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Questa_cartella_di_lavoro"/>
  <mc:AlternateContent xmlns:mc="http://schemas.openxmlformats.org/markup-compatibility/2006">
    <mc:Choice Requires="x15">
      <x15ac:absPath xmlns:x15ac="http://schemas.microsoft.com/office/spreadsheetml/2010/11/ac" url="X:\area condivisa uffici III V e VI\public2E\CONTO ANNUALE\2024\Kit Excel\08 - INVIATI al Collaudo\"/>
    </mc:Choice>
  </mc:AlternateContent>
  <xr:revisionPtr revIDLastSave="0" documentId="13_ncr:1_{5AEC8571-7B22-4DFC-A99E-2BCB0D31E272}" xr6:coauthVersionLast="47" xr6:coauthVersionMax="47" xr10:uidLastSave="{00000000-0000-0000-0000-000000000000}"/>
  <bookViews>
    <workbookView xWindow="-108" yWindow="-108" windowWidth="23256" windowHeight="12576" tabRatio="821" xr2:uid="{00000000-000D-0000-FFFF-FFFF00000000}"/>
  </bookViews>
  <sheets>
    <sheet name="SI_1" sheetId="38" r:id="rId1"/>
    <sheet name="t1" sheetId="2" r:id="rId2"/>
    <sheet name="1A" sheetId="121" r:id="rId3"/>
    <sheet name="1B" sheetId="122" r:id="rId4"/>
    <sheet name="1C" sheetId="123" r:id="rId5"/>
    <sheet name="1D" sheetId="52" r:id="rId6"/>
    <sheet name="1E" sheetId="53" r:id="rId7"/>
    <sheet name="1F" sheetId="58" r:id="rId8"/>
    <sheet name="1G" sheetId="82" r:id="rId9"/>
    <sheet name="1SD" sheetId="98" r:id="rId10"/>
    <sheet name="t2" sheetId="120" r:id="rId11"/>
    <sheet name="t2A" sheetId="63" r:id="rId12"/>
    <sheet name="t3" sheetId="20" r:id="rId13"/>
    <sheet name="t4" sheetId="9" r:id="rId14"/>
    <sheet name="t5" sheetId="8" r:id="rId15"/>
    <sheet name="t6" sheetId="7" r:id="rId16"/>
    <sheet name="t7" sheetId="6" r:id="rId17"/>
    <sheet name="t8" sheetId="5" r:id="rId18"/>
    <sheet name="t9" sheetId="4" r:id="rId19"/>
    <sheet name="t10" sheetId="18" r:id="rId20"/>
    <sheet name="t11" sheetId="43" r:id="rId21"/>
    <sheet name="t12" sheetId="15" r:id="rId22"/>
    <sheet name="t13" sheetId="14" r:id="rId23"/>
    <sheet name="t14" sheetId="23" r:id="rId24"/>
    <sheet name="t15(1)" sheetId="111" r:id="rId25"/>
    <sheet name="t15(2)" sheetId="112" r:id="rId26"/>
    <sheet name="t15(3)" sheetId="113" r:id="rId27"/>
    <sheet name="SICI(1)" sheetId="114" r:id="rId28"/>
    <sheet name="SICI(2)" sheetId="115" r:id="rId29"/>
    <sheet name="SICI(3)" sheetId="116" r:id="rId30"/>
    <sheet name="Tabella Riconciliazione" sheetId="81" r:id="rId31"/>
    <sheet name="Valori Medi" sheetId="68" r:id="rId32"/>
    <sheet name="Squadratura 1" sheetId="31" r:id="rId33"/>
    <sheet name="Squadratura 2" sheetId="30" r:id="rId34"/>
    <sheet name="Squadratura 3" sheetId="32" r:id="rId35"/>
    <sheet name="Squadratura 4" sheetId="33" r:id="rId36"/>
    <sheet name="Squadratura 6" sheetId="117" r:id="rId37"/>
    <sheet name="Incongruenze 1 e 11" sheetId="35" r:id="rId38"/>
    <sheet name="Incongruenza 2" sheetId="29" r:id="rId39"/>
    <sheet name="Incongruenza 3" sheetId="119" r:id="rId40"/>
    <sheet name="Incongruenza 4 e controlli t14" sheetId="46" r:id="rId41"/>
    <sheet name="Incongruenza 5" sheetId="44" r:id="rId42"/>
    <sheet name="Incongruenza 6" sheetId="45" r:id="rId43"/>
    <sheet name="Incongruenza 7" sheetId="57" r:id="rId44"/>
    <sheet name="Incongruenza 8" sheetId="76" r:id="rId45"/>
    <sheet name="Incongruenza 10" sheetId="83" r:id="rId46"/>
    <sheet name="Incongruenze 12 e 13" sheetId="77" r:id="rId47"/>
    <sheet name="Incongruenza 14" sheetId="91" r:id="rId48"/>
    <sheet name="Incongruenza 15" sheetId="118" r:id="rId49"/>
  </sheets>
  <definedNames>
    <definedName name="_xlnm._FilterDatabase" localSheetId="17" hidden="1">'t8'!$A$3:$AB$168</definedName>
    <definedName name="_xlnm.Print_Area" localSheetId="2">'1A'!$A$1:$P$45</definedName>
    <definedName name="_xlnm.Print_Area" localSheetId="3">'1B'!$A$1:$L$60</definedName>
    <definedName name="_xlnm.Print_Area" localSheetId="4">'1C'!$A$1:$P$63</definedName>
    <definedName name="_xlnm.Print_Area" localSheetId="5">'1D'!$A$1:$J$26</definedName>
    <definedName name="_xlnm.Print_Area" localSheetId="6">'1E'!$A$1:$T$39</definedName>
    <definedName name="_xlnm.Print_Area" localSheetId="7">'1F'!$A$1:$L$62</definedName>
    <definedName name="_xlnm.Print_Area" localSheetId="9">'1SD'!$A$1:$J$25</definedName>
    <definedName name="_xlnm.Print_Area" localSheetId="48">'Incongruenza 15'!$A$1:$F$50</definedName>
    <definedName name="_xlnm.Print_Area" localSheetId="39">'Incongruenza 3'!$A$1:$F$28</definedName>
    <definedName name="_xlnm.Print_Area" localSheetId="46">'Incongruenze 12 e 13'!$A$1:$D$14</definedName>
    <definedName name="_xlnm.Print_Area" localSheetId="0">SI_1!$A$1:$I$221</definedName>
    <definedName name="_xlnm.Print_Area" localSheetId="27">'SICI(1)'!$A$1:$F$87</definedName>
    <definedName name="_xlnm.Print_Area" localSheetId="28">'SICI(2)'!$A$1:$F$67</definedName>
    <definedName name="_xlnm.Print_Area" localSheetId="29">'SICI(3)'!$A$1:$F$113</definedName>
    <definedName name="_xlnm.Print_Area" localSheetId="32">'Squadratura 1'!$A$1:$J$168</definedName>
    <definedName name="_xlnm.Print_Area" localSheetId="33">'Squadratura 2'!$A$1:$L$169</definedName>
    <definedName name="_xlnm.Print_Area" localSheetId="34">'Squadratura 3'!$A$1:$Z$170</definedName>
    <definedName name="_xlnm.Print_Area" localSheetId="35">'Squadratura 4'!$A$1:$I$168</definedName>
    <definedName name="_xlnm.Print_Area" localSheetId="36">'Squadratura 6'!$A$1:$F$14</definedName>
    <definedName name="_xlnm.Print_Area" localSheetId="1">'t1'!$A$1:$AJ$173</definedName>
    <definedName name="_xlnm.Print_Area" localSheetId="19">'t10'!$A$1:$AV$172</definedName>
    <definedName name="_xlnm.Print_Area" localSheetId="20">'t11'!$A$1:$AZ$174</definedName>
    <definedName name="_xlnm.Print_Area" localSheetId="21">'t12'!$A$1:$AI$174</definedName>
    <definedName name="_xlnm.Print_Area" localSheetId="22">'t13'!$A$1:$BT$173</definedName>
    <definedName name="_xlnm.Print_Area" localSheetId="23">'t14'!$A$1:$D$40</definedName>
    <definedName name="_xlnm.Print_Area" localSheetId="24">'t15(1)'!$A$1:$G$104</definedName>
    <definedName name="_xlnm.Print_Area" localSheetId="25">'t15(2)'!$A$1:$G$72</definedName>
    <definedName name="_xlnm.Print_Area" localSheetId="26">'t15(3)'!$A$1:$G$82</definedName>
    <definedName name="_xlnm.Print_Area" localSheetId="11">t2A!$A$1:$S$30</definedName>
    <definedName name="_xlnm.Print_Area" localSheetId="12">'t3'!$A$1:$P$175</definedName>
    <definedName name="_xlnm.Print_Area" localSheetId="13">'t4'!$A$1:$FI$182</definedName>
    <definedName name="_xlnm.Print_Area" localSheetId="14">'t5'!$A$1:$V$174</definedName>
    <definedName name="_xlnm.Print_Area" localSheetId="15">'t6'!$A$1:$V$175</definedName>
    <definedName name="_xlnm.Print_Area" localSheetId="16">'t7'!$A$1:$X$172</definedName>
    <definedName name="_xlnm.Print_Area" localSheetId="17">'t8'!$A$1:$AB$173</definedName>
    <definedName name="_xlnm.Print_Area" localSheetId="18">'t9'!$A$1:$P$172</definedName>
    <definedName name="_xlnm.Print_Area" localSheetId="31">'Valori Medi'!$A$1:$T$171</definedName>
    <definedName name="CODI_ISTITUZIONE" localSheetId="2">#REF!</definedName>
    <definedName name="CODI_ISTITUZIONE" localSheetId="3">#REF!</definedName>
    <definedName name="CODI_ISTITUZIONE" localSheetId="4">#REF!</definedName>
    <definedName name="CODI_ISTITUZIONE" localSheetId="27">#REF!</definedName>
    <definedName name="CODI_ISTITUZIONE" localSheetId="28">#REF!</definedName>
    <definedName name="CODI_ISTITUZIONE" localSheetId="29">#REF!</definedName>
    <definedName name="CODI_ISTITUZIONE" localSheetId="24">#REF!</definedName>
    <definedName name="CODI_ISTITUZIONE">#REF!</definedName>
    <definedName name="CODI_ISTITUZIONE2" localSheetId="2">#REF!</definedName>
    <definedName name="CODI_ISTITUZIONE2" localSheetId="3">#REF!</definedName>
    <definedName name="CODI_ISTITUZIONE2" localSheetId="4">#REF!</definedName>
    <definedName name="CODI_ISTITUZIONE2" localSheetId="47">#REF!</definedName>
    <definedName name="CODI_ISTITUZIONE2" localSheetId="48">#REF!</definedName>
    <definedName name="CODI_ISTITUZIONE2" localSheetId="39">#REF!</definedName>
    <definedName name="CODI_ISTITUZIONE2" localSheetId="44">#REF!</definedName>
    <definedName name="CODI_ISTITUZIONE2" localSheetId="46">#REF!</definedName>
    <definedName name="CODI_ISTITUZIONE2" localSheetId="27">#REF!</definedName>
    <definedName name="CODI_ISTITUZIONE2" localSheetId="28">#REF!</definedName>
    <definedName name="CODI_ISTITUZIONE2" localSheetId="29">#REF!</definedName>
    <definedName name="CODI_ISTITUZIONE2" localSheetId="36">#REF!</definedName>
    <definedName name="CODI_ISTITUZIONE2" localSheetId="24">#REF!</definedName>
    <definedName name="CODI_ISTITUZIONE2" localSheetId="25">#REF!</definedName>
    <definedName name="CODI_ISTITUZIONE2" localSheetId="26">#REF!</definedName>
    <definedName name="CODI_ISTITUZIONE2">#REF!</definedName>
    <definedName name="DESC_ISTITUZIONE" localSheetId="2">#REF!</definedName>
    <definedName name="DESC_ISTITUZIONE" localSheetId="3">#REF!</definedName>
    <definedName name="DESC_ISTITUZIONE" localSheetId="4">#REF!</definedName>
    <definedName name="DESC_ISTITUZIONE" localSheetId="27">#REF!</definedName>
    <definedName name="DESC_ISTITUZIONE" localSheetId="28">#REF!</definedName>
    <definedName name="DESC_ISTITUZIONE" localSheetId="29">#REF!</definedName>
    <definedName name="DESC_ISTITUZIONE" localSheetId="24">#REF!</definedName>
    <definedName name="DESC_ISTITUZIONE">#REF!</definedName>
    <definedName name="DESC_ISTITUZIONE2" localSheetId="2">#REF!</definedName>
    <definedName name="DESC_ISTITUZIONE2" localSheetId="3">#REF!</definedName>
    <definedName name="DESC_ISTITUZIONE2" localSheetId="4">#REF!</definedName>
    <definedName name="DESC_ISTITUZIONE2" localSheetId="47">#REF!</definedName>
    <definedName name="DESC_ISTITUZIONE2" localSheetId="48">#REF!</definedName>
    <definedName name="DESC_ISTITUZIONE2" localSheetId="39">#REF!</definedName>
    <definedName name="DESC_ISTITUZIONE2" localSheetId="44">#REF!</definedName>
    <definedName name="DESC_ISTITUZIONE2" localSheetId="46">#REF!</definedName>
    <definedName name="DESC_ISTITUZIONE2" localSheetId="27">#REF!</definedName>
    <definedName name="DESC_ISTITUZIONE2" localSheetId="28">#REF!</definedName>
    <definedName name="DESC_ISTITUZIONE2" localSheetId="29">#REF!</definedName>
    <definedName name="DESC_ISTITUZIONE2" localSheetId="36">#REF!</definedName>
    <definedName name="DESC_ISTITUZIONE2" localSheetId="24">#REF!</definedName>
    <definedName name="DESC_ISTITUZIONE2" localSheetId="25">#REF!</definedName>
    <definedName name="DESC_ISTITUZIONE2" localSheetId="26">#REF!</definedName>
    <definedName name="DESC_ISTITUZIONE2">#REF!</definedName>
    <definedName name="_xlnm.Print_Titles" localSheetId="2">'1A'!$4:$6</definedName>
    <definedName name="_xlnm.Print_Titles" localSheetId="3">'1B'!$4:$6</definedName>
    <definedName name="_xlnm.Print_Titles" localSheetId="4">'1C'!$8:$10</definedName>
    <definedName name="_xlnm.Print_Titles" localSheetId="7">'1F'!$5:$6</definedName>
    <definedName name="_xlnm.Print_Titles" localSheetId="38">'Incongruenza 2'!$4:$5</definedName>
    <definedName name="_xlnm.Print_Titles" localSheetId="41">'Incongruenza 5'!$4:$5</definedName>
    <definedName name="_xlnm.Print_Titles" localSheetId="42">'Incongruenza 6'!$4:$5</definedName>
    <definedName name="_xlnm.Print_Titles" localSheetId="43">'Incongruenza 7'!$4:$5</definedName>
    <definedName name="_xlnm.Print_Titles" localSheetId="44">'Incongruenza 8'!$A:$B,'Incongruenza 8'!$4:$5</definedName>
    <definedName name="_xlnm.Print_Titles" localSheetId="37">'Incongruenze 1 e 11'!$12:$12</definedName>
    <definedName name="_xlnm.Print_Titles" localSheetId="46">'Incongruenze 12 e 13'!$4:$4</definedName>
    <definedName name="_xlnm.Print_Titles" localSheetId="32">'Squadratura 1'!$4:$5</definedName>
    <definedName name="_xlnm.Print_Titles" localSheetId="33">'Squadratura 2'!$4:$6</definedName>
    <definedName name="_xlnm.Print_Titles" localSheetId="34">'Squadratura 3'!$A:$B,'Squadratura 3'!$5:$7</definedName>
    <definedName name="_xlnm.Print_Titles" localSheetId="35">'Squadratura 4'!$4:$5</definedName>
    <definedName name="_xlnm.Print_Titles" localSheetId="1">'t1'!$3:$5</definedName>
    <definedName name="_xlnm.Print_Titles" localSheetId="19">'t10'!$A:$B,'t10'!$3:$5</definedName>
    <definedName name="_xlnm.Print_Titles" localSheetId="20">'t11'!$3:$7</definedName>
    <definedName name="_xlnm.Print_Titles" localSheetId="21">'t12'!$3:$5</definedName>
    <definedName name="_xlnm.Print_Titles" localSheetId="22">'t13'!$A:$B,'t13'!$3:$5</definedName>
    <definedName name="_xlnm.Print_Titles" localSheetId="24">'t15(1)'!$5:$6</definedName>
    <definedName name="_xlnm.Print_Titles" localSheetId="25">'t15(2)'!$5:$6</definedName>
    <definedName name="_xlnm.Print_Titles" localSheetId="26">'t15(3)'!$5:$6</definedName>
    <definedName name="_xlnm.Print_Titles" localSheetId="12">'t3'!$3:$5</definedName>
    <definedName name="_xlnm.Print_Titles" localSheetId="13">'t4'!$A:$B,'t4'!$13:$15</definedName>
    <definedName name="_xlnm.Print_Titles" localSheetId="14">'t5'!$3:$6</definedName>
    <definedName name="_xlnm.Print_Titles" localSheetId="15">'t6'!$3:$6</definedName>
    <definedName name="_xlnm.Print_Titles" localSheetId="16">'t7'!$3:$5</definedName>
    <definedName name="_xlnm.Print_Titles" localSheetId="17">'t8'!$3:$5</definedName>
    <definedName name="_xlnm.Print_Titles" localSheetId="18">'t9'!$4:$5</definedName>
    <definedName name="_xlnm.Print_Titles" localSheetId="31">'Valori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39" i="53" l="1"/>
  <c r="T39" i="53"/>
  <c r="S39" i="53"/>
  <c r="C7" i="53"/>
  <c r="D7" i="53"/>
  <c r="E7" i="53"/>
  <c r="F7" i="53"/>
  <c r="G7" i="53"/>
  <c r="H7" i="53"/>
  <c r="I7" i="53"/>
  <c r="J7" i="53"/>
  <c r="K7" i="53"/>
  <c r="L7" i="53"/>
  <c r="M7" i="53"/>
  <c r="N7" i="53"/>
  <c r="O7" i="53"/>
  <c r="P7" i="53"/>
  <c r="Q7" i="53"/>
  <c r="R7" i="53"/>
  <c r="C75" i="113"/>
  <c r="C68" i="113"/>
  <c r="U6" i="14"/>
  <c r="V6" i="14"/>
  <c r="U7" i="14"/>
  <c r="V7" i="14"/>
  <c r="U8" i="14"/>
  <c r="V8" i="14"/>
  <c r="U9" i="14"/>
  <c r="V9" i="14"/>
  <c r="U10" i="14"/>
  <c r="V10" i="14"/>
  <c r="U11" i="14"/>
  <c r="V11" i="14"/>
  <c r="U12" i="14"/>
  <c r="V12" i="14"/>
  <c r="U13" i="14"/>
  <c r="V13" i="14"/>
  <c r="U14" i="14"/>
  <c r="V14" i="14"/>
  <c r="U15" i="14"/>
  <c r="V15" i="14"/>
  <c r="U16" i="14"/>
  <c r="V16" i="14"/>
  <c r="U17" i="14"/>
  <c r="V17" i="14"/>
  <c r="U18" i="14"/>
  <c r="V18" i="14"/>
  <c r="U19" i="14"/>
  <c r="V19" i="14"/>
  <c r="U20" i="14"/>
  <c r="V20" i="14"/>
  <c r="U21" i="14"/>
  <c r="V21" i="14"/>
  <c r="U22" i="14"/>
  <c r="V22" i="14"/>
  <c r="U23" i="14"/>
  <c r="V23" i="14"/>
  <c r="U24" i="14"/>
  <c r="V24" i="14"/>
  <c r="U25" i="14"/>
  <c r="V25" i="14"/>
  <c r="U26" i="14"/>
  <c r="V26" i="14"/>
  <c r="U27" i="14"/>
  <c r="V27" i="14"/>
  <c r="U28" i="14"/>
  <c r="V28" i="14"/>
  <c r="U29" i="14"/>
  <c r="V29" i="14"/>
  <c r="U30" i="14"/>
  <c r="V30" i="14"/>
  <c r="U31" i="14"/>
  <c r="V31" i="14"/>
  <c r="U32" i="14"/>
  <c r="V32" i="14"/>
  <c r="U33" i="14"/>
  <c r="V33" i="14"/>
  <c r="U34" i="14"/>
  <c r="V34" i="14"/>
  <c r="U35" i="14"/>
  <c r="V35" i="14"/>
  <c r="U36" i="14"/>
  <c r="V36" i="14"/>
  <c r="U37" i="14"/>
  <c r="V37" i="14"/>
  <c r="U38" i="14"/>
  <c r="V38" i="14"/>
  <c r="U39" i="14"/>
  <c r="V39" i="14"/>
  <c r="U40" i="14"/>
  <c r="V40" i="14"/>
  <c r="U41" i="14"/>
  <c r="V41" i="14"/>
  <c r="U42" i="14"/>
  <c r="V42" i="14"/>
  <c r="U43" i="14"/>
  <c r="V43" i="14"/>
  <c r="U44" i="14"/>
  <c r="V44" i="14"/>
  <c r="U45" i="14"/>
  <c r="V45" i="14"/>
  <c r="U46" i="14"/>
  <c r="V46" i="14"/>
  <c r="U47" i="14"/>
  <c r="V47" i="14"/>
  <c r="U48" i="14"/>
  <c r="V48" i="14"/>
  <c r="U49" i="14"/>
  <c r="V49" i="14"/>
  <c r="U50" i="14"/>
  <c r="V50" i="14"/>
  <c r="U51" i="14"/>
  <c r="V51" i="14"/>
  <c r="U52" i="14"/>
  <c r="V52" i="14"/>
  <c r="U53" i="14"/>
  <c r="V53" i="14"/>
  <c r="U54" i="14"/>
  <c r="V54" i="14"/>
  <c r="U55" i="14"/>
  <c r="V55" i="14"/>
  <c r="U56" i="14"/>
  <c r="V56" i="14"/>
  <c r="U57" i="14"/>
  <c r="V57" i="14"/>
  <c r="U58" i="14"/>
  <c r="V58" i="14"/>
  <c r="U59" i="14"/>
  <c r="V59" i="14"/>
  <c r="U60" i="14"/>
  <c r="V60" i="14"/>
  <c r="U61" i="14"/>
  <c r="V61" i="14"/>
  <c r="U62" i="14"/>
  <c r="V62" i="14"/>
  <c r="U63" i="14"/>
  <c r="V63" i="14"/>
  <c r="U64" i="14"/>
  <c r="V64" i="14"/>
  <c r="U65" i="14"/>
  <c r="V65" i="14"/>
  <c r="U66" i="14"/>
  <c r="V66" i="14"/>
  <c r="U67" i="14"/>
  <c r="V67" i="14"/>
  <c r="U68" i="14"/>
  <c r="V68" i="14"/>
  <c r="U69" i="14"/>
  <c r="V69" i="14"/>
  <c r="U70" i="14"/>
  <c r="V70" i="14"/>
  <c r="U71" i="14"/>
  <c r="V71" i="14"/>
  <c r="U72" i="14"/>
  <c r="V72" i="14"/>
  <c r="U73" i="14"/>
  <c r="V73" i="14"/>
  <c r="U74" i="14"/>
  <c r="V74" i="14"/>
  <c r="U75" i="14"/>
  <c r="V75" i="14"/>
  <c r="U76" i="14"/>
  <c r="V76" i="14"/>
  <c r="U77" i="14"/>
  <c r="V77" i="14"/>
  <c r="U78" i="14"/>
  <c r="V78" i="14"/>
  <c r="U79" i="14"/>
  <c r="V79" i="14"/>
  <c r="U80" i="14"/>
  <c r="V80" i="14"/>
  <c r="U81" i="14"/>
  <c r="V81" i="14"/>
  <c r="U82" i="14"/>
  <c r="V82" i="14"/>
  <c r="U83" i="14"/>
  <c r="V83" i="14"/>
  <c r="U84" i="14"/>
  <c r="V84" i="14"/>
  <c r="U85" i="14"/>
  <c r="V85" i="14"/>
  <c r="U86" i="14"/>
  <c r="V86" i="14"/>
  <c r="U87" i="14"/>
  <c r="V87" i="14"/>
  <c r="U88" i="14"/>
  <c r="V88" i="14"/>
  <c r="U89" i="14"/>
  <c r="V89" i="14"/>
  <c r="U90" i="14"/>
  <c r="V90" i="14"/>
  <c r="U91" i="14"/>
  <c r="V91" i="14"/>
  <c r="U92" i="14"/>
  <c r="V92" i="14"/>
  <c r="U93" i="14"/>
  <c r="V93" i="14"/>
  <c r="U94" i="14"/>
  <c r="V94" i="14"/>
  <c r="U95" i="14"/>
  <c r="V95" i="14"/>
  <c r="U96" i="14"/>
  <c r="V96" i="14"/>
  <c r="U97" i="14"/>
  <c r="V97" i="14"/>
  <c r="U98" i="14"/>
  <c r="V98" i="14"/>
  <c r="U99" i="14"/>
  <c r="V99" i="14"/>
  <c r="U100" i="14"/>
  <c r="V100" i="14"/>
  <c r="U101" i="14"/>
  <c r="V101" i="14"/>
  <c r="U102" i="14"/>
  <c r="V102" i="14"/>
  <c r="U103" i="14"/>
  <c r="V103" i="14"/>
  <c r="U104" i="14"/>
  <c r="V104" i="14"/>
  <c r="U105" i="14"/>
  <c r="V105" i="14"/>
  <c r="U106" i="14"/>
  <c r="V106" i="14"/>
  <c r="U107" i="14"/>
  <c r="V107" i="14"/>
  <c r="U108" i="14"/>
  <c r="V108" i="14"/>
  <c r="U109" i="14"/>
  <c r="V109" i="14"/>
  <c r="U110" i="14"/>
  <c r="V110" i="14"/>
  <c r="U111" i="14"/>
  <c r="V111" i="14"/>
  <c r="U112" i="14"/>
  <c r="V112" i="14"/>
  <c r="U113" i="14"/>
  <c r="V113" i="14"/>
  <c r="U114" i="14"/>
  <c r="V114" i="14"/>
  <c r="U115" i="14"/>
  <c r="V115" i="14"/>
  <c r="U116" i="14"/>
  <c r="V116" i="14"/>
  <c r="U117" i="14"/>
  <c r="V117" i="14"/>
  <c r="U118" i="14"/>
  <c r="V118" i="14"/>
  <c r="U119" i="14"/>
  <c r="V119" i="14"/>
  <c r="U120" i="14"/>
  <c r="V120" i="14"/>
  <c r="U121" i="14"/>
  <c r="V121" i="14"/>
  <c r="U122" i="14"/>
  <c r="V122" i="14"/>
  <c r="U123" i="14"/>
  <c r="V123" i="14"/>
  <c r="U124" i="14"/>
  <c r="V124" i="14"/>
  <c r="U125" i="14"/>
  <c r="V125" i="14"/>
  <c r="U126" i="14"/>
  <c r="V126" i="14"/>
  <c r="U127" i="14"/>
  <c r="V127" i="14"/>
  <c r="U128" i="14"/>
  <c r="V128" i="14"/>
  <c r="U129" i="14"/>
  <c r="V129" i="14"/>
  <c r="U130" i="14"/>
  <c r="V130" i="14"/>
  <c r="U131" i="14"/>
  <c r="V131" i="14"/>
  <c r="U132" i="14"/>
  <c r="V132" i="14"/>
  <c r="U133" i="14"/>
  <c r="V133" i="14"/>
  <c r="U134" i="14"/>
  <c r="V134" i="14"/>
  <c r="U135" i="14"/>
  <c r="V135" i="14"/>
  <c r="U136" i="14"/>
  <c r="V136" i="14"/>
  <c r="U137" i="14"/>
  <c r="V137" i="14"/>
  <c r="U138" i="14"/>
  <c r="V138" i="14"/>
  <c r="U139" i="14"/>
  <c r="V139" i="14"/>
  <c r="U140" i="14"/>
  <c r="V140" i="14"/>
  <c r="U141" i="14"/>
  <c r="V141" i="14"/>
  <c r="U142" i="14"/>
  <c r="V142" i="14"/>
  <c r="U143" i="14"/>
  <c r="V143" i="14"/>
  <c r="U144" i="14"/>
  <c r="V144" i="14"/>
  <c r="U145" i="14"/>
  <c r="V145" i="14"/>
  <c r="U146" i="14"/>
  <c r="V146" i="14"/>
  <c r="U147" i="14"/>
  <c r="V147" i="14"/>
  <c r="U148" i="14"/>
  <c r="V148" i="14"/>
  <c r="U149" i="14"/>
  <c r="V149" i="14"/>
  <c r="U150" i="14"/>
  <c r="V150" i="14"/>
  <c r="U151" i="14"/>
  <c r="V151" i="14"/>
  <c r="U152" i="14"/>
  <c r="V152" i="14"/>
  <c r="U153" i="14"/>
  <c r="V153" i="14"/>
  <c r="U154" i="14"/>
  <c r="V154" i="14"/>
  <c r="U155" i="14"/>
  <c r="V155" i="14"/>
  <c r="U156" i="14"/>
  <c r="V156" i="14"/>
  <c r="U157" i="14"/>
  <c r="V157" i="14"/>
  <c r="U158" i="14"/>
  <c r="V158" i="14"/>
  <c r="U159" i="14"/>
  <c r="V159" i="14"/>
  <c r="U160" i="14"/>
  <c r="V160" i="14"/>
  <c r="U161" i="14"/>
  <c r="V161" i="14"/>
  <c r="U162" i="14"/>
  <c r="V162" i="14"/>
  <c r="U163" i="14"/>
  <c r="V163" i="14"/>
  <c r="U164" i="14"/>
  <c r="V164" i="14"/>
  <c r="U165" i="14"/>
  <c r="V165" i="14"/>
  <c r="U166" i="14"/>
  <c r="V166" i="14"/>
  <c r="U167" i="14"/>
  <c r="V167" i="14"/>
  <c r="U168" i="14"/>
  <c r="V168" i="14"/>
  <c r="AZ169" i="43"/>
  <c r="AY169" i="43"/>
  <c r="AZ168" i="43"/>
  <c r="AY168" i="43"/>
  <c r="AZ167" i="43"/>
  <c r="AY167" i="43"/>
  <c r="AZ166" i="43"/>
  <c r="AY166" i="43"/>
  <c r="AZ165" i="43"/>
  <c r="AY165" i="43"/>
  <c r="AZ164" i="43"/>
  <c r="AY164" i="43"/>
  <c r="AZ163" i="43"/>
  <c r="AY163" i="43"/>
  <c r="AZ162" i="43"/>
  <c r="AY162" i="43"/>
  <c r="AZ161" i="43"/>
  <c r="AY161" i="43"/>
  <c r="AZ160" i="43"/>
  <c r="AY160" i="43"/>
  <c r="AZ159" i="43"/>
  <c r="AY159" i="43"/>
  <c r="AZ158" i="43"/>
  <c r="AY158" i="43"/>
  <c r="AZ157" i="43"/>
  <c r="AY157" i="43"/>
  <c r="AZ156" i="43"/>
  <c r="AY156" i="43"/>
  <c r="AZ155" i="43"/>
  <c r="AY155" i="43"/>
  <c r="AZ154" i="43"/>
  <c r="AY154" i="43"/>
  <c r="AZ153" i="43"/>
  <c r="AY153" i="43"/>
  <c r="AZ152" i="43"/>
  <c r="AY152" i="43"/>
  <c r="AZ151" i="43"/>
  <c r="AY151" i="43"/>
  <c r="AZ150" i="43"/>
  <c r="AY150" i="43"/>
  <c r="AZ149" i="43"/>
  <c r="AY149" i="43"/>
  <c r="AZ148" i="43"/>
  <c r="AY148" i="43"/>
  <c r="AZ147" i="43"/>
  <c r="AY147" i="43"/>
  <c r="AZ146" i="43"/>
  <c r="AY146" i="43"/>
  <c r="AZ145" i="43"/>
  <c r="AY145" i="43"/>
  <c r="AZ144" i="43"/>
  <c r="AY144" i="43"/>
  <c r="AZ143" i="43"/>
  <c r="AY143" i="43"/>
  <c r="AZ142" i="43"/>
  <c r="AY142" i="43"/>
  <c r="AZ141" i="43"/>
  <c r="AY141" i="43"/>
  <c r="AZ140" i="43"/>
  <c r="AY140" i="43"/>
  <c r="AZ139" i="43"/>
  <c r="AY139" i="43"/>
  <c r="AZ138" i="43"/>
  <c r="AY138" i="43"/>
  <c r="AZ137" i="43"/>
  <c r="AY137" i="43"/>
  <c r="AZ136" i="43"/>
  <c r="AY136" i="43"/>
  <c r="AZ135" i="43"/>
  <c r="AY135" i="43"/>
  <c r="AZ134" i="43"/>
  <c r="AY134" i="43"/>
  <c r="AZ133" i="43"/>
  <c r="AY133" i="43"/>
  <c r="AZ132" i="43"/>
  <c r="AY132" i="43"/>
  <c r="AZ131" i="43"/>
  <c r="AY131" i="43"/>
  <c r="AZ130" i="43"/>
  <c r="AY130" i="43"/>
  <c r="AZ129" i="43"/>
  <c r="AY129" i="43"/>
  <c r="AZ128" i="43"/>
  <c r="AY128" i="43"/>
  <c r="AZ127" i="43"/>
  <c r="AY127" i="43"/>
  <c r="AZ126" i="43"/>
  <c r="AY126" i="43"/>
  <c r="AZ125" i="43"/>
  <c r="AY125" i="43"/>
  <c r="AZ124" i="43"/>
  <c r="AY124" i="43"/>
  <c r="AZ123" i="43"/>
  <c r="AY123" i="43"/>
  <c r="AZ122" i="43"/>
  <c r="AY122" i="43"/>
  <c r="AZ121" i="43"/>
  <c r="AY121" i="43"/>
  <c r="AZ120" i="43"/>
  <c r="AY120" i="43"/>
  <c r="AZ119" i="43"/>
  <c r="AY119" i="43"/>
  <c r="AZ118" i="43"/>
  <c r="AY118" i="43"/>
  <c r="AZ117" i="43"/>
  <c r="AY117" i="43"/>
  <c r="AZ116" i="43"/>
  <c r="AY116" i="43"/>
  <c r="AZ115" i="43"/>
  <c r="AY115" i="43"/>
  <c r="AZ114" i="43"/>
  <c r="AY114" i="43"/>
  <c r="AZ113" i="43"/>
  <c r="AY113" i="43"/>
  <c r="AZ112" i="43"/>
  <c r="AY112" i="43"/>
  <c r="AZ111" i="43"/>
  <c r="AY111" i="43"/>
  <c r="AZ110" i="43"/>
  <c r="AY110" i="43"/>
  <c r="AZ109" i="43"/>
  <c r="AY109" i="43"/>
  <c r="AZ108" i="43"/>
  <c r="AY108" i="43"/>
  <c r="AZ107" i="43"/>
  <c r="AY107" i="43"/>
  <c r="AZ106" i="43"/>
  <c r="AY106" i="43"/>
  <c r="AZ105" i="43"/>
  <c r="AY105" i="43"/>
  <c r="AZ104" i="43"/>
  <c r="AY104" i="43"/>
  <c r="AZ103" i="43"/>
  <c r="AY103" i="43"/>
  <c r="AZ102" i="43"/>
  <c r="AY102" i="43"/>
  <c r="AZ101" i="43"/>
  <c r="AY101" i="43"/>
  <c r="AZ100" i="43"/>
  <c r="AY100" i="43"/>
  <c r="AZ99" i="43"/>
  <c r="AY99" i="43"/>
  <c r="AZ98" i="43"/>
  <c r="AY98" i="43"/>
  <c r="AZ97" i="43"/>
  <c r="AY97" i="43"/>
  <c r="AZ96" i="43"/>
  <c r="AY96" i="43"/>
  <c r="AZ95" i="43"/>
  <c r="AY95" i="43"/>
  <c r="AZ94" i="43"/>
  <c r="AY94" i="43"/>
  <c r="AZ93" i="43"/>
  <c r="AY93" i="43"/>
  <c r="AZ92" i="43"/>
  <c r="AY92" i="43"/>
  <c r="AZ91" i="43"/>
  <c r="AY91" i="43"/>
  <c r="AZ90" i="43"/>
  <c r="AY90" i="43"/>
  <c r="AZ89" i="43"/>
  <c r="AY89" i="43"/>
  <c r="AZ88" i="43"/>
  <c r="AY88" i="43"/>
  <c r="AZ87" i="43"/>
  <c r="AY87" i="43"/>
  <c r="AZ86" i="43"/>
  <c r="AY86" i="43"/>
  <c r="AZ85" i="43"/>
  <c r="AY85" i="43"/>
  <c r="AZ84" i="43"/>
  <c r="AY84" i="43"/>
  <c r="AZ83" i="43"/>
  <c r="AY83" i="43"/>
  <c r="AZ82" i="43"/>
  <c r="AY82" i="43"/>
  <c r="AZ81" i="43"/>
  <c r="AY81" i="43"/>
  <c r="AZ80" i="43"/>
  <c r="AY80" i="43"/>
  <c r="AZ79" i="43"/>
  <c r="AY79" i="43"/>
  <c r="AZ78" i="43"/>
  <c r="AY78" i="43"/>
  <c r="AZ77" i="43"/>
  <c r="AY77" i="43"/>
  <c r="AZ76" i="43"/>
  <c r="AY76" i="43"/>
  <c r="AZ75" i="43"/>
  <c r="AY75" i="43"/>
  <c r="AZ74" i="43"/>
  <c r="AY74" i="43"/>
  <c r="AZ73" i="43"/>
  <c r="AY73" i="43"/>
  <c r="AZ72" i="43"/>
  <c r="AY72" i="43"/>
  <c r="AZ71" i="43"/>
  <c r="AY71" i="43"/>
  <c r="AZ70" i="43"/>
  <c r="AY70" i="43"/>
  <c r="AZ69" i="43"/>
  <c r="AY69" i="43"/>
  <c r="AZ68" i="43"/>
  <c r="AY68" i="43"/>
  <c r="AZ67" i="43"/>
  <c r="AY67" i="43"/>
  <c r="AZ66" i="43"/>
  <c r="AY66" i="43"/>
  <c r="AZ65" i="43"/>
  <c r="AY65" i="43"/>
  <c r="AZ64" i="43"/>
  <c r="AY64" i="43"/>
  <c r="AZ63" i="43"/>
  <c r="AY63" i="43"/>
  <c r="AZ62" i="43"/>
  <c r="AY62" i="43"/>
  <c r="AZ61" i="43"/>
  <c r="AY61" i="43"/>
  <c r="AZ60" i="43"/>
  <c r="AY60" i="43"/>
  <c r="AZ59" i="43"/>
  <c r="AY59" i="43"/>
  <c r="AZ58" i="43"/>
  <c r="AY58" i="43"/>
  <c r="AZ57" i="43"/>
  <c r="AY57" i="43"/>
  <c r="AZ56" i="43"/>
  <c r="AY56" i="43"/>
  <c r="AZ55" i="43"/>
  <c r="AY55" i="43"/>
  <c r="AZ54" i="43"/>
  <c r="AY54" i="43"/>
  <c r="AZ53" i="43"/>
  <c r="AY53" i="43"/>
  <c r="AZ52" i="43"/>
  <c r="AY52" i="43"/>
  <c r="AZ51" i="43"/>
  <c r="AY51" i="43"/>
  <c r="AZ50" i="43"/>
  <c r="AY50" i="43"/>
  <c r="AZ49" i="43"/>
  <c r="AY49" i="43"/>
  <c r="AZ48" i="43"/>
  <c r="AY48" i="43"/>
  <c r="AZ47" i="43"/>
  <c r="AY47" i="43"/>
  <c r="AZ46" i="43"/>
  <c r="AY46" i="43"/>
  <c r="AZ45" i="43"/>
  <c r="AY45" i="43"/>
  <c r="AZ44" i="43"/>
  <c r="AY44" i="43"/>
  <c r="AZ43" i="43"/>
  <c r="AY43" i="43"/>
  <c r="AZ42" i="43"/>
  <c r="AY42" i="43"/>
  <c r="AZ41" i="43"/>
  <c r="AY41" i="43"/>
  <c r="AZ40" i="43"/>
  <c r="AY40" i="43"/>
  <c r="AZ39" i="43"/>
  <c r="AY39" i="43"/>
  <c r="AZ38" i="43"/>
  <c r="AY38" i="43"/>
  <c r="AZ37" i="43"/>
  <c r="AY37" i="43"/>
  <c r="AZ36" i="43"/>
  <c r="AY36" i="43"/>
  <c r="AZ35" i="43"/>
  <c r="AY35" i="43"/>
  <c r="AZ34" i="43"/>
  <c r="AY34" i="43"/>
  <c r="AZ33" i="43"/>
  <c r="AY33" i="43"/>
  <c r="AZ32" i="43"/>
  <c r="AY32" i="43"/>
  <c r="AZ31" i="43"/>
  <c r="AY31" i="43"/>
  <c r="AZ30" i="43"/>
  <c r="AY30" i="43"/>
  <c r="AZ29" i="43"/>
  <c r="AY29" i="43"/>
  <c r="AZ28" i="43"/>
  <c r="AY28" i="43"/>
  <c r="AZ27" i="43"/>
  <c r="AY27" i="43"/>
  <c r="AZ26" i="43"/>
  <c r="AY26" i="43"/>
  <c r="AZ25" i="43"/>
  <c r="AY25" i="43"/>
  <c r="AZ24" i="43"/>
  <c r="AY24" i="43"/>
  <c r="AZ23" i="43"/>
  <c r="AY23" i="43"/>
  <c r="AZ22" i="43"/>
  <c r="AY22" i="43"/>
  <c r="AZ21" i="43"/>
  <c r="AY21" i="43"/>
  <c r="AZ20" i="43"/>
  <c r="AY20" i="43"/>
  <c r="AZ19" i="43"/>
  <c r="AY19" i="43"/>
  <c r="AZ18" i="43"/>
  <c r="AY18" i="43"/>
  <c r="AZ17" i="43"/>
  <c r="AY17" i="43"/>
  <c r="AZ16" i="43"/>
  <c r="AY16" i="43"/>
  <c r="AZ15" i="43"/>
  <c r="AY15" i="43"/>
  <c r="AZ14" i="43"/>
  <c r="AY14" i="43"/>
  <c r="AZ13" i="43"/>
  <c r="AY13" i="43"/>
  <c r="AZ12" i="43"/>
  <c r="AY12" i="43"/>
  <c r="AZ11" i="43"/>
  <c r="AY11" i="43"/>
  <c r="AZ10" i="43"/>
  <c r="AY10" i="43"/>
  <c r="AZ9" i="43"/>
  <c r="AY9" i="43"/>
  <c r="AZ8" i="43"/>
  <c r="Q8" i="53"/>
  <c r="R8" i="53"/>
  <c r="Q9" i="53"/>
  <c r="R9" i="53"/>
  <c r="Q10" i="53"/>
  <c r="R10" i="53"/>
  <c r="Q11" i="53"/>
  <c r="R11" i="53"/>
  <c r="Q12" i="53"/>
  <c r="R12" i="53"/>
  <c r="Q13" i="53"/>
  <c r="R13" i="53"/>
  <c r="Q14" i="53"/>
  <c r="R14" i="53"/>
  <c r="Q15" i="53"/>
  <c r="R15" i="53"/>
  <c r="Q16" i="53"/>
  <c r="R16" i="53"/>
  <c r="Q17" i="53"/>
  <c r="R17" i="53"/>
  <c r="Q18" i="53"/>
  <c r="R18" i="53"/>
  <c r="Q19" i="53"/>
  <c r="R19" i="53"/>
  <c r="AR7" i="53" l="1"/>
  <c r="AR39" i="53" s="1"/>
  <c r="AQ7" i="53"/>
  <c r="Q56" i="112"/>
  <c r="R56" i="112"/>
  <c r="S56" i="112"/>
  <c r="F240" i="38"/>
  <c r="C44" i="118"/>
  <c r="C40" i="118"/>
  <c r="F46" i="118"/>
  <c r="F44" i="118"/>
  <c r="F43" i="118"/>
  <c r="F42" i="118"/>
  <c r="F41" i="118"/>
  <c r="F40" i="118"/>
  <c r="F39" i="118"/>
  <c r="F38" i="118"/>
  <c r="F36" i="118"/>
  <c r="F35" i="118"/>
  <c r="F32" i="118"/>
  <c r="F31" i="118"/>
  <c r="F25" i="118"/>
  <c r="C25" i="118"/>
  <c r="F24" i="118"/>
  <c r="C24" i="118"/>
  <c r="F23" i="118"/>
  <c r="C23" i="118"/>
  <c r="F22" i="118"/>
  <c r="C22" i="118"/>
  <c r="F12" i="118"/>
  <c r="E46" i="118"/>
  <c r="E45" i="118"/>
  <c r="C45" i="118"/>
  <c r="E37" i="118"/>
  <c r="C37" i="118"/>
  <c r="E36" i="118"/>
  <c r="C36" i="118"/>
  <c r="E35" i="118"/>
  <c r="C35" i="118"/>
  <c r="E34" i="118"/>
  <c r="E32" i="118"/>
  <c r="C32" i="118"/>
  <c r="E31" i="118"/>
  <c r="C31" i="118"/>
  <c r="E21" i="118"/>
  <c r="C21" i="118"/>
  <c r="E20" i="118"/>
  <c r="C20" i="118"/>
  <c r="E19" i="118"/>
  <c r="C19" i="118"/>
  <c r="E18" i="118"/>
  <c r="C18" i="118"/>
  <c r="E12" i="118"/>
  <c r="E7" i="118" s="1"/>
  <c r="D46" i="118"/>
  <c r="C46" i="118"/>
  <c r="D33" i="118"/>
  <c r="D32" i="118"/>
  <c r="D31" i="118"/>
  <c r="D30" i="118"/>
  <c r="C30" i="118"/>
  <c r="D29" i="118"/>
  <c r="D28" i="118"/>
  <c r="C28" i="118"/>
  <c r="D27" i="118"/>
  <c r="C27" i="118"/>
  <c r="D17" i="118"/>
  <c r="C17" i="118"/>
  <c r="D16" i="118"/>
  <c r="C16" i="118"/>
  <c r="D15" i="118"/>
  <c r="C15" i="118"/>
  <c r="D14" i="118"/>
  <c r="C14" i="118"/>
  <c r="D13" i="118"/>
  <c r="C13" i="118"/>
  <c r="D12" i="118"/>
  <c r="C12" i="118"/>
  <c r="D11" i="118"/>
  <c r="C11" i="118"/>
  <c r="D10" i="118"/>
  <c r="C10" i="118"/>
  <c r="D9" i="118"/>
  <c r="C9" i="118"/>
  <c r="F48" i="118"/>
  <c r="F6" i="118"/>
  <c r="F50" i="118" s="1"/>
  <c r="E6" i="118"/>
  <c r="E50" i="118" s="1"/>
  <c r="D6" i="118"/>
  <c r="D50" i="118" s="1"/>
  <c r="A1" i="118"/>
  <c r="A1" i="119"/>
  <c r="F30" i="119"/>
  <c r="E30" i="119"/>
  <c r="D30" i="119"/>
  <c r="D6" i="117"/>
  <c r="D8" i="117" s="1"/>
  <c r="C6" i="117"/>
  <c r="C8" i="117" s="1"/>
  <c r="C4" i="117"/>
  <c r="E9" i="117"/>
  <c r="E7" i="117"/>
  <c r="D9" i="117"/>
  <c r="D7" i="117"/>
  <c r="C9" i="117"/>
  <c r="F9" i="117" s="1"/>
  <c r="C7" i="117"/>
  <c r="F7" i="117" s="1"/>
  <c r="A1" i="117"/>
  <c r="G2" i="116"/>
  <c r="N17" i="116"/>
  <c r="N15" i="116"/>
  <c r="N13" i="116"/>
  <c r="G17" i="116"/>
  <c r="G15" i="116"/>
  <c r="G13" i="116"/>
  <c r="G5" i="116"/>
  <c r="A5" i="116"/>
  <c r="G118" i="116"/>
  <c r="N117" i="116"/>
  <c r="M117" i="116"/>
  <c r="L117" i="116"/>
  <c r="K117" i="116"/>
  <c r="G115" i="116"/>
  <c r="N114" i="116"/>
  <c r="M114" i="116"/>
  <c r="L114" i="116"/>
  <c r="K114" i="116"/>
  <c r="G112" i="116"/>
  <c r="N111" i="116"/>
  <c r="M111" i="116"/>
  <c r="L111" i="116"/>
  <c r="K111" i="116"/>
  <c r="N107" i="116"/>
  <c r="M107" i="116"/>
  <c r="L107" i="116"/>
  <c r="K107" i="116"/>
  <c r="N105" i="116"/>
  <c r="M105" i="116"/>
  <c r="L105" i="116"/>
  <c r="K105" i="116"/>
  <c r="N103" i="116"/>
  <c r="M103" i="116"/>
  <c r="L103" i="116"/>
  <c r="K103" i="116"/>
  <c r="N101" i="116"/>
  <c r="M101" i="116"/>
  <c r="L101" i="116"/>
  <c r="K101" i="116"/>
  <c r="N99" i="116"/>
  <c r="M99" i="116"/>
  <c r="L99" i="116"/>
  <c r="K99" i="116"/>
  <c r="G99" i="116"/>
  <c r="N97" i="116"/>
  <c r="M97" i="116"/>
  <c r="L97" i="116"/>
  <c r="K97" i="116"/>
  <c r="G95" i="116"/>
  <c r="N93" i="116"/>
  <c r="M93" i="116"/>
  <c r="L93" i="116"/>
  <c r="K93" i="116"/>
  <c r="N91" i="116"/>
  <c r="M91" i="116"/>
  <c r="L91" i="116"/>
  <c r="K91" i="116"/>
  <c r="G91" i="116"/>
  <c r="N89" i="116"/>
  <c r="M89" i="116"/>
  <c r="L89" i="116"/>
  <c r="K89" i="116"/>
  <c r="N87" i="116"/>
  <c r="M87" i="116"/>
  <c r="L87" i="116"/>
  <c r="K87" i="116"/>
  <c r="N85" i="116"/>
  <c r="M85" i="116"/>
  <c r="L85" i="116"/>
  <c r="K85" i="116"/>
  <c r="N83" i="116"/>
  <c r="M83" i="116"/>
  <c r="L83" i="116"/>
  <c r="K83" i="116"/>
  <c r="N81" i="116"/>
  <c r="M81" i="116"/>
  <c r="L81" i="116"/>
  <c r="K81" i="116"/>
  <c r="N79" i="116"/>
  <c r="M79" i="116"/>
  <c r="L79" i="116"/>
  <c r="K79" i="116"/>
  <c r="N77" i="116"/>
  <c r="M77" i="116"/>
  <c r="L77" i="116"/>
  <c r="K77" i="116"/>
  <c r="N73" i="116"/>
  <c r="M73" i="116"/>
  <c r="L73" i="116"/>
  <c r="K73" i="116"/>
  <c r="G73" i="116"/>
  <c r="N71" i="116"/>
  <c r="M71" i="116"/>
  <c r="L71" i="116"/>
  <c r="K71" i="116"/>
  <c r="N69" i="116"/>
  <c r="M69" i="116"/>
  <c r="L69" i="116"/>
  <c r="K69" i="116"/>
  <c r="N67" i="116"/>
  <c r="M67" i="116"/>
  <c r="L67" i="116"/>
  <c r="K67" i="116"/>
  <c r="N65" i="116"/>
  <c r="M65" i="116"/>
  <c r="L65" i="116"/>
  <c r="K65" i="116"/>
  <c r="N63" i="116"/>
  <c r="M63" i="116"/>
  <c r="L63" i="116"/>
  <c r="K63" i="116"/>
  <c r="N59" i="116"/>
  <c r="M59" i="116"/>
  <c r="L59" i="116"/>
  <c r="K59" i="116"/>
  <c r="L58" i="116"/>
  <c r="N57" i="116"/>
  <c r="M57" i="116"/>
  <c r="L57" i="116"/>
  <c r="K57" i="116"/>
  <c r="L56" i="116"/>
  <c r="N55" i="116"/>
  <c r="M55" i="116"/>
  <c r="L55" i="116"/>
  <c r="K55" i="116"/>
  <c r="L54" i="116"/>
  <c r="N53" i="116"/>
  <c r="M53" i="116"/>
  <c r="L53" i="116"/>
  <c r="K53" i="116"/>
  <c r="G53" i="116"/>
  <c r="L52" i="116"/>
  <c r="N51" i="116"/>
  <c r="M51" i="116"/>
  <c r="L51" i="116"/>
  <c r="K51" i="116"/>
  <c r="L50" i="116"/>
  <c r="N49" i="116"/>
  <c r="M49" i="116"/>
  <c r="L49" i="116"/>
  <c r="K49" i="116"/>
  <c r="L48" i="116"/>
  <c r="N47" i="116"/>
  <c r="M47" i="116"/>
  <c r="L47" i="116"/>
  <c r="K47" i="116"/>
  <c r="L46" i="116"/>
  <c r="N45" i="116"/>
  <c r="M45" i="116"/>
  <c r="L45" i="116"/>
  <c r="K45" i="116"/>
  <c r="G45" i="116"/>
  <c r="L44" i="116"/>
  <c r="N43" i="116"/>
  <c r="M43" i="116"/>
  <c r="L43" i="116"/>
  <c r="K43" i="116"/>
  <c r="L42" i="116"/>
  <c r="N41" i="116"/>
  <c r="M41" i="116"/>
  <c r="L41" i="116"/>
  <c r="K41" i="116"/>
  <c r="N39" i="116"/>
  <c r="M39" i="116"/>
  <c r="L39" i="116"/>
  <c r="K39" i="116"/>
  <c r="N37" i="116"/>
  <c r="M37" i="116"/>
  <c r="L37" i="116"/>
  <c r="K37" i="116"/>
  <c r="N33" i="116"/>
  <c r="M33" i="116"/>
  <c r="L33" i="116"/>
  <c r="K33" i="116"/>
  <c r="N31" i="116"/>
  <c r="M31" i="116"/>
  <c r="L31" i="116"/>
  <c r="K31" i="116"/>
  <c r="G31" i="116"/>
  <c r="N29" i="116"/>
  <c r="M29" i="116"/>
  <c r="L29" i="116"/>
  <c r="K29" i="116"/>
  <c r="N27" i="116"/>
  <c r="M27" i="116"/>
  <c r="L27" i="116"/>
  <c r="K27" i="116"/>
  <c r="N25" i="116"/>
  <c r="M25" i="116"/>
  <c r="L25" i="116"/>
  <c r="K25" i="116"/>
  <c r="N23" i="116"/>
  <c r="M23" i="116"/>
  <c r="L23" i="116"/>
  <c r="K23" i="116"/>
  <c r="N19" i="116"/>
  <c r="M19" i="116"/>
  <c r="L19" i="116"/>
  <c r="K19" i="116"/>
  <c r="M17" i="116"/>
  <c r="L17" i="116"/>
  <c r="K17" i="116"/>
  <c r="M15" i="116"/>
  <c r="L15" i="116"/>
  <c r="K15" i="116"/>
  <c r="M13" i="116"/>
  <c r="L13" i="116"/>
  <c r="K13" i="116"/>
  <c r="N8" i="116"/>
  <c r="G105" i="116" s="1"/>
  <c r="G2" i="115"/>
  <c r="N17" i="115"/>
  <c r="N15" i="115"/>
  <c r="N13" i="115"/>
  <c r="G17" i="115"/>
  <c r="G15" i="115"/>
  <c r="G13" i="115"/>
  <c r="G5" i="115"/>
  <c r="A5" i="115"/>
  <c r="G87" i="115"/>
  <c r="N86" i="115"/>
  <c r="M86" i="115"/>
  <c r="L86" i="115"/>
  <c r="K86" i="115"/>
  <c r="G84" i="115"/>
  <c r="N83" i="115"/>
  <c r="M83" i="115"/>
  <c r="L83" i="115"/>
  <c r="K83" i="115"/>
  <c r="N79" i="115"/>
  <c r="M79" i="115"/>
  <c r="L79" i="115"/>
  <c r="K79" i="115"/>
  <c r="N77" i="115"/>
  <c r="M77" i="115"/>
  <c r="L77" i="115"/>
  <c r="K77" i="115"/>
  <c r="N75" i="115"/>
  <c r="M75" i="115"/>
  <c r="L75" i="115"/>
  <c r="K75" i="115"/>
  <c r="N73" i="115"/>
  <c r="M73" i="115"/>
  <c r="L73" i="115"/>
  <c r="K73" i="115"/>
  <c r="N71" i="115"/>
  <c r="M71" i="115"/>
  <c r="L71" i="115"/>
  <c r="K71" i="115"/>
  <c r="N69" i="115"/>
  <c r="M69" i="115"/>
  <c r="L69" i="115"/>
  <c r="K69" i="115"/>
  <c r="N67" i="115"/>
  <c r="M67" i="115"/>
  <c r="L67" i="115"/>
  <c r="K67" i="115"/>
  <c r="G65" i="115"/>
  <c r="N63" i="115"/>
  <c r="M63" i="115"/>
  <c r="L63" i="115"/>
  <c r="K63" i="115"/>
  <c r="N61" i="115"/>
  <c r="M61" i="115"/>
  <c r="L61" i="115"/>
  <c r="K61" i="115"/>
  <c r="N59" i="115"/>
  <c r="M59" i="115"/>
  <c r="L59" i="115"/>
  <c r="K59" i="115"/>
  <c r="N57" i="115"/>
  <c r="M57" i="115"/>
  <c r="L57" i="115"/>
  <c r="K57" i="115"/>
  <c r="N55" i="115"/>
  <c r="M55" i="115"/>
  <c r="L55" i="115"/>
  <c r="K55" i="115"/>
  <c r="N53" i="115"/>
  <c r="M53" i="115"/>
  <c r="L53" i="115"/>
  <c r="K53" i="115"/>
  <c r="N51" i="115"/>
  <c r="M51" i="115"/>
  <c r="L51" i="115"/>
  <c r="K51" i="115"/>
  <c r="N47" i="115"/>
  <c r="M47" i="115"/>
  <c r="L47" i="115"/>
  <c r="K47" i="115"/>
  <c r="N45" i="115"/>
  <c r="M45" i="115"/>
  <c r="L45" i="115"/>
  <c r="K45" i="115"/>
  <c r="N43" i="115"/>
  <c r="M43" i="115"/>
  <c r="L43" i="115"/>
  <c r="K43" i="115"/>
  <c r="N41" i="115"/>
  <c r="M41" i="115"/>
  <c r="L41" i="115"/>
  <c r="K41" i="115"/>
  <c r="N39" i="115"/>
  <c r="M39" i="115"/>
  <c r="L39" i="115"/>
  <c r="K39" i="115"/>
  <c r="N37" i="115"/>
  <c r="M37" i="115"/>
  <c r="L37" i="115"/>
  <c r="K37" i="115"/>
  <c r="N35" i="115"/>
  <c r="M35" i="115"/>
  <c r="L35" i="115"/>
  <c r="K35" i="115"/>
  <c r="N33" i="115"/>
  <c r="M33" i="115"/>
  <c r="L33" i="115"/>
  <c r="K33" i="115"/>
  <c r="N29" i="115"/>
  <c r="M29" i="115"/>
  <c r="L29" i="115"/>
  <c r="K29" i="115"/>
  <c r="N27" i="115"/>
  <c r="M27" i="115"/>
  <c r="L27" i="115"/>
  <c r="K27" i="115"/>
  <c r="N25" i="115"/>
  <c r="M25" i="115"/>
  <c r="L25" i="115"/>
  <c r="K25" i="115"/>
  <c r="N23" i="115"/>
  <c r="M23" i="115"/>
  <c r="L23" i="115"/>
  <c r="K23" i="115"/>
  <c r="N19" i="115"/>
  <c r="M19" i="115"/>
  <c r="L19" i="115"/>
  <c r="K19" i="115"/>
  <c r="M17" i="115"/>
  <c r="L17" i="115"/>
  <c r="K17" i="115"/>
  <c r="M15" i="115"/>
  <c r="L15" i="115"/>
  <c r="K15" i="115"/>
  <c r="M13" i="115"/>
  <c r="L13" i="115"/>
  <c r="K13" i="115"/>
  <c r="N8" i="115"/>
  <c r="G75" i="115" s="1"/>
  <c r="G2" i="114"/>
  <c r="N17" i="114"/>
  <c r="N15" i="114"/>
  <c r="N13" i="114"/>
  <c r="G17" i="114"/>
  <c r="G15" i="114"/>
  <c r="G13" i="114"/>
  <c r="G5" i="114"/>
  <c r="A5" i="114"/>
  <c r="G105" i="114"/>
  <c r="N104" i="114"/>
  <c r="M104" i="114"/>
  <c r="L104" i="114"/>
  <c r="K104" i="114"/>
  <c r="G102" i="114"/>
  <c r="N101" i="114"/>
  <c r="M101" i="114"/>
  <c r="L101" i="114"/>
  <c r="K101" i="114"/>
  <c r="N97" i="114"/>
  <c r="M97" i="114"/>
  <c r="L97" i="114"/>
  <c r="K97" i="114"/>
  <c r="N95" i="114"/>
  <c r="M95" i="114"/>
  <c r="L95" i="114"/>
  <c r="K95" i="114"/>
  <c r="N93" i="114"/>
  <c r="M93" i="114"/>
  <c r="L93" i="114"/>
  <c r="K93" i="114"/>
  <c r="N91" i="114"/>
  <c r="M91" i="114"/>
  <c r="L91" i="114"/>
  <c r="K91" i="114"/>
  <c r="N89" i="114"/>
  <c r="M89" i="114"/>
  <c r="L89" i="114"/>
  <c r="K89" i="114"/>
  <c r="N87" i="114"/>
  <c r="M87" i="114"/>
  <c r="L87" i="114"/>
  <c r="K87" i="114"/>
  <c r="G85" i="114"/>
  <c r="N83" i="114"/>
  <c r="M83" i="114"/>
  <c r="L83" i="114"/>
  <c r="K83" i="114"/>
  <c r="N81" i="114"/>
  <c r="M81" i="114"/>
  <c r="L81" i="114"/>
  <c r="K81" i="114"/>
  <c r="N79" i="114"/>
  <c r="M79" i="114"/>
  <c r="L79" i="114"/>
  <c r="K79" i="114"/>
  <c r="N77" i="114"/>
  <c r="M77" i="114"/>
  <c r="L77" i="114"/>
  <c r="K77" i="114"/>
  <c r="N75" i="114"/>
  <c r="M75" i="114"/>
  <c r="L75" i="114"/>
  <c r="K75" i="114"/>
  <c r="N73" i="114"/>
  <c r="M73" i="114"/>
  <c r="L73" i="114"/>
  <c r="K73" i="114"/>
  <c r="N71" i="114"/>
  <c r="M71" i="114"/>
  <c r="L71" i="114"/>
  <c r="K71" i="114"/>
  <c r="N67" i="114"/>
  <c r="M67" i="114"/>
  <c r="L67" i="114"/>
  <c r="K67" i="114"/>
  <c r="N65" i="114"/>
  <c r="M65" i="114"/>
  <c r="L65" i="114"/>
  <c r="K65" i="114"/>
  <c r="N63" i="114"/>
  <c r="M63" i="114"/>
  <c r="L63" i="114"/>
  <c r="K63" i="114"/>
  <c r="N61" i="114"/>
  <c r="M61" i="114"/>
  <c r="L61" i="114"/>
  <c r="K61" i="114"/>
  <c r="N59" i="114"/>
  <c r="M59" i="114"/>
  <c r="L59" i="114"/>
  <c r="K59" i="114"/>
  <c r="N57" i="114"/>
  <c r="M57" i="114"/>
  <c r="L57" i="114"/>
  <c r="K57" i="114"/>
  <c r="N55" i="114"/>
  <c r="M55" i="114"/>
  <c r="L55" i="114"/>
  <c r="K55" i="114"/>
  <c r="N53" i="114"/>
  <c r="M53" i="114"/>
  <c r="L53" i="114"/>
  <c r="K53" i="114"/>
  <c r="N51" i="114"/>
  <c r="M51" i="114"/>
  <c r="L51" i="114"/>
  <c r="K51" i="114"/>
  <c r="N49" i="114"/>
  <c r="M49" i="114"/>
  <c r="L49" i="114"/>
  <c r="K49" i="114"/>
  <c r="N47" i="114"/>
  <c r="M47" i="114"/>
  <c r="L47" i="114"/>
  <c r="K47" i="114"/>
  <c r="N45" i="114"/>
  <c r="M45" i="114"/>
  <c r="L45" i="114"/>
  <c r="K45" i="114"/>
  <c r="N43" i="114"/>
  <c r="M43" i="114"/>
  <c r="L43" i="114"/>
  <c r="K43" i="114"/>
  <c r="N41" i="114"/>
  <c r="M41" i="114"/>
  <c r="L41" i="114"/>
  <c r="K41" i="114"/>
  <c r="N39" i="114"/>
  <c r="M39" i="114"/>
  <c r="L39" i="114"/>
  <c r="K39" i="114"/>
  <c r="N37" i="114"/>
  <c r="M37" i="114"/>
  <c r="L37" i="114"/>
  <c r="K37" i="114"/>
  <c r="N35" i="114"/>
  <c r="M35" i="114"/>
  <c r="L35" i="114"/>
  <c r="K35" i="114"/>
  <c r="N33" i="114"/>
  <c r="M33" i="114"/>
  <c r="L33" i="114"/>
  <c r="K33" i="114"/>
  <c r="N29" i="114"/>
  <c r="M29" i="114"/>
  <c r="L29" i="114"/>
  <c r="K29" i="114"/>
  <c r="N27" i="114"/>
  <c r="M27" i="114"/>
  <c r="L27" i="114"/>
  <c r="K27" i="114"/>
  <c r="N25" i="114"/>
  <c r="M25" i="114"/>
  <c r="L25" i="114"/>
  <c r="K25" i="114"/>
  <c r="N23" i="114"/>
  <c r="M23" i="114"/>
  <c r="L23" i="114"/>
  <c r="K23" i="114"/>
  <c r="N19" i="114"/>
  <c r="M19" i="114"/>
  <c r="L19" i="114"/>
  <c r="K19" i="114"/>
  <c r="M17" i="114"/>
  <c r="L17" i="114"/>
  <c r="K17" i="114"/>
  <c r="M15" i="114"/>
  <c r="L15" i="114"/>
  <c r="K15" i="114"/>
  <c r="M13" i="114"/>
  <c r="L13" i="114"/>
  <c r="K13" i="114"/>
  <c r="N8" i="114"/>
  <c r="G93" i="114" s="1"/>
  <c r="H25" i="113"/>
  <c r="H6" i="113"/>
  <c r="A1" i="113"/>
  <c r="S74" i="113"/>
  <c r="R74" i="113"/>
  <c r="Q74" i="113"/>
  <c r="G74" i="113"/>
  <c r="G75" i="113" s="1"/>
  <c r="W73" i="113"/>
  <c r="V73" i="113"/>
  <c r="S73" i="113"/>
  <c r="R73" i="113"/>
  <c r="Q73" i="113"/>
  <c r="W72" i="113"/>
  <c r="V72" i="113"/>
  <c r="S72" i="113"/>
  <c r="R72" i="113"/>
  <c r="Q72" i="113"/>
  <c r="W71" i="113"/>
  <c r="V71" i="113"/>
  <c r="S71" i="113"/>
  <c r="R71" i="113"/>
  <c r="Q71" i="113"/>
  <c r="W70" i="113"/>
  <c r="V70" i="113"/>
  <c r="S70" i="113"/>
  <c r="R70" i="113"/>
  <c r="Q70" i="113"/>
  <c r="W69" i="113"/>
  <c r="V69" i="113"/>
  <c r="W68" i="113"/>
  <c r="V68" i="113"/>
  <c r="C76" i="113"/>
  <c r="W67" i="113"/>
  <c r="V67" i="113"/>
  <c r="R67" i="113"/>
  <c r="Q67" i="113"/>
  <c r="W66" i="113"/>
  <c r="V66" i="113"/>
  <c r="S66" i="113"/>
  <c r="R66" i="113"/>
  <c r="Q66" i="113"/>
  <c r="E64" i="113"/>
  <c r="C62" i="113"/>
  <c r="S61" i="113"/>
  <c r="R61" i="113"/>
  <c r="Q61" i="113"/>
  <c r="S60" i="113"/>
  <c r="R60" i="113"/>
  <c r="Q60" i="113"/>
  <c r="S59" i="113"/>
  <c r="R59" i="113"/>
  <c r="Q59" i="113"/>
  <c r="S58" i="113"/>
  <c r="R58" i="113"/>
  <c r="Q58" i="113"/>
  <c r="S57" i="113"/>
  <c r="R57" i="113"/>
  <c r="Q57" i="113"/>
  <c r="S56" i="113"/>
  <c r="R56" i="113"/>
  <c r="Q56" i="113"/>
  <c r="S55" i="113"/>
  <c r="R55" i="113"/>
  <c r="Q55" i="113"/>
  <c r="C53" i="113"/>
  <c r="S52" i="113"/>
  <c r="R52" i="113"/>
  <c r="Q52" i="113"/>
  <c r="S51" i="113"/>
  <c r="R51" i="113"/>
  <c r="Q51" i="113"/>
  <c r="S50" i="113"/>
  <c r="R50" i="113"/>
  <c r="Q50" i="113"/>
  <c r="S49" i="113"/>
  <c r="R49" i="113"/>
  <c r="Q49" i="113"/>
  <c r="S48" i="113"/>
  <c r="R48" i="113"/>
  <c r="Q48" i="113"/>
  <c r="S47" i="113"/>
  <c r="R47" i="113"/>
  <c r="Q47" i="113"/>
  <c r="S46" i="113"/>
  <c r="R46" i="113"/>
  <c r="Q46" i="113"/>
  <c r="S45" i="113"/>
  <c r="R45" i="113"/>
  <c r="Q45" i="113"/>
  <c r="S44" i="113"/>
  <c r="R44" i="113"/>
  <c r="Q44" i="113"/>
  <c r="S43" i="113"/>
  <c r="R43" i="113"/>
  <c r="Q43" i="113"/>
  <c r="S42" i="113"/>
  <c r="R42" i="113"/>
  <c r="Q42" i="113"/>
  <c r="G42" i="113"/>
  <c r="H22" i="113" s="1"/>
  <c r="E42" i="113"/>
  <c r="S41" i="113"/>
  <c r="R41" i="113"/>
  <c r="Q41" i="113"/>
  <c r="G41" i="113"/>
  <c r="W40" i="113"/>
  <c r="V40" i="113"/>
  <c r="W39" i="113"/>
  <c r="V39" i="113"/>
  <c r="C39" i="113"/>
  <c r="C63" i="113" s="1"/>
  <c r="W38" i="113"/>
  <c r="V38" i="113"/>
  <c r="S38" i="113"/>
  <c r="R38" i="113"/>
  <c r="Q38" i="113"/>
  <c r="W37" i="113"/>
  <c r="V37" i="113"/>
  <c r="S37" i="113"/>
  <c r="R37" i="113"/>
  <c r="Q37" i="113"/>
  <c r="W36" i="113"/>
  <c r="V36" i="113"/>
  <c r="S36" i="113"/>
  <c r="R36" i="113"/>
  <c r="Q36" i="113"/>
  <c r="W35" i="113"/>
  <c r="V35" i="113"/>
  <c r="S35" i="113"/>
  <c r="R35" i="113"/>
  <c r="Q35" i="113"/>
  <c r="W34" i="113"/>
  <c r="V34" i="113"/>
  <c r="S34" i="113"/>
  <c r="R34" i="113"/>
  <c r="Q34" i="113"/>
  <c r="W33" i="113"/>
  <c r="V33" i="113"/>
  <c r="S33" i="113"/>
  <c r="R33" i="113"/>
  <c r="Q33" i="113"/>
  <c r="W32" i="113"/>
  <c r="V32" i="113"/>
  <c r="S32" i="113"/>
  <c r="R32" i="113"/>
  <c r="Q32" i="113"/>
  <c r="W31" i="113"/>
  <c r="V31" i="113"/>
  <c r="S31" i="113"/>
  <c r="R31" i="113"/>
  <c r="Q31" i="113"/>
  <c r="E29" i="113"/>
  <c r="C27" i="113"/>
  <c r="S26" i="113"/>
  <c r="R26" i="113"/>
  <c r="Q26" i="113"/>
  <c r="S25" i="113"/>
  <c r="R25" i="113"/>
  <c r="Q25" i="113"/>
  <c r="S24" i="113"/>
  <c r="R24" i="113"/>
  <c r="Q24" i="113"/>
  <c r="S23" i="113"/>
  <c r="R23" i="113"/>
  <c r="Q23" i="113"/>
  <c r="S22" i="113"/>
  <c r="R22" i="113"/>
  <c r="Q22" i="113"/>
  <c r="G20" i="113"/>
  <c r="G77" i="113" s="1"/>
  <c r="C20" i="113"/>
  <c r="C28" i="113" s="1"/>
  <c r="S19" i="113"/>
  <c r="R19" i="113"/>
  <c r="Q19" i="113"/>
  <c r="G19" i="113"/>
  <c r="W18" i="113"/>
  <c r="V18" i="113"/>
  <c r="S18" i="113"/>
  <c r="R18" i="113"/>
  <c r="Q18" i="113"/>
  <c r="W17" i="113"/>
  <c r="V17" i="113"/>
  <c r="S17" i="113"/>
  <c r="R17" i="113"/>
  <c r="Q17" i="113"/>
  <c r="W16" i="113"/>
  <c r="V16" i="113"/>
  <c r="S16" i="113"/>
  <c r="R16" i="113"/>
  <c r="Q16" i="113"/>
  <c r="W15" i="113"/>
  <c r="V15" i="113"/>
  <c r="S15" i="113"/>
  <c r="R15" i="113"/>
  <c r="Q15" i="113"/>
  <c r="W14" i="113"/>
  <c r="V14" i="113"/>
  <c r="S14" i="113"/>
  <c r="R14" i="113"/>
  <c r="Q14" i="113"/>
  <c r="W13" i="113"/>
  <c r="V13" i="113"/>
  <c r="S13" i="113"/>
  <c r="R13" i="113"/>
  <c r="Q13" i="113"/>
  <c r="W12" i="113"/>
  <c r="V12" i="113"/>
  <c r="S12" i="113"/>
  <c r="R12" i="113"/>
  <c r="Q12" i="113"/>
  <c r="W11" i="113"/>
  <c r="V11" i="113"/>
  <c r="S11" i="113"/>
  <c r="R11" i="113"/>
  <c r="Q11" i="113"/>
  <c r="W10" i="113"/>
  <c r="V10" i="113"/>
  <c r="S10" i="113"/>
  <c r="R10" i="113"/>
  <c r="Q10" i="113"/>
  <c r="W9" i="113"/>
  <c r="V9" i="113"/>
  <c r="S9" i="113"/>
  <c r="R9" i="113"/>
  <c r="Q9" i="113"/>
  <c r="E7" i="113"/>
  <c r="H26" i="112"/>
  <c r="F229" i="38" s="1"/>
  <c r="A1" i="112"/>
  <c r="C67" i="112"/>
  <c r="S66" i="112"/>
  <c r="R66" i="112"/>
  <c r="Q66" i="112"/>
  <c r="S65" i="112"/>
  <c r="R65" i="112"/>
  <c r="Q65" i="112"/>
  <c r="S64" i="112"/>
  <c r="R64" i="112"/>
  <c r="Q64" i="112"/>
  <c r="S63" i="112"/>
  <c r="R63" i="112"/>
  <c r="Q63" i="112"/>
  <c r="S62" i="112"/>
  <c r="R62" i="112"/>
  <c r="Q62" i="112"/>
  <c r="S61" i="112"/>
  <c r="R61" i="112"/>
  <c r="Q61" i="112"/>
  <c r="C59" i="112"/>
  <c r="S58" i="112"/>
  <c r="R58" i="112"/>
  <c r="Q58" i="112"/>
  <c r="S57" i="112"/>
  <c r="R57" i="112"/>
  <c r="Q57" i="112"/>
  <c r="S55" i="112"/>
  <c r="R55" i="112"/>
  <c r="Q55" i="112"/>
  <c r="S54" i="112"/>
  <c r="R54" i="112"/>
  <c r="Q54" i="112"/>
  <c r="S53" i="112"/>
  <c r="R53" i="112"/>
  <c r="Q53" i="112"/>
  <c r="S52" i="112"/>
  <c r="R52" i="112"/>
  <c r="Q52" i="112"/>
  <c r="S51" i="112"/>
  <c r="R51" i="112"/>
  <c r="Q51" i="112"/>
  <c r="S50" i="112"/>
  <c r="R50" i="112"/>
  <c r="Q50" i="112"/>
  <c r="S49" i="112"/>
  <c r="R49" i="112"/>
  <c r="Q49" i="112"/>
  <c r="S48" i="112"/>
  <c r="R48" i="112"/>
  <c r="Q48" i="112"/>
  <c r="S47" i="112"/>
  <c r="R47" i="112"/>
  <c r="Q47" i="112"/>
  <c r="C45" i="112"/>
  <c r="C68" i="112" s="1"/>
  <c r="S44" i="112"/>
  <c r="R44" i="112"/>
  <c r="Q44" i="112"/>
  <c r="S43" i="112"/>
  <c r="R43" i="112"/>
  <c r="Q43" i="112"/>
  <c r="S42" i="112"/>
  <c r="R42" i="112"/>
  <c r="Q42" i="112"/>
  <c r="E42" i="112"/>
  <c r="S41" i="112"/>
  <c r="R41" i="112"/>
  <c r="Q41" i="112"/>
  <c r="G41" i="112"/>
  <c r="G42" i="112" s="1"/>
  <c r="H23" i="112" s="1"/>
  <c r="W40" i="112"/>
  <c r="V40" i="112"/>
  <c r="S40" i="112"/>
  <c r="R40" i="112"/>
  <c r="Q40" i="112"/>
  <c r="W39" i="112"/>
  <c r="V39" i="112"/>
  <c r="S39" i="112"/>
  <c r="R39" i="112"/>
  <c r="Q39" i="112"/>
  <c r="W38" i="112"/>
  <c r="V38" i="112"/>
  <c r="S38" i="112"/>
  <c r="R38" i="112"/>
  <c r="Q38" i="112"/>
  <c r="W37" i="112"/>
  <c r="V37" i="112"/>
  <c r="S37" i="112"/>
  <c r="R37" i="112"/>
  <c r="Q37" i="112"/>
  <c r="W36" i="112"/>
  <c r="V36" i="112"/>
  <c r="S36" i="112"/>
  <c r="R36" i="112"/>
  <c r="Q36" i="112"/>
  <c r="E34" i="112"/>
  <c r="C32" i="112"/>
  <c r="S31" i="112"/>
  <c r="R31" i="112"/>
  <c r="Q31" i="112"/>
  <c r="S30" i="112"/>
  <c r="R30" i="112"/>
  <c r="Q30" i="112"/>
  <c r="S29" i="112"/>
  <c r="R29" i="112"/>
  <c r="Q29" i="112"/>
  <c r="S28" i="112"/>
  <c r="R28" i="112"/>
  <c r="Q28" i="112"/>
  <c r="S27" i="112"/>
  <c r="R27" i="112"/>
  <c r="Q27" i="112"/>
  <c r="C25" i="112"/>
  <c r="S24" i="112"/>
  <c r="R24" i="112"/>
  <c r="Q24" i="112"/>
  <c r="S23" i="112"/>
  <c r="R23" i="112"/>
  <c r="Q23" i="112"/>
  <c r="S22" i="112"/>
  <c r="R22" i="112"/>
  <c r="Q22" i="112"/>
  <c r="C20" i="112"/>
  <c r="C33" i="112" s="1"/>
  <c r="S19" i="112"/>
  <c r="R19" i="112"/>
  <c r="Q19" i="112"/>
  <c r="S18" i="112"/>
  <c r="R18" i="112"/>
  <c r="Q18" i="112"/>
  <c r="S17" i="112"/>
  <c r="R17" i="112"/>
  <c r="Q17" i="112"/>
  <c r="S16" i="112"/>
  <c r="R16" i="112"/>
  <c r="Q16" i="112"/>
  <c r="S15" i="112"/>
  <c r="R15" i="112"/>
  <c r="Q15" i="112"/>
  <c r="E15" i="112"/>
  <c r="S14" i="112"/>
  <c r="R14" i="112"/>
  <c r="Q14" i="112"/>
  <c r="G14" i="112"/>
  <c r="G15" i="112" s="1"/>
  <c r="W13" i="112"/>
  <c r="V13" i="112"/>
  <c r="S13" i="112"/>
  <c r="R13" i="112"/>
  <c r="Q13" i="112"/>
  <c r="W12" i="112"/>
  <c r="V12" i="112"/>
  <c r="S12" i="112"/>
  <c r="R12" i="112"/>
  <c r="Q12" i="112"/>
  <c r="W11" i="112"/>
  <c r="V11" i="112"/>
  <c r="S11" i="112"/>
  <c r="R11" i="112"/>
  <c r="Q11" i="112"/>
  <c r="W10" i="112"/>
  <c r="V10" i="112"/>
  <c r="S10" i="112"/>
  <c r="R10" i="112"/>
  <c r="Q10" i="112"/>
  <c r="W9" i="112"/>
  <c r="V9" i="112"/>
  <c r="S9" i="112"/>
  <c r="H6" i="112" s="1"/>
  <c r="R9" i="112"/>
  <c r="Q9" i="112"/>
  <c r="E7" i="112"/>
  <c r="H30" i="111"/>
  <c r="H6" i="111"/>
  <c r="A1" i="111"/>
  <c r="C96" i="111"/>
  <c r="C95" i="111"/>
  <c r="S94" i="111"/>
  <c r="R94" i="111"/>
  <c r="Q94" i="111"/>
  <c r="S93" i="111"/>
  <c r="R93" i="111"/>
  <c r="Q93" i="111"/>
  <c r="S92" i="111"/>
  <c r="R92" i="111"/>
  <c r="Q92" i="111"/>
  <c r="S91" i="111"/>
  <c r="R91" i="111"/>
  <c r="Q91" i="111"/>
  <c r="S90" i="111"/>
  <c r="R90" i="111"/>
  <c r="Q90" i="111"/>
  <c r="S89" i="111"/>
  <c r="R89" i="111"/>
  <c r="Q89" i="111"/>
  <c r="C87" i="111"/>
  <c r="S86" i="111"/>
  <c r="R86" i="111"/>
  <c r="Q86" i="111"/>
  <c r="S85" i="111"/>
  <c r="R85" i="111"/>
  <c r="Q85" i="111"/>
  <c r="S84" i="111"/>
  <c r="R84" i="111"/>
  <c r="Q84" i="111"/>
  <c r="S83" i="111"/>
  <c r="R83" i="111"/>
  <c r="Q83" i="111"/>
  <c r="S82" i="111"/>
  <c r="R82" i="111"/>
  <c r="Q82" i="111"/>
  <c r="S81" i="111"/>
  <c r="R81" i="111"/>
  <c r="Q81" i="111"/>
  <c r="S80" i="111"/>
  <c r="R80" i="111"/>
  <c r="Q80" i="111"/>
  <c r="S79" i="111"/>
  <c r="R79" i="111"/>
  <c r="Q79" i="111"/>
  <c r="S78" i="111"/>
  <c r="R78" i="111"/>
  <c r="Q78" i="111"/>
  <c r="S77" i="111"/>
  <c r="R77" i="111"/>
  <c r="Q77" i="111"/>
  <c r="S76" i="111"/>
  <c r="R76" i="111"/>
  <c r="Q76" i="111"/>
  <c r="C74" i="111"/>
  <c r="S73" i="111"/>
  <c r="R73" i="111"/>
  <c r="Q73" i="111"/>
  <c r="S72" i="111"/>
  <c r="R72" i="111"/>
  <c r="Q72" i="111"/>
  <c r="S71" i="111"/>
  <c r="R71" i="111"/>
  <c r="Q71" i="111"/>
  <c r="E71" i="111"/>
  <c r="S70" i="111"/>
  <c r="R70" i="111"/>
  <c r="Q70" i="111"/>
  <c r="G70" i="111"/>
  <c r="G71" i="111" s="1"/>
  <c r="H26" i="111" s="1"/>
  <c r="W69" i="111"/>
  <c r="V69" i="111"/>
  <c r="S69" i="111"/>
  <c r="R69" i="111"/>
  <c r="Q69" i="111"/>
  <c r="W68" i="111"/>
  <c r="V68" i="111"/>
  <c r="S68" i="111"/>
  <c r="R68" i="111"/>
  <c r="Q68" i="111"/>
  <c r="W67" i="111"/>
  <c r="V67" i="111"/>
  <c r="S67" i="111"/>
  <c r="R67" i="111"/>
  <c r="Q67" i="111"/>
  <c r="W66" i="111"/>
  <c r="V66" i="111"/>
  <c r="S66" i="111"/>
  <c r="R66" i="111"/>
  <c r="Q66" i="111"/>
  <c r="W65" i="111"/>
  <c r="V65" i="111"/>
  <c r="S65" i="111"/>
  <c r="R65" i="111"/>
  <c r="Q65" i="111"/>
  <c r="E63" i="111"/>
  <c r="C62" i="111"/>
  <c r="H21" i="111" s="1"/>
  <c r="C61" i="111"/>
  <c r="S60" i="111"/>
  <c r="R60" i="111"/>
  <c r="Q60" i="111"/>
  <c r="S59" i="111"/>
  <c r="R59" i="111"/>
  <c r="Q59" i="111"/>
  <c r="S58" i="111"/>
  <c r="R58" i="111"/>
  <c r="Q58" i="111"/>
  <c r="S57" i="111"/>
  <c r="R57" i="111"/>
  <c r="Q57" i="111"/>
  <c r="S56" i="111"/>
  <c r="R56" i="111"/>
  <c r="Q56" i="111"/>
  <c r="C54" i="111"/>
  <c r="S53" i="111"/>
  <c r="R53" i="111"/>
  <c r="Q53" i="111"/>
  <c r="S52" i="111"/>
  <c r="R52" i="111"/>
  <c r="Q52" i="111"/>
  <c r="S51" i="111"/>
  <c r="R51" i="111"/>
  <c r="Q51" i="111"/>
  <c r="S50" i="111"/>
  <c r="R50" i="111"/>
  <c r="Q50" i="111"/>
  <c r="S49" i="111"/>
  <c r="R49" i="111"/>
  <c r="Q49" i="111"/>
  <c r="C47" i="111"/>
  <c r="S46" i="111"/>
  <c r="R46" i="111"/>
  <c r="Q46" i="111"/>
  <c r="S45" i="111"/>
  <c r="R45" i="111"/>
  <c r="Q45" i="111"/>
  <c r="S44" i="111"/>
  <c r="R44" i="111"/>
  <c r="Q44" i="111"/>
  <c r="S43" i="111"/>
  <c r="R43" i="111"/>
  <c r="Q43" i="111"/>
  <c r="S42" i="111"/>
  <c r="R42" i="111"/>
  <c r="Q42" i="111"/>
  <c r="E42" i="111"/>
  <c r="S41" i="111"/>
  <c r="R41" i="111"/>
  <c r="Q41" i="111"/>
  <c r="G41" i="111"/>
  <c r="G42" i="111" s="1"/>
  <c r="H27" i="111" s="1"/>
  <c r="W40" i="111"/>
  <c r="V40" i="111"/>
  <c r="S40" i="111"/>
  <c r="R40" i="111"/>
  <c r="Q40" i="111"/>
  <c r="W39" i="111"/>
  <c r="V39" i="111"/>
  <c r="S39" i="111"/>
  <c r="R39" i="111"/>
  <c r="Q39" i="111"/>
  <c r="W38" i="111"/>
  <c r="V38" i="111"/>
  <c r="S38" i="111"/>
  <c r="R38" i="111"/>
  <c r="Q38" i="111"/>
  <c r="W37" i="111"/>
  <c r="V37" i="111"/>
  <c r="S37" i="111"/>
  <c r="R37" i="111"/>
  <c r="Q37" i="111"/>
  <c r="E35" i="111"/>
  <c r="C33" i="111"/>
  <c r="S32" i="111"/>
  <c r="R32" i="111"/>
  <c r="Q32" i="111"/>
  <c r="S31" i="111"/>
  <c r="R31" i="111"/>
  <c r="Q31" i="111"/>
  <c r="S30" i="111"/>
  <c r="R30" i="111"/>
  <c r="Q30" i="111"/>
  <c r="S29" i="111"/>
  <c r="R29" i="111"/>
  <c r="Q29" i="111"/>
  <c r="S28" i="111"/>
  <c r="R28" i="111"/>
  <c r="Q28" i="111"/>
  <c r="C26" i="111"/>
  <c r="S25" i="111"/>
  <c r="R25" i="111"/>
  <c r="Q25" i="111"/>
  <c r="S24" i="111"/>
  <c r="R24" i="111"/>
  <c r="Q24" i="111"/>
  <c r="H24" i="111"/>
  <c r="S23" i="111"/>
  <c r="R23" i="111"/>
  <c r="Q23" i="111"/>
  <c r="H23" i="111"/>
  <c r="H22" i="111"/>
  <c r="C21" i="111"/>
  <c r="C34" i="111" s="1"/>
  <c r="S20" i="111"/>
  <c r="R20" i="111"/>
  <c r="Q20" i="111"/>
  <c r="S19" i="111"/>
  <c r="R19" i="111"/>
  <c r="Q19" i="111"/>
  <c r="H19" i="111"/>
  <c r="S18" i="111"/>
  <c r="R18" i="111"/>
  <c r="Q18" i="111"/>
  <c r="S17" i="111"/>
  <c r="R17" i="111"/>
  <c r="Q17" i="111"/>
  <c r="G17" i="111"/>
  <c r="E17" i="111"/>
  <c r="S16" i="111"/>
  <c r="R16" i="111"/>
  <c r="Q16" i="111"/>
  <c r="G16" i="111"/>
  <c r="W15" i="111"/>
  <c r="V15" i="111"/>
  <c r="S15" i="111"/>
  <c r="R15" i="111"/>
  <c r="Q15" i="111"/>
  <c r="W14" i="111"/>
  <c r="V14" i="111"/>
  <c r="S14" i="111"/>
  <c r="R14" i="111"/>
  <c r="Q14" i="111"/>
  <c r="W13" i="111"/>
  <c r="V13" i="111"/>
  <c r="S13" i="111"/>
  <c r="R13" i="111"/>
  <c r="Q13" i="111"/>
  <c r="W12" i="111"/>
  <c r="V12" i="111"/>
  <c r="S12" i="111"/>
  <c r="R12" i="111"/>
  <c r="Q12" i="111"/>
  <c r="W11" i="111"/>
  <c r="V11" i="111"/>
  <c r="S11" i="111"/>
  <c r="R11" i="111"/>
  <c r="Q11" i="111"/>
  <c r="W10" i="111"/>
  <c r="V10" i="111"/>
  <c r="S10" i="111"/>
  <c r="R10" i="111"/>
  <c r="Q10" i="111"/>
  <c r="W9" i="111"/>
  <c r="V9" i="111"/>
  <c r="S9" i="111"/>
  <c r="R9" i="111"/>
  <c r="Q9" i="111"/>
  <c r="E7" i="111"/>
  <c r="S6" i="14"/>
  <c r="T6" i="14"/>
  <c r="S7" i="14"/>
  <c r="T7" i="14"/>
  <c r="S8" i="14"/>
  <c r="T8" i="14"/>
  <c r="S9" i="14"/>
  <c r="T9" i="14"/>
  <c r="S10" i="14"/>
  <c r="T10" i="14"/>
  <c r="S11" i="14"/>
  <c r="T11" i="14"/>
  <c r="S12" i="14"/>
  <c r="T12" i="14"/>
  <c r="S13" i="14"/>
  <c r="T13" i="14"/>
  <c r="S14" i="14"/>
  <c r="T14" i="14"/>
  <c r="S15" i="14"/>
  <c r="T15" i="14"/>
  <c r="S16" i="14"/>
  <c r="T16" i="14"/>
  <c r="S17" i="14"/>
  <c r="T17" i="14"/>
  <c r="S18" i="14"/>
  <c r="T18" i="14"/>
  <c r="S19" i="14"/>
  <c r="T19" i="14"/>
  <c r="S20" i="14"/>
  <c r="T20" i="14"/>
  <c r="S21" i="14"/>
  <c r="T21" i="14"/>
  <c r="S22" i="14"/>
  <c r="T22" i="14"/>
  <c r="S23" i="14"/>
  <c r="T23" i="14"/>
  <c r="S24" i="14"/>
  <c r="T24" i="14"/>
  <c r="S25" i="14"/>
  <c r="T25" i="14"/>
  <c r="S26" i="14"/>
  <c r="T26" i="14"/>
  <c r="S27" i="14"/>
  <c r="T27" i="14"/>
  <c r="S28" i="14"/>
  <c r="T28" i="14"/>
  <c r="S29" i="14"/>
  <c r="T29" i="14"/>
  <c r="S30" i="14"/>
  <c r="T30" i="14"/>
  <c r="S31" i="14"/>
  <c r="T31" i="14"/>
  <c r="S32" i="14"/>
  <c r="T32" i="14"/>
  <c r="S33" i="14"/>
  <c r="T33" i="14"/>
  <c r="S34" i="14"/>
  <c r="T34" i="14"/>
  <c r="S35" i="14"/>
  <c r="T35" i="14"/>
  <c r="S36" i="14"/>
  <c r="T36" i="14"/>
  <c r="S37" i="14"/>
  <c r="T37" i="14"/>
  <c r="S38" i="14"/>
  <c r="T38" i="14"/>
  <c r="S39" i="14"/>
  <c r="T39" i="14"/>
  <c r="S40" i="14"/>
  <c r="T40" i="14"/>
  <c r="S41" i="14"/>
  <c r="T41" i="14"/>
  <c r="S42" i="14"/>
  <c r="T42" i="14"/>
  <c r="S43" i="14"/>
  <c r="T43" i="14"/>
  <c r="S44" i="14"/>
  <c r="T44" i="14"/>
  <c r="S45" i="14"/>
  <c r="T45" i="14"/>
  <c r="S46" i="14"/>
  <c r="T46" i="14"/>
  <c r="S47" i="14"/>
  <c r="T47" i="14"/>
  <c r="S48" i="14"/>
  <c r="T48" i="14"/>
  <c r="S49" i="14"/>
  <c r="T49" i="14"/>
  <c r="S50" i="14"/>
  <c r="T50" i="14"/>
  <c r="S51" i="14"/>
  <c r="T51" i="14"/>
  <c r="S52" i="14"/>
  <c r="T52" i="14"/>
  <c r="S53" i="14"/>
  <c r="T53" i="14"/>
  <c r="S54" i="14"/>
  <c r="T54" i="14"/>
  <c r="S55" i="14"/>
  <c r="T55" i="14"/>
  <c r="S56" i="14"/>
  <c r="T56" i="14"/>
  <c r="S57" i="14"/>
  <c r="T57" i="14"/>
  <c r="S58" i="14"/>
  <c r="T58" i="14"/>
  <c r="S59" i="14"/>
  <c r="T59" i="14"/>
  <c r="S60" i="14"/>
  <c r="T60" i="14"/>
  <c r="S61" i="14"/>
  <c r="T61" i="14"/>
  <c r="S62" i="14"/>
  <c r="T62" i="14"/>
  <c r="S63" i="14"/>
  <c r="T63" i="14"/>
  <c r="S64" i="14"/>
  <c r="T64" i="14"/>
  <c r="S65" i="14"/>
  <c r="T65" i="14"/>
  <c r="S66" i="14"/>
  <c r="T66" i="14"/>
  <c r="S67" i="14"/>
  <c r="T67" i="14"/>
  <c r="S68" i="14"/>
  <c r="T68" i="14"/>
  <c r="S69" i="14"/>
  <c r="T69" i="14"/>
  <c r="S70" i="14"/>
  <c r="T70" i="14"/>
  <c r="S71" i="14"/>
  <c r="T71" i="14"/>
  <c r="S72" i="14"/>
  <c r="T72" i="14"/>
  <c r="S73" i="14"/>
  <c r="T73" i="14"/>
  <c r="S74" i="14"/>
  <c r="T74" i="14"/>
  <c r="S75" i="14"/>
  <c r="T75" i="14"/>
  <c r="S76" i="14"/>
  <c r="T76" i="14"/>
  <c r="S77" i="14"/>
  <c r="T77" i="14"/>
  <c r="S78" i="14"/>
  <c r="T78" i="14"/>
  <c r="S79" i="14"/>
  <c r="T79" i="14"/>
  <c r="S80" i="14"/>
  <c r="T80" i="14"/>
  <c r="S81" i="14"/>
  <c r="T81" i="14"/>
  <c r="S82" i="14"/>
  <c r="T82" i="14"/>
  <c r="S83" i="14"/>
  <c r="T83" i="14"/>
  <c r="S84" i="14"/>
  <c r="T84" i="14"/>
  <c r="S85" i="14"/>
  <c r="T85" i="14"/>
  <c r="S86" i="14"/>
  <c r="T86" i="14"/>
  <c r="S87" i="14"/>
  <c r="T87" i="14"/>
  <c r="S88" i="14"/>
  <c r="T88" i="14"/>
  <c r="S89" i="14"/>
  <c r="T89" i="14"/>
  <c r="S90" i="14"/>
  <c r="T90" i="14"/>
  <c r="S91" i="14"/>
  <c r="T91" i="14"/>
  <c r="S92" i="14"/>
  <c r="T92" i="14"/>
  <c r="S93" i="14"/>
  <c r="T93" i="14"/>
  <c r="S94" i="14"/>
  <c r="T94" i="14"/>
  <c r="S95" i="14"/>
  <c r="T95" i="14"/>
  <c r="S96" i="14"/>
  <c r="T96" i="14"/>
  <c r="S97" i="14"/>
  <c r="T97" i="14"/>
  <c r="S98" i="14"/>
  <c r="T98" i="14"/>
  <c r="S99" i="14"/>
  <c r="T99" i="14"/>
  <c r="S100" i="14"/>
  <c r="T100" i="14"/>
  <c r="S101" i="14"/>
  <c r="T101" i="14"/>
  <c r="S102" i="14"/>
  <c r="T102" i="14"/>
  <c r="S103" i="14"/>
  <c r="T103" i="14"/>
  <c r="S104" i="14"/>
  <c r="T104" i="14"/>
  <c r="S105" i="14"/>
  <c r="T105" i="14"/>
  <c r="S106" i="14"/>
  <c r="T106" i="14"/>
  <c r="S107" i="14"/>
  <c r="T107" i="14"/>
  <c r="S108" i="14"/>
  <c r="T108" i="14"/>
  <c r="S109" i="14"/>
  <c r="T109" i="14"/>
  <c r="S110" i="14"/>
  <c r="T110" i="14"/>
  <c r="S111" i="14"/>
  <c r="T111" i="14"/>
  <c r="S112" i="14"/>
  <c r="T112" i="14"/>
  <c r="S113" i="14"/>
  <c r="T113" i="14"/>
  <c r="S114" i="14"/>
  <c r="T114" i="14"/>
  <c r="S115" i="14"/>
  <c r="T115" i="14"/>
  <c r="S116" i="14"/>
  <c r="T116" i="14"/>
  <c r="S117" i="14"/>
  <c r="T117" i="14"/>
  <c r="S118" i="14"/>
  <c r="T118" i="14"/>
  <c r="S119" i="14"/>
  <c r="T119" i="14"/>
  <c r="S120" i="14"/>
  <c r="T120" i="14"/>
  <c r="S121" i="14"/>
  <c r="T121" i="14"/>
  <c r="S122" i="14"/>
  <c r="T122" i="14"/>
  <c r="S123" i="14"/>
  <c r="T123" i="14"/>
  <c r="S124" i="14"/>
  <c r="T124" i="14"/>
  <c r="S125" i="14"/>
  <c r="T125" i="14"/>
  <c r="S126" i="14"/>
  <c r="T126" i="14"/>
  <c r="S127" i="14"/>
  <c r="T127" i="14"/>
  <c r="S128" i="14"/>
  <c r="T128" i="14"/>
  <c r="S129" i="14"/>
  <c r="T129" i="14"/>
  <c r="S130" i="14"/>
  <c r="T130" i="14"/>
  <c r="S131" i="14"/>
  <c r="T131" i="14"/>
  <c r="S132" i="14"/>
  <c r="T132" i="14"/>
  <c r="S133" i="14"/>
  <c r="T133" i="14"/>
  <c r="S134" i="14"/>
  <c r="T134" i="14"/>
  <c r="S135" i="14"/>
  <c r="T135" i="14"/>
  <c r="S136" i="14"/>
  <c r="T136" i="14"/>
  <c r="S137" i="14"/>
  <c r="T137" i="14"/>
  <c r="S138" i="14"/>
  <c r="T138" i="14"/>
  <c r="S139" i="14"/>
  <c r="T139" i="14"/>
  <c r="S140" i="14"/>
  <c r="T140" i="14"/>
  <c r="S141" i="14"/>
  <c r="T141" i="14"/>
  <c r="S142" i="14"/>
  <c r="T142" i="14"/>
  <c r="S143" i="14"/>
  <c r="T143" i="14"/>
  <c r="S144" i="14"/>
  <c r="T144" i="14"/>
  <c r="S145" i="14"/>
  <c r="T145" i="14"/>
  <c r="S146" i="14"/>
  <c r="T146" i="14"/>
  <c r="S147" i="14"/>
  <c r="T147" i="14"/>
  <c r="S148" i="14"/>
  <c r="T148" i="14"/>
  <c r="S149" i="14"/>
  <c r="T149" i="14"/>
  <c r="S150" i="14"/>
  <c r="T150" i="14"/>
  <c r="S151" i="14"/>
  <c r="T151" i="14"/>
  <c r="S152" i="14"/>
  <c r="T152" i="14"/>
  <c r="S153" i="14"/>
  <c r="T153" i="14"/>
  <c r="S154" i="14"/>
  <c r="T154" i="14"/>
  <c r="S155" i="14"/>
  <c r="T155" i="14"/>
  <c r="S156" i="14"/>
  <c r="T156" i="14"/>
  <c r="S157" i="14"/>
  <c r="T157" i="14"/>
  <c r="S158" i="14"/>
  <c r="T158" i="14"/>
  <c r="S159" i="14"/>
  <c r="T159" i="14"/>
  <c r="S160" i="14"/>
  <c r="T160" i="14"/>
  <c r="S161" i="14"/>
  <c r="T161" i="14"/>
  <c r="S162" i="14"/>
  <c r="T162" i="14"/>
  <c r="S163" i="14"/>
  <c r="T163" i="14"/>
  <c r="S164" i="14"/>
  <c r="T164" i="14"/>
  <c r="S165" i="14"/>
  <c r="T165" i="14"/>
  <c r="S166" i="14"/>
  <c r="T166" i="14"/>
  <c r="S167" i="14"/>
  <c r="T167" i="14"/>
  <c r="T168" i="14"/>
  <c r="BE168" i="14"/>
  <c r="BF168" i="14"/>
  <c r="AW39" i="53"/>
  <c r="AX11" i="53"/>
  <c r="AX12" i="53"/>
  <c r="AX13" i="53"/>
  <c r="AX14" i="53"/>
  <c r="AX15" i="53"/>
  <c r="AX16" i="53"/>
  <c r="AX17" i="53"/>
  <c r="AX18" i="53"/>
  <c r="AX19" i="53"/>
  <c r="AX20" i="53"/>
  <c r="AX21" i="53"/>
  <c r="AX22" i="53"/>
  <c r="AX23" i="53"/>
  <c r="AX24" i="53"/>
  <c r="AX25" i="53"/>
  <c r="AX26" i="53"/>
  <c r="AX27" i="53"/>
  <c r="AX28" i="53"/>
  <c r="AX29" i="53"/>
  <c r="AX30" i="53"/>
  <c r="AX31" i="53"/>
  <c r="AX32" i="53"/>
  <c r="AX33" i="53"/>
  <c r="AX34" i="53"/>
  <c r="AX35" i="53"/>
  <c r="AX36" i="53"/>
  <c r="AX37" i="53"/>
  <c r="AX38" i="53"/>
  <c r="AX10" i="53"/>
  <c r="AX9" i="53"/>
  <c r="AX8" i="53"/>
  <c r="AX7" i="53"/>
  <c r="C6" i="9"/>
  <c r="AU7" i="53"/>
  <c r="AT7" i="53"/>
  <c r="AW7" i="53"/>
  <c r="AW8" i="53"/>
  <c r="O11" i="119" a="1"/>
  <c r="O10" i="119" a="1"/>
  <c r="O8" i="119" a="1"/>
  <c r="O7" i="119" a="1"/>
  <c r="O9" i="119" a="1"/>
  <c r="AX39" i="53" l="1"/>
  <c r="F7" i="118"/>
  <c r="F5" i="118" s="1"/>
  <c r="S168" i="14"/>
  <c r="D7" i="118"/>
  <c r="O11" i="119"/>
  <c r="O10" i="119"/>
  <c r="O9" i="119"/>
  <c r="O8" i="119"/>
  <c r="O7" i="119"/>
  <c r="D49" i="118"/>
  <c r="E49" i="118"/>
  <c r="D5" i="118"/>
  <c r="E5" i="118"/>
  <c r="C11" i="117"/>
  <c r="C10" i="117"/>
  <c r="D11" i="117"/>
  <c r="D10" i="117"/>
  <c r="G25" i="116"/>
  <c r="G67" i="116"/>
  <c r="G85" i="116"/>
  <c r="G37" i="116"/>
  <c r="G43" i="116"/>
  <c r="G51" i="116"/>
  <c r="G59" i="116"/>
  <c r="G79" i="116"/>
  <c r="G103" i="116"/>
  <c r="G29" i="116"/>
  <c r="G71" i="116"/>
  <c r="G89" i="116"/>
  <c r="G97" i="116"/>
  <c r="G23" i="116"/>
  <c r="G41" i="116"/>
  <c r="G49" i="116"/>
  <c r="G57" i="116"/>
  <c r="G65" i="116"/>
  <c r="G83" i="116"/>
  <c r="G107" i="116"/>
  <c r="G33" i="116"/>
  <c r="G77" i="116"/>
  <c r="G93" i="116"/>
  <c r="G101" i="116"/>
  <c r="G27" i="116"/>
  <c r="G47" i="116"/>
  <c r="G55" i="116"/>
  <c r="G69" i="116"/>
  <c r="G87" i="116"/>
  <c r="G19" i="116"/>
  <c r="G39" i="116"/>
  <c r="G63" i="116"/>
  <c r="G81" i="116"/>
  <c r="G25" i="115"/>
  <c r="G43" i="115"/>
  <c r="G61" i="115"/>
  <c r="G69" i="115"/>
  <c r="G37" i="115"/>
  <c r="G55" i="115"/>
  <c r="G79" i="115"/>
  <c r="G29" i="115"/>
  <c r="G47" i="115"/>
  <c r="G73" i="115"/>
  <c r="G23" i="115"/>
  <c r="G41" i="115"/>
  <c r="G59" i="115"/>
  <c r="G67" i="115"/>
  <c r="G35" i="115"/>
  <c r="G53" i="115"/>
  <c r="G77" i="115"/>
  <c r="G27" i="115"/>
  <c r="G45" i="115"/>
  <c r="G63" i="115"/>
  <c r="G71" i="115"/>
  <c r="G19" i="115"/>
  <c r="G39" i="115"/>
  <c r="G57" i="115"/>
  <c r="G33" i="115"/>
  <c r="G51" i="115"/>
  <c r="G27" i="114"/>
  <c r="G45" i="114"/>
  <c r="G61" i="114"/>
  <c r="G79" i="114"/>
  <c r="G87" i="114"/>
  <c r="G19" i="114"/>
  <c r="G39" i="114"/>
  <c r="G55" i="114"/>
  <c r="G73" i="114"/>
  <c r="G97" i="114"/>
  <c r="G33" i="114"/>
  <c r="G49" i="114"/>
  <c r="G83" i="114"/>
  <c r="G91" i="114"/>
  <c r="G25" i="114"/>
  <c r="G43" i="114"/>
  <c r="G59" i="114"/>
  <c r="G77" i="114"/>
  <c r="G65" i="114"/>
  <c r="G37" i="114"/>
  <c r="G53" i="114"/>
  <c r="G71" i="114"/>
  <c r="G95" i="114"/>
  <c r="G29" i="114"/>
  <c r="G47" i="114"/>
  <c r="G63" i="114"/>
  <c r="G81" i="114"/>
  <c r="G89" i="114"/>
  <c r="G23" i="114"/>
  <c r="G41" i="114"/>
  <c r="G57" i="114"/>
  <c r="G75" i="114"/>
  <c r="G35" i="114"/>
  <c r="G51" i="114"/>
  <c r="G67" i="114"/>
  <c r="H17" i="113"/>
  <c r="C77" i="113"/>
  <c r="H16" i="113"/>
  <c r="H18" i="113"/>
  <c r="H20" i="113"/>
  <c r="H19" i="113"/>
  <c r="H21" i="113"/>
  <c r="G69" i="112"/>
  <c r="H22" i="112"/>
  <c r="H21" i="112"/>
  <c r="H20" i="112"/>
  <c r="H19" i="112"/>
  <c r="C69" i="112"/>
  <c r="H18" i="112"/>
  <c r="H16" i="112"/>
  <c r="H17" i="112"/>
  <c r="C97" i="111"/>
  <c r="H17" i="111"/>
  <c r="H16" i="111"/>
  <c r="H14" i="111" s="1"/>
  <c r="H18" i="111"/>
  <c r="G97" i="111"/>
  <c r="H25" i="111"/>
  <c r="H20" i="111"/>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W38" i="53"/>
  <c r="F49" i="118" l="1"/>
  <c r="E6" i="117"/>
  <c r="C245" i="38"/>
  <c r="H14" i="113"/>
  <c r="H14" i="112"/>
  <c r="G8" i="43"/>
  <c r="H8" i="43"/>
  <c r="G9" i="43"/>
  <c r="H9" i="43"/>
  <c r="G10" i="43"/>
  <c r="H10" i="43"/>
  <c r="G11" i="43"/>
  <c r="H11" i="43"/>
  <c r="H170" i="43" s="1"/>
  <c r="G12" i="43"/>
  <c r="H12" i="43"/>
  <c r="G13" i="43"/>
  <c r="H13" i="43"/>
  <c r="G14" i="43"/>
  <c r="H14" i="43"/>
  <c r="G15" i="43"/>
  <c r="H15" i="43"/>
  <c r="G16" i="43"/>
  <c r="H16" i="43"/>
  <c r="G17" i="43"/>
  <c r="H17" i="43"/>
  <c r="G18" i="43"/>
  <c r="H18" i="43"/>
  <c r="G19" i="43"/>
  <c r="H19" i="43"/>
  <c r="G20" i="43"/>
  <c r="H20" i="43"/>
  <c r="G21" i="43"/>
  <c r="H21" i="43"/>
  <c r="G22" i="43"/>
  <c r="H22" i="43"/>
  <c r="G23" i="43"/>
  <c r="H23" i="43"/>
  <c r="G24" i="43"/>
  <c r="H24" i="43"/>
  <c r="G25" i="43"/>
  <c r="H25" i="43"/>
  <c r="G26" i="43"/>
  <c r="H26" i="43"/>
  <c r="G27" i="43"/>
  <c r="H27" i="43"/>
  <c r="G28" i="43"/>
  <c r="H28" i="43"/>
  <c r="G29" i="43"/>
  <c r="H29" i="43"/>
  <c r="G30" i="43"/>
  <c r="H30" i="43"/>
  <c r="G31" i="43"/>
  <c r="H31" i="43"/>
  <c r="G32" i="43"/>
  <c r="H32" i="43"/>
  <c r="G33" i="43"/>
  <c r="H33" i="43"/>
  <c r="G34" i="43"/>
  <c r="H34" i="43"/>
  <c r="G35" i="43"/>
  <c r="H35" i="43"/>
  <c r="G36" i="43"/>
  <c r="H36" i="43"/>
  <c r="G37" i="43"/>
  <c r="H37" i="43"/>
  <c r="G38" i="43"/>
  <c r="H38" i="43"/>
  <c r="G39" i="43"/>
  <c r="H39" i="43"/>
  <c r="G40" i="43"/>
  <c r="H40" i="43"/>
  <c r="G41" i="43"/>
  <c r="H41" i="43"/>
  <c r="G42" i="43"/>
  <c r="H42" i="43"/>
  <c r="G43" i="43"/>
  <c r="H43" i="43"/>
  <c r="G44" i="43"/>
  <c r="H44" i="43"/>
  <c r="G45" i="43"/>
  <c r="H45" i="43"/>
  <c r="G46" i="43"/>
  <c r="H46" i="43"/>
  <c r="G47" i="43"/>
  <c r="H47" i="43"/>
  <c r="G48" i="43"/>
  <c r="H48" i="43"/>
  <c r="G49" i="43"/>
  <c r="H49" i="43"/>
  <c r="G50" i="43"/>
  <c r="H50" i="43"/>
  <c r="G51" i="43"/>
  <c r="H51" i="43"/>
  <c r="G52" i="43"/>
  <c r="H52" i="43"/>
  <c r="G53" i="43"/>
  <c r="H53" i="43"/>
  <c r="G54" i="43"/>
  <c r="H54" i="43"/>
  <c r="G55" i="43"/>
  <c r="H55" i="43"/>
  <c r="G56" i="43"/>
  <c r="H56" i="43"/>
  <c r="G57" i="43"/>
  <c r="H57" i="43"/>
  <c r="G58" i="43"/>
  <c r="H58" i="43"/>
  <c r="G59" i="43"/>
  <c r="H59" i="43"/>
  <c r="G60" i="43"/>
  <c r="H60" i="43"/>
  <c r="G61" i="43"/>
  <c r="H61" i="43"/>
  <c r="G62" i="43"/>
  <c r="H62" i="43"/>
  <c r="G63" i="43"/>
  <c r="H63" i="43"/>
  <c r="G64" i="43"/>
  <c r="H64" i="43"/>
  <c r="G65" i="43"/>
  <c r="H65" i="43"/>
  <c r="G66" i="43"/>
  <c r="H66" i="43"/>
  <c r="G67" i="43"/>
  <c r="H67" i="43"/>
  <c r="G68" i="43"/>
  <c r="H68" i="43"/>
  <c r="G69" i="43"/>
  <c r="H69" i="43"/>
  <c r="G70" i="43"/>
  <c r="H70" i="43"/>
  <c r="G71" i="43"/>
  <c r="H71" i="43"/>
  <c r="G72" i="43"/>
  <c r="H72" i="43"/>
  <c r="G73" i="43"/>
  <c r="H73" i="43"/>
  <c r="G74" i="43"/>
  <c r="H74" i="43"/>
  <c r="G75" i="43"/>
  <c r="H75" i="43"/>
  <c r="G76" i="43"/>
  <c r="H76" i="43"/>
  <c r="G77" i="43"/>
  <c r="H77" i="43"/>
  <c r="G78" i="43"/>
  <c r="H78" i="43"/>
  <c r="G79" i="43"/>
  <c r="H79" i="43"/>
  <c r="G80" i="43"/>
  <c r="H80" i="43"/>
  <c r="G81" i="43"/>
  <c r="H81" i="43"/>
  <c r="G82" i="43"/>
  <c r="H82" i="43"/>
  <c r="G83" i="43"/>
  <c r="H83" i="43"/>
  <c r="G84" i="43"/>
  <c r="H84" i="43"/>
  <c r="G85" i="43"/>
  <c r="H85" i="43"/>
  <c r="G86" i="43"/>
  <c r="H86" i="43"/>
  <c r="G87" i="43"/>
  <c r="H87" i="43"/>
  <c r="G88" i="43"/>
  <c r="H88" i="43"/>
  <c r="G89" i="43"/>
  <c r="H89" i="43"/>
  <c r="G90" i="43"/>
  <c r="H90" i="43"/>
  <c r="G91" i="43"/>
  <c r="H91" i="43"/>
  <c r="G92" i="43"/>
  <c r="H92" i="43"/>
  <c r="G93" i="43"/>
  <c r="H93" i="43"/>
  <c r="G94" i="43"/>
  <c r="H94" i="43"/>
  <c r="G95" i="43"/>
  <c r="H95" i="43"/>
  <c r="G96" i="43"/>
  <c r="H96" i="43"/>
  <c r="G97" i="43"/>
  <c r="H97" i="43"/>
  <c r="G98" i="43"/>
  <c r="H98" i="43"/>
  <c r="G99" i="43"/>
  <c r="H99" i="43"/>
  <c r="G100" i="43"/>
  <c r="H100" i="43"/>
  <c r="G101" i="43"/>
  <c r="H101" i="43"/>
  <c r="G102" i="43"/>
  <c r="H102" i="43"/>
  <c r="G103" i="43"/>
  <c r="H103" i="43"/>
  <c r="G104" i="43"/>
  <c r="H104" i="43"/>
  <c r="G105" i="43"/>
  <c r="H105" i="43"/>
  <c r="G106" i="43"/>
  <c r="H106" i="43"/>
  <c r="G107" i="43"/>
  <c r="H107" i="43"/>
  <c r="G108" i="43"/>
  <c r="H108" i="43"/>
  <c r="G109" i="43"/>
  <c r="H109" i="43"/>
  <c r="G110" i="43"/>
  <c r="H110" i="43"/>
  <c r="G111" i="43"/>
  <c r="H111" i="43"/>
  <c r="G112" i="43"/>
  <c r="H112" i="43"/>
  <c r="G113" i="43"/>
  <c r="H113" i="43"/>
  <c r="G114" i="43"/>
  <c r="H114" i="43"/>
  <c r="G115" i="43"/>
  <c r="H115" i="43"/>
  <c r="G116" i="43"/>
  <c r="H116" i="43"/>
  <c r="G117" i="43"/>
  <c r="H117" i="43"/>
  <c r="G118" i="43"/>
  <c r="H118" i="43"/>
  <c r="G119" i="43"/>
  <c r="H119" i="43"/>
  <c r="G120" i="43"/>
  <c r="H120" i="43"/>
  <c r="G121" i="43"/>
  <c r="H121" i="43"/>
  <c r="G122" i="43"/>
  <c r="H122" i="43"/>
  <c r="G123" i="43"/>
  <c r="H123" i="43"/>
  <c r="G124" i="43"/>
  <c r="H124" i="43"/>
  <c r="G125" i="43"/>
  <c r="H125" i="43"/>
  <c r="G126" i="43"/>
  <c r="H126" i="43"/>
  <c r="G127" i="43"/>
  <c r="H127" i="43"/>
  <c r="G128" i="43"/>
  <c r="H128" i="43"/>
  <c r="G129" i="43"/>
  <c r="H129" i="43"/>
  <c r="G130" i="43"/>
  <c r="H130" i="43"/>
  <c r="G131" i="43"/>
  <c r="H131" i="43"/>
  <c r="G132" i="43"/>
  <c r="H132" i="43"/>
  <c r="G133" i="43"/>
  <c r="H133" i="43"/>
  <c r="G134" i="43"/>
  <c r="H134" i="43"/>
  <c r="G135" i="43"/>
  <c r="H135" i="43"/>
  <c r="G136" i="43"/>
  <c r="H136" i="43"/>
  <c r="G137" i="43"/>
  <c r="H137" i="43"/>
  <c r="G138" i="43"/>
  <c r="H138" i="43"/>
  <c r="G139" i="43"/>
  <c r="H139" i="43"/>
  <c r="G140" i="43"/>
  <c r="H140" i="43"/>
  <c r="G141" i="43"/>
  <c r="H141" i="43"/>
  <c r="G142" i="43"/>
  <c r="H142" i="43"/>
  <c r="G143" i="43"/>
  <c r="H143" i="43"/>
  <c r="G144" i="43"/>
  <c r="H144" i="43"/>
  <c r="G145" i="43"/>
  <c r="H145" i="43"/>
  <c r="G146" i="43"/>
  <c r="H146" i="43"/>
  <c r="G147" i="43"/>
  <c r="H147" i="43"/>
  <c r="G148" i="43"/>
  <c r="H148" i="43"/>
  <c r="G149" i="43"/>
  <c r="H149" i="43"/>
  <c r="G150" i="43"/>
  <c r="H150" i="43"/>
  <c r="G151" i="43"/>
  <c r="H151" i="43"/>
  <c r="G152" i="43"/>
  <c r="H152" i="43"/>
  <c r="G153" i="43"/>
  <c r="H153" i="43"/>
  <c r="G154" i="43"/>
  <c r="H154" i="43"/>
  <c r="G155" i="43"/>
  <c r="H155" i="43"/>
  <c r="G156" i="43"/>
  <c r="H156" i="43"/>
  <c r="G157" i="43"/>
  <c r="H157" i="43"/>
  <c r="G158" i="43"/>
  <c r="H158" i="43"/>
  <c r="G159" i="43"/>
  <c r="H159" i="43"/>
  <c r="G160" i="43"/>
  <c r="H160" i="43"/>
  <c r="G161" i="43"/>
  <c r="H161" i="43"/>
  <c r="G162" i="43"/>
  <c r="H162" i="43"/>
  <c r="G163" i="43"/>
  <c r="H163" i="43"/>
  <c r="G164" i="43"/>
  <c r="H164" i="43"/>
  <c r="G165" i="43"/>
  <c r="H165" i="43"/>
  <c r="G166" i="43"/>
  <c r="H166" i="43"/>
  <c r="G167" i="43"/>
  <c r="H167" i="43"/>
  <c r="G168" i="43"/>
  <c r="H168" i="43"/>
  <c r="G169" i="43"/>
  <c r="H169" i="43"/>
  <c r="G170" i="43"/>
  <c r="AY8" i="43"/>
  <c r="AG170" i="43"/>
  <c r="AH170" i="4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4" i="23"/>
  <c r="K5" i="122"/>
  <c r="A1" i="2"/>
  <c r="A1" i="20" s="1"/>
  <c r="O5" i="121"/>
  <c r="AI4" i="2"/>
  <c r="Q23" i="53"/>
  <c r="R23" i="53"/>
  <c r="Q24" i="53"/>
  <c r="R24" i="53"/>
  <c r="Q25" i="53"/>
  <c r="R25" i="53"/>
  <c r="Q26" i="53"/>
  <c r="R26" i="53"/>
  <c r="Q27" i="53"/>
  <c r="R27" i="53"/>
  <c r="Q28" i="53"/>
  <c r="R28" i="53"/>
  <c r="Q29" i="53"/>
  <c r="R29" i="53"/>
  <c r="Q30" i="53"/>
  <c r="R30" i="53"/>
  <c r="Q31" i="53"/>
  <c r="R31" i="53"/>
  <c r="Q32" i="53"/>
  <c r="R32" i="53"/>
  <c r="Q33" i="53"/>
  <c r="R33" i="53"/>
  <c r="Q34" i="53"/>
  <c r="R34" i="53"/>
  <c r="Q35" i="53"/>
  <c r="R35" i="53"/>
  <c r="Q36" i="53"/>
  <c r="R36" i="53"/>
  <c r="Q37" i="53"/>
  <c r="R37" i="53"/>
  <c r="Q38" i="53"/>
  <c r="R38" i="53"/>
  <c r="K30" i="63"/>
  <c r="J30" i="63"/>
  <c r="I30" i="63"/>
  <c r="H30" i="63"/>
  <c r="G30" i="63"/>
  <c r="F30" i="63"/>
  <c r="E30" i="63"/>
  <c r="D30" i="63"/>
  <c r="C46" i="120"/>
  <c r="D46" i="120"/>
  <c r="E46" i="120"/>
  <c r="F46" i="120"/>
  <c r="G46" i="120"/>
  <c r="H46" i="120"/>
  <c r="I46" i="120"/>
  <c r="J46" i="120"/>
  <c r="K46" i="120"/>
  <c r="L46" i="120"/>
  <c r="C47" i="120"/>
  <c r="D47" i="120"/>
  <c r="E47" i="120"/>
  <c r="F47" i="120"/>
  <c r="G47" i="120"/>
  <c r="H47" i="120"/>
  <c r="I47" i="120"/>
  <c r="J47" i="120"/>
  <c r="K47" i="120"/>
  <c r="L47" i="120"/>
  <c r="C48" i="120"/>
  <c r="D48" i="120"/>
  <c r="E48" i="120"/>
  <c r="F48" i="120"/>
  <c r="G48" i="120"/>
  <c r="H48" i="120"/>
  <c r="I48" i="120"/>
  <c r="J48" i="120"/>
  <c r="K48" i="120"/>
  <c r="L48" i="120"/>
  <c r="C49" i="120"/>
  <c r="D49" i="120"/>
  <c r="E49" i="120"/>
  <c r="F49" i="120"/>
  <c r="G49" i="120"/>
  <c r="H49" i="120"/>
  <c r="I49" i="120"/>
  <c r="J49" i="120"/>
  <c r="K49" i="120"/>
  <c r="L49" i="120"/>
  <c r="C50" i="120"/>
  <c r="D50" i="120"/>
  <c r="E50" i="120"/>
  <c r="F50" i="120"/>
  <c r="G50" i="120"/>
  <c r="H50" i="120"/>
  <c r="I50" i="120"/>
  <c r="J50" i="120"/>
  <c r="K50" i="120"/>
  <c r="L50" i="120"/>
  <c r="C51" i="120"/>
  <c r="D51" i="120"/>
  <c r="E51" i="120"/>
  <c r="F51" i="120"/>
  <c r="G51" i="120"/>
  <c r="H51" i="120"/>
  <c r="I51" i="120"/>
  <c r="J51" i="120"/>
  <c r="K51" i="120"/>
  <c r="L51" i="120"/>
  <c r="C18" i="120"/>
  <c r="D18" i="120"/>
  <c r="D18" i="83" s="1"/>
  <c r="E18" i="120"/>
  <c r="F18" i="120"/>
  <c r="G18" i="120"/>
  <c r="H18" i="120"/>
  <c r="I18" i="120"/>
  <c r="J18" i="120"/>
  <c r="C19" i="120"/>
  <c r="C19" i="83" s="1"/>
  <c r="D19" i="120"/>
  <c r="D19" i="83" s="1"/>
  <c r="E19" i="120"/>
  <c r="F19" i="120"/>
  <c r="G19" i="120"/>
  <c r="H19" i="120"/>
  <c r="I19" i="120"/>
  <c r="J19" i="120"/>
  <c r="C20" i="120"/>
  <c r="D20" i="120"/>
  <c r="D20" i="83" s="1"/>
  <c r="E20" i="120"/>
  <c r="F20" i="120"/>
  <c r="G20" i="120"/>
  <c r="H20" i="120"/>
  <c r="I20" i="120"/>
  <c r="J20" i="120"/>
  <c r="C21" i="120"/>
  <c r="C21" i="83" s="1"/>
  <c r="D21" i="120"/>
  <c r="D21" i="83" s="1"/>
  <c r="E21" i="120"/>
  <c r="F21" i="120"/>
  <c r="G21" i="120"/>
  <c r="H21" i="120"/>
  <c r="I21" i="120"/>
  <c r="J21" i="120"/>
  <c r="C22" i="120"/>
  <c r="C22" i="83" s="1"/>
  <c r="D22" i="120"/>
  <c r="D22" i="83" s="1"/>
  <c r="E22" i="120"/>
  <c r="F22" i="120"/>
  <c r="G22" i="120"/>
  <c r="H22" i="120"/>
  <c r="I22" i="120"/>
  <c r="J22" i="120"/>
  <c r="C23" i="120"/>
  <c r="C23" i="83" s="1"/>
  <c r="D23" i="120"/>
  <c r="D23" i="83" s="1"/>
  <c r="E23" i="120"/>
  <c r="F23" i="120"/>
  <c r="G23" i="120"/>
  <c r="H23" i="120"/>
  <c r="I23" i="120"/>
  <c r="J23" i="120"/>
  <c r="P59" i="123"/>
  <c r="O59" i="123"/>
  <c r="P56" i="123"/>
  <c r="O56" i="123"/>
  <c r="P55" i="123"/>
  <c r="O55" i="123"/>
  <c r="P53" i="123"/>
  <c r="O53" i="123"/>
  <c r="O21" i="123"/>
  <c r="P21" i="123"/>
  <c r="L58" i="122"/>
  <c r="K58" i="122"/>
  <c r="L55" i="122"/>
  <c r="K55" i="122"/>
  <c r="K56" i="122"/>
  <c r="L56" i="122"/>
  <c r="L52" i="122"/>
  <c r="K52" i="122"/>
  <c r="K40" i="122"/>
  <c r="L40" i="122"/>
  <c r="K30" i="122"/>
  <c r="L30" i="122"/>
  <c r="K29" i="122"/>
  <c r="L29" i="122"/>
  <c r="K18" i="122"/>
  <c r="L18" i="122"/>
  <c r="B7" i="83"/>
  <c r="B8" i="83"/>
  <c r="B9" i="83"/>
  <c r="B10" i="83"/>
  <c r="B11" i="83"/>
  <c r="B12" i="83"/>
  <c r="B13" i="83"/>
  <c r="B14" i="83"/>
  <c r="B15" i="83"/>
  <c r="B16" i="83"/>
  <c r="B17" i="83"/>
  <c r="B18" i="83"/>
  <c r="B19" i="83"/>
  <c r="B20" i="83"/>
  <c r="B21" i="83"/>
  <c r="B22" i="83"/>
  <c r="B23" i="83"/>
  <c r="B6" i="83"/>
  <c r="A6" i="83"/>
  <c r="A18" i="83"/>
  <c r="C18" i="83"/>
  <c r="G18" i="83"/>
  <c r="H18" i="83"/>
  <c r="A19" i="83"/>
  <c r="G19" i="83"/>
  <c r="H19" i="83"/>
  <c r="A20" i="83"/>
  <c r="C20" i="83"/>
  <c r="G20" i="83"/>
  <c r="H20" i="83"/>
  <c r="A21" i="83"/>
  <c r="G21" i="83"/>
  <c r="H21" i="83"/>
  <c r="I21" i="83" s="1"/>
  <c r="A22" i="83"/>
  <c r="G22" i="83"/>
  <c r="H22" i="83"/>
  <c r="A23" i="83"/>
  <c r="G23" i="83"/>
  <c r="I23" i="83" s="1"/>
  <c r="H23" i="83"/>
  <c r="C24" i="63"/>
  <c r="C25" i="63"/>
  <c r="C26" i="63"/>
  <c r="C27" i="63"/>
  <c r="C28" i="63"/>
  <c r="C29" i="63"/>
  <c r="A13" i="63"/>
  <c r="A14" i="63"/>
  <c r="A15" i="63"/>
  <c r="A16" i="63"/>
  <c r="A17" i="63"/>
  <c r="A18" i="63"/>
  <c r="A19" i="63"/>
  <c r="A20" i="63"/>
  <c r="A21" i="63"/>
  <c r="A22" i="63"/>
  <c r="A23" i="63"/>
  <c r="A24" i="63"/>
  <c r="A25" i="63"/>
  <c r="A26" i="63"/>
  <c r="A27" i="63"/>
  <c r="A28" i="63"/>
  <c r="A29" i="63"/>
  <c r="P45" i="121"/>
  <c r="O45" i="121"/>
  <c r="B9" i="81"/>
  <c r="C20" i="23"/>
  <c r="C21" i="23"/>
  <c r="C22" i="23"/>
  <c r="C23" i="23"/>
  <c r="C24" i="23"/>
  <c r="C16" i="23"/>
  <c r="C19" i="23"/>
  <c r="C18" i="23"/>
  <c r="E8" i="117" l="1"/>
  <c r="F6" i="117"/>
  <c r="E34" i="23"/>
  <c r="H35" i="23"/>
  <c r="I18" i="83"/>
  <c r="I19" i="83"/>
  <c r="I20" i="83"/>
  <c r="I22" i="83"/>
  <c r="L21" i="83"/>
  <c r="L20" i="83"/>
  <c r="E19" i="83"/>
  <c r="E23" i="83"/>
  <c r="E20" i="83"/>
  <c r="E22" i="83"/>
  <c r="E21" i="83"/>
  <c r="E18" i="83"/>
  <c r="K21" i="83"/>
  <c r="L22" i="83"/>
  <c r="L18" i="83"/>
  <c r="K20" i="83"/>
  <c r="L23" i="83"/>
  <c r="L19" i="83"/>
  <c r="K23" i="83"/>
  <c r="K19" i="83"/>
  <c r="K22" i="83"/>
  <c r="K18" i="83"/>
  <c r="E10" i="117" l="1"/>
  <c r="E11" i="117"/>
  <c r="F8" i="117"/>
  <c r="F10" i="117" s="1"/>
  <c r="AI167" i="15"/>
  <c r="AI166" i="15"/>
  <c r="AI165" i="15"/>
  <c r="AI164" i="15"/>
  <c r="AI163" i="15"/>
  <c r="AI162" i="15"/>
  <c r="AI161" i="15"/>
  <c r="AI160"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60"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B22" i="81"/>
  <c r="AA90" i="82"/>
  <c r="K53" i="38"/>
  <c r="C10" i="9"/>
  <c r="C9" i="9"/>
  <c r="C8" i="9"/>
  <c r="C7" i="9"/>
  <c r="AR38" i="53" l="1"/>
  <c r="AQ38" i="53"/>
  <c r="AR37" i="53"/>
  <c r="AQ37" i="53"/>
  <c r="AR36" i="53"/>
  <c r="AQ36" i="53"/>
  <c r="AR35" i="53"/>
  <c r="AQ35" i="53"/>
  <c r="AR34" i="53"/>
  <c r="AQ34" i="53"/>
  <c r="AR33" i="53"/>
  <c r="AQ33" i="53"/>
  <c r="AR32" i="53"/>
  <c r="AQ32" i="53"/>
  <c r="AR31" i="53"/>
  <c r="AQ31" i="53"/>
  <c r="AR30" i="53"/>
  <c r="AQ30" i="53"/>
  <c r="AR29" i="53"/>
  <c r="AQ29" i="53"/>
  <c r="AR28" i="53"/>
  <c r="AQ28" i="53"/>
  <c r="AR27" i="53"/>
  <c r="AQ27" i="53"/>
  <c r="AR26" i="53"/>
  <c r="AQ26" i="53"/>
  <c r="AR25" i="53"/>
  <c r="AQ25" i="53"/>
  <c r="AR24" i="53"/>
  <c r="AQ24" i="53"/>
  <c r="AR23" i="53"/>
  <c r="AQ23" i="53"/>
  <c r="AR22" i="53"/>
  <c r="AQ22" i="53"/>
  <c r="AR21" i="53"/>
  <c r="AQ21" i="53"/>
  <c r="AR20" i="53"/>
  <c r="AQ20" i="53"/>
  <c r="AR19" i="53"/>
  <c r="AQ19" i="53"/>
  <c r="AR18" i="53"/>
  <c r="AQ18" i="53"/>
  <c r="AR17" i="53"/>
  <c r="AQ17" i="53"/>
  <c r="AR16" i="53"/>
  <c r="AQ16" i="53"/>
  <c r="AR15" i="53"/>
  <c r="AQ15" i="53"/>
  <c r="AR14" i="53"/>
  <c r="AQ14" i="53"/>
  <c r="AR13" i="53"/>
  <c r="AQ13" i="53"/>
  <c r="AR12" i="53"/>
  <c r="AU12" i="53" s="1"/>
  <c r="AQ12" i="53"/>
  <c r="AT12" i="53" s="1"/>
  <c r="AR11" i="53"/>
  <c r="AU11" i="53" s="1"/>
  <c r="AQ11" i="53"/>
  <c r="AT11" i="53" s="1"/>
  <c r="AR10" i="53"/>
  <c r="AU10" i="53" s="1"/>
  <c r="AQ10" i="53"/>
  <c r="AT10" i="53" s="1"/>
  <c r="AR9" i="53"/>
  <c r="AU9" i="53" s="1"/>
  <c r="AQ9" i="53"/>
  <c r="AT9" i="53" s="1"/>
  <c r="AR8" i="53"/>
  <c r="AU8" i="53" s="1"/>
  <c r="AQ8" i="53"/>
  <c r="AT8" i="53" s="1"/>
  <c r="C23" i="53"/>
  <c r="D23" i="53"/>
  <c r="E23" i="53"/>
  <c r="F23" i="53"/>
  <c r="G23" i="53"/>
  <c r="H23" i="53"/>
  <c r="I23" i="53"/>
  <c r="J23" i="53"/>
  <c r="K23" i="53"/>
  <c r="L23" i="53"/>
  <c r="M23" i="53"/>
  <c r="N23" i="53"/>
  <c r="O23" i="53"/>
  <c r="P23" i="53"/>
  <c r="C24" i="53"/>
  <c r="D24" i="53"/>
  <c r="E24" i="53"/>
  <c r="F24" i="53"/>
  <c r="G24" i="53"/>
  <c r="H24" i="53"/>
  <c r="I24" i="53"/>
  <c r="J24" i="53"/>
  <c r="K24" i="53"/>
  <c r="L24" i="53"/>
  <c r="M24" i="53"/>
  <c r="N24" i="53"/>
  <c r="O24" i="53"/>
  <c r="P24" i="53"/>
  <c r="C25" i="53"/>
  <c r="D25" i="53"/>
  <c r="E25" i="53"/>
  <c r="F25" i="53"/>
  <c r="G25" i="53"/>
  <c r="H25" i="53"/>
  <c r="I25" i="53"/>
  <c r="J25" i="53"/>
  <c r="K25" i="53"/>
  <c r="L25" i="53"/>
  <c r="M25" i="53"/>
  <c r="N25" i="53"/>
  <c r="O25" i="53"/>
  <c r="P25" i="53"/>
  <c r="C26" i="53"/>
  <c r="D26" i="53"/>
  <c r="E26" i="53"/>
  <c r="F26" i="53"/>
  <c r="G26" i="53"/>
  <c r="H26" i="53"/>
  <c r="I26" i="53"/>
  <c r="J26" i="53"/>
  <c r="K26" i="53"/>
  <c r="L26" i="53"/>
  <c r="M26" i="53"/>
  <c r="N26" i="53"/>
  <c r="O26" i="53"/>
  <c r="P26" i="53"/>
  <c r="C27" i="53"/>
  <c r="D27" i="53"/>
  <c r="E27" i="53"/>
  <c r="F27" i="53"/>
  <c r="G27" i="53"/>
  <c r="H27" i="53"/>
  <c r="I27" i="53"/>
  <c r="J27" i="53"/>
  <c r="K27" i="53"/>
  <c r="L27" i="53"/>
  <c r="M27" i="53"/>
  <c r="N27" i="53"/>
  <c r="O27" i="53"/>
  <c r="P27" i="53"/>
  <c r="C28" i="53"/>
  <c r="D28" i="53"/>
  <c r="E28" i="53"/>
  <c r="F28" i="53"/>
  <c r="G28" i="53"/>
  <c r="H28" i="53"/>
  <c r="I28" i="53"/>
  <c r="J28" i="53"/>
  <c r="K28" i="53"/>
  <c r="L28" i="53"/>
  <c r="M28" i="53"/>
  <c r="N28" i="53"/>
  <c r="O28" i="53"/>
  <c r="P28" i="53"/>
  <c r="C29" i="53"/>
  <c r="D29" i="53"/>
  <c r="E29" i="53"/>
  <c r="F29" i="53"/>
  <c r="G29" i="53"/>
  <c r="H29" i="53"/>
  <c r="I29" i="53"/>
  <c r="J29" i="53"/>
  <c r="K29" i="53"/>
  <c r="L29" i="53"/>
  <c r="M29" i="53"/>
  <c r="N29" i="53"/>
  <c r="O29" i="53"/>
  <c r="P29" i="53"/>
  <c r="C30" i="53"/>
  <c r="D30" i="53"/>
  <c r="E30" i="53"/>
  <c r="F30" i="53"/>
  <c r="G30" i="53"/>
  <c r="H30" i="53"/>
  <c r="I30" i="53"/>
  <c r="J30" i="53"/>
  <c r="K30" i="53"/>
  <c r="L30" i="53"/>
  <c r="M30" i="53"/>
  <c r="N30" i="53"/>
  <c r="O30" i="53"/>
  <c r="P30" i="53"/>
  <c r="C31" i="53"/>
  <c r="D31" i="53"/>
  <c r="E31" i="53"/>
  <c r="F31" i="53"/>
  <c r="G31" i="53"/>
  <c r="H31" i="53"/>
  <c r="I31" i="53"/>
  <c r="J31" i="53"/>
  <c r="K31" i="53"/>
  <c r="L31" i="53"/>
  <c r="M31" i="53"/>
  <c r="N31" i="53"/>
  <c r="O31" i="53"/>
  <c r="P31" i="53"/>
  <c r="C32" i="53"/>
  <c r="D32" i="53"/>
  <c r="E32" i="53"/>
  <c r="F32" i="53"/>
  <c r="G32" i="53"/>
  <c r="H32" i="53"/>
  <c r="I32" i="53"/>
  <c r="J32" i="53"/>
  <c r="K32" i="53"/>
  <c r="L32" i="53"/>
  <c r="M32" i="53"/>
  <c r="N32" i="53"/>
  <c r="O32" i="53"/>
  <c r="P32" i="53"/>
  <c r="C33" i="53"/>
  <c r="D33" i="53"/>
  <c r="E33" i="53"/>
  <c r="F33" i="53"/>
  <c r="G33" i="53"/>
  <c r="H33" i="53"/>
  <c r="I33" i="53"/>
  <c r="J33" i="53"/>
  <c r="K33" i="53"/>
  <c r="L33" i="53"/>
  <c r="M33" i="53"/>
  <c r="N33" i="53"/>
  <c r="O33" i="53"/>
  <c r="P33" i="53"/>
  <c r="C34" i="53"/>
  <c r="D34" i="53"/>
  <c r="E34" i="53"/>
  <c r="F34" i="53"/>
  <c r="G34" i="53"/>
  <c r="H34" i="53"/>
  <c r="I34" i="53"/>
  <c r="J34" i="53"/>
  <c r="K34" i="53"/>
  <c r="L34" i="53"/>
  <c r="M34" i="53"/>
  <c r="N34" i="53"/>
  <c r="O34" i="53"/>
  <c r="P34" i="53"/>
  <c r="C35" i="53"/>
  <c r="D35" i="53"/>
  <c r="E35" i="53"/>
  <c r="F35" i="53"/>
  <c r="G35" i="53"/>
  <c r="H35" i="53"/>
  <c r="I35" i="53"/>
  <c r="J35" i="53"/>
  <c r="K35" i="53"/>
  <c r="L35" i="53"/>
  <c r="M35" i="53"/>
  <c r="N35" i="53"/>
  <c r="O35" i="53"/>
  <c r="P35" i="53"/>
  <c r="C36" i="53"/>
  <c r="D36" i="53"/>
  <c r="E36" i="53"/>
  <c r="F36" i="53"/>
  <c r="G36" i="53"/>
  <c r="H36" i="53"/>
  <c r="I36" i="53"/>
  <c r="J36" i="53"/>
  <c r="K36" i="53"/>
  <c r="L36" i="53"/>
  <c r="M36" i="53"/>
  <c r="N36" i="53"/>
  <c r="O36" i="53"/>
  <c r="P36" i="53"/>
  <c r="C37" i="53"/>
  <c r="D37" i="53"/>
  <c r="E37" i="53"/>
  <c r="F37" i="53"/>
  <c r="G37" i="53"/>
  <c r="H37" i="53"/>
  <c r="I37" i="53"/>
  <c r="J37" i="53"/>
  <c r="K37" i="53"/>
  <c r="L37" i="53"/>
  <c r="M37" i="53"/>
  <c r="N37" i="53"/>
  <c r="O37" i="53"/>
  <c r="P37" i="53"/>
  <c r="C38" i="53"/>
  <c r="D38" i="53"/>
  <c r="E38" i="53"/>
  <c r="F38" i="53"/>
  <c r="G38" i="53"/>
  <c r="H38" i="53"/>
  <c r="I38" i="53"/>
  <c r="J38" i="53"/>
  <c r="K38" i="53"/>
  <c r="L38" i="53"/>
  <c r="M38" i="53"/>
  <c r="N38" i="53"/>
  <c r="O38" i="53"/>
  <c r="P38" i="53"/>
  <c r="C9" i="53"/>
  <c r="D9" i="53"/>
  <c r="E9" i="53"/>
  <c r="F9" i="53"/>
  <c r="G9" i="53"/>
  <c r="H9" i="53"/>
  <c r="I9" i="53"/>
  <c r="J9" i="53"/>
  <c r="K9" i="53"/>
  <c r="L9" i="53"/>
  <c r="M9" i="53"/>
  <c r="N9" i="53"/>
  <c r="O9" i="53"/>
  <c r="P9" i="53"/>
  <c r="C10" i="53"/>
  <c r="D10" i="53"/>
  <c r="E10" i="53"/>
  <c r="F10" i="53"/>
  <c r="G10" i="53"/>
  <c r="H10" i="53"/>
  <c r="I10" i="53"/>
  <c r="J10" i="53"/>
  <c r="K10" i="53"/>
  <c r="L10" i="53"/>
  <c r="M10" i="53"/>
  <c r="N10" i="53"/>
  <c r="O10" i="53"/>
  <c r="P10" i="53"/>
  <c r="C11" i="53"/>
  <c r="D11" i="53"/>
  <c r="E11" i="53"/>
  <c r="F11" i="53"/>
  <c r="T11" i="53" s="1"/>
  <c r="G11" i="53"/>
  <c r="H11" i="53"/>
  <c r="I11" i="53"/>
  <c r="J11" i="53"/>
  <c r="K11" i="53"/>
  <c r="L11" i="53"/>
  <c r="M11" i="53"/>
  <c r="N11" i="53"/>
  <c r="O11" i="53"/>
  <c r="P11" i="53"/>
  <c r="C12" i="53"/>
  <c r="D12" i="53"/>
  <c r="E12" i="53"/>
  <c r="F12" i="53"/>
  <c r="G12" i="53"/>
  <c r="H12" i="53"/>
  <c r="I12" i="53"/>
  <c r="J12" i="53"/>
  <c r="K12" i="53"/>
  <c r="L12" i="53"/>
  <c r="M12" i="53"/>
  <c r="N12" i="53"/>
  <c r="O12" i="53"/>
  <c r="P12" i="53"/>
  <c r="C13" i="53"/>
  <c r="D13" i="53"/>
  <c r="E13" i="53"/>
  <c r="F13" i="53"/>
  <c r="G13" i="53"/>
  <c r="H13" i="53"/>
  <c r="I13" i="53"/>
  <c r="J13" i="53"/>
  <c r="K13" i="53"/>
  <c r="L13" i="53"/>
  <c r="M13" i="53"/>
  <c r="N13" i="53"/>
  <c r="O13" i="53"/>
  <c r="P13" i="53"/>
  <c r="C14" i="53"/>
  <c r="D14" i="53"/>
  <c r="E14" i="53"/>
  <c r="F14" i="53"/>
  <c r="G14" i="53"/>
  <c r="H14" i="53"/>
  <c r="I14" i="53"/>
  <c r="J14" i="53"/>
  <c r="K14" i="53"/>
  <c r="L14" i="53"/>
  <c r="M14" i="53"/>
  <c r="N14" i="53"/>
  <c r="O14" i="53"/>
  <c r="P14" i="53"/>
  <c r="C15" i="53"/>
  <c r="D15" i="53"/>
  <c r="E15" i="53"/>
  <c r="F15" i="53"/>
  <c r="G15" i="53"/>
  <c r="H15" i="53"/>
  <c r="I15" i="53"/>
  <c r="J15" i="53"/>
  <c r="K15" i="53"/>
  <c r="L15" i="53"/>
  <c r="M15" i="53"/>
  <c r="N15" i="53"/>
  <c r="O15" i="53"/>
  <c r="P15" i="53"/>
  <c r="C16" i="53"/>
  <c r="D16" i="53"/>
  <c r="E16" i="53"/>
  <c r="F16" i="53"/>
  <c r="T16" i="53" s="1"/>
  <c r="G16" i="53"/>
  <c r="H16" i="53"/>
  <c r="I16" i="53"/>
  <c r="J16" i="53"/>
  <c r="K16" i="53"/>
  <c r="L16" i="53"/>
  <c r="M16" i="53"/>
  <c r="N16" i="53"/>
  <c r="O16" i="53"/>
  <c r="P16" i="53"/>
  <c r="C17" i="53"/>
  <c r="D17" i="53"/>
  <c r="E17" i="53"/>
  <c r="F17" i="53"/>
  <c r="G17" i="53"/>
  <c r="H17" i="53"/>
  <c r="I17" i="53"/>
  <c r="J17" i="53"/>
  <c r="K17" i="53"/>
  <c r="L17" i="53"/>
  <c r="M17" i="53"/>
  <c r="N17" i="53"/>
  <c r="O17" i="53"/>
  <c r="P17" i="53"/>
  <c r="C18" i="53"/>
  <c r="D18" i="53"/>
  <c r="E18" i="53"/>
  <c r="F18" i="53"/>
  <c r="G18" i="53"/>
  <c r="H18" i="53"/>
  <c r="I18" i="53"/>
  <c r="J18" i="53"/>
  <c r="K18" i="53"/>
  <c r="L18" i="53"/>
  <c r="M18" i="53"/>
  <c r="N18" i="53"/>
  <c r="O18" i="53"/>
  <c r="P18" i="53"/>
  <c r="C19" i="53"/>
  <c r="D19" i="53"/>
  <c r="E19" i="53"/>
  <c r="F19" i="53"/>
  <c r="T19" i="53" s="1"/>
  <c r="G19" i="53"/>
  <c r="H19" i="53"/>
  <c r="I19" i="53"/>
  <c r="J19" i="53"/>
  <c r="K19" i="53"/>
  <c r="L19" i="53"/>
  <c r="M19" i="53"/>
  <c r="N19" i="53"/>
  <c r="O19" i="53"/>
  <c r="P19" i="53"/>
  <c r="C20" i="53"/>
  <c r="D20" i="53"/>
  <c r="E20" i="53"/>
  <c r="F20" i="53"/>
  <c r="G20" i="53"/>
  <c r="H20" i="53"/>
  <c r="I20" i="53"/>
  <c r="J20" i="53"/>
  <c r="K20" i="53"/>
  <c r="L20" i="53"/>
  <c r="M20" i="53"/>
  <c r="N20" i="53"/>
  <c r="O20" i="53"/>
  <c r="P20" i="53"/>
  <c r="Q20" i="53"/>
  <c r="R20" i="53"/>
  <c r="C21" i="53"/>
  <c r="D21" i="53"/>
  <c r="E21" i="53"/>
  <c r="F21" i="53"/>
  <c r="G21" i="53"/>
  <c r="H21" i="53"/>
  <c r="I21" i="53"/>
  <c r="J21" i="53"/>
  <c r="K21" i="53"/>
  <c r="L21" i="53"/>
  <c r="M21" i="53"/>
  <c r="N21" i="53"/>
  <c r="O21" i="53"/>
  <c r="P21" i="53"/>
  <c r="Q21" i="53"/>
  <c r="R21" i="53"/>
  <c r="C22" i="53"/>
  <c r="D22" i="53"/>
  <c r="E22" i="53"/>
  <c r="F22" i="53"/>
  <c r="G22" i="53"/>
  <c r="H22" i="53"/>
  <c r="I22" i="53"/>
  <c r="J22" i="53"/>
  <c r="K22" i="53"/>
  <c r="L22" i="53"/>
  <c r="M22" i="53"/>
  <c r="N22" i="53"/>
  <c r="O22" i="53"/>
  <c r="P22" i="53"/>
  <c r="Q22" i="53"/>
  <c r="R22" i="53"/>
  <c r="D8" i="53"/>
  <c r="E8" i="53"/>
  <c r="F8" i="53"/>
  <c r="G8" i="53"/>
  <c r="H8" i="53"/>
  <c r="I8" i="53"/>
  <c r="J8" i="53"/>
  <c r="K8" i="53"/>
  <c r="L8" i="53"/>
  <c r="M8" i="53"/>
  <c r="N8" i="53"/>
  <c r="O8" i="53"/>
  <c r="P8" i="53"/>
  <c r="C8" i="53"/>
  <c r="AP39" i="53"/>
  <c r="AO39" i="53"/>
  <c r="AN39" i="53"/>
  <c r="AM39" i="53"/>
  <c r="AL39" i="53"/>
  <c r="AK39" i="53"/>
  <c r="AJ39" i="53"/>
  <c r="AI39" i="53"/>
  <c r="AH39" i="53"/>
  <c r="AG39" i="53"/>
  <c r="AF39" i="53"/>
  <c r="AE39" i="53"/>
  <c r="AD39" i="53"/>
  <c r="AC39" i="53"/>
  <c r="AB39" i="53"/>
  <c r="AA39" i="53"/>
  <c r="AQ5" i="53"/>
  <c r="T23" i="53" l="1"/>
  <c r="T15" i="53"/>
  <c r="T12" i="53"/>
  <c r="T36" i="53"/>
  <c r="T33" i="53"/>
  <c r="T32" i="53"/>
  <c r="T28" i="53"/>
  <c r="T24" i="53"/>
  <c r="T20" i="53"/>
  <c r="S8" i="53"/>
  <c r="S38" i="53"/>
  <c r="T35" i="53"/>
  <c r="T31" i="53"/>
  <c r="T27" i="53"/>
  <c r="T8" i="53"/>
  <c r="S35" i="53"/>
  <c r="S31" i="53"/>
  <c r="S27" i="53"/>
  <c r="S23" i="53"/>
  <c r="S28" i="53"/>
  <c r="S24" i="53"/>
  <c r="T37" i="53"/>
  <c r="T29" i="53"/>
  <c r="S36" i="53"/>
  <c r="T25" i="53"/>
  <c r="S37" i="53"/>
  <c r="S34" i="53"/>
  <c r="S33" i="53"/>
  <c r="S30" i="53"/>
  <c r="S29" i="53"/>
  <c r="S26" i="53"/>
  <c r="S25" i="53"/>
  <c r="S32" i="53"/>
  <c r="T38" i="53"/>
  <c r="T34" i="53"/>
  <c r="T30" i="53"/>
  <c r="T26" i="53"/>
  <c r="S22" i="53"/>
  <c r="S21" i="53"/>
  <c r="S20" i="53"/>
  <c r="S19" i="53"/>
  <c r="S18" i="53"/>
  <c r="S17" i="53"/>
  <c r="S16" i="53"/>
  <c r="S15" i="53"/>
  <c r="S14" i="53"/>
  <c r="S13" i="53"/>
  <c r="S12" i="53"/>
  <c r="T22" i="53"/>
  <c r="T21" i="53"/>
  <c r="T18" i="53"/>
  <c r="T17" i="53"/>
  <c r="T14" i="53"/>
  <c r="T13" i="53"/>
  <c r="T10" i="53"/>
  <c r="T9" i="53"/>
  <c r="S11" i="53"/>
  <c r="S9" i="53"/>
  <c r="S10" i="53"/>
  <c r="AA138" i="82"/>
  <c r="AA137" i="82"/>
  <c r="AA136" i="82"/>
  <c r="AA135" i="82"/>
  <c r="AA134" i="82"/>
  <c r="AA133" i="82"/>
  <c r="AA132" i="82"/>
  <c r="AA131" i="82"/>
  <c r="AA130" i="82"/>
  <c r="AA129" i="82"/>
  <c r="AA128" i="82"/>
  <c r="AA127" i="82"/>
  <c r="AA126" i="82"/>
  <c r="AA125" i="82"/>
  <c r="AA124" i="82"/>
  <c r="AA123" i="82"/>
  <c r="AA122" i="82"/>
  <c r="AA121" i="82"/>
  <c r="AA120" i="82"/>
  <c r="AA119" i="82"/>
  <c r="AA118" i="82"/>
  <c r="AA117" i="82"/>
  <c r="AA116" i="82"/>
  <c r="AA115" i="82"/>
  <c r="AA114" i="82"/>
  <c r="AA113" i="82"/>
  <c r="AA112" i="82"/>
  <c r="AA111" i="82"/>
  <c r="AA110" i="82"/>
  <c r="AA109" i="82"/>
  <c r="N62" i="123"/>
  <c r="M62" i="123"/>
  <c r="L62" i="123"/>
  <c r="J62" i="123"/>
  <c r="I62" i="123"/>
  <c r="H62" i="123"/>
  <c r="G62" i="123"/>
  <c r="F62" i="123"/>
  <c r="E62" i="123"/>
  <c r="D62" i="123"/>
  <c r="C62" i="123"/>
  <c r="P61" i="123"/>
  <c r="O61" i="123"/>
  <c r="P58" i="123"/>
  <c r="O58" i="123"/>
  <c r="Q58" i="123" s="1"/>
  <c r="K62" i="123"/>
  <c r="Q53" i="123"/>
  <c r="P52" i="123"/>
  <c r="O52" i="123"/>
  <c r="P51" i="123"/>
  <c r="O51" i="123"/>
  <c r="P50" i="123"/>
  <c r="O50" i="123"/>
  <c r="Q50" i="123" s="1"/>
  <c r="Q49" i="123"/>
  <c r="P49" i="123"/>
  <c r="O49" i="123"/>
  <c r="P48" i="123"/>
  <c r="O48" i="123"/>
  <c r="P46" i="123"/>
  <c r="O46" i="123"/>
  <c r="P45" i="123"/>
  <c r="O45" i="123"/>
  <c r="Q45" i="123" s="1"/>
  <c r="P44" i="123"/>
  <c r="O44" i="123"/>
  <c r="Q44" i="123" s="1"/>
  <c r="P43" i="123"/>
  <c r="O43" i="123"/>
  <c r="P42" i="123"/>
  <c r="O42" i="123"/>
  <c r="Q42" i="123" s="1"/>
  <c r="Q41" i="123"/>
  <c r="P41" i="123"/>
  <c r="O41" i="123"/>
  <c r="P40" i="123"/>
  <c r="O40" i="123"/>
  <c r="P39" i="123"/>
  <c r="O39" i="123"/>
  <c r="Q39" i="123" s="1"/>
  <c r="P38" i="123"/>
  <c r="O38" i="123"/>
  <c r="Q38" i="123" s="1"/>
  <c r="P37" i="123"/>
  <c r="O37" i="123"/>
  <c r="Q37" i="123" s="1"/>
  <c r="P36" i="123"/>
  <c r="Q36" i="123" s="1"/>
  <c r="O36" i="123"/>
  <c r="P34" i="123"/>
  <c r="O34" i="123"/>
  <c r="Q34" i="123" s="1"/>
  <c r="P33" i="123"/>
  <c r="O33" i="123"/>
  <c r="P32" i="123"/>
  <c r="O32" i="123"/>
  <c r="P31" i="123"/>
  <c r="O31" i="123"/>
  <c r="P30" i="123"/>
  <c r="O30" i="123"/>
  <c r="Q30" i="123" s="1"/>
  <c r="P29" i="123"/>
  <c r="Q29" i="123" s="1"/>
  <c r="O29" i="123"/>
  <c r="P28" i="123"/>
  <c r="O28" i="123"/>
  <c r="Q28" i="123" s="1"/>
  <c r="P27" i="123"/>
  <c r="O27" i="123"/>
  <c r="Q27" i="123" s="1"/>
  <c r="P25" i="123"/>
  <c r="Q25" i="123" s="1"/>
  <c r="O25" i="123"/>
  <c r="P24" i="123"/>
  <c r="O24" i="123"/>
  <c r="P23" i="123"/>
  <c r="O23" i="123"/>
  <c r="P22" i="123"/>
  <c r="O22" i="123"/>
  <c r="Q22" i="123" s="1"/>
  <c r="Q20" i="123"/>
  <c r="P20" i="123"/>
  <c r="O20" i="123"/>
  <c r="P19" i="123"/>
  <c r="O19" i="123"/>
  <c r="P18" i="123"/>
  <c r="O18" i="123"/>
  <c r="Q18" i="123" s="1"/>
  <c r="P17" i="123"/>
  <c r="O17" i="123"/>
  <c r="Q17" i="123" s="1"/>
  <c r="P16" i="123"/>
  <c r="O16" i="123"/>
  <c r="Q16" i="123" s="1"/>
  <c r="P15" i="123"/>
  <c r="Q15" i="123" s="1"/>
  <c r="O15" i="123"/>
  <c r="P14" i="123"/>
  <c r="O14" i="123"/>
  <c r="Q14" i="123" s="1"/>
  <c r="P13" i="123"/>
  <c r="O13" i="123"/>
  <c r="P12" i="123"/>
  <c r="O12" i="123"/>
  <c r="O62" i="123" l="1"/>
  <c r="Q19" i="123"/>
  <c r="Q40" i="123"/>
  <c r="Q48" i="123"/>
  <c r="Q12" i="123"/>
  <c r="Q24" i="123"/>
  <c r="Q52" i="123"/>
  <c r="Q13" i="123"/>
  <c r="P62" i="123"/>
  <c r="Q62" i="123" s="1"/>
  <c r="Q46" i="123"/>
  <c r="Q23" i="123"/>
  <c r="Q31" i="123"/>
  <c r="Q51" i="123"/>
  <c r="Q61" i="123"/>
  <c r="J59" i="122"/>
  <c r="I59" i="122"/>
  <c r="H59" i="122"/>
  <c r="G59" i="122"/>
  <c r="F59" i="122"/>
  <c r="E59" i="122"/>
  <c r="D59" i="122"/>
  <c r="C59" i="122"/>
  <c r="L53" i="122"/>
  <c r="K53" i="122"/>
  <c r="L50" i="122"/>
  <c r="K50" i="122"/>
  <c r="L49" i="122"/>
  <c r="K49" i="122"/>
  <c r="L48" i="122"/>
  <c r="K48" i="122"/>
  <c r="L47" i="122"/>
  <c r="K47" i="122"/>
  <c r="L46" i="122"/>
  <c r="K46" i="122"/>
  <c r="L45" i="122"/>
  <c r="K45" i="122"/>
  <c r="L43" i="122"/>
  <c r="K43" i="122"/>
  <c r="L42" i="122"/>
  <c r="K42" i="122"/>
  <c r="L41" i="122"/>
  <c r="K41" i="122"/>
  <c r="L39" i="122"/>
  <c r="K39" i="122"/>
  <c r="L38" i="122"/>
  <c r="K38" i="122"/>
  <c r="L37" i="122"/>
  <c r="K37" i="122"/>
  <c r="L36" i="122"/>
  <c r="K36" i="122"/>
  <c r="L35" i="122"/>
  <c r="K35" i="122"/>
  <c r="L34" i="122"/>
  <c r="K34" i="122"/>
  <c r="L33" i="122"/>
  <c r="K33" i="122"/>
  <c r="L31" i="122"/>
  <c r="K31" i="122"/>
  <c r="L28" i="122"/>
  <c r="K28" i="122"/>
  <c r="L27" i="122"/>
  <c r="K27" i="122"/>
  <c r="L26" i="122"/>
  <c r="K26" i="122"/>
  <c r="L25" i="122"/>
  <c r="K25" i="122"/>
  <c r="L24" i="122"/>
  <c r="K24" i="122"/>
  <c r="L22" i="122"/>
  <c r="K22" i="122"/>
  <c r="L21" i="122"/>
  <c r="K21" i="122"/>
  <c r="L20" i="122"/>
  <c r="K20" i="122"/>
  <c r="L19" i="122"/>
  <c r="K19" i="122"/>
  <c r="L17" i="122"/>
  <c r="K17" i="122"/>
  <c r="L16" i="122"/>
  <c r="K16" i="122"/>
  <c r="L15" i="122"/>
  <c r="K15" i="122"/>
  <c r="L14" i="122"/>
  <c r="K14" i="122"/>
  <c r="L13" i="122"/>
  <c r="K13" i="122"/>
  <c r="L12" i="122"/>
  <c r="K12" i="122"/>
  <c r="L11" i="122"/>
  <c r="K11" i="122"/>
  <c r="L10" i="122"/>
  <c r="K10" i="122"/>
  <c r="L9" i="122"/>
  <c r="K9" i="122"/>
  <c r="L8" i="122"/>
  <c r="K8" i="122"/>
  <c r="K59" i="122" l="1"/>
  <c r="H2" i="123"/>
  <c r="L59" i="122"/>
  <c r="C225" i="38"/>
  <c r="C224" i="38"/>
  <c r="N46" i="121"/>
  <c r="M46" i="121"/>
  <c r="L46" i="121"/>
  <c r="K46" i="121"/>
  <c r="J46" i="121"/>
  <c r="I46" i="121"/>
  <c r="H46" i="121"/>
  <c r="G46" i="121"/>
  <c r="F46" i="121"/>
  <c r="E46" i="121"/>
  <c r="D46" i="121"/>
  <c r="C46" i="121"/>
  <c r="P44" i="121"/>
  <c r="O44" i="121"/>
  <c r="P42" i="121"/>
  <c r="O42" i="121"/>
  <c r="P41" i="121"/>
  <c r="O41" i="121"/>
  <c r="Q41" i="121" s="1"/>
  <c r="P40" i="121"/>
  <c r="O40" i="121"/>
  <c r="P39" i="121"/>
  <c r="O39" i="121"/>
  <c r="Q39" i="121" s="1"/>
  <c r="P37" i="121"/>
  <c r="O37" i="121"/>
  <c r="P36" i="121"/>
  <c r="O36" i="121"/>
  <c r="P35" i="121"/>
  <c r="O35" i="121"/>
  <c r="Q35" i="121" s="1"/>
  <c r="P34" i="121"/>
  <c r="O34" i="121"/>
  <c r="P33" i="121"/>
  <c r="O33" i="121"/>
  <c r="Q33" i="121" s="1"/>
  <c r="P32" i="121"/>
  <c r="O32" i="121"/>
  <c r="Q32" i="121" s="1"/>
  <c r="P31" i="121"/>
  <c r="O31" i="121"/>
  <c r="P30" i="121"/>
  <c r="O30" i="121"/>
  <c r="P29" i="121"/>
  <c r="O29" i="121"/>
  <c r="P27" i="121"/>
  <c r="O27" i="121"/>
  <c r="Q27" i="121" s="1"/>
  <c r="Q26" i="121"/>
  <c r="P26" i="121"/>
  <c r="O26" i="121"/>
  <c r="P24" i="121"/>
  <c r="O24" i="121"/>
  <c r="P23" i="121"/>
  <c r="O23" i="121"/>
  <c r="Q23" i="121" s="1"/>
  <c r="P22" i="121"/>
  <c r="O22" i="121"/>
  <c r="P21" i="121"/>
  <c r="O21" i="121"/>
  <c r="P20" i="121"/>
  <c r="O20" i="121"/>
  <c r="P19" i="121"/>
  <c r="O19" i="121"/>
  <c r="Q19" i="121" s="1"/>
  <c r="P18" i="121"/>
  <c r="O18" i="121"/>
  <c r="Q18" i="121" s="1"/>
  <c r="P17" i="121"/>
  <c r="O17" i="121"/>
  <c r="Q17" i="121" s="1"/>
  <c r="P16" i="121"/>
  <c r="O16" i="121"/>
  <c r="P15" i="121"/>
  <c r="O15" i="121"/>
  <c r="P14" i="121"/>
  <c r="Q14" i="121" s="1"/>
  <c r="O14" i="121"/>
  <c r="P12" i="121"/>
  <c r="Q12" i="121" s="1"/>
  <c r="O12" i="121"/>
  <c r="P10" i="121"/>
  <c r="O10" i="121"/>
  <c r="P9" i="121"/>
  <c r="O9" i="121"/>
  <c r="Q9" i="121" s="1"/>
  <c r="Q40" i="121" l="1"/>
  <c r="Q22" i="121"/>
  <c r="Q10" i="121"/>
  <c r="Q16" i="121"/>
  <c r="Q36" i="121"/>
  <c r="Q30" i="121"/>
  <c r="Q21" i="121"/>
  <c r="Q15" i="121"/>
  <c r="F2" i="121" s="1"/>
  <c r="Q34" i="121"/>
  <c r="Q37" i="121"/>
  <c r="Q42" i="121"/>
  <c r="Q31" i="121"/>
  <c r="P46" i="121"/>
  <c r="Q20" i="121"/>
  <c r="O46" i="121"/>
  <c r="C223" i="38" s="1"/>
  <c r="Q24" i="121"/>
  <c r="Q29" i="121"/>
  <c r="Q44" i="121"/>
  <c r="P39" i="53" l="1"/>
  <c r="O39" i="53"/>
  <c r="P6" i="14" l="1"/>
  <c r="Q6" i="14"/>
  <c r="R6" i="14"/>
  <c r="P7" i="14"/>
  <c r="Q7" i="14"/>
  <c r="R7" i="14"/>
  <c r="P8" i="14"/>
  <c r="Q8" i="14"/>
  <c r="R8" i="14"/>
  <c r="P9" i="14"/>
  <c r="Q9" i="14"/>
  <c r="R9" i="14"/>
  <c r="P10" i="14"/>
  <c r="Q10" i="14"/>
  <c r="R10" i="14"/>
  <c r="P11" i="14"/>
  <c r="Q11" i="14"/>
  <c r="R11" i="14"/>
  <c r="P12" i="14"/>
  <c r="Q12" i="14"/>
  <c r="R12" i="14"/>
  <c r="P13" i="14"/>
  <c r="Q13" i="14"/>
  <c r="R13" i="14"/>
  <c r="P14" i="14"/>
  <c r="Q14" i="14"/>
  <c r="R14" i="14"/>
  <c r="P15" i="14"/>
  <c r="Q15" i="14"/>
  <c r="R15" i="14"/>
  <c r="P16" i="14"/>
  <c r="Q16" i="14"/>
  <c r="R16" i="14"/>
  <c r="P17" i="14"/>
  <c r="Q17" i="14"/>
  <c r="R17" i="14"/>
  <c r="P18" i="14"/>
  <c r="Q18" i="14"/>
  <c r="R18" i="14"/>
  <c r="P19" i="14"/>
  <c r="Q19" i="14"/>
  <c r="R19" i="14"/>
  <c r="P20" i="14"/>
  <c r="Q20" i="14"/>
  <c r="R20" i="14"/>
  <c r="P21" i="14"/>
  <c r="Q21" i="14"/>
  <c r="R21" i="14"/>
  <c r="P22" i="14"/>
  <c r="Q22" i="14"/>
  <c r="R22" i="14"/>
  <c r="P23" i="14"/>
  <c r="Q23" i="14"/>
  <c r="R23" i="14"/>
  <c r="P24" i="14"/>
  <c r="Q24" i="14"/>
  <c r="R24" i="14"/>
  <c r="P25" i="14"/>
  <c r="Q25" i="14"/>
  <c r="R25" i="14"/>
  <c r="P26" i="14"/>
  <c r="Q26" i="14"/>
  <c r="R26" i="14"/>
  <c r="P27" i="14"/>
  <c r="Q27" i="14"/>
  <c r="R27" i="14"/>
  <c r="P28" i="14"/>
  <c r="Q28" i="14"/>
  <c r="R28" i="14"/>
  <c r="P29" i="14"/>
  <c r="Q29" i="14"/>
  <c r="R29" i="14"/>
  <c r="P30" i="14"/>
  <c r="Q30" i="14"/>
  <c r="R30" i="14"/>
  <c r="P31" i="14"/>
  <c r="Q31" i="14"/>
  <c r="R31" i="14"/>
  <c r="P32" i="14"/>
  <c r="Q32" i="14"/>
  <c r="R32" i="14"/>
  <c r="P33" i="14"/>
  <c r="Q33" i="14"/>
  <c r="R33" i="14"/>
  <c r="P34" i="14"/>
  <c r="Q34" i="14"/>
  <c r="R34" i="14"/>
  <c r="P35" i="14"/>
  <c r="Q35" i="14"/>
  <c r="R35" i="14"/>
  <c r="P36" i="14"/>
  <c r="Q36" i="14"/>
  <c r="R36" i="14"/>
  <c r="P37" i="14"/>
  <c r="Q37" i="14"/>
  <c r="R37" i="14"/>
  <c r="P38" i="14"/>
  <c r="Q38" i="14"/>
  <c r="R38" i="14"/>
  <c r="P39" i="14"/>
  <c r="Q39" i="14"/>
  <c r="R39" i="14"/>
  <c r="P40" i="14"/>
  <c r="Q40" i="14"/>
  <c r="R40" i="14"/>
  <c r="P41" i="14"/>
  <c r="Q41" i="14"/>
  <c r="R41" i="14"/>
  <c r="P42" i="14"/>
  <c r="Q42" i="14"/>
  <c r="R42" i="14"/>
  <c r="P43" i="14"/>
  <c r="Q43" i="14"/>
  <c r="R43" i="14"/>
  <c r="P44" i="14"/>
  <c r="Q44" i="14"/>
  <c r="R44" i="14"/>
  <c r="P45" i="14"/>
  <c r="Q45" i="14"/>
  <c r="R45" i="14"/>
  <c r="P46" i="14"/>
  <c r="Q46" i="14"/>
  <c r="R46" i="14"/>
  <c r="P47" i="14"/>
  <c r="Q47" i="14"/>
  <c r="R47" i="14"/>
  <c r="P48" i="14"/>
  <c r="Q48" i="14"/>
  <c r="R48" i="14"/>
  <c r="P49" i="14"/>
  <c r="Q49" i="14"/>
  <c r="R49" i="14"/>
  <c r="P50" i="14"/>
  <c r="Q50" i="14"/>
  <c r="R50" i="14"/>
  <c r="P51" i="14"/>
  <c r="Q51" i="14"/>
  <c r="R51" i="14"/>
  <c r="P52" i="14"/>
  <c r="Q52" i="14"/>
  <c r="R52" i="14"/>
  <c r="P53" i="14"/>
  <c r="Q53" i="14"/>
  <c r="R53" i="14"/>
  <c r="P54" i="14"/>
  <c r="Q54" i="14"/>
  <c r="R54" i="14"/>
  <c r="P55" i="14"/>
  <c r="Q55" i="14"/>
  <c r="R55" i="14"/>
  <c r="P56" i="14"/>
  <c r="Q56" i="14"/>
  <c r="R56" i="14"/>
  <c r="P57" i="14"/>
  <c r="Q57" i="14"/>
  <c r="R57" i="14"/>
  <c r="P58" i="14"/>
  <c r="Q58" i="14"/>
  <c r="R58" i="14"/>
  <c r="P59" i="14"/>
  <c r="Q59" i="14"/>
  <c r="R59" i="14"/>
  <c r="P60" i="14"/>
  <c r="Q60" i="14"/>
  <c r="R60" i="14"/>
  <c r="P61" i="14"/>
  <c r="Q61" i="14"/>
  <c r="R61" i="14"/>
  <c r="P62" i="14"/>
  <c r="Q62" i="14"/>
  <c r="R62" i="14"/>
  <c r="P63" i="14"/>
  <c r="Q63" i="14"/>
  <c r="R63" i="14"/>
  <c r="P64" i="14"/>
  <c r="Q64" i="14"/>
  <c r="R64" i="14"/>
  <c r="P65" i="14"/>
  <c r="Q65" i="14"/>
  <c r="R65" i="14"/>
  <c r="P66" i="14"/>
  <c r="Q66" i="14"/>
  <c r="R66" i="14"/>
  <c r="P67" i="14"/>
  <c r="Q67" i="14"/>
  <c r="R67" i="14"/>
  <c r="P68" i="14"/>
  <c r="Q68" i="14"/>
  <c r="R68" i="14"/>
  <c r="P69" i="14"/>
  <c r="Q69" i="14"/>
  <c r="R69" i="14"/>
  <c r="P70" i="14"/>
  <c r="Q70" i="14"/>
  <c r="R70" i="14"/>
  <c r="P71" i="14"/>
  <c r="Q71" i="14"/>
  <c r="R71" i="14"/>
  <c r="P72" i="14"/>
  <c r="Q72" i="14"/>
  <c r="R72" i="14"/>
  <c r="P73" i="14"/>
  <c r="Q73" i="14"/>
  <c r="R73" i="14"/>
  <c r="P74" i="14"/>
  <c r="Q74" i="14"/>
  <c r="R74" i="14"/>
  <c r="P75" i="14"/>
  <c r="Q75" i="14"/>
  <c r="R75" i="14"/>
  <c r="P76" i="14"/>
  <c r="Q76" i="14"/>
  <c r="R76" i="14"/>
  <c r="P77" i="14"/>
  <c r="Q77" i="14"/>
  <c r="R77" i="14"/>
  <c r="P78" i="14"/>
  <c r="Q78" i="14"/>
  <c r="R78" i="14"/>
  <c r="P79" i="14"/>
  <c r="Q79" i="14"/>
  <c r="R79" i="14"/>
  <c r="P80" i="14"/>
  <c r="Q80" i="14"/>
  <c r="R80" i="14"/>
  <c r="P81" i="14"/>
  <c r="Q81" i="14"/>
  <c r="R81" i="14"/>
  <c r="P82" i="14"/>
  <c r="Q82" i="14"/>
  <c r="R82" i="14"/>
  <c r="P83" i="14"/>
  <c r="Q83" i="14"/>
  <c r="R83" i="14"/>
  <c r="P84" i="14"/>
  <c r="Q84" i="14"/>
  <c r="R84" i="14"/>
  <c r="P85" i="14"/>
  <c r="Q85" i="14"/>
  <c r="R85" i="14"/>
  <c r="P86" i="14"/>
  <c r="Q86" i="14"/>
  <c r="R86" i="14"/>
  <c r="P87" i="14"/>
  <c r="Q87" i="14"/>
  <c r="R87" i="14"/>
  <c r="P88" i="14"/>
  <c r="Q88" i="14"/>
  <c r="R88" i="14"/>
  <c r="P89" i="14"/>
  <c r="Q89" i="14"/>
  <c r="R89" i="14"/>
  <c r="P90" i="14"/>
  <c r="Q90" i="14"/>
  <c r="R90" i="14"/>
  <c r="P91" i="14"/>
  <c r="Q91" i="14"/>
  <c r="R91" i="14"/>
  <c r="P92" i="14"/>
  <c r="Q92" i="14"/>
  <c r="R92" i="14"/>
  <c r="P93" i="14"/>
  <c r="Q93" i="14"/>
  <c r="R93" i="14"/>
  <c r="P94" i="14"/>
  <c r="Q94" i="14"/>
  <c r="R94" i="14"/>
  <c r="P95" i="14"/>
  <c r="Q95" i="14"/>
  <c r="R95" i="14"/>
  <c r="P96" i="14"/>
  <c r="Q96" i="14"/>
  <c r="R96" i="14"/>
  <c r="P97" i="14"/>
  <c r="Q97" i="14"/>
  <c r="R97" i="14"/>
  <c r="P98" i="14"/>
  <c r="Q98" i="14"/>
  <c r="R98" i="14"/>
  <c r="P99" i="14"/>
  <c r="Q99" i="14"/>
  <c r="R99" i="14"/>
  <c r="P100" i="14"/>
  <c r="Q100" i="14"/>
  <c r="R100" i="14"/>
  <c r="P101" i="14"/>
  <c r="Q101" i="14"/>
  <c r="R101" i="14"/>
  <c r="P102" i="14"/>
  <c r="Q102" i="14"/>
  <c r="R102" i="14"/>
  <c r="P103" i="14"/>
  <c r="Q103" i="14"/>
  <c r="R103" i="14"/>
  <c r="P104" i="14"/>
  <c r="Q104" i="14"/>
  <c r="R104" i="14"/>
  <c r="P105" i="14"/>
  <c r="Q105" i="14"/>
  <c r="R105" i="14"/>
  <c r="P106" i="14"/>
  <c r="Q106" i="14"/>
  <c r="R106" i="14"/>
  <c r="P107" i="14"/>
  <c r="Q107" i="14"/>
  <c r="R107" i="14"/>
  <c r="P108" i="14"/>
  <c r="Q108" i="14"/>
  <c r="R108" i="14"/>
  <c r="P109" i="14"/>
  <c r="Q109" i="14"/>
  <c r="R109" i="14"/>
  <c r="P110" i="14"/>
  <c r="Q110" i="14"/>
  <c r="R110" i="14"/>
  <c r="P111" i="14"/>
  <c r="Q111" i="14"/>
  <c r="R111" i="14"/>
  <c r="P112" i="14"/>
  <c r="Q112" i="14"/>
  <c r="R112" i="14"/>
  <c r="P113" i="14"/>
  <c r="Q113" i="14"/>
  <c r="R113" i="14"/>
  <c r="P114" i="14"/>
  <c r="Q114" i="14"/>
  <c r="R114" i="14"/>
  <c r="P115" i="14"/>
  <c r="Q115" i="14"/>
  <c r="R115" i="14"/>
  <c r="P116" i="14"/>
  <c r="Q116" i="14"/>
  <c r="R116" i="14"/>
  <c r="P117" i="14"/>
  <c r="Q117" i="14"/>
  <c r="R117" i="14"/>
  <c r="P118" i="14"/>
  <c r="Q118" i="14"/>
  <c r="R118" i="14"/>
  <c r="P119" i="14"/>
  <c r="Q119" i="14"/>
  <c r="R119" i="14"/>
  <c r="P120" i="14"/>
  <c r="Q120" i="14"/>
  <c r="R120" i="14"/>
  <c r="P121" i="14"/>
  <c r="Q121" i="14"/>
  <c r="R121" i="14"/>
  <c r="P122" i="14"/>
  <c r="Q122" i="14"/>
  <c r="R122" i="14"/>
  <c r="P123" i="14"/>
  <c r="Q123" i="14"/>
  <c r="R123" i="14"/>
  <c r="P124" i="14"/>
  <c r="Q124" i="14"/>
  <c r="R124" i="14"/>
  <c r="P125" i="14"/>
  <c r="Q125" i="14"/>
  <c r="R125" i="14"/>
  <c r="P126" i="14"/>
  <c r="Q126" i="14"/>
  <c r="R126" i="14"/>
  <c r="P127" i="14"/>
  <c r="Q127" i="14"/>
  <c r="R127" i="14"/>
  <c r="P128" i="14"/>
  <c r="Q128" i="14"/>
  <c r="R128" i="14"/>
  <c r="P129" i="14"/>
  <c r="Q129" i="14"/>
  <c r="R129" i="14"/>
  <c r="P130" i="14"/>
  <c r="Q130" i="14"/>
  <c r="R130" i="14"/>
  <c r="P131" i="14"/>
  <c r="Q131" i="14"/>
  <c r="R131" i="14"/>
  <c r="P132" i="14"/>
  <c r="Q132" i="14"/>
  <c r="R132" i="14"/>
  <c r="P133" i="14"/>
  <c r="Q133" i="14"/>
  <c r="R133" i="14"/>
  <c r="P134" i="14"/>
  <c r="Q134" i="14"/>
  <c r="R134" i="14"/>
  <c r="P135" i="14"/>
  <c r="Q135" i="14"/>
  <c r="R135" i="14"/>
  <c r="P136" i="14"/>
  <c r="Q136" i="14"/>
  <c r="R136" i="14"/>
  <c r="P137" i="14"/>
  <c r="Q137" i="14"/>
  <c r="R137" i="14"/>
  <c r="P138" i="14"/>
  <c r="Q138" i="14"/>
  <c r="R138" i="14"/>
  <c r="P139" i="14"/>
  <c r="Q139" i="14"/>
  <c r="R139" i="14"/>
  <c r="P140" i="14"/>
  <c r="Q140" i="14"/>
  <c r="R140" i="14"/>
  <c r="P141" i="14"/>
  <c r="Q141" i="14"/>
  <c r="R141" i="14"/>
  <c r="P142" i="14"/>
  <c r="Q142" i="14"/>
  <c r="R142" i="14"/>
  <c r="P143" i="14"/>
  <c r="Q143" i="14"/>
  <c r="R143" i="14"/>
  <c r="P144" i="14"/>
  <c r="Q144" i="14"/>
  <c r="R144" i="14"/>
  <c r="P145" i="14"/>
  <c r="Q145" i="14"/>
  <c r="R145" i="14"/>
  <c r="P146" i="14"/>
  <c r="Q146" i="14"/>
  <c r="R146" i="14"/>
  <c r="P147" i="14"/>
  <c r="Q147" i="14"/>
  <c r="R147" i="14"/>
  <c r="P148" i="14"/>
  <c r="Q148" i="14"/>
  <c r="R148" i="14"/>
  <c r="P149" i="14"/>
  <c r="Q149" i="14"/>
  <c r="R149" i="14"/>
  <c r="P150" i="14"/>
  <c r="Q150" i="14"/>
  <c r="R150" i="14"/>
  <c r="P151" i="14"/>
  <c r="Q151" i="14"/>
  <c r="R151" i="14"/>
  <c r="P152" i="14"/>
  <c r="Q152" i="14"/>
  <c r="R152" i="14"/>
  <c r="P153" i="14"/>
  <c r="Q153" i="14"/>
  <c r="R153" i="14"/>
  <c r="P154" i="14"/>
  <c r="Q154" i="14"/>
  <c r="R154" i="14"/>
  <c r="P155" i="14"/>
  <c r="Q155" i="14"/>
  <c r="R155" i="14"/>
  <c r="P156" i="14"/>
  <c r="Q156" i="14"/>
  <c r="R156" i="14"/>
  <c r="P157" i="14"/>
  <c r="Q157" i="14"/>
  <c r="R157" i="14"/>
  <c r="P158" i="14"/>
  <c r="Q158" i="14"/>
  <c r="R158" i="14"/>
  <c r="P159" i="14"/>
  <c r="Q159" i="14"/>
  <c r="R159" i="14"/>
  <c r="P160" i="14"/>
  <c r="Q160" i="14"/>
  <c r="R160" i="14"/>
  <c r="P161" i="14"/>
  <c r="Q161" i="14"/>
  <c r="R161" i="14"/>
  <c r="P162" i="14"/>
  <c r="Q162" i="14"/>
  <c r="R162" i="14"/>
  <c r="P163" i="14"/>
  <c r="Q163" i="14"/>
  <c r="R163" i="14"/>
  <c r="P164" i="14"/>
  <c r="Q164" i="14"/>
  <c r="R164" i="14"/>
  <c r="P165" i="14"/>
  <c r="Q165" i="14"/>
  <c r="R165" i="14"/>
  <c r="P166" i="14"/>
  <c r="Q166" i="14"/>
  <c r="R166" i="14"/>
  <c r="P167" i="14"/>
  <c r="Q167" i="14"/>
  <c r="R167" i="14"/>
  <c r="BB168" i="14"/>
  <c r="BC168" i="14"/>
  <c r="BD168" i="14"/>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AE168" i="15"/>
  <c r="AF168" i="15"/>
  <c r="AG168" i="15"/>
  <c r="A158" i="91"/>
  <c r="B158" i="91"/>
  <c r="E158" i="91"/>
  <c r="F158" i="91"/>
  <c r="A159" i="91"/>
  <c r="B159" i="91"/>
  <c r="E159" i="91"/>
  <c r="F159" i="91"/>
  <c r="A160" i="91"/>
  <c r="B160" i="91"/>
  <c r="E160" i="91"/>
  <c r="F160" i="91"/>
  <c r="A161" i="91"/>
  <c r="B161" i="91"/>
  <c r="E161" i="91"/>
  <c r="F161" i="91"/>
  <c r="A162" i="91"/>
  <c r="B162" i="91"/>
  <c r="E162" i="91"/>
  <c r="F162" i="91"/>
  <c r="A158" i="76"/>
  <c r="B158" i="76"/>
  <c r="A159" i="76"/>
  <c r="B159" i="76"/>
  <c r="A160" i="76"/>
  <c r="B160" i="76"/>
  <c r="A161" i="76"/>
  <c r="B161" i="76"/>
  <c r="A162" i="76"/>
  <c r="B162" i="76"/>
  <c r="H160" i="57"/>
  <c r="A158" i="57"/>
  <c r="B158" i="57"/>
  <c r="E158" i="57"/>
  <c r="A159" i="57"/>
  <c r="B159" i="57"/>
  <c r="E159" i="57"/>
  <c r="A160" i="57"/>
  <c r="B160" i="57"/>
  <c r="E160" i="57"/>
  <c r="A161" i="57"/>
  <c r="B161" i="57"/>
  <c r="E161" i="57"/>
  <c r="A162" i="57"/>
  <c r="B162" i="57"/>
  <c r="E162" i="57"/>
  <c r="A158" i="45"/>
  <c r="B158" i="45"/>
  <c r="A159" i="45"/>
  <c r="B159" i="45"/>
  <c r="A160" i="45"/>
  <c r="B160" i="45"/>
  <c r="A161" i="45"/>
  <c r="B161" i="45"/>
  <c r="A162" i="45"/>
  <c r="B162" i="45"/>
  <c r="A158" i="44"/>
  <c r="B158" i="44"/>
  <c r="A159" i="44"/>
  <c r="B159" i="44"/>
  <c r="E159" i="44"/>
  <c r="A160" i="44"/>
  <c r="B160" i="44"/>
  <c r="A161" i="44"/>
  <c r="B161" i="44"/>
  <c r="A162" i="44"/>
  <c r="B162" i="44"/>
  <c r="A158" i="29"/>
  <c r="B158" i="29"/>
  <c r="A159" i="29"/>
  <c r="B159" i="29"/>
  <c r="A160" i="29"/>
  <c r="B160" i="29"/>
  <c r="A161" i="29"/>
  <c r="B161" i="29"/>
  <c r="A162" i="29"/>
  <c r="B162" i="29"/>
  <c r="F159" i="33"/>
  <c r="A158" i="33"/>
  <c r="B158" i="33"/>
  <c r="E158" i="33"/>
  <c r="A159" i="33"/>
  <c r="B159" i="33"/>
  <c r="A160" i="33"/>
  <c r="B160" i="33"/>
  <c r="D160" i="33"/>
  <c r="A161" i="33"/>
  <c r="B161" i="33"/>
  <c r="A162" i="33"/>
  <c r="B162" i="33"/>
  <c r="A160" i="32"/>
  <c r="B160" i="32"/>
  <c r="D160" i="32"/>
  <c r="E160" i="32"/>
  <c r="F160" i="32"/>
  <c r="G160" i="32"/>
  <c r="H160" i="32"/>
  <c r="I160" i="32"/>
  <c r="J160" i="32"/>
  <c r="P160" i="32"/>
  <c r="Q160" i="32"/>
  <c r="R160" i="32"/>
  <c r="S160" i="32"/>
  <c r="T160" i="32"/>
  <c r="U160" i="32"/>
  <c r="V160" i="32"/>
  <c r="A161" i="32"/>
  <c r="B161" i="32"/>
  <c r="D161" i="32"/>
  <c r="E161" i="32"/>
  <c r="F161" i="32"/>
  <c r="G161" i="32"/>
  <c r="H161" i="32"/>
  <c r="I161" i="32"/>
  <c r="J161" i="32"/>
  <c r="P161" i="32"/>
  <c r="Q161" i="32"/>
  <c r="R161" i="32"/>
  <c r="S161" i="32"/>
  <c r="T161" i="32"/>
  <c r="U161" i="32"/>
  <c r="V161" i="32"/>
  <c r="A162" i="32"/>
  <c r="B162" i="32"/>
  <c r="D162" i="32"/>
  <c r="E162" i="32"/>
  <c r="F162" i="32"/>
  <c r="G162" i="32"/>
  <c r="H162" i="32"/>
  <c r="I162" i="32"/>
  <c r="J162" i="32"/>
  <c r="P162" i="32"/>
  <c r="Q162" i="32"/>
  <c r="R162" i="32"/>
  <c r="S162" i="32"/>
  <c r="T162" i="32"/>
  <c r="U162" i="32"/>
  <c r="V162" i="32"/>
  <c r="X162" i="32"/>
  <c r="A163" i="32"/>
  <c r="B163" i="32"/>
  <c r="D163" i="32"/>
  <c r="E163" i="32"/>
  <c r="F163" i="32"/>
  <c r="G163" i="32"/>
  <c r="H163" i="32"/>
  <c r="I163" i="32"/>
  <c r="J163" i="32"/>
  <c r="P163" i="32"/>
  <c r="Q163" i="32"/>
  <c r="R163" i="32"/>
  <c r="S163" i="32"/>
  <c r="T163" i="32"/>
  <c r="U163" i="32"/>
  <c r="V163" i="32"/>
  <c r="A164" i="32"/>
  <c r="B164" i="32"/>
  <c r="D164" i="32"/>
  <c r="E164" i="32"/>
  <c r="F164" i="32"/>
  <c r="G164" i="32"/>
  <c r="H164" i="32"/>
  <c r="I164" i="32"/>
  <c r="J164" i="32"/>
  <c r="P164" i="32"/>
  <c r="Q164" i="32"/>
  <c r="R164" i="32"/>
  <c r="S164" i="32"/>
  <c r="T164" i="32"/>
  <c r="U164" i="32"/>
  <c r="V164" i="32"/>
  <c r="X164" i="32"/>
  <c r="A159" i="30"/>
  <c r="B159" i="30"/>
  <c r="I159" i="30"/>
  <c r="A160" i="30"/>
  <c r="B160" i="30"/>
  <c r="F160" i="30"/>
  <c r="A161" i="30"/>
  <c r="B161" i="30"/>
  <c r="D161" i="30"/>
  <c r="A162" i="30"/>
  <c r="B162" i="30"/>
  <c r="K162" i="30"/>
  <c r="A163" i="30"/>
  <c r="B163" i="30"/>
  <c r="F163" i="30"/>
  <c r="G163" i="31"/>
  <c r="A158" i="31"/>
  <c r="B158" i="31"/>
  <c r="A159" i="31"/>
  <c r="B159" i="31"/>
  <c r="A160" i="31"/>
  <c r="B160" i="31"/>
  <c r="A161" i="31"/>
  <c r="B161" i="31"/>
  <c r="E161" i="31"/>
  <c r="A162" i="31"/>
  <c r="B162" i="31"/>
  <c r="F162" i="31"/>
  <c r="A158" i="68"/>
  <c r="B158" i="68"/>
  <c r="A159" i="68"/>
  <c r="B159" i="68"/>
  <c r="A160" i="68"/>
  <c r="B160" i="68"/>
  <c r="A161" i="68"/>
  <c r="B161" i="68"/>
  <c r="A162" i="68"/>
  <c r="B162" i="68"/>
  <c r="A162" i="14"/>
  <c r="A158" i="15"/>
  <c r="B158" i="15"/>
  <c r="C158" i="15"/>
  <c r="F158" i="44" s="1"/>
  <c r="D158" i="15"/>
  <c r="E158" i="15"/>
  <c r="F158" i="15"/>
  <c r="H158" i="15"/>
  <c r="I158" i="15"/>
  <c r="J158" i="15"/>
  <c r="AP158" i="15"/>
  <c r="AQ158" i="15"/>
  <c r="A159" i="15"/>
  <c r="B159" i="15"/>
  <c r="C159" i="15"/>
  <c r="D159" i="45" s="1"/>
  <c r="D159" i="15"/>
  <c r="E159" i="15"/>
  <c r="F159" i="15"/>
  <c r="H159" i="15"/>
  <c r="I159" i="15"/>
  <c r="J159" i="15"/>
  <c r="AP159" i="15"/>
  <c r="AQ159" i="15"/>
  <c r="A160" i="15"/>
  <c r="B160" i="15"/>
  <c r="C160" i="15"/>
  <c r="E160" i="68" s="1"/>
  <c r="D160" i="15"/>
  <c r="E160" i="15"/>
  <c r="F160" i="15"/>
  <c r="H160" i="15"/>
  <c r="I160" i="15"/>
  <c r="J160" i="15"/>
  <c r="AP160" i="15"/>
  <c r="AQ160" i="15"/>
  <c r="A161" i="15"/>
  <c r="B161" i="15"/>
  <c r="C161" i="15"/>
  <c r="D161" i="45" s="1"/>
  <c r="D161" i="15"/>
  <c r="E161" i="15"/>
  <c r="F161" i="15"/>
  <c r="H161" i="15"/>
  <c r="I161" i="15"/>
  <c r="J161" i="15"/>
  <c r="AP161" i="15"/>
  <c r="AR161" i="15" s="1"/>
  <c r="AQ161" i="15"/>
  <c r="A162" i="15"/>
  <c r="B162" i="15"/>
  <c r="C162" i="15"/>
  <c r="E162" i="68" s="1"/>
  <c r="D162" i="15"/>
  <c r="E162" i="15"/>
  <c r="F162" i="15"/>
  <c r="H162" i="15"/>
  <c r="I162" i="15"/>
  <c r="J162" i="15"/>
  <c r="AP162" i="15"/>
  <c r="AQ162" i="15"/>
  <c r="A163" i="15"/>
  <c r="B163" i="15"/>
  <c r="C163" i="15"/>
  <c r="D163" i="15"/>
  <c r="E163" i="15"/>
  <c r="F163" i="15"/>
  <c r="H163" i="15"/>
  <c r="I163" i="15"/>
  <c r="J163" i="15"/>
  <c r="AP163" i="15"/>
  <c r="AQ163" i="15"/>
  <c r="A164" i="15"/>
  <c r="B164" i="15"/>
  <c r="C164" i="15"/>
  <c r="D164" i="15"/>
  <c r="E164" i="15"/>
  <c r="F164" i="15"/>
  <c r="H164" i="15"/>
  <c r="I164" i="15"/>
  <c r="J164" i="15"/>
  <c r="AP164" i="15"/>
  <c r="AQ164" i="15"/>
  <c r="A165" i="15"/>
  <c r="B165" i="15"/>
  <c r="C165" i="15"/>
  <c r="D165" i="15"/>
  <c r="E165" i="15"/>
  <c r="F165" i="15"/>
  <c r="H165" i="15"/>
  <c r="I165" i="15"/>
  <c r="J165" i="15"/>
  <c r="AP165" i="15"/>
  <c r="AQ165" i="15"/>
  <c r="A166" i="15"/>
  <c r="B166" i="15"/>
  <c r="C166" i="15"/>
  <c r="D166" i="15"/>
  <c r="E166" i="15"/>
  <c r="F166" i="15"/>
  <c r="H166" i="15"/>
  <c r="I166" i="15"/>
  <c r="J166" i="15"/>
  <c r="AP166" i="15"/>
  <c r="AQ166" i="15"/>
  <c r="A167" i="15"/>
  <c r="B167" i="15"/>
  <c r="C167" i="15"/>
  <c r="D167" i="15"/>
  <c r="E167" i="15"/>
  <c r="F167" i="15"/>
  <c r="H167" i="15"/>
  <c r="I167" i="15"/>
  <c r="J167" i="15"/>
  <c r="AP167" i="15"/>
  <c r="AQ167" i="15"/>
  <c r="A160" i="43"/>
  <c r="B160" i="43"/>
  <c r="C160" i="43"/>
  <c r="Y160" i="43" s="1"/>
  <c r="D160" i="43"/>
  <c r="E160" i="43"/>
  <c r="F160" i="43"/>
  <c r="I160" i="43"/>
  <c r="J160" i="43"/>
  <c r="K160" i="43"/>
  <c r="L160" i="43"/>
  <c r="M160" i="43"/>
  <c r="N160" i="43"/>
  <c r="O160" i="43"/>
  <c r="P160" i="43"/>
  <c r="Q160" i="43"/>
  <c r="R160" i="43"/>
  <c r="S160" i="43"/>
  <c r="T160" i="43"/>
  <c r="U160" i="43"/>
  <c r="V160" i="43"/>
  <c r="W160" i="43"/>
  <c r="X160" i="43"/>
  <c r="BA160" i="43"/>
  <c r="A161" i="43"/>
  <c r="B161" i="43"/>
  <c r="C161" i="43"/>
  <c r="D161" i="43"/>
  <c r="E161" i="43"/>
  <c r="F161" i="43"/>
  <c r="I161" i="43"/>
  <c r="J161" i="43"/>
  <c r="K161" i="43"/>
  <c r="L161" i="43"/>
  <c r="M161" i="43"/>
  <c r="N161" i="43"/>
  <c r="O161" i="43"/>
  <c r="P161" i="43"/>
  <c r="Q161" i="43"/>
  <c r="R161" i="43"/>
  <c r="S161" i="43"/>
  <c r="T161" i="43"/>
  <c r="U161" i="43"/>
  <c r="V161" i="43"/>
  <c r="W161" i="43"/>
  <c r="X161" i="43"/>
  <c r="BA161" i="43"/>
  <c r="A162" i="43"/>
  <c r="B162" i="43"/>
  <c r="C162" i="43"/>
  <c r="D162" i="43"/>
  <c r="E162" i="43"/>
  <c r="F162" i="43"/>
  <c r="I162" i="43"/>
  <c r="J162" i="43"/>
  <c r="K162" i="43"/>
  <c r="L162" i="43"/>
  <c r="M162" i="43"/>
  <c r="N162" i="43"/>
  <c r="O162" i="43"/>
  <c r="P162" i="43"/>
  <c r="Q162" i="43"/>
  <c r="R162" i="43"/>
  <c r="S162" i="43"/>
  <c r="T162" i="43"/>
  <c r="U162" i="43"/>
  <c r="V162" i="43"/>
  <c r="W162" i="43"/>
  <c r="X162" i="43"/>
  <c r="BA162" i="43"/>
  <c r="A163" i="43"/>
  <c r="B163" i="43"/>
  <c r="C163" i="43"/>
  <c r="D163" i="43"/>
  <c r="E163" i="43"/>
  <c r="F163" i="43"/>
  <c r="I163" i="43"/>
  <c r="J163" i="43"/>
  <c r="K163" i="43"/>
  <c r="L163" i="43"/>
  <c r="M163" i="43"/>
  <c r="N163" i="43"/>
  <c r="O163" i="43"/>
  <c r="P163" i="43"/>
  <c r="Q163" i="43"/>
  <c r="R163" i="43"/>
  <c r="S163" i="43"/>
  <c r="T163" i="43"/>
  <c r="U163" i="43"/>
  <c r="V163" i="43"/>
  <c r="W163" i="43"/>
  <c r="X163" i="43"/>
  <c r="BA163" i="43"/>
  <c r="A164" i="43"/>
  <c r="B164" i="43"/>
  <c r="C164" i="43"/>
  <c r="D164" i="43"/>
  <c r="E164" i="43"/>
  <c r="F164" i="43"/>
  <c r="I164" i="43"/>
  <c r="J164" i="43"/>
  <c r="K164" i="43"/>
  <c r="L164" i="43"/>
  <c r="M164" i="43"/>
  <c r="N164" i="43"/>
  <c r="O164" i="43"/>
  <c r="P164" i="43"/>
  <c r="Q164" i="43"/>
  <c r="R164" i="43"/>
  <c r="S164" i="43"/>
  <c r="T164" i="43"/>
  <c r="U164" i="43"/>
  <c r="V164" i="43"/>
  <c r="W164" i="43"/>
  <c r="X164" i="43"/>
  <c r="BA164" i="43"/>
  <c r="A165" i="43"/>
  <c r="B165" i="43"/>
  <c r="C165" i="43"/>
  <c r="D165" i="43"/>
  <c r="E165" i="43"/>
  <c r="F165" i="43"/>
  <c r="I165" i="43"/>
  <c r="J165" i="43"/>
  <c r="K165" i="43"/>
  <c r="L165" i="43"/>
  <c r="M165" i="43"/>
  <c r="N165" i="43"/>
  <c r="O165" i="43"/>
  <c r="P165" i="43"/>
  <c r="Q165" i="43"/>
  <c r="R165" i="43"/>
  <c r="S165" i="43"/>
  <c r="T165" i="43"/>
  <c r="U165" i="43"/>
  <c r="V165" i="43"/>
  <c r="W165" i="43"/>
  <c r="X165" i="43"/>
  <c r="BA165" i="43"/>
  <c r="A166" i="43"/>
  <c r="B166" i="43"/>
  <c r="C166" i="43"/>
  <c r="D166" i="43"/>
  <c r="E166" i="43"/>
  <c r="F166" i="43"/>
  <c r="I166" i="43"/>
  <c r="J166" i="43"/>
  <c r="K166" i="43"/>
  <c r="L166" i="43"/>
  <c r="M166" i="43"/>
  <c r="N166" i="43"/>
  <c r="O166" i="43"/>
  <c r="P166" i="43"/>
  <c r="Q166" i="43"/>
  <c r="R166" i="43"/>
  <c r="S166" i="43"/>
  <c r="T166" i="43"/>
  <c r="U166" i="43"/>
  <c r="V166" i="43"/>
  <c r="W166" i="43"/>
  <c r="X166" i="43"/>
  <c r="BA166" i="43"/>
  <c r="A167" i="43"/>
  <c r="B167" i="43"/>
  <c r="C167" i="43"/>
  <c r="D167" i="43"/>
  <c r="E167" i="43"/>
  <c r="F167" i="43"/>
  <c r="I167" i="43"/>
  <c r="J167" i="43"/>
  <c r="K167" i="43"/>
  <c r="L167" i="43"/>
  <c r="M167" i="43"/>
  <c r="N167" i="43"/>
  <c r="O167" i="43"/>
  <c r="P167" i="43"/>
  <c r="Q167" i="43"/>
  <c r="R167" i="43"/>
  <c r="S167" i="43"/>
  <c r="T167" i="43"/>
  <c r="U167" i="43"/>
  <c r="V167" i="43"/>
  <c r="W167" i="43"/>
  <c r="X167" i="43"/>
  <c r="BA167" i="43"/>
  <c r="A168" i="43"/>
  <c r="B168" i="43"/>
  <c r="C168" i="43"/>
  <c r="Y168" i="43" s="1"/>
  <c r="D168" i="43"/>
  <c r="E168" i="43"/>
  <c r="F168" i="43"/>
  <c r="I168" i="43"/>
  <c r="J168" i="43"/>
  <c r="K168" i="43"/>
  <c r="L168" i="43"/>
  <c r="M168" i="43"/>
  <c r="N168" i="43"/>
  <c r="O168" i="43"/>
  <c r="P168" i="43"/>
  <c r="Q168" i="43"/>
  <c r="R168" i="43"/>
  <c r="S168" i="43"/>
  <c r="T168" i="43"/>
  <c r="U168" i="43"/>
  <c r="V168" i="43"/>
  <c r="W168" i="43"/>
  <c r="X168" i="43"/>
  <c r="BA168" i="43"/>
  <c r="A169" i="43"/>
  <c r="B169" i="43"/>
  <c r="C169" i="43"/>
  <c r="D169" i="43"/>
  <c r="Z169" i="43" s="1"/>
  <c r="E169" i="43"/>
  <c r="F169" i="43"/>
  <c r="I169" i="43"/>
  <c r="J169" i="43"/>
  <c r="K169" i="43"/>
  <c r="L169" i="43"/>
  <c r="M169" i="43"/>
  <c r="N169" i="43"/>
  <c r="O169" i="43"/>
  <c r="P169" i="43"/>
  <c r="Q169" i="43"/>
  <c r="R169" i="43"/>
  <c r="S169" i="43"/>
  <c r="T169" i="43"/>
  <c r="U169" i="43"/>
  <c r="V169" i="43"/>
  <c r="W169" i="43"/>
  <c r="X169" i="43"/>
  <c r="BA169" i="43"/>
  <c r="A158" i="18"/>
  <c r="B158" i="18"/>
  <c r="AU158" i="18"/>
  <c r="L160" i="32" s="1"/>
  <c r="AV158" i="18"/>
  <c r="X160" i="32" s="1"/>
  <c r="A159" i="18"/>
  <c r="B159" i="18"/>
  <c r="AU159" i="18"/>
  <c r="AV159" i="18"/>
  <c r="X161" i="32" s="1"/>
  <c r="AX159" i="18"/>
  <c r="A160" i="18"/>
  <c r="B160" i="18"/>
  <c r="AU160" i="18"/>
  <c r="L162" i="32" s="1"/>
  <c r="AV160" i="18"/>
  <c r="AY160" i="18"/>
  <c r="A161" i="18"/>
  <c r="B161" i="18"/>
  <c r="AU161" i="18"/>
  <c r="AV161" i="18"/>
  <c r="X163" i="32" s="1"/>
  <c r="A162" i="18"/>
  <c r="B162" i="18"/>
  <c r="AU162" i="18"/>
  <c r="L164" i="32" s="1"/>
  <c r="AV162" i="18"/>
  <c r="A163" i="18"/>
  <c r="B163" i="18"/>
  <c r="AU163" i="18"/>
  <c r="AV163" i="18"/>
  <c r="A164" i="18"/>
  <c r="B164" i="18"/>
  <c r="AU164" i="18"/>
  <c r="AV164" i="18"/>
  <c r="A165" i="18"/>
  <c r="B165" i="18"/>
  <c r="AU165" i="18"/>
  <c r="AV165" i="18"/>
  <c r="A166" i="18"/>
  <c r="B166" i="18"/>
  <c r="AU166" i="18"/>
  <c r="AV166" i="18"/>
  <c r="A167" i="18"/>
  <c r="B167" i="18"/>
  <c r="AU167" i="18"/>
  <c r="AV167" i="18"/>
  <c r="A158" i="4"/>
  <c r="B158" i="4"/>
  <c r="O158" i="4"/>
  <c r="F159" i="30" s="1"/>
  <c r="P158" i="4"/>
  <c r="K159" i="30" s="1"/>
  <c r="A159" i="4"/>
  <c r="B159" i="4"/>
  <c r="O159" i="4"/>
  <c r="P159" i="4"/>
  <c r="K160" i="30" s="1"/>
  <c r="A160" i="4"/>
  <c r="B160" i="4"/>
  <c r="O160" i="4"/>
  <c r="F161" i="30" s="1"/>
  <c r="P160" i="4"/>
  <c r="K161" i="30" s="1"/>
  <c r="A161" i="4"/>
  <c r="B161" i="4"/>
  <c r="O161" i="4"/>
  <c r="F162" i="30" s="1"/>
  <c r="P161" i="4"/>
  <c r="A162" i="4"/>
  <c r="B162" i="4"/>
  <c r="O162" i="4"/>
  <c r="P162" i="4"/>
  <c r="K163" i="30" s="1"/>
  <c r="A163" i="4"/>
  <c r="B163" i="4"/>
  <c r="O163" i="4"/>
  <c r="P163" i="4"/>
  <c r="A164" i="4"/>
  <c r="B164" i="4"/>
  <c r="O164" i="4"/>
  <c r="P164" i="4"/>
  <c r="A165" i="4"/>
  <c r="B165" i="4"/>
  <c r="O165" i="4"/>
  <c r="P165" i="4"/>
  <c r="A166" i="4"/>
  <c r="B166" i="4"/>
  <c r="O166" i="4"/>
  <c r="P166" i="4"/>
  <c r="A167" i="4"/>
  <c r="B167" i="4"/>
  <c r="O167" i="4"/>
  <c r="P167" i="4"/>
  <c r="A158" i="5"/>
  <c r="B158" i="5"/>
  <c r="AA158" i="5"/>
  <c r="E159" i="30" s="1"/>
  <c r="AB158" i="5"/>
  <c r="J159" i="30" s="1"/>
  <c r="A159" i="5"/>
  <c r="B159" i="5"/>
  <c r="AA159" i="5"/>
  <c r="E160" i="30" s="1"/>
  <c r="AB159" i="5"/>
  <c r="J160" i="30" s="1"/>
  <c r="A160" i="5"/>
  <c r="B160" i="5"/>
  <c r="AA160" i="5"/>
  <c r="E161" i="30" s="1"/>
  <c r="AB160" i="5"/>
  <c r="J161" i="30" s="1"/>
  <c r="A161" i="5"/>
  <c r="B161" i="5"/>
  <c r="AA161" i="5"/>
  <c r="E162" i="30" s="1"/>
  <c r="AB161" i="5"/>
  <c r="J162" i="30" s="1"/>
  <c r="A162" i="5"/>
  <c r="B162" i="5"/>
  <c r="AA162" i="5"/>
  <c r="E163" i="30" s="1"/>
  <c r="AB162" i="5"/>
  <c r="J163" i="30" s="1"/>
  <c r="A163" i="5"/>
  <c r="B163" i="5"/>
  <c r="AA163" i="5"/>
  <c r="AB163" i="5"/>
  <c r="A164" i="5"/>
  <c r="B164" i="5"/>
  <c r="AA164" i="5"/>
  <c r="AB164" i="5"/>
  <c r="A165" i="5"/>
  <c r="B165" i="5"/>
  <c r="AA165" i="5"/>
  <c r="AB165" i="5"/>
  <c r="A166" i="5"/>
  <c r="B166" i="5"/>
  <c r="AA166" i="5"/>
  <c r="AB166" i="5"/>
  <c r="A167" i="5"/>
  <c r="B167" i="5"/>
  <c r="AA167" i="5"/>
  <c r="AB167" i="5"/>
  <c r="A158" i="6"/>
  <c r="B158" i="6"/>
  <c r="W158" i="6"/>
  <c r="D159" i="30" s="1"/>
  <c r="X158" i="6"/>
  <c r="A159" i="6"/>
  <c r="B159" i="6"/>
  <c r="W159" i="6"/>
  <c r="D160" i="30" s="1"/>
  <c r="X159" i="6"/>
  <c r="I160" i="30" s="1"/>
  <c r="A160" i="6"/>
  <c r="B160" i="6"/>
  <c r="W160" i="6"/>
  <c r="X160" i="6"/>
  <c r="I161" i="30" s="1"/>
  <c r="A161" i="6"/>
  <c r="B161" i="6"/>
  <c r="W161" i="6"/>
  <c r="D162" i="30" s="1"/>
  <c r="X161" i="6"/>
  <c r="I162" i="30" s="1"/>
  <c r="A162" i="6"/>
  <c r="B162" i="6"/>
  <c r="W162" i="6"/>
  <c r="D163" i="30" s="1"/>
  <c r="X162" i="6"/>
  <c r="I163" i="30" s="1"/>
  <c r="A163" i="6"/>
  <c r="B163" i="6"/>
  <c r="W163" i="6"/>
  <c r="X163" i="6"/>
  <c r="A164" i="6"/>
  <c r="B164" i="6"/>
  <c r="W164" i="6"/>
  <c r="X164" i="6"/>
  <c r="A165" i="6"/>
  <c r="B165" i="6"/>
  <c r="W165" i="6"/>
  <c r="X165" i="6"/>
  <c r="A166" i="6"/>
  <c r="B166" i="6"/>
  <c r="W166" i="6"/>
  <c r="X166" i="6"/>
  <c r="A167" i="6"/>
  <c r="B167" i="6"/>
  <c r="W167" i="6"/>
  <c r="X167" i="6"/>
  <c r="A159" i="7"/>
  <c r="B159" i="7"/>
  <c r="U159" i="7"/>
  <c r="E158" i="31" s="1"/>
  <c r="V159" i="7"/>
  <c r="A160" i="7"/>
  <c r="B160" i="7"/>
  <c r="U160" i="7"/>
  <c r="E159" i="33" s="1"/>
  <c r="V160" i="7"/>
  <c r="A161" i="7"/>
  <c r="B161" i="7"/>
  <c r="U161" i="7"/>
  <c r="E160" i="33" s="1"/>
  <c r="V161" i="7"/>
  <c r="A162" i="7"/>
  <c r="B162" i="7"/>
  <c r="U162" i="7"/>
  <c r="E161" i="33" s="1"/>
  <c r="V162" i="7"/>
  <c r="A163" i="7"/>
  <c r="B163" i="7"/>
  <c r="U163" i="7"/>
  <c r="E162" i="33" s="1"/>
  <c r="V163" i="7"/>
  <c r="A159" i="8"/>
  <c r="B159" i="8"/>
  <c r="U159" i="8"/>
  <c r="D158" i="44" s="1"/>
  <c r="V159" i="8"/>
  <c r="A160" i="8"/>
  <c r="B160" i="8"/>
  <c r="U160" i="8"/>
  <c r="D159" i="33" s="1"/>
  <c r="V160" i="8"/>
  <c r="A161" i="8"/>
  <c r="B161" i="8"/>
  <c r="U161" i="8"/>
  <c r="D160" i="31" s="1"/>
  <c r="V161" i="8"/>
  <c r="A162" i="8"/>
  <c r="B162" i="8"/>
  <c r="U162" i="8"/>
  <c r="H161" i="57" s="1"/>
  <c r="V162" i="8"/>
  <c r="A163" i="8"/>
  <c r="B163" i="8"/>
  <c r="U163" i="8"/>
  <c r="H162" i="57" s="1"/>
  <c r="V163" i="8"/>
  <c r="A164" i="8"/>
  <c r="B164" i="8"/>
  <c r="U164" i="8"/>
  <c r="V164" i="8"/>
  <c r="A165" i="8"/>
  <c r="B165" i="8"/>
  <c r="U165" i="8"/>
  <c r="V165" i="8"/>
  <c r="A166" i="8"/>
  <c r="B166" i="8"/>
  <c r="U166" i="8"/>
  <c r="V166" i="8"/>
  <c r="A167" i="8"/>
  <c r="B167" i="8"/>
  <c r="U167" i="8"/>
  <c r="V167" i="8"/>
  <c r="A168" i="8"/>
  <c r="B168" i="8"/>
  <c r="U168" i="8"/>
  <c r="V168" i="8"/>
  <c r="C169" i="8"/>
  <c r="D169" i="8"/>
  <c r="E169" i="8"/>
  <c r="F169" i="8"/>
  <c r="G169" i="8"/>
  <c r="H169" i="8"/>
  <c r="I169" i="8"/>
  <c r="J169" i="8"/>
  <c r="K169" i="8"/>
  <c r="L169" i="8"/>
  <c r="M169" i="8"/>
  <c r="N169" i="8"/>
  <c r="O169" i="8"/>
  <c r="P169" i="8"/>
  <c r="Q169" i="8"/>
  <c r="R169" i="8"/>
  <c r="S169" i="8"/>
  <c r="T169" i="8"/>
  <c r="A158" i="20"/>
  <c r="B158" i="20"/>
  <c r="A159" i="20"/>
  <c r="B159" i="20"/>
  <c r="A160" i="20"/>
  <c r="B160" i="20"/>
  <c r="A161" i="20"/>
  <c r="B161" i="20"/>
  <c r="A162" i="20"/>
  <c r="B162" i="20"/>
  <c r="A163" i="20"/>
  <c r="B163" i="20"/>
  <c r="A164" i="20"/>
  <c r="B164" i="20"/>
  <c r="A165" i="20"/>
  <c r="B165" i="20"/>
  <c r="A166" i="20"/>
  <c r="B166" i="20"/>
  <c r="A167" i="20"/>
  <c r="B167" i="20"/>
  <c r="A158" i="14"/>
  <c r="B158" i="14"/>
  <c r="C158" i="14"/>
  <c r="D158" i="14"/>
  <c r="E158" i="14"/>
  <c r="F158" i="14"/>
  <c r="G158" i="14"/>
  <c r="H158" i="14"/>
  <c r="I158" i="14"/>
  <c r="J158" i="14"/>
  <c r="K158" i="14"/>
  <c r="L158" i="14"/>
  <c r="M158" i="14"/>
  <c r="N158" i="14"/>
  <c r="O158" i="14"/>
  <c r="W158" i="14"/>
  <c r="X158" i="14"/>
  <c r="Y158" i="14"/>
  <c r="Z158" i="14"/>
  <c r="AA158" i="14"/>
  <c r="AB158" i="14"/>
  <c r="AC158" i="14"/>
  <c r="AD158" i="14"/>
  <c r="AE158" i="14"/>
  <c r="D158" i="76" s="1"/>
  <c r="AF158" i="14"/>
  <c r="G158" i="76" s="1"/>
  <c r="AG158" i="14"/>
  <c r="BT158" i="14"/>
  <c r="BU158" i="14"/>
  <c r="A159" i="14"/>
  <c r="B159" i="14"/>
  <c r="C159" i="14"/>
  <c r="D159" i="14"/>
  <c r="E159" i="14"/>
  <c r="F159" i="14"/>
  <c r="G159" i="14"/>
  <c r="H159" i="14"/>
  <c r="I159" i="14"/>
  <c r="J159" i="14"/>
  <c r="K159" i="14"/>
  <c r="L159" i="14"/>
  <c r="M159" i="14"/>
  <c r="N159" i="14"/>
  <c r="O159" i="14"/>
  <c r="W159" i="14"/>
  <c r="X159" i="14"/>
  <c r="Y159" i="14"/>
  <c r="Z159" i="14"/>
  <c r="AA159" i="14"/>
  <c r="AB159" i="14"/>
  <c r="AC159" i="14"/>
  <c r="AD159" i="14"/>
  <c r="AE159" i="14"/>
  <c r="D159" i="76" s="1"/>
  <c r="AF159" i="14"/>
  <c r="G159" i="76" s="1"/>
  <c r="AG159" i="14"/>
  <c r="BT159" i="14"/>
  <c r="BU159" i="14"/>
  <c r="A160" i="14"/>
  <c r="B160" i="14"/>
  <c r="C160" i="14"/>
  <c r="D160" i="14"/>
  <c r="E160" i="14"/>
  <c r="F160" i="14"/>
  <c r="G160" i="14"/>
  <c r="H160" i="14"/>
  <c r="I160" i="14"/>
  <c r="J160" i="14"/>
  <c r="K160" i="14"/>
  <c r="L160" i="14"/>
  <c r="M160" i="14"/>
  <c r="N160" i="14"/>
  <c r="O160" i="14"/>
  <c r="W160" i="14"/>
  <c r="X160" i="14"/>
  <c r="Y160" i="14"/>
  <c r="Z160" i="14"/>
  <c r="AA160" i="14"/>
  <c r="AB160" i="14"/>
  <c r="AC160" i="14"/>
  <c r="AD160" i="14"/>
  <c r="AE160" i="14"/>
  <c r="D160" i="76" s="1"/>
  <c r="AF160" i="14"/>
  <c r="G160" i="76" s="1"/>
  <c r="AG160" i="14"/>
  <c r="BT160" i="14"/>
  <c r="BU160" i="14"/>
  <c r="A161" i="14"/>
  <c r="B161" i="14"/>
  <c r="C161" i="14"/>
  <c r="D161" i="14"/>
  <c r="E161" i="14"/>
  <c r="F161" i="14"/>
  <c r="G161" i="14"/>
  <c r="H161" i="14"/>
  <c r="I161" i="14"/>
  <c r="J161" i="14"/>
  <c r="K161" i="14"/>
  <c r="L161" i="14"/>
  <c r="M161" i="14"/>
  <c r="N161" i="14"/>
  <c r="O161" i="14"/>
  <c r="W161" i="14"/>
  <c r="X161" i="14"/>
  <c r="Y161" i="14"/>
  <c r="Z161" i="14"/>
  <c r="AA161" i="14"/>
  <c r="AB161" i="14"/>
  <c r="AC161" i="14"/>
  <c r="AD161" i="14"/>
  <c r="AE161" i="14"/>
  <c r="D161" i="76" s="1"/>
  <c r="AF161" i="14"/>
  <c r="G161" i="76" s="1"/>
  <c r="AG161" i="14"/>
  <c r="BT161" i="14"/>
  <c r="BU161" i="14"/>
  <c r="B162" i="14"/>
  <c r="C162" i="14"/>
  <c r="D162" i="14"/>
  <c r="E162" i="14"/>
  <c r="F162" i="14"/>
  <c r="G162" i="14"/>
  <c r="H162" i="14"/>
  <c r="I162" i="14"/>
  <c r="J162" i="14"/>
  <c r="K162" i="14"/>
  <c r="L162" i="14"/>
  <c r="M162" i="14"/>
  <c r="N162" i="14"/>
  <c r="O162" i="14"/>
  <c r="W162" i="14"/>
  <c r="X162" i="14"/>
  <c r="Y162" i="14"/>
  <c r="Z162" i="14"/>
  <c r="AA162" i="14"/>
  <c r="AB162" i="14"/>
  <c r="AC162" i="14"/>
  <c r="AD162" i="14"/>
  <c r="AE162" i="14"/>
  <c r="D162" i="76" s="1"/>
  <c r="AF162" i="14"/>
  <c r="G162" i="76" s="1"/>
  <c r="AG162" i="14"/>
  <c r="BT162" i="14"/>
  <c r="BU162" i="14"/>
  <c r="A163" i="14"/>
  <c r="B163" i="14"/>
  <c r="C163" i="14"/>
  <c r="D163" i="14"/>
  <c r="E163" i="14"/>
  <c r="F163" i="14"/>
  <c r="G163" i="14"/>
  <c r="H163" i="14"/>
  <c r="I163" i="14"/>
  <c r="J163" i="14"/>
  <c r="K163" i="14"/>
  <c r="L163" i="14"/>
  <c r="M163" i="14"/>
  <c r="N163" i="14"/>
  <c r="O163" i="14"/>
  <c r="W163" i="14"/>
  <c r="X163" i="14"/>
  <c r="Y163" i="14"/>
  <c r="Z163" i="14"/>
  <c r="AA163" i="14"/>
  <c r="AB163" i="14"/>
  <c r="AC163" i="14"/>
  <c r="AD163" i="14"/>
  <c r="AE163" i="14"/>
  <c r="AF163" i="14"/>
  <c r="AG163" i="14"/>
  <c r="BT163" i="14"/>
  <c r="BU163" i="14"/>
  <c r="A164" i="14"/>
  <c r="B164" i="14"/>
  <c r="C164" i="14"/>
  <c r="D164" i="14"/>
  <c r="E164" i="14"/>
  <c r="F164" i="14"/>
  <c r="G164" i="14"/>
  <c r="H164" i="14"/>
  <c r="I164" i="14"/>
  <c r="J164" i="14"/>
  <c r="K164" i="14"/>
  <c r="L164" i="14"/>
  <c r="M164" i="14"/>
  <c r="N164" i="14"/>
  <c r="O164" i="14"/>
  <c r="W164" i="14"/>
  <c r="X164" i="14"/>
  <c r="Y164" i="14"/>
  <c r="Z164" i="14"/>
  <c r="AA164" i="14"/>
  <c r="AB164" i="14"/>
  <c r="AC164" i="14"/>
  <c r="AD164" i="14"/>
  <c r="AE164" i="14"/>
  <c r="AF164" i="14"/>
  <c r="AG164" i="14"/>
  <c r="BT164" i="14"/>
  <c r="BU164" i="14"/>
  <c r="A165" i="14"/>
  <c r="B165" i="14"/>
  <c r="C165" i="14"/>
  <c r="D165" i="14"/>
  <c r="E165" i="14"/>
  <c r="F165" i="14"/>
  <c r="G165" i="14"/>
  <c r="H165" i="14"/>
  <c r="I165" i="14"/>
  <c r="J165" i="14"/>
  <c r="K165" i="14"/>
  <c r="L165" i="14"/>
  <c r="M165" i="14"/>
  <c r="N165" i="14"/>
  <c r="O165" i="14"/>
  <c r="W165" i="14"/>
  <c r="X165" i="14"/>
  <c r="Y165" i="14"/>
  <c r="Z165" i="14"/>
  <c r="AA165" i="14"/>
  <c r="AB165" i="14"/>
  <c r="AC165" i="14"/>
  <c r="AD165" i="14"/>
  <c r="AE165" i="14"/>
  <c r="AF165" i="14"/>
  <c r="AG165" i="14"/>
  <c r="BT165" i="14"/>
  <c r="BU165" i="14"/>
  <c r="A166" i="14"/>
  <c r="B166" i="14"/>
  <c r="C166" i="14"/>
  <c r="D166" i="14"/>
  <c r="E166" i="14"/>
  <c r="F166" i="14"/>
  <c r="G166" i="14"/>
  <c r="H166" i="14"/>
  <c r="I166" i="14"/>
  <c r="J166" i="14"/>
  <c r="K166" i="14"/>
  <c r="L166" i="14"/>
  <c r="M166" i="14"/>
  <c r="N166" i="14"/>
  <c r="O166" i="14"/>
  <c r="W166" i="14"/>
  <c r="X166" i="14"/>
  <c r="Y166" i="14"/>
  <c r="Z166" i="14"/>
  <c r="AA166" i="14"/>
  <c r="AB166" i="14"/>
  <c r="AC166" i="14"/>
  <c r="AD166" i="14"/>
  <c r="AE166" i="14"/>
  <c r="AF166" i="14"/>
  <c r="AG166" i="14"/>
  <c r="BT166" i="14"/>
  <c r="BU166" i="14"/>
  <c r="EU178" i="9"/>
  <c r="EV178" i="9"/>
  <c r="EW178" i="9"/>
  <c r="EX178" i="9"/>
  <c r="F157" i="33" s="1"/>
  <c r="EY178" i="9"/>
  <c r="G158" i="31" s="1"/>
  <c r="EZ178" i="9"/>
  <c r="G159" i="57" s="1"/>
  <c r="FA178" i="9"/>
  <c r="G160" i="57" s="1"/>
  <c r="FB178" i="9"/>
  <c r="G161" i="57" s="1"/>
  <c r="FC178" i="9"/>
  <c r="F162" i="33" s="1"/>
  <c r="FD178" i="9"/>
  <c r="G163" i="57" s="1"/>
  <c r="FE178" i="9"/>
  <c r="FF178" i="9"/>
  <c r="FG178" i="9"/>
  <c r="A168" i="9"/>
  <c r="B168" i="9"/>
  <c r="EY15" i="9" s="1"/>
  <c r="FI168" i="9"/>
  <c r="E158" i="44" s="1"/>
  <c r="A169" i="9"/>
  <c r="B169" i="9"/>
  <c r="EZ15" i="9" s="1"/>
  <c r="FI169" i="9"/>
  <c r="F159" i="57" s="1"/>
  <c r="A170" i="9"/>
  <c r="B170" i="9"/>
  <c r="FA15" i="9" s="1"/>
  <c r="FI170" i="9"/>
  <c r="F160" i="57" s="1"/>
  <c r="A171" i="9"/>
  <c r="B171" i="9"/>
  <c r="FB15" i="9" s="1"/>
  <c r="FI171" i="9"/>
  <c r="E161" i="44" s="1"/>
  <c r="A172" i="9"/>
  <c r="B172" i="9"/>
  <c r="FC15" i="9" s="1"/>
  <c r="FI172" i="9"/>
  <c r="H162" i="33" s="1"/>
  <c r="A173" i="9"/>
  <c r="B173" i="9"/>
  <c r="FI173" i="9"/>
  <c r="A174" i="9"/>
  <c r="B174" i="9"/>
  <c r="FI174" i="9"/>
  <c r="A175" i="9"/>
  <c r="B175" i="9"/>
  <c r="FI175" i="9"/>
  <c r="A176" i="9"/>
  <c r="B176" i="9"/>
  <c r="FI176" i="9"/>
  <c r="C158" i="2"/>
  <c r="C158" i="31" s="1"/>
  <c r="D158" i="2"/>
  <c r="E158" i="2"/>
  <c r="K158" i="2" s="1"/>
  <c r="F158" i="2"/>
  <c r="G158" i="2"/>
  <c r="H158" i="2"/>
  <c r="I158" i="2"/>
  <c r="J158" i="2"/>
  <c r="AI158" i="2"/>
  <c r="AT30" i="53" s="1"/>
  <c r="AJ158" i="2"/>
  <c r="AU30" i="53" s="1"/>
  <c r="C159" i="2"/>
  <c r="C159" i="33" s="1"/>
  <c r="D159" i="2"/>
  <c r="E159" i="2"/>
  <c r="K159" i="2" s="1"/>
  <c r="D159" i="68" s="1"/>
  <c r="F159" i="68" s="1"/>
  <c r="F159" i="2"/>
  <c r="L159" i="2" s="1"/>
  <c r="AY159" i="18" s="1"/>
  <c r="G159" i="2"/>
  <c r="H159" i="2"/>
  <c r="I159" i="2"/>
  <c r="J159" i="2"/>
  <c r="AI159" i="2"/>
  <c r="AJ159" i="2"/>
  <c r="AU31" i="53" s="1"/>
  <c r="C160" i="2"/>
  <c r="C160" i="33" s="1"/>
  <c r="D160" i="2"/>
  <c r="C160" i="31" s="1"/>
  <c r="E160" i="2"/>
  <c r="F160" i="2"/>
  <c r="G160" i="2"/>
  <c r="H160" i="2"/>
  <c r="I160" i="2"/>
  <c r="J160" i="2"/>
  <c r="L160" i="2"/>
  <c r="H161" i="30" s="1"/>
  <c r="L161" i="30" s="1"/>
  <c r="AI160" i="2"/>
  <c r="AT32" i="53" s="1"/>
  <c r="AJ160" i="2"/>
  <c r="AU32" i="53" s="1"/>
  <c r="C161" i="2"/>
  <c r="C161" i="33" s="1"/>
  <c r="D161" i="2"/>
  <c r="E161" i="2"/>
  <c r="F161" i="2"/>
  <c r="G161" i="2"/>
  <c r="H161" i="2"/>
  <c r="I161" i="2"/>
  <c r="J161" i="2"/>
  <c r="AI161" i="2"/>
  <c r="AJ161" i="2"/>
  <c r="AU33" i="53" s="1"/>
  <c r="C162" i="2"/>
  <c r="C162" i="33" s="1"/>
  <c r="D162" i="2"/>
  <c r="E162" i="2"/>
  <c r="K162" i="2" s="1"/>
  <c r="F162" i="2"/>
  <c r="G162" i="2"/>
  <c r="H162" i="2"/>
  <c r="I162" i="2"/>
  <c r="J162" i="2"/>
  <c r="AI162" i="2"/>
  <c r="AT34" i="53" s="1"/>
  <c r="AJ162" i="2"/>
  <c r="AU34" i="53" s="1"/>
  <c r="AK162" i="2"/>
  <c r="AJ162" i="15" s="1"/>
  <c r="C163" i="2"/>
  <c r="D163" i="2"/>
  <c r="E163" i="2"/>
  <c r="F163" i="2"/>
  <c r="G163" i="2"/>
  <c r="H163" i="2"/>
  <c r="I163" i="2"/>
  <c r="J163" i="2"/>
  <c r="AI163" i="2"/>
  <c r="AJ163" i="2"/>
  <c r="AU35" i="53" s="1"/>
  <c r="C164" i="2"/>
  <c r="D164" i="2"/>
  <c r="E164" i="2"/>
  <c r="F164" i="2"/>
  <c r="L164" i="2" s="1"/>
  <c r="AY164" i="18" s="1"/>
  <c r="G164" i="2"/>
  <c r="H164" i="2"/>
  <c r="I164" i="2"/>
  <c r="J164" i="2"/>
  <c r="AI164" i="2"/>
  <c r="AT36" i="53" s="1"/>
  <c r="AJ164" i="2"/>
  <c r="AU36" i="53" s="1"/>
  <c r="AK164" i="2"/>
  <c r="AJ164" i="15" s="1"/>
  <c r="C165" i="2"/>
  <c r="D165" i="2"/>
  <c r="E165" i="2"/>
  <c r="F165" i="2"/>
  <c r="G165" i="2"/>
  <c r="H165" i="2"/>
  <c r="I165" i="2"/>
  <c r="K165" i="2" s="1"/>
  <c r="J165" i="2"/>
  <c r="AI165" i="2"/>
  <c r="AJ165" i="2"/>
  <c r="AU37" i="53" s="1"/>
  <c r="C166" i="2"/>
  <c r="D166" i="2"/>
  <c r="E166" i="2"/>
  <c r="K166" i="2" s="1"/>
  <c r="AX166" i="18" s="1"/>
  <c r="F166" i="2"/>
  <c r="G166" i="2"/>
  <c r="H166" i="2"/>
  <c r="I166" i="2"/>
  <c r="J166" i="2"/>
  <c r="AI166" i="2"/>
  <c r="AT38" i="53" s="1"/>
  <c r="AJ166" i="2"/>
  <c r="AU38" i="53" s="1"/>
  <c r="AK166" i="2"/>
  <c r="AJ166" i="15" s="1"/>
  <c r="E9" i="119"/>
  <c r="D9" i="119"/>
  <c r="F10" i="119"/>
  <c r="F9" i="119"/>
  <c r="E10" i="119"/>
  <c r="D10" i="119"/>
  <c r="F158" i="33" l="1"/>
  <c r="G162" i="57"/>
  <c r="G159" i="31"/>
  <c r="H160" i="33"/>
  <c r="E162" i="44"/>
  <c r="H161" i="33"/>
  <c r="Y169" i="43"/>
  <c r="Z162" i="43"/>
  <c r="Y161" i="43"/>
  <c r="Z163" i="43"/>
  <c r="Y162" i="43"/>
  <c r="Y163" i="43"/>
  <c r="Z165" i="43"/>
  <c r="Y164" i="43"/>
  <c r="C162" i="57" s="1"/>
  <c r="Z166" i="43"/>
  <c r="Y165" i="43"/>
  <c r="Z167" i="43"/>
  <c r="Y166" i="43"/>
  <c r="Z168" i="43"/>
  <c r="AR162" i="15"/>
  <c r="AR159" i="15"/>
  <c r="AR160" i="15"/>
  <c r="AR164" i="15"/>
  <c r="C163" i="30"/>
  <c r="G163" i="30" s="1"/>
  <c r="AX162" i="18"/>
  <c r="C164" i="32"/>
  <c r="M164" i="32" s="1"/>
  <c r="AX158" i="18"/>
  <c r="C159" i="30"/>
  <c r="G159" i="30" s="1"/>
  <c r="C158" i="68"/>
  <c r="I158" i="31"/>
  <c r="C158" i="44"/>
  <c r="C160" i="32"/>
  <c r="M160" i="32" s="1"/>
  <c r="Z164" i="43"/>
  <c r="AK165" i="2"/>
  <c r="AJ165" i="15" s="1"/>
  <c r="AT37" i="53"/>
  <c r="F158" i="31"/>
  <c r="O162" i="32"/>
  <c r="Y162" i="32" s="1"/>
  <c r="H159" i="57"/>
  <c r="L166" i="2"/>
  <c r="AY166" i="18" s="1"/>
  <c r="L161" i="2"/>
  <c r="L158" i="2"/>
  <c r="D158" i="68" s="1"/>
  <c r="AW159" i="18"/>
  <c r="AR166" i="15"/>
  <c r="K166" i="15"/>
  <c r="AR158" i="15"/>
  <c r="D158" i="29"/>
  <c r="K158" i="15"/>
  <c r="E162" i="31"/>
  <c r="C161" i="31"/>
  <c r="G160" i="31"/>
  <c r="D158" i="33"/>
  <c r="G159" i="33"/>
  <c r="D162" i="44"/>
  <c r="D159" i="44"/>
  <c r="F161" i="57"/>
  <c r="H158" i="57"/>
  <c r="Z160" i="43"/>
  <c r="F158" i="57"/>
  <c r="K164" i="2"/>
  <c r="AK159" i="2"/>
  <c r="AJ159" i="15" s="1"/>
  <c r="AT31" i="53"/>
  <c r="D161" i="29"/>
  <c r="K161" i="15"/>
  <c r="G158" i="44"/>
  <c r="D162" i="31"/>
  <c r="F159" i="31"/>
  <c r="D158" i="31"/>
  <c r="H158" i="31" s="1"/>
  <c r="J158" i="31" s="1"/>
  <c r="I159" i="31"/>
  <c r="G161" i="31"/>
  <c r="D161" i="33"/>
  <c r="C158" i="33"/>
  <c r="G158" i="33" s="1"/>
  <c r="H159" i="33"/>
  <c r="F163" i="33"/>
  <c r="C159" i="44"/>
  <c r="G157" i="57"/>
  <c r="D160" i="29"/>
  <c r="K160" i="15"/>
  <c r="C159" i="68"/>
  <c r="K163" i="15"/>
  <c r="L163" i="2"/>
  <c r="AY163" i="18" s="1"/>
  <c r="AK158" i="2"/>
  <c r="AJ158" i="15" s="1"/>
  <c r="K164" i="15"/>
  <c r="C162" i="31"/>
  <c r="E159" i="31"/>
  <c r="G162" i="31"/>
  <c r="H162" i="31" s="1"/>
  <c r="C160" i="30"/>
  <c r="G160" i="30" s="1"/>
  <c r="W162" i="32"/>
  <c r="Z162" i="32" s="1"/>
  <c r="H158" i="33"/>
  <c r="F160" i="33"/>
  <c r="G160" i="33" s="1"/>
  <c r="I160" i="33" s="1"/>
  <c r="E160" i="44"/>
  <c r="G158" i="57"/>
  <c r="Z161" i="43"/>
  <c r="K163" i="2"/>
  <c r="AX163" i="18" s="1"/>
  <c r="AW163" i="18" s="1"/>
  <c r="AK161" i="2"/>
  <c r="AJ161" i="15" s="1"/>
  <c r="AT33" i="53"/>
  <c r="AR167" i="15"/>
  <c r="K167" i="15"/>
  <c r="D159" i="29"/>
  <c r="K159" i="15"/>
  <c r="F160" i="31"/>
  <c r="D159" i="31"/>
  <c r="G157" i="31"/>
  <c r="K164" i="32"/>
  <c r="N164" i="32" s="1"/>
  <c r="O161" i="32"/>
  <c r="W161" i="32" s="1"/>
  <c r="Z161" i="32" s="1"/>
  <c r="K160" i="32"/>
  <c r="N160" i="32" s="1"/>
  <c r="F161" i="33"/>
  <c r="G161" i="33" s="1"/>
  <c r="D160" i="44"/>
  <c r="F162" i="57"/>
  <c r="AW165" i="18"/>
  <c r="H159" i="31"/>
  <c r="H160" i="30"/>
  <c r="L160" i="30" s="1"/>
  <c r="D161" i="44"/>
  <c r="AW166" i="18"/>
  <c r="AR163" i="15"/>
  <c r="L165" i="2"/>
  <c r="AY165" i="18" s="1"/>
  <c r="L162" i="2"/>
  <c r="D162" i="57" s="1"/>
  <c r="AK160" i="2"/>
  <c r="AJ160" i="15" s="1"/>
  <c r="AX165" i="18"/>
  <c r="D162" i="29"/>
  <c r="K162" i="15"/>
  <c r="E160" i="31"/>
  <c r="C159" i="31"/>
  <c r="L163" i="32"/>
  <c r="Y161" i="32"/>
  <c r="L161" i="32"/>
  <c r="C161" i="32"/>
  <c r="M161" i="32" s="1"/>
  <c r="D162" i="33"/>
  <c r="G162" i="33" s="1"/>
  <c r="I162" i="33" s="1"/>
  <c r="F161" i="44"/>
  <c r="D159" i="57"/>
  <c r="Y167" i="43"/>
  <c r="D161" i="31"/>
  <c r="AK163" i="2"/>
  <c r="AJ163" i="15" s="1"/>
  <c r="AT35" i="53"/>
  <c r="K161" i="2"/>
  <c r="K160" i="2"/>
  <c r="AR165" i="15"/>
  <c r="K165" i="15"/>
  <c r="F161" i="31"/>
  <c r="C161" i="57"/>
  <c r="C161" i="91"/>
  <c r="D161" i="91" s="1"/>
  <c r="H161" i="91" s="1"/>
  <c r="Q168" i="14"/>
  <c r="P168" i="14"/>
  <c r="R168" i="14"/>
  <c r="AH158" i="14"/>
  <c r="C158" i="76" s="1"/>
  <c r="E158" i="76" s="1"/>
  <c r="AH166" i="14"/>
  <c r="AH165" i="14"/>
  <c r="AH160" i="14"/>
  <c r="AH159" i="14"/>
  <c r="AH161" i="14"/>
  <c r="AH163" i="14"/>
  <c r="AH162" i="14"/>
  <c r="AH164" i="14"/>
  <c r="G168" i="15"/>
  <c r="D160" i="45"/>
  <c r="D162" i="45"/>
  <c r="K160" i="68"/>
  <c r="Q160" i="68"/>
  <c r="R160" i="68"/>
  <c r="J160" i="68"/>
  <c r="N160" i="68"/>
  <c r="I160" i="68"/>
  <c r="P160" i="68"/>
  <c r="K162" i="68"/>
  <c r="R162" i="68"/>
  <c r="J162" i="68"/>
  <c r="I162" i="68"/>
  <c r="N162" i="68"/>
  <c r="P162" i="68"/>
  <c r="Q162" i="68"/>
  <c r="E159" i="68"/>
  <c r="K159" i="68" s="1"/>
  <c r="F160" i="44"/>
  <c r="D158" i="45"/>
  <c r="E161" i="68"/>
  <c r="P161" i="68" s="1"/>
  <c r="C162" i="29"/>
  <c r="E162" i="29" s="1"/>
  <c r="C160" i="29"/>
  <c r="E160" i="29" s="1"/>
  <c r="G160" i="29" s="1"/>
  <c r="C158" i="29"/>
  <c r="E158" i="29" s="1"/>
  <c r="F162" i="44"/>
  <c r="E158" i="68"/>
  <c r="O158" i="68" s="1"/>
  <c r="C161" i="29"/>
  <c r="E161" i="29" s="1"/>
  <c r="G161" i="29" s="1"/>
  <c r="C159" i="29"/>
  <c r="E159" i="29" s="1"/>
  <c r="F159" i="44"/>
  <c r="I161" i="33"/>
  <c r="I159" i="33"/>
  <c r="O162" i="68"/>
  <c r="O160" i="68"/>
  <c r="I161" i="68"/>
  <c r="T162" i="68"/>
  <c r="L162" i="68"/>
  <c r="T160" i="68"/>
  <c r="L160" i="68"/>
  <c r="H159" i="68"/>
  <c r="G159" i="68"/>
  <c r="M159" i="2"/>
  <c r="M166" i="2"/>
  <c r="M161" i="2"/>
  <c r="M158" i="2"/>
  <c r="I158" i="33" l="1"/>
  <c r="H160" i="31"/>
  <c r="T158" i="68"/>
  <c r="Q159" i="68"/>
  <c r="G158" i="68"/>
  <c r="F158" i="68"/>
  <c r="H158" i="68"/>
  <c r="AC158" i="5"/>
  <c r="Q158" i="20"/>
  <c r="AA160" i="43"/>
  <c r="AZ158" i="18"/>
  <c r="Y158" i="6"/>
  <c r="L158" i="15"/>
  <c r="W159" i="7"/>
  <c r="AI158" i="14"/>
  <c r="Q158" i="4"/>
  <c r="Y161" i="6"/>
  <c r="L161" i="15"/>
  <c r="AA163" i="43"/>
  <c r="W162" i="7"/>
  <c r="AI161" i="14"/>
  <c r="AZ161" i="18"/>
  <c r="AC161" i="5"/>
  <c r="Q161" i="20"/>
  <c r="Q161" i="4"/>
  <c r="Q161" i="68"/>
  <c r="H159" i="29"/>
  <c r="G159" i="29"/>
  <c r="H161" i="31"/>
  <c r="J161" i="31" s="1"/>
  <c r="O163" i="32"/>
  <c r="H162" i="30"/>
  <c r="L162" i="30" s="1"/>
  <c r="AY161" i="18"/>
  <c r="K161" i="68"/>
  <c r="I160" i="29"/>
  <c r="C162" i="30"/>
  <c r="G162" i="30" s="1"/>
  <c r="C163" i="32"/>
  <c r="C161" i="68"/>
  <c r="D161" i="68"/>
  <c r="D161" i="57"/>
  <c r="AX161" i="18"/>
  <c r="AW161" i="18" s="1"/>
  <c r="C161" i="44"/>
  <c r="G161" i="44" s="1"/>
  <c r="I161" i="31"/>
  <c r="C162" i="44"/>
  <c r="G162" i="44" s="1"/>
  <c r="M163" i="2"/>
  <c r="L159" i="15"/>
  <c r="AZ159" i="18"/>
  <c r="W160" i="7"/>
  <c r="Q159" i="20"/>
  <c r="AA161" i="43"/>
  <c r="Q159" i="4"/>
  <c r="Y159" i="6"/>
  <c r="AC159" i="5"/>
  <c r="AI159" i="14"/>
  <c r="I161" i="29"/>
  <c r="K161" i="32"/>
  <c r="N161" i="32" s="1"/>
  <c r="M164" i="2"/>
  <c r="AX164" i="18"/>
  <c r="AW164" i="18" s="1"/>
  <c r="I158" i="29"/>
  <c r="G158" i="29"/>
  <c r="J159" i="31"/>
  <c r="M165" i="2"/>
  <c r="I162" i="31"/>
  <c r="J162" i="31"/>
  <c r="M160" i="2"/>
  <c r="AX160" i="18"/>
  <c r="AW160" i="18" s="1"/>
  <c r="C160" i="44"/>
  <c r="G160" i="44" s="1"/>
  <c r="D160" i="57"/>
  <c r="C160" i="68"/>
  <c r="C161" i="30"/>
  <c r="G161" i="30" s="1"/>
  <c r="D160" i="68"/>
  <c r="C162" i="32"/>
  <c r="I160" i="31"/>
  <c r="J160" i="31" s="1"/>
  <c r="G159" i="44"/>
  <c r="I162" i="29"/>
  <c r="G162" i="29"/>
  <c r="AY162" i="18"/>
  <c r="AW162" i="18" s="1"/>
  <c r="O164" i="32"/>
  <c r="H163" i="30"/>
  <c r="L163" i="30" s="1"/>
  <c r="D162" i="68"/>
  <c r="M162" i="2"/>
  <c r="AC166" i="5"/>
  <c r="Q166" i="4"/>
  <c r="Q166" i="20"/>
  <c r="AA168" i="43"/>
  <c r="AZ166" i="18"/>
  <c r="Y166" i="6"/>
  <c r="L166" i="15"/>
  <c r="AI166" i="14"/>
  <c r="H158" i="29"/>
  <c r="AY158" i="18"/>
  <c r="AW158" i="18" s="1"/>
  <c r="O160" i="32"/>
  <c r="H159" i="30"/>
  <c r="L159" i="30" s="1"/>
  <c r="D158" i="57"/>
  <c r="C162" i="68"/>
  <c r="K162" i="57"/>
  <c r="J162" i="57"/>
  <c r="C158" i="91"/>
  <c r="D158" i="91" s="1"/>
  <c r="H158" i="91" s="1"/>
  <c r="I158" i="91" s="1"/>
  <c r="C158" i="57"/>
  <c r="C162" i="91"/>
  <c r="D162" i="91" s="1"/>
  <c r="H162" i="91" s="1"/>
  <c r="C159" i="91"/>
  <c r="D159" i="91" s="1"/>
  <c r="H159" i="91" s="1"/>
  <c r="C159" i="57"/>
  <c r="J161" i="57"/>
  <c r="K161" i="57"/>
  <c r="C160" i="57"/>
  <c r="C160" i="91"/>
  <c r="D160" i="91" s="1"/>
  <c r="H160" i="91" s="1"/>
  <c r="C158" i="45"/>
  <c r="E158" i="45" s="1"/>
  <c r="C162" i="76"/>
  <c r="C162" i="45"/>
  <c r="E162" i="45" s="1"/>
  <c r="C161" i="76"/>
  <c r="C161" i="45"/>
  <c r="E161" i="45" s="1"/>
  <c r="C159" i="45"/>
  <c r="E159" i="45" s="1"/>
  <c r="C159" i="76"/>
  <c r="I158" i="76"/>
  <c r="H158" i="76"/>
  <c r="C160" i="76"/>
  <c r="C160" i="45"/>
  <c r="E160" i="45" s="1"/>
  <c r="F158" i="76"/>
  <c r="M162" i="68"/>
  <c r="L158" i="68"/>
  <c r="P159" i="68"/>
  <c r="S160" i="68"/>
  <c r="M160" i="68"/>
  <c r="I159" i="29"/>
  <c r="S162" i="68"/>
  <c r="H161" i="29"/>
  <c r="O161" i="68"/>
  <c r="L161" i="68"/>
  <c r="N161" i="68"/>
  <c r="R161" i="68"/>
  <c r="T161" i="68"/>
  <c r="J161" i="68"/>
  <c r="H160" i="29"/>
  <c r="H162" i="29"/>
  <c r="O159" i="68"/>
  <c r="J159" i="68"/>
  <c r="L159" i="68"/>
  <c r="T159" i="68"/>
  <c r="N159" i="68"/>
  <c r="R159" i="68"/>
  <c r="I159" i="68"/>
  <c r="K158" i="68"/>
  <c r="P158" i="68"/>
  <c r="Q158" i="68"/>
  <c r="R158" i="68"/>
  <c r="J158" i="68"/>
  <c r="I158" i="68"/>
  <c r="N158" i="68"/>
  <c r="G161" i="91"/>
  <c r="I161" i="91"/>
  <c r="S161" i="68" l="1"/>
  <c r="M161" i="68"/>
  <c r="W160" i="32"/>
  <c r="Z160" i="32" s="1"/>
  <c r="Y160" i="32"/>
  <c r="W163" i="7"/>
  <c r="Y162" i="6"/>
  <c r="AI162" i="14"/>
  <c r="AA164" i="43"/>
  <c r="Q162" i="4"/>
  <c r="Q162" i="20"/>
  <c r="AZ162" i="18"/>
  <c r="AC162" i="5"/>
  <c r="L162" i="15"/>
  <c r="AZ160" i="18"/>
  <c r="Q160" i="4"/>
  <c r="AA162" i="43"/>
  <c r="AC160" i="5"/>
  <c r="W161" i="7"/>
  <c r="Y160" i="6"/>
  <c r="Q160" i="20"/>
  <c r="AI160" i="14"/>
  <c r="L160" i="15"/>
  <c r="Y164" i="6"/>
  <c r="Q164" i="20"/>
  <c r="L164" i="15"/>
  <c r="AC164" i="5"/>
  <c r="AI164" i="14"/>
  <c r="AA166" i="43"/>
  <c r="AZ164" i="18"/>
  <c r="Q164" i="4"/>
  <c r="M162" i="32"/>
  <c r="K162" i="32"/>
  <c r="N162" i="32" s="1"/>
  <c r="G162" i="68"/>
  <c r="H162" i="68"/>
  <c r="F162" i="68"/>
  <c r="G160" i="68"/>
  <c r="H160" i="68"/>
  <c r="F160" i="68"/>
  <c r="F161" i="68"/>
  <c r="G161" i="68"/>
  <c r="H161" i="68"/>
  <c r="Y163" i="32"/>
  <c r="W163" i="32"/>
  <c r="Z163" i="32" s="1"/>
  <c r="Y164" i="32"/>
  <c r="W164" i="32"/>
  <c r="Z164" i="32" s="1"/>
  <c r="Q165" i="4"/>
  <c r="AA167" i="43"/>
  <c r="AI165" i="14"/>
  <c r="AZ165" i="18"/>
  <c r="AC165" i="5"/>
  <c r="Q165" i="20"/>
  <c r="L165" i="15"/>
  <c r="Y165" i="6"/>
  <c r="AI163" i="14"/>
  <c r="AC163" i="5"/>
  <c r="AA165" i="43"/>
  <c r="Y163" i="6"/>
  <c r="L163" i="15"/>
  <c r="AZ163" i="18"/>
  <c r="Q163" i="20"/>
  <c r="Q163" i="4"/>
  <c r="M163" i="32"/>
  <c r="K163" i="32"/>
  <c r="N163" i="32" s="1"/>
  <c r="I161" i="57"/>
  <c r="I162" i="57"/>
  <c r="J159" i="57"/>
  <c r="K159" i="57"/>
  <c r="G158" i="91"/>
  <c r="I159" i="91"/>
  <c r="G159" i="91"/>
  <c r="I162" i="91"/>
  <c r="G162" i="91"/>
  <c r="K158" i="57"/>
  <c r="J158" i="57"/>
  <c r="G160" i="91"/>
  <c r="I160" i="91"/>
  <c r="K160" i="57"/>
  <c r="J160" i="57"/>
  <c r="S159" i="68"/>
  <c r="J158" i="76"/>
  <c r="F161" i="76"/>
  <c r="E161" i="76"/>
  <c r="H161" i="76"/>
  <c r="I161" i="76"/>
  <c r="H159" i="76"/>
  <c r="I159" i="76"/>
  <c r="E159" i="76"/>
  <c r="F159" i="76"/>
  <c r="I160" i="76"/>
  <c r="H160" i="76"/>
  <c r="F160" i="76"/>
  <c r="E160" i="76"/>
  <c r="I162" i="76"/>
  <c r="H162" i="76"/>
  <c r="E162" i="76"/>
  <c r="F162" i="76"/>
  <c r="M159" i="68"/>
  <c r="M158" i="68"/>
  <c r="S158" i="68"/>
  <c r="K56" i="38"/>
  <c r="A7" i="91"/>
  <c r="B7" i="91"/>
  <c r="A8" i="91"/>
  <c r="B8" i="91"/>
  <c r="A9" i="91"/>
  <c r="B9" i="91"/>
  <c r="A10" i="91"/>
  <c r="B10" i="91"/>
  <c r="A11" i="91"/>
  <c r="B11" i="91"/>
  <c r="A12" i="91"/>
  <c r="B12" i="91"/>
  <c r="A13" i="91"/>
  <c r="B13" i="91"/>
  <c r="A14" i="91"/>
  <c r="B14" i="91"/>
  <c r="A15" i="91"/>
  <c r="B15" i="91"/>
  <c r="A16" i="91"/>
  <c r="B16" i="91"/>
  <c r="A17" i="91"/>
  <c r="B17" i="91"/>
  <c r="A18" i="91"/>
  <c r="B18" i="91"/>
  <c r="A19" i="91"/>
  <c r="B19" i="91"/>
  <c r="A20" i="91"/>
  <c r="B20" i="91"/>
  <c r="A21" i="91"/>
  <c r="B21" i="91"/>
  <c r="A22" i="91"/>
  <c r="B22" i="91"/>
  <c r="A23" i="91"/>
  <c r="B23" i="91"/>
  <c r="A24" i="91"/>
  <c r="B24" i="91"/>
  <c r="A25" i="91"/>
  <c r="B25" i="91"/>
  <c r="A26" i="91"/>
  <c r="B26" i="91"/>
  <c r="A27" i="91"/>
  <c r="B27" i="91"/>
  <c r="A28" i="91"/>
  <c r="B28" i="91"/>
  <c r="A29" i="91"/>
  <c r="B29" i="91"/>
  <c r="A30" i="91"/>
  <c r="B30" i="91"/>
  <c r="A31" i="91"/>
  <c r="B31" i="91"/>
  <c r="A32" i="91"/>
  <c r="B32" i="91"/>
  <c r="A33" i="91"/>
  <c r="B33" i="91"/>
  <c r="A34" i="91"/>
  <c r="B34" i="91"/>
  <c r="A35" i="91"/>
  <c r="B35" i="91"/>
  <c r="A36" i="91"/>
  <c r="B36" i="91"/>
  <c r="A37" i="91"/>
  <c r="B37" i="91"/>
  <c r="A38" i="91"/>
  <c r="B38" i="91"/>
  <c r="A39" i="91"/>
  <c r="B39" i="91"/>
  <c r="A40" i="91"/>
  <c r="B40" i="91"/>
  <c r="A41" i="91"/>
  <c r="B41" i="91"/>
  <c r="A42" i="91"/>
  <c r="B42" i="91"/>
  <c r="A43" i="91"/>
  <c r="B43" i="91"/>
  <c r="A44" i="91"/>
  <c r="B44" i="91"/>
  <c r="A45" i="91"/>
  <c r="B45" i="91"/>
  <c r="A46" i="91"/>
  <c r="B46" i="91"/>
  <c r="A47" i="91"/>
  <c r="B47" i="91"/>
  <c r="A48" i="91"/>
  <c r="B48" i="91"/>
  <c r="A49" i="91"/>
  <c r="B49" i="91"/>
  <c r="A50" i="91"/>
  <c r="B50" i="91"/>
  <c r="A51" i="91"/>
  <c r="B51" i="91"/>
  <c r="A52" i="91"/>
  <c r="B52" i="91"/>
  <c r="A53" i="91"/>
  <c r="B53" i="91"/>
  <c r="A54" i="91"/>
  <c r="B54" i="91"/>
  <c r="A55" i="91"/>
  <c r="B55" i="91"/>
  <c r="A56" i="91"/>
  <c r="B56" i="91"/>
  <c r="A57" i="91"/>
  <c r="B57" i="91"/>
  <c r="A58" i="91"/>
  <c r="B58" i="91"/>
  <c r="A59" i="91"/>
  <c r="B59" i="91"/>
  <c r="A60" i="91"/>
  <c r="B60" i="91"/>
  <c r="A61" i="91"/>
  <c r="B61" i="91"/>
  <c r="A62" i="91"/>
  <c r="B62" i="91"/>
  <c r="A63" i="91"/>
  <c r="B63" i="91"/>
  <c r="A64" i="91"/>
  <c r="B64" i="91"/>
  <c r="A65" i="91"/>
  <c r="B65" i="91"/>
  <c r="A66" i="91"/>
  <c r="B66" i="91"/>
  <c r="A67" i="91"/>
  <c r="B67" i="91"/>
  <c r="A68" i="91"/>
  <c r="B68" i="91"/>
  <c r="A69" i="91"/>
  <c r="B69" i="91"/>
  <c r="A70" i="91"/>
  <c r="B70" i="91"/>
  <c r="A71" i="91"/>
  <c r="B71" i="91"/>
  <c r="A72" i="91"/>
  <c r="B72" i="91"/>
  <c r="A73" i="91"/>
  <c r="B73" i="91"/>
  <c r="A74" i="91"/>
  <c r="B74" i="91"/>
  <c r="A75" i="91"/>
  <c r="B75" i="91"/>
  <c r="A76" i="91"/>
  <c r="B76" i="91"/>
  <c r="A77" i="91"/>
  <c r="B77" i="91"/>
  <c r="A78" i="91"/>
  <c r="B78" i="91"/>
  <c r="A79" i="91"/>
  <c r="B79" i="91"/>
  <c r="A80" i="91"/>
  <c r="B80" i="91"/>
  <c r="A81" i="91"/>
  <c r="B81" i="91"/>
  <c r="A82" i="91"/>
  <c r="B82" i="91"/>
  <c r="A83" i="91"/>
  <c r="B83" i="91"/>
  <c r="A84" i="91"/>
  <c r="B84" i="91"/>
  <c r="A85" i="91"/>
  <c r="B85" i="91"/>
  <c r="A86" i="91"/>
  <c r="B86" i="91"/>
  <c r="A87" i="91"/>
  <c r="B87" i="91"/>
  <c r="A88" i="91"/>
  <c r="B88" i="91"/>
  <c r="A89" i="91"/>
  <c r="B89" i="91"/>
  <c r="A90" i="91"/>
  <c r="B90" i="91"/>
  <c r="A91" i="91"/>
  <c r="B91" i="91"/>
  <c r="A92" i="91"/>
  <c r="B92" i="91"/>
  <c r="A93" i="91"/>
  <c r="B93" i="91"/>
  <c r="A94" i="91"/>
  <c r="B94" i="91"/>
  <c r="A95" i="91"/>
  <c r="B95" i="91"/>
  <c r="A96" i="91"/>
  <c r="B96" i="91"/>
  <c r="A97" i="91"/>
  <c r="B97" i="91"/>
  <c r="A98" i="91"/>
  <c r="B98" i="91"/>
  <c r="A99" i="91"/>
  <c r="B99" i="91"/>
  <c r="A100" i="91"/>
  <c r="B100" i="91"/>
  <c r="A101" i="91"/>
  <c r="B101" i="91"/>
  <c r="A102" i="91"/>
  <c r="B102" i="91"/>
  <c r="A103" i="91"/>
  <c r="B103" i="91"/>
  <c r="A104" i="91"/>
  <c r="B104" i="91"/>
  <c r="A105" i="91"/>
  <c r="B105" i="91"/>
  <c r="A106" i="91"/>
  <c r="B106" i="91"/>
  <c r="A107" i="91"/>
  <c r="B107" i="91"/>
  <c r="A108" i="91"/>
  <c r="B108" i="91"/>
  <c r="A109" i="91"/>
  <c r="B109" i="91"/>
  <c r="A110" i="91"/>
  <c r="B110" i="91"/>
  <c r="A111" i="91"/>
  <c r="B111" i="91"/>
  <c r="A112" i="91"/>
  <c r="B112" i="91"/>
  <c r="A113" i="91"/>
  <c r="B113" i="91"/>
  <c r="A114" i="91"/>
  <c r="B114" i="91"/>
  <c r="A115" i="91"/>
  <c r="B115" i="91"/>
  <c r="A116" i="91"/>
  <c r="B116" i="91"/>
  <c r="A117" i="91"/>
  <c r="B117" i="91"/>
  <c r="A118" i="91"/>
  <c r="B118" i="91"/>
  <c r="A119" i="91"/>
  <c r="B119" i="91"/>
  <c r="A120" i="91"/>
  <c r="B120" i="91"/>
  <c r="A121" i="91"/>
  <c r="B121" i="91"/>
  <c r="A122" i="91"/>
  <c r="B122" i="91"/>
  <c r="A123" i="91"/>
  <c r="B123" i="91"/>
  <c r="A124" i="91"/>
  <c r="B124" i="91"/>
  <c r="A125" i="91"/>
  <c r="B125" i="91"/>
  <c r="A126" i="91"/>
  <c r="B126" i="91"/>
  <c r="A127" i="91"/>
  <c r="B127" i="91"/>
  <c r="A128" i="91"/>
  <c r="B128" i="91"/>
  <c r="A129" i="91"/>
  <c r="B129" i="91"/>
  <c r="A130" i="91"/>
  <c r="B130" i="91"/>
  <c r="A131" i="91"/>
  <c r="B131" i="91"/>
  <c r="A132" i="91"/>
  <c r="B132" i="91"/>
  <c r="A133" i="91"/>
  <c r="B133" i="91"/>
  <c r="A134" i="91"/>
  <c r="B134" i="91"/>
  <c r="A135" i="91"/>
  <c r="B135" i="91"/>
  <c r="A136" i="91"/>
  <c r="B136" i="91"/>
  <c r="A137" i="91"/>
  <c r="B137" i="91"/>
  <c r="A138" i="91"/>
  <c r="B138" i="91"/>
  <c r="A139" i="91"/>
  <c r="B139" i="91"/>
  <c r="A140" i="91"/>
  <c r="B140" i="91"/>
  <c r="A141" i="91"/>
  <c r="B141" i="91"/>
  <c r="A142" i="91"/>
  <c r="B142" i="91"/>
  <c r="A143" i="91"/>
  <c r="B143" i="91"/>
  <c r="A144" i="91"/>
  <c r="B144" i="91"/>
  <c r="A145" i="91"/>
  <c r="B145" i="91"/>
  <c r="A146" i="91"/>
  <c r="B146" i="91"/>
  <c r="A147" i="91"/>
  <c r="B147" i="91"/>
  <c r="A148" i="91"/>
  <c r="B148" i="91"/>
  <c r="A149" i="91"/>
  <c r="B149" i="91"/>
  <c r="A150" i="91"/>
  <c r="B150" i="91"/>
  <c r="A151" i="91"/>
  <c r="B151" i="91"/>
  <c r="A152" i="91"/>
  <c r="B152" i="91"/>
  <c r="A153" i="91"/>
  <c r="B153" i="91"/>
  <c r="A154" i="91"/>
  <c r="B154" i="91"/>
  <c r="A155" i="91"/>
  <c r="B155" i="91"/>
  <c r="A156" i="91"/>
  <c r="B156" i="91"/>
  <c r="A157" i="91"/>
  <c r="B157" i="91"/>
  <c r="A163" i="91"/>
  <c r="B163" i="91"/>
  <c r="A164" i="91"/>
  <c r="B164" i="91"/>
  <c r="A165" i="91"/>
  <c r="B165" i="91"/>
  <c r="A166" i="91"/>
  <c r="B166" i="91"/>
  <c r="A167" i="91"/>
  <c r="B167" i="91"/>
  <c r="A7" i="76"/>
  <c r="B7" i="76"/>
  <c r="A8" i="76"/>
  <c r="B8" i="76"/>
  <c r="A9" i="76"/>
  <c r="B9" i="76"/>
  <c r="A10" i="76"/>
  <c r="B10" i="76"/>
  <c r="A11" i="76"/>
  <c r="B11" i="76"/>
  <c r="A12" i="76"/>
  <c r="B12" i="76"/>
  <c r="A13" i="76"/>
  <c r="B13" i="76"/>
  <c r="A14" i="76"/>
  <c r="B14" i="76"/>
  <c r="A15" i="76"/>
  <c r="B15" i="76"/>
  <c r="A16" i="76"/>
  <c r="B16" i="76"/>
  <c r="A17" i="76"/>
  <c r="B17" i="76"/>
  <c r="A18" i="76"/>
  <c r="B18" i="76"/>
  <c r="A19" i="76"/>
  <c r="B19" i="76"/>
  <c r="A20" i="76"/>
  <c r="B20" i="76"/>
  <c r="A21" i="76"/>
  <c r="B21" i="76"/>
  <c r="A22" i="76"/>
  <c r="B22" i="76"/>
  <c r="A23" i="76"/>
  <c r="B23" i="76"/>
  <c r="A24" i="76"/>
  <c r="B24" i="76"/>
  <c r="A25" i="76"/>
  <c r="B25" i="76"/>
  <c r="A26" i="76"/>
  <c r="B26" i="76"/>
  <c r="A27" i="76"/>
  <c r="B27" i="76"/>
  <c r="A28" i="76"/>
  <c r="B28" i="76"/>
  <c r="A29" i="76"/>
  <c r="B29" i="76"/>
  <c r="A30" i="76"/>
  <c r="B30" i="76"/>
  <c r="A31" i="76"/>
  <c r="B31" i="76"/>
  <c r="A32" i="76"/>
  <c r="B32" i="76"/>
  <c r="A33" i="76"/>
  <c r="B33" i="76"/>
  <c r="A34" i="76"/>
  <c r="B34" i="76"/>
  <c r="A35" i="76"/>
  <c r="B35" i="76"/>
  <c r="A36" i="76"/>
  <c r="B36" i="76"/>
  <c r="A37" i="76"/>
  <c r="B37" i="76"/>
  <c r="A38" i="76"/>
  <c r="B38" i="76"/>
  <c r="A39" i="76"/>
  <c r="B39" i="76"/>
  <c r="A40" i="76"/>
  <c r="B40" i="76"/>
  <c r="A41" i="76"/>
  <c r="B41" i="76"/>
  <c r="A42" i="76"/>
  <c r="B42" i="76"/>
  <c r="A43" i="76"/>
  <c r="B43" i="76"/>
  <c r="A44" i="76"/>
  <c r="B44" i="76"/>
  <c r="A45" i="76"/>
  <c r="B45" i="76"/>
  <c r="A46" i="76"/>
  <c r="B46" i="76"/>
  <c r="A47" i="76"/>
  <c r="B47" i="76"/>
  <c r="A48" i="76"/>
  <c r="B48" i="76"/>
  <c r="A49" i="76"/>
  <c r="B49" i="76"/>
  <c r="A50" i="76"/>
  <c r="B50" i="76"/>
  <c r="A51" i="76"/>
  <c r="B51" i="76"/>
  <c r="A52" i="76"/>
  <c r="B52" i="76"/>
  <c r="A53" i="76"/>
  <c r="B53" i="76"/>
  <c r="A54" i="76"/>
  <c r="B54" i="76"/>
  <c r="A55" i="76"/>
  <c r="B55" i="76"/>
  <c r="A56" i="76"/>
  <c r="B56" i="76"/>
  <c r="A57" i="76"/>
  <c r="B57" i="76"/>
  <c r="A58" i="76"/>
  <c r="B58" i="76"/>
  <c r="A59" i="76"/>
  <c r="B59" i="76"/>
  <c r="A60" i="76"/>
  <c r="B60" i="76"/>
  <c r="A61" i="76"/>
  <c r="B61" i="76"/>
  <c r="A62" i="76"/>
  <c r="B62" i="76"/>
  <c r="A63" i="76"/>
  <c r="B63" i="76"/>
  <c r="A64" i="76"/>
  <c r="B64" i="76"/>
  <c r="A65" i="76"/>
  <c r="B65" i="76"/>
  <c r="A66" i="76"/>
  <c r="B66" i="76"/>
  <c r="A67" i="76"/>
  <c r="B67" i="76"/>
  <c r="A68" i="76"/>
  <c r="B68" i="76"/>
  <c r="A69" i="76"/>
  <c r="B69" i="76"/>
  <c r="A70" i="76"/>
  <c r="B70" i="76"/>
  <c r="A71" i="76"/>
  <c r="B71" i="76"/>
  <c r="A72" i="76"/>
  <c r="B72" i="76"/>
  <c r="A73" i="76"/>
  <c r="B73" i="76"/>
  <c r="A74" i="76"/>
  <c r="B74" i="76"/>
  <c r="A75" i="76"/>
  <c r="B75" i="76"/>
  <c r="A76" i="76"/>
  <c r="B76" i="76"/>
  <c r="A77" i="76"/>
  <c r="B77" i="76"/>
  <c r="A78" i="76"/>
  <c r="B78" i="76"/>
  <c r="A79" i="76"/>
  <c r="B79" i="76"/>
  <c r="A80" i="76"/>
  <c r="B80" i="76"/>
  <c r="A81" i="76"/>
  <c r="B81" i="76"/>
  <c r="A82" i="76"/>
  <c r="B82" i="76"/>
  <c r="A83" i="76"/>
  <c r="B83" i="76"/>
  <c r="A84" i="76"/>
  <c r="B84" i="76"/>
  <c r="A85" i="76"/>
  <c r="B85" i="76"/>
  <c r="A86" i="76"/>
  <c r="B86" i="76"/>
  <c r="A87" i="76"/>
  <c r="B87" i="76"/>
  <c r="A88" i="76"/>
  <c r="B88" i="76"/>
  <c r="A89" i="76"/>
  <c r="B89" i="76"/>
  <c r="A90" i="76"/>
  <c r="B90" i="76"/>
  <c r="A91" i="76"/>
  <c r="B91" i="76"/>
  <c r="A92" i="76"/>
  <c r="B92" i="76"/>
  <c r="A93" i="76"/>
  <c r="B93" i="76"/>
  <c r="A94" i="76"/>
  <c r="B94" i="76"/>
  <c r="A95" i="76"/>
  <c r="B95" i="76"/>
  <c r="A96" i="76"/>
  <c r="B96" i="76"/>
  <c r="A97" i="76"/>
  <c r="B97" i="76"/>
  <c r="A98" i="76"/>
  <c r="B98" i="76"/>
  <c r="A99" i="76"/>
  <c r="B99" i="76"/>
  <c r="A100" i="76"/>
  <c r="B100" i="76"/>
  <c r="A101" i="76"/>
  <c r="B101" i="76"/>
  <c r="A102" i="76"/>
  <c r="B102" i="76"/>
  <c r="A103" i="76"/>
  <c r="B103" i="76"/>
  <c r="A104" i="76"/>
  <c r="B104" i="76"/>
  <c r="A105" i="76"/>
  <c r="B105" i="76"/>
  <c r="A106" i="76"/>
  <c r="B106" i="76"/>
  <c r="A107" i="76"/>
  <c r="B107" i="76"/>
  <c r="A108" i="76"/>
  <c r="B108" i="76"/>
  <c r="A109" i="76"/>
  <c r="B109" i="76"/>
  <c r="A110" i="76"/>
  <c r="B110" i="76"/>
  <c r="A111" i="76"/>
  <c r="B111" i="76"/>
  <c r="A112" i="76"/>
  <c r="B112" i="76"/>
  <c r="A113" i="76"/>
  <c r="B113" i="76"/>
  <c r="A114" i="76"/>
  <c r="B114" i="76"/>
  <c r="A115" i="76"/>
  <c r="B115" i="76"/>
  <c r="A116" i="76"/>
  <c r="B116" i="76"/>
  <c r="A117" i="76"/>
  <c r="B117" i="76"/>
  <c r="A118" i="76"/>
  <c r="B118" i="76"/>
  <c r="A119" i="76"/>
  <c r="B119" i="76"/>
  <c r="A120" i="76"/>
  <c r="B120" i="76"/>
  <c r="A121" i="76"/>
  <c r="B121" i="76"/>
  <c r="A122" i="76"/>
  <c r="B122" i="76"/>
  <c r="A123" i="76"/>
  <c r="B123" i="76"/>
  <c r="A124" i="76"/>
  <c r="B124" i="76"/>
  <c r="A125" i="76"/>
  <c r="B125" i="76"/>
  <c r="A126" i="76"/>
  <c r="B126" i="76"/>
  <c r="A127" i="76"/>
  <c r="B127" i="76"/>
  <c r="A128" i="76"/>
  <c r="B128" i="76"/>
  <c r="A129" i="76"/>
  <c r="B129" i="76"/>
  <c r="A130" i="76"/>
  <c r="B130" i="76"/>
  <c r="A131" i="76"/>
  <c r="B131" i="76"/>
  <c r="A132" i="76"/>
  <c r="B132" i="76"/>
  <c r="A133" i="76"/>
  <c r="B133" i="76"/>
  <c r="A134" i="76"/>
  <c r="B134" i="76"/>
  <c r="A135" i="76"/>
  <c r="B135" i="76"/>
  <c r="A136" i="76"/>
  <c r="B136" i="76"/>
  <c r="A137" i="76"/>
  <c r="B137" i="76"/>
  <c r="A138" i="76"/>
  <c r="B138" i="76"/>
  <c r="A139" i="76"/>
  <c r="B139" i="76"/>
  <c r="A140" i="76"/>
  <c r="B140" i="76"/>
  <c r="A141" i="76"/>
  <c r="B141" i="76"/>
  <c r="A142" i="76"/>
  <c r="B142" i="76"/>
  <c r="A143" i="76"/>
  <c r="B143" i="76"/>
  <c r="A144" i="76"/>
  <c r="B144" i="76"/>
  <c r="A145" i="76"/>
  <c r="B145" i="76"/>
  <c r="A146" i="76"/>
  <c r="B146" i="76"/>
  <c r="A147" i="76"/>
  <c r="B147" i="76"/>
  <c r="A148" i="76"/>
  <c r="B148" i="76"/>
  <c r="A149" i="76"/>
  <c r="B149" i="76"/>
  <c r="A150" i="76"/>
  <c r="B150" i="76"/>
  <c r="A151" i="76"/>
  <c r="B151" i="76"/>
  <c r="A152" i="76"/>
  <c r="B152" i="76"/>
  <c r="A153" i="76"/>
  <c r="B153" i="76"/>
  <c r="A154" i="76"/>
  <c r="B154" i="76"/>
  <c r="A155" i="76"/>
  <c r="B155" i="76"/>
  <c r="A156" i="76"/>
  <c r="B156" i="76"/>
  <c r="A157" i="76"/>
  <c r="B157" i="76"/>
  <c r="A163" i="76"/>
  <c r="B163" i="76"/>
  <c r="A164" i="76"/>
  <c r="B164" i="76"/>
  <c r="A165" i="76"/>
  <c r="B165" i="76"/>
  <c r="A166" i="76"/>
  <c r="B166" i="76"/>
  <c r="A167" i="76"/>
  <c r="B167" i="76"/>
  <c r="A7" i="57"/>
  <c r="B7" i="57"/>
  <c r="A8" i="57"/>
  <c r="B8" i="57"/>
  <c r="A9" i="57"/>
  <c r="B9" i="57"/>
  <c r="A10" i="57"/>
  <c r="B10" i="57"/>
  <c r="A11" i="57"/>
  <c r="B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63" i="57"/>
  <c r="B163" i="57"/>
  <c r="A164" i="57"/>
  <c r="B164" i="57"/>
  <c r="A165" i="57"/>
  <c r="B165" i="57"/>
  <c r="A166" i="57"/>
  <c r="B166" i="57"/>
  <c r="A167" i="57"/>
  <c r="B167" i="57"/>
  <c r="A7" i="45"/>
  <c r="B7" i="45"/>
  <c r="A8" i="45"/>
  <c r="B8" i="45"/>
  <c r="A9" i="45"/>
  <c r="B9" i="45"/>
  <c r="A10" i="45"/>
  <c r="B10" i="45"/>
  <c r="A11" i="45"/>
  <c r="B11" i="45"/>
  <c r="A12" i="45"/>
  <c r="B12" i="45"/>
  <c r="A13" i="45"/>
  <c r="B13" i="45"/>
  <c r="A14" i="45"/>
  <c r="B14" i="45"/>
  <c r="A15" i="45"/>
  <c r="B15" i="45"/>
  <c r="A16" i="45"/>
  <c r="B16" i="45"/>
  <c r="A17" i="45"/>
  <c r="B17" i="45"/>
  <c r="A18" i="45"/>
  <c r="B18" i="45"/>
  <c r="A19" i="45"/>
  <c r="B19" i="45"/>
  <c r="A20" i="45"/>
  <c r="B20" i="45"/>
  <c r="A21" i="45"/>
  <c r="B21" i="45"/>
  <c r="A22" i="45"/>
  <c r="B22" i="45"/>
  <c r="A23" i="45"/>
  <c r="B23" i="45"/>
  <c r="A24" i="45"/>
  <c r="B24" i="45"/>
  <c r="A25" i="45"/>
  <c r="B25" i="45"/>
  <c r="A26" i="45"/>
  <c r="B26" i="45"/>
  <c r="A27" i="45"/>
  <c r="B27" i="45"/>
  <c r="A28" i="45"/>
  <c r="B28" i="45"/>
  <c r="A29" i="45"/>
  <c r="B29" i="45"/>
  <c r="A30" i="45"/>
  <c r="B30" i="45"/>
  <c r="A31" i="45"/>
  <c r="B31" i="45"/>
  <c r="A32" i="45"/>
  <c r="B32" i="45"/>
  <c r="A33" i="45"/>
  <c r="B33" i="45"/>
  <c r="A34" i="45"/>
  <c r="B34" i="45"/>
  <c r="A35" i="45"/>
  <c r="B35" i="45"/>
  <c r="A36" i="45"/>
  <c r="B36" i="45"/>
  <c r="A37" i="45"/>
  <c r="B37" i="45"/>
  <c r="A38" i="45"/>
  <c r="B38" i="45"/>
  <c r="A39" i="45"/>
  <c r="B39" i="45"/>
  <c r="A40" i="45"/>
  <c r="B40" i="45"/>
  <c r="A41" i="45"/>
  <c r="B41" i="45"/>
  <c r="A42" i="45"/>
  <c r="B42" i="45"/>
  <c r="A43" i="45"/>
  <c r="B43" i="45"/>
  <c r="A44" i="45"/>
  <c r="B44" i="45"/>
  <c r="A45" i="45"/>
  <c r="B45" i="45"/>
  <c r="A46" i="45"/>
  <c r="B46" i="45"/>
  <c r="A47" i="45"/>
  <c r="B47" i="45"/>
  <c r="A48" i="45"/>
  <c r="B48" i="45"/>
  <c r="A49" i="45"/>
  <c r="B49" i="45"/>
  <c r="A50" i="45"/>
  <c r="B50" i="45"/>
  <c r="A51" i="45"/>
  <c r="B51" i="45"/>
  <c r="A52" i="45"/>
  <c r="B52" i="45"/>
  <c r="A53" i="45"/>
  <c r="B53" i="45"/>
  <c r="A54" i="45"/>
  <c r="B54" i="45"/>
  <c r="A55" i="45"/>
  <c r="B55" i="45"/>
  <c r="A56" i="45"/>
  <c r="B56" i="45"/>
  <c r="A57" i="45"/>
  <c r="B57" i="45"/>
  <c r="A58" i="45"/>
  <c r="B58" i="45"/>
  <c r="A59" i="45"/>
  <c r="B59" i="45"/>
  <c r="A60" i="45"/>
  <c r="B60" i="45"/>
  <c r="A61" i="45"/>
  <c r="B61" i="45"/>
  <c r="A62" i="45"/>
  <c r="B62" i="45"/>
  <c r="A63" i="45"/>
  <c r="B63" i="45"/>
  <c r="A64" i="45"/>
  <c r="B64" i="45"/>
  <c r="A65" i="45"/>
  <c r="B65" i="45"/>
  <c r="A66" i="45"/>
  <c r="B66" i="45"/>
  <c r="A67" i="45"/>
  <c r="B67" i="45"/>
  <c r="A68" i="45"/>
  <c r="B68" i="45"/>
  <c r="A69" i="45"/>
  <c r="B69" i="45"/>
  <c r="A70" i="45"/>
  <c r="B70" i="45"/>
  <c r="A71" i="45"/>
  <c r="B71" i="45"/>
  <c r="A72" i="45"/>
  <c r="B72" i="45"/>
  <c r="A73" i="45"/>
  <c r="B73" i="45"/>
  <c r="A74" i="45"/>
  <c r="B74" i="45"/>
  <c r="A75" i="45"/>
  <c r="B75" i="45"/>
  <c r="A76" i="45"/>
  <c r="B76" i="45"/>
  <c r="A77" i="45"/>
  <c r="B77" i="45"/>
  <c r="A78" i="45"/>
  <c r="B78" i="45"/>
  <c r="A79" i="45"/>
  <c r="B79" i="45"/>
  <c r="A80" i="45"/>
  <c r="B80" i="45"/>
  <c r="A81" i="45"/>
  <c r="B81" i="45"/>
  <c r="A82" i="45"/>
  <c r="B82" i="45"/>
  <c r="A83" i="45"/>
  <c r="B83" i="45"/>
  <c r="A84" i="45"/>
  <c r="B84" i="45"/>
  <c r="A85" i="45"/>
  <c r="B85" i="45"/>
  <c r="A86" i="45"/>
  <c r="B86" i="45"/>
  <c r="A87" i="45"/>
  <c r="B87" i="45"/>
  <c r="A88" i="45"/>
  <c r="B88" i="45"/>
  <c r="A89" i="45"/>
  <c r="B89" i="45"/>
  <c r="A90" i="45"/>
  <c r="B90" i="45"/>
  <c r="A91" i="45"/>
  <c r="B91" i="45"/>
  <c r="A92" i="45"/>
  <c r="B92" i="45"/>
  <c r="A93" i="45"/>
  <c r="B93" i="45"/>
  <c r="A94" i="45"/>
  <c r="B94" i="45"/>
  <c r="A95" i="45"/>
  <c r="B95" i="45"/>
  <c r="A96" i="45"/>
  <c r="B96" i="45"/>
  <c r="A97" i="45"/>
  <c r="B97" i="45"/>
  <c r="A98" i="45"/>
  <c r="B98" i="45"/>
  <c r="A99" i="45"/>
  <c r="B99" i="45"/>
  <c r="A100" i="45"/>
  <c r="B100" i="45"/>
  <c r="A101" i="45"/>
  <c r="B101" i="45"/>
  <c r="A102" i="45"/>
  <c r="B102" i="45"/>
  <c r="A103" i="45"/>
  <c r="B103" i="45"/>
  <c r="A104" i="45"/>
  <c r="B104" i="45"/>
  <c r="A105" i="45"/>
  <c r="B105" i="45"/>
  <c r="A106" i="45"/>
  <c r="B106" i="45"/>
  <c r="A107" i="45"/>
  <c r="B107" i="45"/>
  <c r="A108" i="45"/>
  <c r="B108" i="45"/>
  <c r="A109" i="45"/>
  <c r="B109" i="45"/>
  <c r="A110" i="45"/>
  <c r="B110" i="45"/>
  <c r="A111" i="45"/>
  <c r="B111" i="45"/>
  <c r="A112" i="45"/>
  <c r="B112" i="45"/>
  <c r="A113" i="45"/>
  <c r="B113" i="45"/>
  <c r="A114" i="45"/>
  <c r="B114" i="45"/>
  <c r="A115" i="45"/>
  <c r="B115" i="45"/>
  <c r="A116" i="45"/>
  <c r="B116" i="45"/>
  <c r="A117" i="45"/>
  <c r="B117" i="45"/>
  <c r="A118" i="45"/>
  <c r="B118" i="45"/>
  <c r="A119" i="45"/>
  <c r="B119" i="45"/>
  <c r="A120" i="45"/>
  <c r="B120" i="45"/>
  <c r="A121" i="45"/>
  <c r="B121" i="45"/>
  <c r="A122" i="45"/>
  <c r="B122" i="45"/>
  <c r="A123" i="45"/>
  <c r="B123" i="45"/>
  <c r="A124" i="45"/>
  <c r="B124" i="45"/>
  <c r="A125" i="45"/>
  <c r="B125" i="45"/>
  <c r="A126" i="45"/>
  <c r="B126" i="45"/>
  <c r="A127" i="45"/>
  <c r="B127" i="45"/>
  <c r="A128" i="45"/>
  <c r="B128" i="45"/>
  <c r="A129" i="45"/>
  <c r="B129" i="45"/>
  <c r="A130" i="45"/>
  <c r="B130" i="45"/>
  <c r="A131" i="45"/>
  <c r="B131" i="45"/>
  <c r="A132" i="45"/>
  <c r="B132" i="45"/>
  <c r="A133" i="45"/>
  <c r="B133" i="45"/>
  <c r="A134" i="45"/>
  <c r="B134" i="45"/>
  <c r="A135" i="45"/>
  <c r="B135" i="45"/>
  <c r="A136" i="45"/>
  <c r="B136" i="45"/>
  <c r="A137" i="45"/>
  <c r="B137" i="45"/>
  <c r="A138" i="45"/>
  <c r="B138" i="45"/>
  <c r="A139" i="45"/>
  <c r="B139" i="45"/>
  <c r="A140" i="45"/>
  <c r="B140" i="45"/>
  <c r="A141" i="45"/>
  <c r="B141" i="45"/>
  <c r="A142" i="45"/>
  <c r="B142" i="45"/>
  <c r="A143" i="45"/>
  <c r="B143" i="45"/>
  <c r="A144" i="45"/>
  <c r="B144" i="45"/>
  <c r="A145" i="45"/>
  <c r="B145" i="45"/>
  <c r="A146" i="45"/>
  <c r="B146" i="45"/>
  <c r="A147" i="45"/>
  <c r="B147" i="45"/>
  <c r="A148" i="45"/>
  <c r="B148" i="45"/>
  <c r="A149" i="45"/>
  <c r="B149" i="45"/>
  <c r="A150" i="45"/>
  <c r="B150" i="45"/>
  <c r="A151" i="45"/>
  <c r="B151" i="45"/>
  <c r="A152" i="45"/>
  <c r="B152" i="45"/>
  <c r="A153" i="45"/>
  <c r="B153" i="45"/>
  <c r="A154" i="45"/>
  <c r="B154" i="45"/>
  <c r="A155" i="45"/>
  <c r="B155" i="45"/>
  <c r="A156" i="45"/>
  <c r="B156" i="45"/>
  <c r="A157" i="45"/>
  <c r="B157" i="45"/>
  <c r="A163" i="45"/>
  <c r="B163" i="45"/>
  <c r="A164" i="45"/>
  <c r="B164" i="45"/>
  <c r="A165" i="45"/>
  <c r="B165" i="45"/>
  <c r="A166" i="45"/>
  <c r="B166" i="45"/>
  <c r="A167" i="45"/>
  <c r="B167" i="45"/>
  <c r="A7" i="44"/>
  <c r="B7" i="44"/>
  <c r="A8" i="44"/>
  <c r="B8" i="44"/>
  <c r="A9" i="44"/>
  <c r="B9" i="44"/>
  <c r="A10" i="44"/>
  <c r="B10" i="44"/>
  <c r="A11" i="44"/>
  <c r="B11" i="44"/>
  <c r="A12" i="44"/>
  <c r="B12" i="44"/>
  <c r="A13" i="44"/>
  <c r="B13" i="44"/>
  <c r="A14" i="44"/>
  <c r="B14" i="44"/>
  <c r="A15" i="44"/>
  <c r="B15" i="44"/>
  <c r="A16" i="44"/>
  <c r="B16" i="44"/>
  <c r="A17" i="44"/>
  <c r="B17" i="44"/>
  <c r="A18" i="44"/>
  <c r="B18" i="44"/>
  <c r="A19" i="44"/>
  <c r="B19" i="44"/>
  <c r="A20" i="44"/>
  <c r="B20" i="44"/>
  <c r="A21" i="44"/>
  <c r="B21" i="44"/>
  <c r="A22" i="44"/>
  <c r="B22" i="44"/>
  <c r="A23" i="44"/>
  <c r="B23" i="44"/>
  <c r="A24" i="44"/>
  <c r="B24" i="44"/>
  <c r="A25" i="44"/>
  <c r="B25" i="44"/>
  <c r="A26" i="44"/>
  <c r="B26" i="44"/>
  <c r="A27" i="44"/>
  <c r="B27" i="44"/>
  <c r="A28" i="44"/>
  <c r="B28" i="44"/>
  <c r="A29" i="44"/>
  <c r="B29" i="44"/>
  <c r="A30" i="44"/>
  <c r="B30" i="44"/>
  <c r="A31" i="44"/>
  <c r="B31" i="44"/>
  <c r="A32" i="44"/>
  <c r="B32" i="44"/>
  <c r="A33" i="44"/>
  <c r="B33" i="44"/>
  <c r="A34" i="44"/>
  <c r="B34" i="44"/>
  <c r="A35" i="44"/>
  <c r="B35" i="44"/>
  <c r="A36" i="44"/>
  <c r="B36" i="44"/>
  <c r="A37" i="44"/>
  <c r="B37" i="44"/>
  <c r="A38" i="44"/>
  <c r="B38" i="44"/>
  <c r="A39" i="44"/>
  <c r="B39" i="44"/>
  <c r="A40" i="44"/>
  <c r="B40" i="44"/>
  <c r="A41" i="44"/>
  <c r="B41" i="44"/>
  <c r="A42" i="44"/>
  <c r="B42" i="44"/>
  <c r="A43" i="44"/>
  <c r="B43" i="44"/>
  <c r="A44" i="44"/>
  <c r="B44" i="44"/>
  <c r="A45" i="44"/>
  <c r="B45" i="44"/>
  <c r="A46" i="44"/>
  <c r="B46" i="44"/>
  <c r="A47" i="44"/>
  <c r="B47" i="44"/>
  <c r="A48" i="44"/>
  <c r="B48" i="44"/>
  <c r="A49" i="44"/>
  <c r="B49" i="44"/>
  <c r="A50" i="44"/>
  <c r="B50" i="44"/>
  <c r="A51" i="44"/>
  <c r="B51" i="44"/>
  <c r="A52" i="44"/>
  <c r="B52" i="44"/>
  <c r="A53" i="44"/>
  <c r="B53" i="44"/>
  <c r="A54" i="44"/>
  <c r="B54" i="44"/>
  <c r="A55" i="44"/>
  <c r="B55" i="44"/>
  <c r="A56" i="44"/>
  <c r="B56" i="44"/>
  <c r="A57" i="44"/>
  <c r="B57" i="44"/>
  <c r="A58" i="44"/>
  <c r="B58" i="44"/>
  <c r="A59" i="44"/>
  <c r="B59" i="44"/>
  <c r="A60" i="44"/>
  <c r="B60" i="44"/>
  <c r="A61" i="44"/>
  <c r="B61" i="44"/>
  <c r="A62" i="44"/>
  <c r="B62" i="44"/>
  <c r="A63" i="44"/>
  <c r="B63" i="44"/>
  <c r="A64" i="44"/>
  <c r="B64" i="44"/>
  <c r="A65" i="44"/>
  <c r="B65" i="44"/>
  <c r="A66" i="44"/>
  <c r="B66" i="44"/>
  <c r="A67" i="44"/>
  <c r="B67" i="44"/>
  <c r="A68" i="44"/>
  <c r="B68" i="44"/>
  <c r="A69" i="44"/>
  <c r="B69" i="44"/>
  <c r="A70" i="44"/>
  <c r="B70" i="44"/>
  <c r="A71" i="44"/>
  <c r="B71" i="44"/>
  <c r="A72" i="44"/>
  <c r="B72" i="44"/>
  <c r="A73" i="44"/>
  <c r="B73" i="44"/>
  <c r="A74" i="44"/>
  <c r="B74" i="44"/>
  <c r="A75" i="44"/>
  <c r="B75" i="44"/>
  <c r="A76" i="44"/>
  <c r="B76" i="44"/>
  <c r="A77" i="44"/>
  <c r="B77" i="44"/>
  <c r="A78" i="44"/>
  <c r="B78" i="44"/>
  <c r="A79" i="44"/>
  <c r="B79" i="44"/>
  <c r="A80" i="44"/>
  <c r="B80" i="44"/>
  <c r="A81" i="44"/>
  <c r="B81" i="44"/>
  <c r="A82" i="44"/>
  <c r="B82" i="44"/>
  <c r="A83" i="44"/>
  <c r="B83" i="44"/>
  <c r="A84" i="44"/>
  <c r="B84" i="44"/>
  <c r="A85" i="44"/>
  <c r="B85" i="44"/>
  <c r="A86" i="44"/>
  <c r="B86" i="44"/>
  <c r="A87" i="44"/>
  <c r="B87" i="44"/>
  <c r="A88" i="44"/>
  <c r="B88" i="44"/>
  <c r="A89" i="44"/>
  <c r="B89" i="44"/>
  <c r="A90" i="44"/>
  <c r="B90" i="44"/>
  <c r="A91" i="44"/>
  <c r="B91" i="44"/>
  <c r="A92" i="44"/>
  <c r="B92" i="44"/>
  <c r="A93" i="44"/>
  <c r="B93" i="44"/>
  <c r="A94" i="44"/>
  <c r="B94" i="44"/>
  <c r="A95" i="44"/>
  <c r="B95" i="44"/>
  <c r="A96" i="44"/>
  <c r="B96" i="44"/>
  <c r="A97" i="44"/>
  <c r="B97" i="44"/>
  <c r="A98" i="44"/>
  <c r="B98" i="44"/>
  <c r="A99" i="44"/>
  <c r="B99" i="44"/>
  <c r="A100" i="44"/>
  <c r="B100" i="44"/>
  <c r="A101" i="44"/>
  <c r="B101" i="44"/>
  <c r="A102" i="44"/>
  <c r="B102" i="44"/>
  <c r="A103" i="44"/>
  <c r="B103" i="44"/>
  <c r="A104" i="44"/>
  <c r="B104" i="44"/>
  <c r="A105" i="44"/>
  <c r="B105" i="44"/>
  <c r="A106" i="44"/>
  <c r="B106" i="44"/>
  <c r="A107" i="44"/>
  <c r="B107" i="44"/>
  <c r="A108" i="44"/>
  <c r="B108" i="44"/>
  <c r="A109" i="44"/>
  <c r="B109" i="44"/>
  <c r="A110" i="44"/>
  <c r="B110" i="44"/>
  <c r="A111" i="44"/>
  <c r="B111" i="44"/>
  <c r="A112" i="44"/>
  <c r="B112" i="44"/>
  <c r="A113" i="44"/>
  <c r="B113" i="44"/>
  <c r="A114" i="44"/>
  <c r="B114" i="44"/>
  <c r="A115" i="44"/>
  <c r="B115" i="44"/>
  <c r="A116" i="44"/>
  <c r="B116" i="44"/>
  <c r="A117" i="44"/>
  <c r="B117" i="44"/>
  <c r="A118" i="44"/>
  <c r="B118" i="44"/>
  <c r="A119" i="44"/>
  <c r="B119" i="44"/>
  <c r="A120" i="44"/>
  <c r="B120" i="44"/>
  <c r="A121" i="44"/>
  <c r="B121" i="44"/>
  <c r="A122" i="44"/>
  <c r="B122" i="44"/>
  <c r="A123" i="44"/>
  <c r="B123" i="44"/>
  <c r="A124" i="44"/>
  <c r="B124" i="44"/>
  <c r="A125" i="44"/>
  <c r="B125" i="44"/>
  <c r="A126" i="44"/>
  <c r="B126" i="44"/>
  <c r="A127" i="44"/>
  <c r="B127" i="44"/>
  <c r="A128" i="44"/>
  <c r="B128" i="44"/>
  <c r="A129" i="44"/>
  <c r="B129" i="44"/>
  <c r="A130" i="44"/>
  <c r="B130" i="44"/>
  <c r="A131" i="44"/>
  <c r="B131" i="44"/>
  <c r="A132" i="44"/>
  <c r="B132" i="44"/>
  <c r="A133" i="44"/>
  <c r="B133" i="44"/>
  <c r="A134" i="44"/>
  <c r="B134" i="44"/>
  <c r="A135" i="44"/>
  <c r="B135" i="44"/>
  <c r="A136" i="44"/>
  <c r="B136" i="44"/>
  <c r="A137" i="44"/>
  <c r="B137" i="44"/>
  <c r="A138" i="44"/>
  <c r="B138" i="44"/>
  <c r="A139" i="44"/>
  <c r="B139" i="44"/>
  <c r="A140" i="44"/>
  <c r="B140" i="44"/>
  <c r="A141" i="44"/>
  <c r="B141" i="44"/>
  <c r="A142" i="44"/>
  <c r="B142" i="44"/>
  <c r="A143" i="44"/>
  <c r="B143" i="44"/>
  <c r="A144" i="44"/>
  <c r="B144" i="44"/>
  <c r="A145" i="44"/>
  <c r="B145" i="44"/>
  <c r="A146" i="44"/>
  <c r="B146" i="44"/>
  <c r="A147" i="44"/>
  <c r="B147" i="44"/>
  <c r="A148" i="44"/>
  <c r="B148" i="44"/>
  <c r="A149" i="44"/>
  <c r="B149" i="44"/>
  <c r="A150" i="44"/>
  <c r="B150" i="44"/>
  <c r="A151" i="44"/>
  <c r="B151" i="44"/>
  <c r="A152" i="44"/>
  <c r="B152" i="44"/>
  <c r="A153" i="44"/>
  <c r="B153" i="44"/>
  <c r="A154" i="44"/>
  <c r="B154" i="44"/>
  <c r="A155" i="44"/>
  <c r="B155" i="44"/>
  <c r="A156" i="44"/>
  <c r="B156" i="44"/>
  <c r="A157" i="44"/>
  <c r="B157" i="44"/>
  <c r="A163" i="44"/>
  <c r="B163" i="44"/>
  <c r="A164" i="44"/>
  <c r="B164" i="44"/>
  <c r="A165" i="44"/>
  <c r="B165" i="44"/>
  <c r="A166" i="44"/>
  <c r="B166" i="44"/>
  <c r="A167" i="44"/>
  <c r="B167" i="44"/>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63" i="33"/>
  <c r="B163" i="33"/>
  <c r="A164" i="33"/>
  <c r="B164" i="33"/>
  <c r="A165" i="33"/>
  <c r="B165" i="33"/>
  <c r="A166" i="33"/>
  <c r="B166" i="33"/>
  <c r="A167" i="33"/>
  <c r="B167" i="33"/>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5" i="32"/>
  <c r="B165" i="32"/>
  <c r="A166" i="32"/>
  <c r="B166" i="32"/>
  <c r="A167" i="32"/>
  <c r="B167" i="32"/>
  <c r="A168" i="32"/>
  <c r="B168" i="32"/>
  <c r="A169" i="32"/>
  <c r="B169" i="32"/>
  <c r="A8" i="30"/>
  <c r="B8" i="30"/>
  <c r="A9" i="30"/>
  <c r="B9" i="30"/>
  <c r="A10" i="30"/>
  <c r="B10" i="30"/>
  <c r="A11" i="30"/>
  <c r="B11" i="30"/>
  <c r="A12" i="30"/>
  <c r="B12" i="30"/>
  <c r="A13" i="30"/>
  <c r="B13" i="30"/>
  <c r="A14" i="30"/>
  <c r="B14" i="30"/>
  <c r="A15" i="30"/>
  <c r="B15" i="30"/>
  <c r="A16" i="30"/>
  <c r="B16" i="30"/>
  <c r="A17" i="30"/>
  <c r="B17" i="30"/>
  <c r="A18" i="30"/>
  <c r="B18" i="30"/>
  <c r="A19" i="30"/>
  <c r="B19" i="30"/>
  <c r="A20" i="30"/>
  <c r="B20" i="30"/>
  <c r="A21" i="30"/>
  <c r="B21" i="30"/>
  <c r="A22" i="30"/>
  <c r="B22" i="30"/>
  <c r="A23" i="30"/>
  <c r="B23" i="30"/>
  <c r="A24" i="30"/>
  <c r="B24" i="30"/>
  <c r="A25" i="30"/>
  <c r="B25" i="30"/>
  <c r="A26" i="30"/>
  <c r="B26" i="30"/>
  <c r="A27" i="30"/>
  <c r="B27" i="30"/>
  <c r="A28" i="30"/>
  <c r="B28" i="30"/>
  <c r="A29" i="30"/>
  <c r="B29" i="30"/>
  <c r="A30" i="30"/>
  <c r="B30" i="30"/>
  <c r="A31" i="30"/>
  <c r="B31" i="30"/>
  <c r="A32" i="30"/>
  <c r="B32" i="30"/>
  <c r="A33" i="30"/>
  <c r="B33" i="30"/>
  <c r="A34" i="30"/>
  <c r="B34" i="30"/>
  <c r="A35" i="30"/>
  <c r="B35" i="30"/>
  <c r="A36" i="30"/>
  <c r="B36" i="30"/>
  <c r="A37" i="30"/>
  <c r="B37" i="30"/>
  <c r="A38" i="30"/>
  <c r="B38" i="30"/>
  <c r="A39" i="30"/>
  <c r="B39" i="30"/>
  <c r="A40" i="30"/>
  <c r="B40" i="30"/>
  <c r="A41" i="30"/>
  <c r="B41" i="30"/>
  <c r="A42" i="30"/>
  <c r="B42" i="30"/>
  <c r="A43" i="30"/>
  <c r="B43" i="30"/>
  <c r="A44" i="30"/>
  <c r="B44" i="30"/>
  <c r="A45" i="30"/>
  <c r="B45" i="30"/>
  <c r="A46" i="30"/>
  <c r="B46" i="30"/>
  <c r="A47" i="30"/>
  <c r="B47" i="30"/>
  <c r="A48" i="30"/>
  <c r="B48" i="30"/>
  <c r="A49" i="30"/>
  <c r="B49" i="30"/>
  <c r="A50" i="30"/>
  <c r="B50" i="30"/>
  <c r="A51" i="30"/>
  <c r="B51" i="30"/>
  <c r="A52" i="30"/>
  <c r="B52" i="30"/>
  <c r="A53" i="30"/>
  <c r="B53" i="30"/>
  <c r="A54" i="30"/>
  <c r="B54" i="30"/>
  <c r="A55" i="30"/>
  <c r="B55" i="30"/>
  <c r="A56" i="30"/>
  <c r="B56" i="30"/>
  <c r="A57" i="30"/>
  <c r="B57" i="30"/>
  <c r="A58" i="30"/>
  <c r="B58" i="30"/>
  <c r="A59" i="30"/>
  <c r="B59" i="30"/>
  <c r="A60" i="30"/>
  <c r="B60" i="30"/>
  <c r="A61" i="30"/>
  <c r="B61" i="30"/>
  <c r="A62" i="30"/>
  <c r="B62" i="30"/>
  <c r="A63" i="30"/>
  <c r="B63" i="30"/>
  <c r="A64" i="30"/>
  <c r="B64" i="30"/>
  <c r="A65" i="30"/>
  <c r="B65" i="30"/>
  <c r="A66" i="30"/>
  <c r="B66" i="30"/>
  <c r="A67" i="30"/>
  <c r="B67" i="30"/>
  <c r="A68" i="30"/>
  <c r="B68" i="30"/>
  <c r="A69" i="30"/>
  <c r="B69" i="30"/>
  <c r="A70" i="30"/>
  <c r="B70" i="30"/>
  <c r="A71" i="30"/>
  <c r="B71" i="30"/>
  <c r="A72" i="30"/>
  <c r="B72" i="30"/>
  <c r="A73" i="30"/>
  <c r="B73" i="30"/>
  <c r="A74" i="30"/>
  <c r="B74" i="30"/>
  <c r="A75" i="30"/>
  <c r="B75" i="30"/>
  <c r="A76" i="30"/>
  <c r="B76" i="30"/>
  <c r="A77" i="30"/>
  <c r="B77" i="30"/>
  <c r="A78" i="30"/>
  <c r="B78" i="30"/>
  <c r="A79" i="30"/>
  <c r="B79" i="30"/>
  <c r="A80" i="30"/>
  <c r="B80" i="30"/>
  <c r="A81" i="30"/>
  <c r="B81" i="30"/>
  <c r="A82" i="30"/>
  <c r="B82" i="30"/>
  <c r="A83" i="30"/>
  <c r="B83" i="30"/>
  <c r="A84" i="30"/>
  <c r="B84" i="30"/>
  <c r="A85" i="30"/>
  <c r="B85" i="30"/>
  <c r="A86" i="30"/>
  <c r="B86" i="30"/>
  <c r="A87" i="30"/>
  <c r="B87" i="30"/>
  <c r="A88" i="30"/>
  <c r="B88" i="30"/>
  <c r="A89" i="30"/>
  <c r="B89" i="30"/>
  <c r="A90" i="30"/>
  <c r="B90" i="30"/>
  <c r="A91" i="30"/>
  <c r="B91" i="30"/>
  <c r="A92" i="30"/>
  <c r="B92" i="30"/>
  <c r="A93" i="30"/>
  <c r="B93" i="30"/>
  <c r="A94" i="30"/>
  <c r="B94" i="30"/>
  <c r="A95" i="30"/>
  <c r="B95" i="30"/>
  <c r="A96" i="30"/>
  <c r="B96" i="30"/>
  <c r="A97" i="30"/>
  <c r="B97" i="30"/>
  <c r="A98" i="30"/>
  <c r="B98" i="30"/>
  <c r="A99" i="30"/>
  <c r="B99" i="30"/>
  <c r="A100" i="30"/>
  <c r="B100" i="30"/>
  <c r="A101" i="30"/>
  <c r="B101" i="30"/>
  <c r="A102" i="30"/>
  <c r="B102" i="30"/>
  <c r="A103" i="30"/>
  <c r="B103" i="30"/>
  <c r="A104" i="30"/>
  <c r="B104" i="30"/>
  <c r="A105" i="30"/>
  <c r="B105" i="30"/>
  <c r="A106" i="30"/>
  <c r="B106" i="30"/>
  <c r="A107" i="30"/>
  <c r="B107" i="30"/>
  <c r="A108" i="30"/>
  <c r="B108" i="30"/>
  <c r="A109" i="30"/>
  <c r="B109" i="30"/>
  <c r="A110" i="30"/>
  <c r="B110" i="30"/>
  <c r="A111" i="30"/>
  <c r="B111" i="30"/>
  <c r="A112" i="30"/>
  <c r="B112" i="30"/>
  <c r="A113" i="30"/>
  <c r="B113" i="30"/>
  <c r="A114" i="30"/>
  <c r="B114" i="30"/>
  <c r="A115" i="30"/>
  <c r="B115" i="30"/>
  <c r="A116" i="30"/>
  <c r="B116" i="30"/>
  <c r="A117" i="30"/>
  <c r="B117" i="30"/>
  <c r="A118" i="30"/>
  <c r="B118" i="30"/>
  <c r="A119" i="30"/>
  <c r="B119" i="30"/>
  <c r="A120" i="30"/>
  <c r="B120" i="30"/>
  <c r="A121" i="30"/>
  <c r="B121" i="30"/>
  <c r="A122" i="30"/>
  <c r="B122" i="30"/>
  <c r="A123" i="30"/>
  <c r="B123" i="30"/>
  <c r="A124" i="30"/>
  <c r="B124" i="30"/>
  <c r="A125" i="30"/>
  <c r="B125" i="30"/>
  <c r="A126" i="30"/>
  <c r="B126" i="30"/>
  <c r="A127" i="30"/>
  <c r="B127" i="30"/>
  <c r="A128" i="30"/>
  <c r="B128" i="30"/>
  <c r="A129" i="30"/>
  <c r="B129" i="30"/>
  <c r="A130" i="30"/>
  <c r="B130" i="30"/>
  <c r="A131" i="30"/>
  <c r="B131" i="30"/>
  <c r="A132" i="30"/>
  <c r="B132" i="30"/>
  <c r="A133" i="30"/>
  <c r="B133" i="30"/>
  <c r="A134" i="30"/>
  <c r="B134" i="30"/>
  <c r="A135" i="30"/>
  <c r="B135" i="30"/>
  <c r="A136" i="30"/>
  <c r="B136" i="30"/>
  <c r="A137" i="30"/>
  <c r="B137" i="30"/>
  <c r="A138" i="30"/>
  <c r="B138" i="30"/>
  <c r="A139" i="30"/>
  <c r="B139" i="30"/>
  <c r="A140" i="30"/>
  <c r="B140" i="30"/>
  <c r="A141" i="30"/>
  <c r="B141" i="30"/>
  <c r="A142" i="30"/>
  <c r="B142" i="30"/>
  <c r="A143" i="30"/>
  <c r="B143" i="30"/>
  <c r="A144" i="30"/>
  <c r="B144" i="30"/>
  <c r="A145" i="30"/>
  <c r="B145" i="30"/>
  <c r="A146" i="30"/>
  <c r="B146" i="30"/>
  <c r="A147" i="30"/>
  <c r="B147" i="30"/>
  <c r="A148" i="30"/>
  <c r="B148" i="30"/>
  <c r="A149" i="30"/>
  <c r="B149" i="30"/>
  <c r="A150" i="30"/>
  <c r="B150" i="30"/>
  <c r="A151" i="30"/>
  <c r="B151" i="30"/>
  <c r="A152" i="30"/>
  <c r="B152" i="30"/>
  <c r="A153" i="30"/>
  <c r="B153" i="30"/>
  <c r="A154" i="30"/>
  <c r="B154" i="30"/>
  <c r="A155" i="30"/>
  <c r="B155" i="30"/>
  <c r="A156" i="30"/>
  <c r="B156" i="30"/>
  <c r="A157" i="30"/>
  <c r="B157" i="30"/>
  <c r="A158" i="30"/>
  <c r="B158" i="30"/>
  <c r="A164" i="30"/>
  <c r="B164" i="30"/>
  <c r="A165" i="30"/>
  <c r="B165" i="30"/>
  <c r="A166" i="30"/>
  <c r="B166" i="30"/>
  <c r="A167" i="30"/>
  <c r="B167" i="30"/>
  <c r="A168" i="30"/>
  <c r="B168" i="30"/>
  <c r="A7" i="31"/>
  <c r="B7" i="31"/>
  <c r="A8" i="31"/>
  <c r="B8" i="31"/>
  <c r="A9" i="31"/>
  <c r="B9" i="31"/>
  <c r="A10" i="31"/>
  <c r="B10" i="31"/>
  <c r="A11" i="31"/>
  <c r="B11" i="31"/>
  <c r="A12" i="31"/>
  <c r="B12" i="31"/>
  <c r="A13" i="31"/>
  <c r="B13" i="31"/>
  <c r="A14" i="31"/>
  <c r="B14" i="31"/>
  <c r="A15" i="31"/>
  <c r="B15" i="31"/>
  <c r="A16" i="31"/>
  <c r="B16" i="31"/>
  <c r="A17" i="31"/>
  <c r="B17" i="31"/>
  <c r="A18" i="31"/>
  <c r="B18" i="31"/>
  <c r="A19" i="31"/>
  <c r="B19" i="31"/>
  <c r="A20" i="31"/>
  <c r="B20" i="31"/>
  <c r="A21" i="31"/>
  <c r="B21" i="31"/>
  <c r="A22" i="31"/>
  <c r="B22" i="31"/>
  <c r="A23" i="31"/>
  <c r="B23" i="31"/>
  <c r="A24" i="31"/>
  <c r="B24"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63" i="31"/>
  <c r="B163" i="31"/>
  <c r="A164" i="31"/>
  <c r="B164" i="31"/>
  <c r="A165" i="31"/>
  <c r="B165" i="31"/>
  <c r="A166" i="31"/>
  <c r="B166" i="31"/>
  <c r="A167" i="31"/>
  <c r="B167" i="31"/>
  <c r="A7" i="68"/>
  <c r="B7" i="68"/>
  <c r="A8" i="68"/>
  <c r="B8" i="68"/>
  <c r="A9" i="68"/>
  <c r="B9" i="68"/>
  <c r="A10" i="68"/>
  <c r="B10" i="68"/>
  <c r="A11" i="68"/>
  <c r="B11" i="68"/>
  <c r="A12" i="68"/>
  <c r="B12" i="68"/>
  <c r="A13" i="68"/>
  <c r="B13" i="68"/>
  <c r="A14" i="68"/>
  <c r="B14" i="68"/>
  <c r="A15" i="68"/>
  <c r="B15" i="68"/>
  <c r="A16" i="68"/>
  <c r="B16" i="68"/>
  <c r="A17" i="68"/>
  <c r="B17" i="68"/>
  <c r="A18" i="68"/>
  <c r="B18" i="68"/>
  <c r="A19" i="68"/>
  <c r="B19" i="68"/>
  <c r="A20" i="68"/>
  <c r="B20" i="68"/>
  <c r="A21" i="68"/>
  <c r="B21" i="68"/>
  <c r="A22" i="68"/>
  <c r="B22" i="68"/>
  <c r="A23" i="68"/>
  <c r="B23" i="68"/>
  <c r="A24" i="68"/>
  <c r="B24" i="68"/>
  <c r="A25" i="68"/>
  <c r="B25" i="68"/>
  <c r="A26" i="68"/>
  <c r="B26" i="68"/>
  <c r="A27" i="68"/>
  <c r="B27" i="68"/>
  <c r="A28" i="68"/>
  <c r="B28" i="68"/>
  <c r="A29" i="68"/>
  <c r="B29" i="68"/>
  <c r="A30" i="68"/>
  <c r="B30" i="68"/>
  <c r="A31" i="68"/>
  <c r="B31" i="68"/>
  <c r="A32" i="68"/>
  <c r="B32" i="68"/>
  <c r="A33" i="68"/>
  <c r="B33" i="68"/>
  <c r="A34" i="68"/>
  <c r="B34" i="68"/>
  <c r="A35" i="68"/>
  <c r="B35" i="68"/>
  <c r="A36" i="68"/>
  <c r="B36" i="68"/>
  <c r="A37" i="68"/>
  <c r="B37" i="68"/>
  <c r="A38" i="68"/>
  <c r="B38" i="68"/>
  <c r="A39" i="68"/>
  <c r="B39" i="68"/>
  <c r="A40" i="68"/>
  <c r="B40" i="68"/>
  <c r="A41" i="68"/>
  <c r="B41" i="68"/>
  <c r="A42" i="68"/>
  <c r="B42" i="68"/>
  <c r="A43" i="68"/>
  <c r="B43" i="68"/>
  <c r="A44" i="68"/>
  <c r="B44" i="68"/>
  <c r="A45" i="68"/>
  <c r="B45" i="68"/>
  <c r="A46" i="68"/>
  <c r="B46" i="68"/>
  <c r="A47" i="68"/>
  <c r="B47" i="68"/>
  <c r="A48" i="68"/>
  <c r="B48" i="68"/>
  <c r="A49" i="68"/>
  <c r="B49" i="68"/>
  <c r="A50" i="68"/>
  <c r="B50" i="68"/>
  <c r="A51" i="68"/>
  <c r="B51" i="68"/>
  <c r="A52" i="68"/>
  <c r="B52" i="68"/>
  <c r="A53" i="68"/>
  <c r="B53" i="68"/>
  <c r="A54" i="68"/>
  <c r="B54" i="68"/>
  <c r="A55" i="68"/>
  <c r="B55" i="68"/>
  <c r="A56" i="68"/>
  <c r="B56" i="68"/>
  <c r="A57" i="68"/>
  <c r="B57" i="68"/>
  <c r="A58" i="68"/>
  <c r="B58" i="68"/>
  <c r="A59" i="68"/>
  <c r="B59" i="68"/>
  <c r="A60" i="68"/>
  <c r="B60" i="68"/>
  <c r="A61" i="68"/>
  <c r="B61" i="68"/>
  <c r="A62" i="68"/>
  <c r="B62" i="68"/>
  <c r="A63" i="68"/>
  <c r="B63" i="68"/>
  <c r="A64" i="68"/>
  <c r="B64" i="68"/>
  <c r="A65" i="68"/>
  <c r="B65" i="68"/>
  <c r="A66" i="68"/>
  <c r="B66" i="68"/>
  <c r="A67" i="68"/>
  <c r="B67" i="68"/>
  <c r="A68" i="68"/>
  <c r="B68" i="68"/>
  <c r="A69" i="68"/>
  <c r="B69" i="68"/>
  <c r="A70" i="68"/>
  <c r="B70" i="68"/>
  <c r="A71" i="68"/>
  <c r="B71" i="68"/>
  <c r="A72" i="68"/>
  <c r="B72" i="68"/>
  <c r="A73" i="68"/>
  <c r="B73" i="68"/>
  <c r="A74" i="68"/>
  <c r="B74" i="68"/>
  <c r="A75" i="68"/>
  <c r="B75" i="68"/>
  <c r="A76" i="68"/>
  <c r="B76" i="68"/>
  <c r="A77" i="68"/>
  <c r="B77" i="68"/>
  <c r="A78" i="68"/>
  <c r="B78" i="68"/>
  <c r="A79" i="68"/>
  <c r="B79" i="68"/>
  <c r="A80" i="68"/>
  <c r="B80" i="68"/>
  <c r="A81" i="68"/>
  <c r="B81" i="68"/>
  <c r="A82" i="68"/>
  <c r="B82" i="68"/>
  <c r="A83" i="68"/>
  <c r="B83" i="68"/>
  <c r="A84" i="68"/>
  <c r="B84" i="68"/>
  <c r="A85" i="68"/>
  <c r="B85" i="68"/>
  <c r="A86" i="68"/>
  <c r="B86" i="68"/>
  <c r="A87" i="68"/>
  <c r="B87" i="68"/>
  <c r="A88" i="68"/>
  <c r="B88" i="68"/>
  <c r="A89" i="68"/>
  <c r="B89" i="68"/>
  <c r="A90" i="68"/>
  <c r="B90" i="68"/>
  <c r="A91" i="68"/>
  <c r="B91" i="68"/>
  <c r="A92" i="68"/>
  <c r="B92" i="68"/>
  <c r="A93" i="68"/>
  <c r="B93" i="68"/>
  <c r="A94" i="68"/>
  <c r="B94" i="68"/>
  <c r="A95" i="68"/>
  <c r="B95" i="68"/>
  <c r="A96" i="68"/>
  <c r="B96" i="68"/>
  <c r="A97" i="68"/>
  <c r="B97" i="68"/>
  <c r="A98" i="68"/>
  <c r="B98" i="68"/>
  <c r="A99" i="68"/>
  <c r="B99" i="68"/>
  <c r="A100" i="68"/>
  <c r="B100" i="68"/>
  <c r="A101" i="68"/>
  <c r="B101" i="68"/>
  <c r="A102" i="68"/>
  <c r="B102" i="68"/>
  <c r="A103" i="68"/>
  <c r="B103" i="68"/>
  <c r="A104" i="68"/>
  <c r="B104" i="68"/>
  <c r="A105" i="68"/>
  <c r="B105" i="68"/>
  <c r="A106" i="68"/>
  <c r="B106" i="68"/>
  <c r="A107" i="68"/>
  <c r="B107" i="68"/>
  <c r="A108" i="68"/>
  <c r="B108" i="68"/>
  <c r="A109" i="68"/>
  <c r="B109" i="68"/>
  <c r="A110" i="68"/>
  <c r="B110" i="68"/>
  <c r="A111" i="68"/>
  <c r="B111" i="68"/>
  <c r="A112" i="68"/>
  <c r="B112" i="68"/>
  <c r="A113" i="68"/>
  <c r="B113" i="68"/>
  <c r="A114" i="68"/>
  <c r="B114" i="68"/>
  <c r="A115" i="68"/>
  <c r="B115" i="68"/>
  <c r="A116" i="68"/>
  <c r="B116" i="68"/>
  <c r="A117" i="68"/>
  <c r="B117" i="68"/>
  <c r="A118" i="68"/>
  <c r="B118" i="68"/>
  <c r="A119" i="68"/>
  <c r="B119" i="68"/>
  <c r="A120" i="68"/>
  <c r="B120" i="68"/>
  <c r="A121" i="68"/>
  <c r="B121" i="68"/>
  <c r="A122" i="68"/>
  <c r="B122" i="68"/>
  <c r="A123" i="68"/>
  <c r="B123" i="68"/>
  <c r="A124" i="68"/>
  <c r="B124" i="68"/>
  <c r="A125" i="68"/>
  <c r="B125" i="68"/>
  <c r="A126" i="68"/>
  <c r="B126" i="68"/>
  <c r="A127" i="68"/>
  <c r="B127" i="68"/>
  <c r="A128" i="68"/>
  <c r="B128" i="68"/>
  <c r="A129" i="68"/>
  <c r="B129" i="68"/>
  <c r="A130" i="68"/>
  <c r="B130" i="68"/>
  <c r="A131" i="68"/>
  <c r="B131" i="68"/>
  <c r="A132" i="68"/>
  <c r="B132" i="68"/>
  <c r="A133" i="68"/>
  <c r="B133" i="68"/>
  <c r="A134" i="68"/>
  <c r="B134" i="68"/>
  <c r="A135" i="68"/>
  <c r="B135" i="68"/>
  <c r="A136" i="68"/>
  <c r="B136" i="68"/>
  <c r="A137" i="68"/>
  <c r="B137" i="68"/>
  <c r="A138" i="68"/>
  <c r="B138" i="68"/>
  <c r="A139" i="68"/>
  <c r="B139" i="68"/>
  <c r="A140" i="68"/>
  <c r="B140" i="68"/>
  <c r="A141" i="68"/>
  <c r="B141" i="68"/>
  <c r="A142" i="68"/>
  <c r="B142" i="68"/>
  <c r="A143" i="68"/>
  <c r="B143" i="68"/>
  <c r="A144" i="68"/>
  <c r="B144" i="68"/>
  <c r="A145" i="68"/>
  <c r="B145" i="68"/>
  <c r="A146" i="68"/>
  <c r="B146" i="68"/>
  <c r="A147" i="68"/>
  <c r="B147" i="68"/>
  <c r="A148" i="68"/>
  <c r="B148" i="68"/>
  <c r="A149" i="68"/>
  <c r="B149" i="68"/>
  <c r="A150" i="68"/>
  <c r="B150" i="68"/>
  <c r="A151" i="68"/>
  <c r="B151" i="68"/>
  <c r="A152" i="68"/>
  <c r="B152" i="68"/>
  <c r="A153" i="68"/>
  <c r="B153" i="68"/>
  <c r="A154" i="68"/>
  <c r="B154" i="68"/>
  <c r="A155" i="68"/>
  <c r="B155" i="68"/>
  <c r="A156" i="68"/>
  <c r="B156" i="68"/>
  <c r="A157" i="68"/>
  <c r="B157" i="68"/>
  <c r="A163" i="68"/>
  <c r="B163" i="68"/>
  <c r="A164" i="68"/>
  <c r="B164" i="68"/>
  <c r="A165" i="68"/>
  <c r="B165" i="68"/>
  <c r="A166" i="68"/>
  <c r="B166" i="68"/>
  <c r="A167" i="68"/>
  <c r="B167" i="68"/>
  <c r="A8" i="14"/>
  <c r="B8" i="14"/>
  <c r="A9" i="14"/>
  <c r="B9" i="14"/>
  <c r="A10" i="14"/>
  <c r="B10" i="14"/>
  <c r="A11" i="14"/>
  <c r="B11" i="14"/>
  <c r="A12" i="14"/>
  <c r="B12" i="14"/>
  <c r="A13" i="14"/>
  <c r="B13" i="14"/>
  <c r="A14" i="14"/>
  <c r="B14" i="14"/>
  <c r="A15" i="14"/>
  <c r="B15" i="14"/>
  <c r="A16" i="14"/>
  <c r="B16" i="14"/>
  <c r="A17" i="14"/>
  <c r="B17" i="14"/>
  <c r="A18" i="14"/>
  <c r="B18" i="14"/>
  <c r="A19" i="14"/>
  <c r="B19" i="14"/>
  <c r="A20" i="14"/>
  <c r="B20" i="14"/>
  <c r="A21" i="14"/>
  <c r="B21" i="14"/>
  <c r="A22" i="14"/>
  <c r="B22"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A61" i="14"/>
  <c r="B61" i="14"/>
  <c r="A62" i="14"/>
  <c r="B62" i="14"/>
  <c r="A63" i="14"/>
  <c r="B63" i="14"/>
  <c r="A64" i="14"/>
  <c r="B64" i="14"/>
  <c r="A65" i="14"/>
  <c r="B65" i="14"/>
  <c r="A66" i="14"/>
  <c r="B66" i="14"/>
  <c r="A67" i="14"/>
  <c r="B67" i="14"/>
  <c r="A68" i="14"/>
  <c r="B68" i="14"/>
  <c r="A69" i="14"/>
  <c r="B69" i="14"/>
  <c r="A70" i="14"/>
  <c r="B70" i="14"/>
  <c r="A71" i="14"/>
  <c r="B71" i="14"/>
  <c r="A72" i="14"/>
  <c r="B72" i="14"/>
  <c r="A73" i="14"/>
  <c r="B73" i="14"/>
  <c r="A74" i="14"/>
  <c r="B74" i="14"/>
  <c r="A75" i="14"/>
  <c r="B75" i="14"/>
  <c r="A76" i="14"/>
  <c r="B76" i="14"/>
  <c r="A77" i="14"/>
  <c r="B77" i="14"/>
  <c r="A78" i="14"/>
  <c r="B78" i="14"/>
  <c r="A79" i="14"/>
  <c r="B79" i="14"/>
  <c r="A80" i="14"/>
  <c r="B80" i="14"/>
  <c r="A81" i="14"/>
  <c r="B81" i="14"/>
  <c r="A82" i="14"/>
  <c r="B82" i="14"/>
  <c r="A83" i="14"/>
  <c r="B83" i="14"/>
  <c r="A84" i="14"/>
  <c r="B84" i="14"/>
  <c r="A85" i="14"/>
  <c r="B85" i="14"/>
  <c r="A86" i="14"/>
  <c r="B86" i="14"/>
  <c r="A87" i="14"/>
  <c r="B87" i="14"/>
  <c r="A88" i="14"/>
  <c r="B88" i="14"/>
  <c r="A89" i="14"/>
  <c r="B89" i="14"/>
  <c r="A90" i="14"/>
  <c r="B90" i="14"/>
  <c r="A91" i="14"/>
  <c r="B91" i="14"/>
  <c r="A92" i="14"/>
  <c r="B92" i="14"/>
  <c r="A93" i="14"/>
  <c r="B93" i="14"/>
  <c r="A94" i="14"/>
  <c r="B94" i="14"/>
  <c r="A95" i="14"/>
  <c r="B95" i="14"/>
  <c r="A96" i="14"/>
  <c r="B96" i="14"/>
  <c r="A97" i="14"/>
  <c r="B97" i="14"/>
  <c r="A98" i="14"/>
  <c r="B98" i="14"/>
  <c r="A99" i="14"/>
  <c r="B99" i="14"/>
  <c r="A100" i="14"/>
  <c r="B100" i="14"/>
  <c r="A101" i="14"/>
  <c r="B101" i="14"/>
  <c r="A102" i="14"/>
  <c r="B102" i="14"/>
  <c r="A103" i="14"/>
  <c r="B103" i="14"/>
  <c r="A104" i="14"/>
  <c r="B104" i="14"/>
  <c r="A105" i="14"/>
  <c r="B105" i="14"/>
  <c r="A106" i="14"/>
  <c r="B106" i="14"/>
  <c r="A107" i="14"/>
  <c r="B107" i="14"/>
  <c r="A108" i="14"/>
  <c r="B108" i="14"/>
  <c r="A109"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A136" i="14"/>
  <c r="B136" i="14"/>
  <c r="A137" i="14"/>
  <c r="B137" i="14"/>
  <c r="A138" i="14"/>
  <c r="B138" i="14"/>
  <c r="A139" i="14"/>
  <c r="B139" i="14"/>
  <c r="A140" i="14"/>
  <c r="B140" i="14"/>
  <c r="A141" i="14"/>
  <c r="B141" i="14"/>
  <c r="A142" i="14"/>
  <c r="B142" i="14"/>
  <c r="A143" i="14"/>
  <c r="B143" i="14"/>
  <c r="A144" i="14"/>
  <c r="B144" i="14"/>
  <c r="A145" i="14"/>
  <c r="B145" i="14"/>
  <c r="A146" i="14"/>
  <c r="B146" i="14"/>
  <c r="A147" i="14"/>
  <c r="B147" i="14"/>
  <c r="A148" i="14"/>
  <c r="B148" i="14"/>
  <c r="A149" i="14"/>
  <c r="B149" i="14"/>
  <c r="A150" i="14"/>
  <c r="B150" i="14"/>
  <c r="A151" i="14"/>
  <c r="B151" i="14"/>
  <c r="A152" i="14"/>
  <c r="B152" i="14"/>
  <c r="A153" i="14"/>
  <c r="B153" i="14"/>
  <c r="A154" i="14"/>
  <c r="B154" i="14"/>
  <c r="A155" i="14"/>
  <c r="B155" i="14"/>
  <c r="A156" i="14"/>
  <c r="B156" i="14"/>
  <c r="A157" i="14"/>
  <c r="B157" i="14"/>
  <c r="A167" i="14"/>
  <c r="B167" i="14"/>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33" i="15"/>
  <c r="B33" i="15"/>
  <c r="A34" i="15"/>
  <c r="B34" i="15"/>
  <c r="A35" i="15"/>
  <c r="B35" i="15"/>
  <c r="A36" i="15"/>
  <c r="B36" i="15"/>
  <c r="A37" i="15"/>
  <c r="B37" i="15"/>
  <c r="A38" i="15"/>
  <c r="B38" i="15"/>
  <c r="A39" i="15"/>
  <c r="B39" i="15"/>
  <c r="A40" i="15"/>
  <c r="B40" i="15"/>
  <c r="A41" i="15"/>
  <c r="B41" i="15"/>
  <c r="A42" i="15"/>
  <c r="B42" i="15"/>
  <c r="A43" i="15"/>
  <c r="B43" i="15"/>
  <c r="A44" i="15"/>
  <c r="B44" i="15"/>
  <c r="A45" i="15"/>
  <c r="B45" i="15"/>
  <c r="A46" i="15"/>
  <c r="B46" i="15"/>
  <c r="A47" i="15"/>
  <c r="B47" i="15"/>
  <c r="A48" i="15"/>
  <c r="B48" i="15"/>
  <c r="A49" i="15"/>
  <c r="B49" i="15"/>
  <c r="A50" i="15"/>
  <c r="B50" i="15"/>
  <c r="A51" i="15"/>
  <c r="B51" i="15"/>
  <c r="A52" i="15"/>
  <c r="B52" i="15"/>
  <c r="A53" i="15"/>
  <c r="B53" i="15"/>
  <c r="A54" i="15"/>
  <c r="B54" i="15"/>
  <c r="A55" i="15"/>
  <c r="B55" i="15"/>
  <c r="A56" i="15"/>
  <c r="B56" i="15"/>
  <c r="A57" i="15"/>
  <c r="B57" i="15"/>
  <c r="A58" i="15"/>
  <c r="B58" i="15"/>
  <c r="A59" i="15"/>
  <c r="B59" i="15"/>
  <c r="A60" i="15"/>
  <c r="B60" i="15"/>
  <c r="A61" i="15"/>
  <c r="B61" i="15"/>
  <c r="A62" i="15"/>
  <c r="B62" i="15"/>
  <c r="A63" i="15"/>
  <c r="B63" i="15"/>
  <c r="A64" i="15"/>
  <c r="B64" i="15"/>
  <c r="A65" i="15"/>
  <c r="B65" i="15"/>
  <c r="A66" i="15"/>
  <c r="B66" i="15"/>
  <c r="A67" i="15"/>
  <c r="B67" i="15"/>
  <c r="A68" i="15"/>
  <c r="B68" i="15"/>
  <c r="A69" i="15"/>
  <c r="B69" i="15"/>
  <c r="A70" i="15"/>
  <c r="B70" i="15"/>
  <c r="A71" i="15"/>
  <c r="B71" i="15"/>
  <c r="A72" i="15"/>
  <c r="B72" i="15"/>
  <c r="A73" i="15"/>
  <c r="B73" i="15"/>
  <c r="A74" i="15"/>
  <c r="B74" i="15"/>
  <c r="A75" i="15"/>
  <c r="B75" i="15"/>
  <c r="A76" i="15"/>
  <c r="B76" i="15"/>
  <c r="A77" i="15"/>
  <c r="B77" i="15"/>
  <c r="A78" i="15"/>
  <c r="B78" i="15"/>
  <c r="A79" i="15"/>
  <c r="B79" i="15"/>
  <c r="A80" i="15"/>
  <c r="B80" i="15"/>
  <c r="A81" i="15"/>
  <c r="B81" i="15"/>
  <c r="A82" i="15"/>
  <c r="B82" i="15"/>
  <c r="A83" i="15"/>
  <c r="B83" i="15"/>
  <c r="A84" i="15"/>
  <c r="B84" i="15"/>
  <c r="A85" i="15"/>
  <c r="B85" i="15"/>
  <c r="A86" i="15"/>
  <c r="B86" i="15"/>
  <c r="A87" i="15"/>
  <c r="B87" i="15"/>
  <c r="A88" i="15"/>
  <c r="B88" i="15"/>
  <c r="A89" i="15"/>
  <c r="B89" i="15"/>
  <c r="A90" i="15"/>
  <c r="B90" i="15"/>
  <c r="A91" i="15"/>
  <c r="B91" i="15"/>
  <c r="A92" i="15"/>
  <c r="B92" i="15"/>
  <c r="A93" i="15"/>
  <c r="B93" i="15"/>
  <c r="A94" i="15"/>
  <c r="B94" i="15"/>
  <c r="A95" i="15"/>
  <c r="B95" i="15"/>
  <c r="A96" i="15"/>
  <c r="B96" i="15"/>
  <c r="A97" i="15"/>
  <c r="B97" i="15"/>
  <c r="A98" i="15"/>
  <c r="B98" i="15"/>
  <c r="A99" i="15"/>
  <c r="B99" i="15"/>
  <c r="A100" i="15"/>
  <c r="B100" i="15"/>
  <c r="A101" i="15"/>
  <c r="B101" i="15"/>
  <c r="A102" i="15"/>
  <c r="B102" i="15"/>
  <c r="A103" i="15"/>
  <c r="B103" i="15"/>
  <c r="A104" i="15"/>
  <c r="B104" i="15"/>
  <c r="A105" i="15"/>
  <c r="B105" i="15"/>
  <c r="A106" i="15"/>
  <c r="B106" i="15"/>
  <c r="A107" i="15"/>
  <c r="B107" i="15"/>
  <c r="A108" i="15"/>
  <c r="B108" i="15"/>
  <c r="A109" i="15"/>
  <c r="B109" i="15"/>
  <c r="A110" i="15"/>
  <c r="B110" i="15"/>
  <c r="A111" i="15"/>
  <c r="B111" i="15"/>
  <c r="A112" i="15"/>
  <c r="B112" i="15"/>
  <c r="A113" i="15"/>
  <c r="B113" i="15"/>
  <c r="A114" i="15"/>
  <c r="B114" i="15"/>
  <c r="A115" i="15"/>
  <c r="B115" i="15"/>
  <c r="A116" i="15"/>
  <c r="B116" i="15"/>
  <c r="A117" i="15"/>
  <c r="B117" i="15"/>
  <c r="A118" i="15"/>
  <c r="B118" i="15"/>
  <c r="A119" i="15"/>
  <c r="B119" i="15"/>
  <c r="A120" i="15"/>
  <c r="B120" i="15"/>
  <c r="A121" i="15"/>
  <c r="B121" i="15"/>
  <c r="A122" i="15"/>
  <c r="B122" i="15"/>
  <c r="A123" i="15"/>
  <c r="B123" i="15"/>
  <c r="A124" i="15"/>
  <c r="B124" i="15"/>
  <c r="A125" i="15"/>
  <c r="B125" i="15"/>
  <c r="A126" i="15"/>
  <c r="B126" i="15"/>
  <c r="A127" i="15"/>
  <c r="B127" i="15"/>
  <c r="A128" i="15"/>
  <c r="B128" i="15"/>
  <c r="A129" i="15"/>
  <c r="B129" i="15"/>
  <c r="A130" i="15"/>
  <c r="B130" i="15"/>
  <c r="A131" i="15"/>
  <c r="B131" i="15"/>
  <c r="A132" i="15"/>
  <c r="B132" i="15"/>
  <c r="A133" i="15"/>
  <c r="B133" i="15"/>
  <c r="A134" i="15"/>
  <c r="B134" i="15"/>
  <c r="A135" i="15"/>
  <c r="B135" i="15"/>
  <c r="A136" i="15"/>
  <c r="B136" i="15"/>
  <c r="A137" i="15"/>
  <c r="B137" i="15"/>
  <c r="A138" i="15"/>
  <c r="B138" i="15"/>
  <c r="A139" i="15"/>
  <c r="B139" i="15"/>
  <c r="A140" i="15"/>
  <c r="B140" i="15"/>
  <c r="A141" i="15"/>
  <c r="B141" i="15"/>
  <c r="A142" i="15"/>
  <c r="B142" i="15"/>
  <c r="A143" i="15"/>
  <c r="B143" i="15"/>
  <c r="A144" i="15"/>
  <c r="B144" i="15"/>
  <c r="A145" i="15"/>
  <c r="B145" i="15"/>
  <c r="A146" i="15"/>
  <c r="B146" i="15"/>
  <c r="A147" i="15"/>
  <c r="B147" i="15"/>
  <c r="A148" i="15"/>
  <c r="B148" i="15"/>
  <c r="A149" i="15"/>
  <c r="B149" i="15"/>
  <c r="A150" i="15"/>
  <c r="B150" i="15"/>
  <c r="A151" i="15"/>
  <c r="B151" i="15"/>
  <c r="A152" i="15"/>
  <c r="B152" i="15"/>
  <c r="A153" i="15"/>
  <c r="B153" i="15"/>
  <c r="A154" i="15"/>
  <c r="B154" i="15"/>
  <c r="A155" i="15"/>
  <c r="B155" i="15"/>
  <c r="A156" i="15"/>
  <c r="B156" i="15"/>
  <c r="A157" i="15"/>
  <c r="B157" i="15"/>
  <c r="A10" i="43"/>
  <c r="B10" i="43"/>
  <c r="A11" i="43"/>
  <c r="B11" i="43"/>
  <c r="A12" i="43"/>
  <c r="B12" i="43"/>
  <c r="A13" i="43"/>
  <c r="B13" i="43"/>
  <c r="A14" i="43"/>
  <c r="B14" i="43"/>
  <c r="A15" i="43"/>
  <c r="B15" i="43"/>
  <c r="A16" i="43"/>
  <c r="B16" i="43"/>
  <c r="A17" i="43"/>
  <c r="B17" i="43"/>
  <c r="A18" i="43"/>
  <c r="B18" i="43"/>
  <c r="A19" i="43"/>
  <c r="B19" i="43"/>
  <c r="A20" i="43"/>
  <c r="B20" i="43"/>
  <c r="A21" i="43"/>
  <c r="B21" i="43"/>
  <c r="A22" i="43"/>
  <c r="B22" i="43"/>
  <c r="A23" i="43"/>
  <c r="B23" i="43"/>
  <c r="A24" i="43"/>
  <c r="B24" i="43"/>
  <c r="A25" i="43"/>
  <c r="B25" i="43"/>
  <c r="A26" i="43"/>
  <c r="B26" i="43"/>
  <c r="A27" i="43"/>
  <c r="B27" i="43"/>
  <c r="A28" i="43"/>
  <c r="B28" i="43"/>
  <c r="A29" i="43"/>
  <c r="B29" i="43"/>
  <c r="A30" i="43"/>
  <c r="B30" i="43"/>
  <c r="A31" i="43"/>
  <c r="B31" i="43"/>
  <c r="A32" i="43"/>
  <c r="B32" i="43"/>
  <c r="A33" i="43"/>
  <c r="B33" i="43"/>
  <c r="A34" i="43"/>
  <c r="B34" i="43"/>
  <c r="A35" i="43"/>
  <c r="B35" i="43"/>
  <c r="A36" i="43"/>
  <c r="B36" i="43"/>
  <c r="A37" i="43"/>
  <c r="B37" i="43"/>
  <c r="A38" i="43"/>
  <c r="B38" i="43"/>
  <c r="A39" i="43"/>
  <c r="B39" i="43"/>
  <c r="A40" i="43"/>
  <c r="B40" i="43"/>
  <c r="A41" i="43"/>
  <c r="B41" i="43"/>
  <c r="A42" i="43"/>
  <c r="B42" i="43"/>
  <c r="A43" i="43"/>
  <c r="B43" i="43"/>
  <c r="A44" i="43"/>
  <c r="B44" i="43"/>
  <c r="A45" i="43"/>
  <c r="B45" i="43"/>
  <c r="A46" i="43"/>
  <c r="B46" i="43"/>
  <c r="A47" i="43"/>
  <c r="B47" i="43"/>
  <c r="A48" i="43"/>
  <c r="B48" i="43"/>
  <c r="A49" i="43"/>
  <c r="B49" i="43"/>
  <c r="A50" i="43"/>
  <c r="B50" i="43"/>
  <c r="A51" i="43"/>
  <c r="B51" i="43"/>
  <c r="A52" i="43"/>
  <c r="B52" i="43"/>
  <c r="A53" i="43"/>
  <c r="B53" i="43"/>
  <c r="A54" i="43"/>
  <c r="B54" i="43"/>
  <c r="A55" i="43"/>
  <c r="B55" i="43"/>
  <c r="A56" i="43"/>
  <c r="B56" i="43"/>
  <c r="A57" i="43"/>
  <c r="B57" i="43"/>
  <c r="A58" i="43"/>
  <c r="B58"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151" i="43"/>
  <c r="B151" i="43"/>
  <c r="A152" i="43"/>
  <c r="B152" i="43"/>
  <c r="A153" i="43"/>
  <c r="B153" i="43"/>
  <c r="A154" i="43"/>
  <c r="B154" i="43"/>
  <c r="A155" i="43"/>
  <c r="B155" i="43"/>
  <c r="A156" i="43"/>
  <c r="B156" i="43"/>
  <c r="A157" i="43"/>
  <c r="B157" i="43"/>
  <c r="A158" i="43"/>
  <c r="B158" i="43"/>
  <c r="A159" i="43"/>
  <c r="B159" i="43"/>
  <c r="A8" i="18"/>
  <c r="B8" i="18"/>
  <c r="A9" i="18"/>
  <c r="B9" i="18"/>
  <c r="A10" i="18"/>
  <c r="B10" i="18"/>
  <c r="A11" i="18"/>
  <c r="B11"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A99" i="18"/>
  <c r="B99" i="18"/>
  <c r="A100" i="18"/>
  <c r="B100"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A120" i="18"/>
  <c r="B120" i="18"/>
  <c r="A121" i="18"/>
  <c r="B121" i="18"/>
  <c r="A122" i="18"/>
  <c r="B122" i="18"/>
  <c r="A123" i="18"/>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A140" i="18"/>
  <c r="B140" i="18"/>
  <c r="A141" i="18"/>
  <c r="B141" i="18"/>
  <c r="A142" i="18"/>
  <c r="B142" i="18"/>
  <c r="A143" i="18"/>
  <c r="B143" i="18"/>
  <c r="A144" i="18"/>
  <c r="B144" i="18"/>
  <c r="A145" i="18"/>
  <c r="B145" i="18"/>
  <c r="A146" i="18"/>
  <c r="B146" i="18"/>
  <c r="A147" i="18"/>
  <c r="B147" i="18"/>
  <c r="A148" i="18"/>
  <c r="B148" i="18"/>
  <c r="A149" i="18"/>
  <c r="B149" i="18"/>
  <c r="A150" i="18"/>
  <c r="B150" i="18"/>
  <c r="A151" i="18"/>
  <c r="B151" i="18"/>
  <c r="A152" i="18"/>
  <c r="B152" i="18"/>
  <c r="A153" i="18"/>
  <c r="B153" i="18"/>
  <c r="A154" i="18"/>
  <c r="B154" i="18"/>
  <c r="A155" i="18"/>
  <c r="B155" i="18"/>
  <c r="A156" i="18"/>
  <c r="B156" i="18"/>
  <c r="A157" i="18"/>
  <c r="B157" i="18"/>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8" i="6"/>
  <c r="B8" i="6"/>
  <c r="A9" i="6"/>
  <c r="B9" i="6"/>
  <c r="A10" i="6"/>
  <c r="B10" i="6"/>
  <c r="A11" i="6"/>
  <c r="B11" i="6"/>
  <c r="A12" i="6"/>
  <c r="B12" i="6"/>
  <c r="A13" i="6"/>
  <c r="B13" i="6"/>
  <c r="A14" i="6"/>
  <c r="B14" i="6"/>
  <c r="A15" i="6"/>
  <c r="B15" i="6"/>
  <c r="A16" i="6"/>
  <c r="B16" i="6"/>
  <c r="A17" i="6"/>
  <c r="B17" i="6"/>
  <c r="A18" i="6"/>
  <c r="B18" i="6"/>
  <c r="A19" i="6"/>
  <c r="B19" i="6"/>
  <c r="A20" i="6"/>
  <c r="B20" i="6"/>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38" i="6"/>
  <c r="B38" i="6"/>
  <c r="A39" i="6"/>
  <c r="B39" i="6"/>
  <c r="A40" i="6"/>
  <c r="B40" i="6"/>
  <c r="A41" i="6"/>
  <c r="B41" i="6"/>
  <c r="A42" i="6"/>
  <c r="B42" i="6"/>
  <c r="A43" i="6"/>
  <c r="B43" i="6"/>
  <c r="A44" i="6"/>
  <c r="B44" i="6"/>
  <c r="A45" i="6"/>
  <c r="B45" i="6"/>
  <c r="A46" i="6"/>
  <c r="B46" i="6"/>
  <c r="A47" i="6"/>
  <c r="B47" i="6"/>
  <c r="A48" i="6"/>
  <c r="B48" i="6"/>
  <c r="A49" i="6"/>
  <c r="B49" i="6"/>
  <c r="A50" i="6"/>
  <c r="B50" i="6"/>
  <c r="A51" i="6"/>
  <c r="B51" i="6"/>
  <c r="A52" i="6"/>
  <c r="B52" i="6"/>
  <c r="A53" i="6"/>
  <c r="B53" i="6"/>
  <c r="A54" i="6"/>
  <c r="B54" i="6"/>
  <c r="A55" i="6"/>
  <c r="B55" i="6"/>
  <c r="A56" i="6"/>
  <c r="B56" i="6"/>
  <c r="A57" i="6"/>
  <c r="B57" i="6"/>
  <c r="A58" i="6"/>
  <c r="B58" i="6"/>
  <c r="A59" i="6"/>
  <c r="B59" i="6"/>
  <c r="A60" i="6"/>
  <c r="B60" i="6"/>
  <c r="A61" i="6"/>
  <c r="B61" i="6"/>
  <c r="A62" i="6"/>
  <c r="B62" i="6"/>
  <c r="A63" i="6"/>
  <c r="B63" i="6"/>
  <c r="A64" i="6"/>
  <c r="B64" i="6"/>
  <c r="A65" i="6"/>
  <c r="B65" i="6"/>
  <c r="A66" i="6"/>
  <c r="B66" i="6"/>
  <c r="A67" i="6"/>
  <c r="B67" i="6"/>
  <c r="A68" i="6"/>
  <c r="B68" i="6"/>
  <c r="A69" i="6"/>
  <c r="B69" i="6"/>
  <c r="A70" i="6"/>
  <c r="B70" i="6"/>
  <c r="A71" i="6"/>
  <c r="B71" i="6"/>
  <c r="A72" i="6"/>
  <c r="B72" i="6"/>
  <c r="A73" i="6"/>
  <c r="B73" i="6"/>
  <c r="A74" i="6"/>
  <c r="B74" i="6"/>
  <c r="A75" i="6"/>
  <c r="B75" i="6"/>
  <c r="A76" i="6"/>
  <c r="B76" i="6"/>
  <c r="A77" i="6"/>
  <c r="B77" i="6"/>
  <c r="A78" i="6"/>
  <c r="B78" i="6"/>
  <c r="A79" i="6"/>
  <c r="B79" i="6"/>
  <c r="A80" i="6"/>
  <c r="B80" i="6"/>
  <c r="A81" i="6"/>
  <c r="B81" i="6"/>
  <c r="A82" i="6"/>
  <c r="B82" i="6"/>
  <c r="A83" i="6"/>
  <c r="B83" i="6"/>
  <c r="A84" i="6"/>
  <c r="B84" i="6"/>
  <c r="A85" i="6"/>
  <c r="B85" i="6"/>
  <c r="A86" i="6"/>
  <c r="B86" i="6"/>
  <c r="A87" i="6"/>
  <c r="B87" i="6"/>
  <c r="A88" i="6"/>
  <c r="B88" i="6"/>
  <c r="A89" i="6"/>
  <c r="B89" i="6"/>
  <c r="A90" i="6"/>
  <c r="B90" i="6"/>
  <c r="A91" i="6"/>
  <c r="B91" i="6"/>
  <c r="A92" i="6"/>
  <c r="B92" i="6"/>
  <c r="A93" i="6"/>
  <c r="B93" i="6"/>
  <c r="A94" i="6"/>
  <c r="B94" i="6"/>
  <c r="A95" i="6"/>
  <c r="B95" i="6"/>
  <c r="A96" i="6"/>
  <c r="B96" i="6"/>
  <c r="A97" i="6"/>
  <c r="B97" i="6"/>
  <c r="A98" i="6"/>
  <c r="B98" i="6"/>
  <c r="A99" i="6"/>
  <c r="B99" i="6"/>
  <c r="A100" i="6"/>
  <c r="B100" i="6"/>
  <c r="A101" i="6"/>
  <c r="B101" i="6"/>
  <c r="A102" i="6"/>
  <c r="B102" i="6"/>
  <c r="A103" i="6"/>
  <c r="B103" i="6"/>
  <c r="A104" i="6"/>
  <c r="B104" i="6"/>
  <c r="A105" i="6"/>
  <c r="B105" i="6"/>
  <c r="A106" i="6"/>
  <c r="B106" i="6"/>
  <c r="A107" i="6"/>
  <c r="B107" i="6"/>
  <c r="A108" i="6"/>
  <c r="B108" i="6"/>
  <c r="A109" i="6"/>
  <c r="B109" i="6"/>
  <c r="A110" i="6"/>
  <c r="B110" i="6"/>
  <c r="A111" i="6"/>
  <c r="B111" i="6"/>
  <c r="A112" i="6"/>
  <c r="B112" i="6"/>
  <c r="A113" i="6"/>
  <c r="B113" i="6"/>
  <c r="A114" i="6"/>
  <c r="B114" i="6"/>
  <c r="A115" i="6"/>
  <c r="B115" i="6"/>
  <c r="A116" i="6"/>
  <c r="B116" i="6"/>
  <c r="A117" i="6"/>
  <c r="B117" i="6"/>
  <c r="A118" i="6"/>
  <c r="B118" i="6"/>
  <c r="A119" i="6"/>
  <c r="B119" i="6"/>
  <c r="A120" i="6"/>
  <c r="B120" i="6"/>
  <c r="A121" i="6"/>
  <c r="B121" i="6"/>
  <c r="A122" i="6"/>
  <c r="B122" i="6"/>
  <c r="A123" i="6"/>
  <c r="B123" i="6"/>
  <c r="A124" i="6"/>
  <c r="B124" i="6"/>
  <c r="A125" i="6"/>
  <c r="B125" i="6"/>
  <c r="A126" i="6"/>
  <c r="B126" i="6"/>
  <c r="A127" i="6"/>
  <c r="B127" i="6"/>
  <c r="A128" i="6"/>
  <c r="B128" i="6"/>
  <c r="A129" i="6"/>
  <c r="B129" i="6"/>
  <c r="A130" i="6"/>
  <c r="B130" i="6"/>
  <c r="A131" i="6"/>
  <c r="B131" i="6"/>
  <c r="A132" i="6"/>
  <c r="B132" i="6"/>
  <c r="A133" i="6"/>
  <c r="B133" i="6"/>
  <c r="A134" i="6"/>
  <c r="B134" i="6"/>
  <c r="A135" i="6"/>
  <c r="B135" i="6"/>
  <c r="A136" i="6"/>
  <c r="B136" i="6"/>
  <c r="A137" i="6"/>
  <c r="B137" i="6"/>
  <c r="A138" i="6"/>
  <c r="B138" i="6"/>
  <c r="A139" i="6"/>
  <c r="B139" i="6"/>
  <c r="A140" i="6"/>
  <c r="B140" i="6"/>
  <c r="A141" i="6"/>
  <c r="B141" i="6"/>
  <c r="A142" i="6"/>
  <c r="B142" i="6"/>
  <c r="A143" i="6"/>
  <c r="B143" i="6"/>
  <c r="A144" i="6"/>
  <c r="B144" i="6"/>
  <c r="A145" i="6"/>
  <c r="B145" i="6"/>
  <c r="A146" i="6"/>
  <c r="B146" i="6"/>
  <c r="A147" i="6"/>
  <c r="B147" i="6"/>
  <c r="A148" i="6"/>
  <c r="B148" i="6"/>
  <c r="A149" i="6"/>
  <c r="B149" i="6"/>
  <c r="A150" i="6"/>
  <c r="B150" i="6"/>
  <c r="A151" i="6"/>
  <c r="B151" i="6"/>
  <c r="A152" i="6"/>
  <c r="B152" i="6"/>
  <c r="A153" i="6"/>
  <c r="B153" i="6"/>
  <c r="A154" i="6"/>
  <c r="B154" i="6"/>
  <c r="A155" i="6"/>
  <c r="B155" i="6"/>
  <c r="A156" i="6"/>
  <c r="B156" i="6"/>
  <c r="A157" i="6"/>
  <c r="B157" i="6"/>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A61" i="7"/>
  <c r="B61" i="7"/>
  <c r="A62" i="7"/>
  <c r="B62" i="7"/>
  <c r="A63" i="7"/>
  <c r="B63" i="7"/>
  <c r="A64" i="7"/>
  <c r="B64" i="7"/>
  <c r="A65" i="7"/>
  <c r="B65" i="7"/>
  <c r="A66" i="7"/>
  <c r="B66" i="7"/>
  <c r="A67" i="7"/>
  <c r="B67" i="7"/>
  <c r="A68" i="7"/>
  <c r="B68" i="7"/>
  <c r="A69" i="7"/>
  <c r="B69" i="7"/>
  <c r="A70" i="7"/>
  <c r="B70" i="7"/>
  <c r="A71" i="7"/>
  <c r="B71" i="7"/>
  <c r="A72" i="7"/>
  <c r="B72" i="7"/>
  <c r="A73" i="7"/>
  <c r="B73" i="7"/>
  <c r="A74" i="7"/>
  <c r="B74" i="7"/>
  <c r="A75" i="7"/>
  <c r="B75" i="7"/>
  <c r="A76" i="7"/>
  <c r="B76" i="7"/>
  <c r="A77" i="7"/>
  <c r="B77" i="7"/>
  <c r="A78" i="7"/>
  <c r="B78" i="7"/>
  <c r="A79" i="7"/>
  <c r="B79" i="7"/>
  <c r="A80" i="7"/>
  <c r="B80" i="7"/>
  <c r="A81" i="7"/>
  <c r="B81" i="7"/>
  <c r="A82" i="7"/>
  <c r="B82" i="7"/>
  <c r="A83" i="7"/>
  <c r="B83" i="7"/>
  <c r="A84" i="7"/>
  <c r="B84" i="7"/>
  <c r="A85" i="7"/>
  <c r="B85" i="7"/>
  <c r="A86" i="7"/>
  <c r="B86" i="7"/>
  <c r="A87" i="7"/>
  <c r="B87" i="7"/>
  <c r="A88" i="7"/>
  <c r="B88" i="7"/>
  <c r="A89" i="7"/>
  <c r="B89" i="7"/>
  <c r="A90" i="7"/>
  <c r="B90" i="7"/>
  <c r="A91" i="7"/>
  <c r="B91" i="7"/>
  <c r="A92" i="7"/>
  <c r="B92" i="7"/>
  <c r="A93" i="7"/>
  <c r="B93" i="7"/>
  <c r="A94" i="7"/>
  <c r="B94" i="7"/>
  <c r="A95" i="7"/>
  <c r="B95" i="7"/>
  <c r="A96" i="7"/>
  <c r="B96" i="7"/>
  <c r="A97" i="7"/>
  <c r="B97" i="7"/>
  <c r="A98" i="7"/>
  <c r="B98" i="7"/>
  <c r="A99" i="7"/>
  <c r="B99" i="7"/>
  <c r="A100" i="7"/>
  <c r="B100" i="7"/>
  <c r="A101" i="7"/>
  <c r="B101" i="7"/>
  <c r="A102" i="7"/>
  <c r="B102" i="7"/>
  <c r="A103" i="7"/>
  <c r="B103" i="7"/>
  <c r="A104" i="7"/>
  <c r="B104" i="7"/>
  <c r="A105" i="7"/>
  <c r="B105" i="7"/>
  <c r="A106" i="7"/>
  <c r="B106" i="7"/>
  <c r="A107" i="7"/>
  <c r="B107" i="7"/>
  <c r="A108" i="7"/>
  <c r="B108" i="7"/>
  <c r="A109"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A136" i="7"/>
  <c r="B136" i="7"/>
  <c r="A137" i="7"/>
  <c r="B137" i="7"/>
  <c r="A138" i="7"/>
  <c r="B138" i="7"/>
  <c r="A139" i="7"/>
  <c r="B139" i="7"/>
  <c r="A140" i="7"/>
  <c r="B140" i="7"/>
  <c r="A141" i="7"/>
  <c r="B141" i="7"/>
  <c r="A142" i="7"/>
  <c r="B142" i="7"/>
  <c r="A143" i="7"/>
  <c r="B143" i="7"/>
  <c r="A144" i="7"/>
  <c r="B144" i="7"/>
  <c r="A145" i="7"/>
  <c r="B145" i="7"/>
  <c r="A146" i="7"/>
  <c r="B146" i="7"/>
  <c r="A147" i="7"/>
  <c r="B147" i="7"/>
  <c r="A148" i="7"/>
  <c r="B148" i="7"/>
  <c r="A149" i="7"/>
  <c r="B149" i="7"/>
  <c r="A150" i="7"/>
  <c r="B150" i="7"/>
  <c r="A151" i="7"/>
  <c r="B151" i="7"/>
  <c r="A152" i="7"/>
  <c r="B152" i="7"/>
  <c r="A153" i="7"/>
  <c r="B153" i="7"/>
  <c r="A154" i="7"/>
  <c r="B154" i="7"/>
  <c r="A155" i="7"/>
  <c r="B155" i="7"/>
  <c r="A156" i="7"/>
  <c r="B156" i="7"/>
  <c r="A157" i="7"/>
  <c r="B157" i="7"/>
  <c r="A158" i="7"/>
  <c r="B158" i="7"/>
  <c r="A164" i="7"/>
  <c r="B164" i="7"/>
  <c r="A165" i="7"/>
  <c r="B165" i="7"/>
  <c r="A166" i="7"/>
  <c r="B166" i="7"/>
  <c r="A167" i="7"/>
  <c r="B167" i="7"/>
  <c r="A168" i="7"/>
  <c r="B168" i="7"/>
  <c r="A9" i="8"/>
  <c r="B9" i="8"/>
  <c r="A10" i="8"/>
  <c r="B10" i="8"/>
  <c r="A11" i="8"/>
  <c r="B11" i="8"/>
  <c r="A12" i="8"/>
  <c r="B12" i="8"/>
  <c r="A13" i="8"/>
  <c r="B13" i="8"/>
  <c r="A14" i="8"/>
  <c r="B14" i="8"/>
  <c r="A15" i="8"/>
  <c r="B15" i="8"/>
  <c r="A16" i="8"/>
  <c r="B16" i="8"/>
  <c r="A17" i="8"/>
  <c r="B17" i="8"/>
  <c r="A18" i="8"/>
  <c r="B18" i="8"/>
  <c r="A19" i="8"/>
  <c r="B19" i="8"/>
  <c r="A20" i="8"/>
  <c r="B20" i="8"/>
  <c r="A21" i="8"/>
  <c r="B21" i="8"/>
  <c r="A22" i="8"/>
  <c r="B22" i="8"/>
  <c r="A23" i="8"/>
  <c r="B23" i="8"/>
  <c r="A24" i="8"/>
  <c r="B24" i="8"/>
  <c r="A25" i="8"/>
  <c r="B25" i="8"/>
  <c r="A26" i="8"/>
  <c r="B26" i="8"/>
  <c r="A27" i="8"/>
  <c r="B27" i="8"/>
  <c r="A28" i="8"/>
  <c r="B28" i="8"/>
  <c r="A29" i="8"/>
  <c r="B29" i="8"/>
  <c r="A30" i="8"/>
  <c r="B30" i="8"/>
  <c r="A31" i="8"/>
  <c r="B31" i="8"/>
  <c r="A32" i="8"/>
  <c r="B32"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A53" i="8"/>
  <c r="B53" i="8"/>
  <c r="A54" i="8"/>
  <c r="B54" i="8"/>
  <c r="A55" i="8"/>
  <c r="B55" i="8"/>
  <c r="A56" i="8"/>
  <c r="B56" i="8"/>
  <c r="A57" i="8"/>
  <c r="B57" i="8"/>
  <c r="A58" i="8"/>
  <c r="B58" i="8"/>
  <c r="A59" i="8"/>
  <c r="B59" i="8"/>
  <c r="A60" i="8"/>
  <c r="B60" i="8"/>
  <c r="A61" i="8"/>
  <c r="B61" i="8"/>
  <c r="A62" i="8"/>
  <c r="B62" i="8"/>
  <c r="A63" i="8"/>
  <c r="B63" i="8"/>
  <c r="A64" i="8"/>
  <c r="B64" i="8"/>
  <c r="A65" i="8"/>
  <c r="B65" i="8"/>
  <c r="A66" i="8"/>
  <c r="B66" i="8"/>
  <c r="A67" i="8"/>
  <c r="B67" i="8"/>
  <c r="A68" i="8"/>
  <c r="B68" i="8"/>
  <c r="A69" i="8"/>
  <c r="B69" i="8"/>
  <c r="A70" i="8"/>
  <c r="B70" i="8"/>
  <c r="A71" i="8"/>
  <c r="B71" i="8"/>
  <c r="A72" i="8"/>
  <c r="B72" i="8"/>
  <c r="A73" i="8"/>
  <c r="B73" i="8"/>
  <c r="A74" i="8"/>
  <c r="B74" i="8"/>
  <c r="A75" i="8"/>
  <c r="B75" i="8"/>
  <c r="A76" i="8"/>
  <c r="B76" i="8"/>
  <c r="A77" i="8"/>
  <c r="B77" i="8"/>
  <c r="A78" i="8"/>
  <c r="B78" i="8"/>
  <c r="A79" i="8"/>
  <c r="B79" i="8"/>
  <c r="A80" i="8"/>
  <c r="B80" i="8"/>
  <c r="A81" i="8"/>
  <c r="B81" i="8"/>
  <c r="A82" i="8"/>
  <c r="B82" i="8"/>
  <c r="A83" i="8"/>
  <c r="B83" i="8"/>
  <c r="A84" i="8"/>
  <c r="B84" i="8"/>
  <c r="A85" i="8"/>
  <c r="B85" i="8"/>
  <c r="A86" i="8"/>
  <c r="B86" i="8"/>
  <c r="A87" i="8"/>
  <c r="B87" i="8"/>
  <c r="A88" i="8"/>
  <c r="B88" i="8"/>
  <c r="A89" i="8"/>
  <c r="B89" i="8"/>
  <c r="A90" i="8"/>
  <c r="B90" i="8"/>
  <c r="A91" i="8"/>
  <c r="B91" i="8"/>
  <c r="A92" i="8"/>
  <c r="B92" i="8"/>
  <c r="A93" i="8"/>
  <c r="B93" i="8"/>
  <c r="A94" i="8"/>
  <c r="B94" i="8"/>
  <c r="A95" i="8"/>
  <c r="B95" i="8"/>
  <c r="A96" i="8"/>
  <c r="B96" i="8"/>
  <c r="A97" i="8"/>
  <c r="B97" i="8"/>
  <c r="A98" i="8"/>
  <c r="B98" i="8"/>
  <c r="A99" i="8"/>
  <c r="B99" i="8"/>
  <c r="A100" i="8"/>
  <c r="B100" i="8"/>
  <c r="A101" i="8"/>
  <c r="B101" i="8"/>
  <c r="A102" i="8"/>
  <c r="B102" i="8"/>
  <c r="A103" i="8"/>
  <c r="B103" i="8"/>
  <c r="A104" i="8"/>
  <c r="B104" i="8"/>
  <c r="A105" i="8"/>
  <c r="B105" i="8"/>
  <c r="A106" i="8"/>
  <c r="B106" i="8"/>
  <c r="A107" i="8"/>
  <c r="B107" i="8"/>
  <c r="A108" i="8"/>
  <c r="B108" i="8"/>
  <c r="A109" i="8"/>
  <c r="B109" i="8"/>
  <c r="A110" i="8"/>
  <c r="B110" i="8"/>
  <c r="A111" i="8"/>
  <c r="B111" i="8"/>
  <c r="A112" i="8"/>
  <c r="B112" i="8"/>
  <c r="A113" i="8"/>
  <c r="B113" i="8"/>
  <c r="A114" i="8"/>
  <c r="B114" i="8"/>
  <c r="A115" i="8"/>
  <c r="B115" i="8"/>
  <c r="A116" i="8"/>
  <c r="B116" i="8"/>
  <c r="A117" i="8"/>
  <c r="B117" i="8"/>
  <c r="A118" i="8"/>
  <c r="B118" i="8"/>
  <c r="A119" i="8"/>
  <c r="B119" i="8"/>
  <c r="A120" i="8"/>
  <c r="B120" i="8"/>
  <c r="A121" i="8"/>
  <c r="B121" i="8"/>
  <c r="A122" i="8"/>
  <c r="B122" i="8"/>
  <c r="A123" i="8"/>
  <c r="B123" i="8"/>
  <c r="A124" i="8"/>
  <c r="B124" i="8"/>
  <c r="A125" i="8"/>
  <c r="B125" i="8"/>
  <c r="A126" i="8"/>
  <c r="B126" i="8"/>
  <c r="A127" i="8"/>
  <c r="B127" i="8"/>
  <c r="A128" i="8"/>
  <c r="B128" i="8"/>
  <c r="A129" i="8"/>
  <c r="B129" i="8"/>
  <c r="A130" i="8"/>
  <c r="B130" i="8"/>
  <c r="A131" i="8"/>
  <c r="B131" i="8"/>
  <c r="A132" i="8"/>
  <c r="B132" i="8"/>
  <c r="A133" i="8"/>
  <c r="B133" i="8"/>
  <c r="A134" i="8"/>
  <c r="B134" i="8"/>
  <c r="A135" i="8"/>
  <c r="B135" i="8"/>
  <c r="A136" i="8"/>
  <c r="B136" i="8"/>
  <c r="A137" i="8"/>
  <c r="B137" i="8"/>
  <c r="A138" i="8"/>
  <c r="B138" i="8"/>
  <c r="A139" i="8"/>
  <c r="B139" i="8"/>
  <c r="A140" i="8"/>
  <c r="B140" i="8"/>
  <c r="A141" i="8"/>
  <c r="B141" i="8"/>
  <c r="A142" i="8"/>
  <c r="B142" i="8"/>
  <c r="A143" i="8"/>
  <c r="B143" i="8"/>
  <c r="A144" i="8"/>
  <c r="B144" i="8"/>
  <c r="A145" i="8"/>
  <c r="B145" i="8"/>
  <c r="A146" i="8"/>
  <c r="B146" i="8"/>
  <c r="A147" i="8"/>
  <c r="B147" i="8"/>
  <c r="A148" i="8"/>
  <c r="B148" i="8"/>
  <c r="A149" i="8"/>
  <c r="B149" i="8"/>
  <c r="A150" i="8"/>
  <c r="B150" i="8"/>
  <c r="A151" i="8"/>
  <c r="B151" i="8"/>
  <c r="A152" i="8"/>
  <c r="B152" i="8"/>
  <c r="A153" i="8"/>
  <c r="B153" i="8"/>
  <c r="A154" i="8"/>
  <c r="B154" i="8"/>
  <c r="A155" i="8"/>
  <c r="B155" i="8"/>
  <c r="A156" i="8"/>
  <c r="B156" i="8"/>
  <c r="A157" i="8"/>
  <c r="B157" i="8"/>
  <c r="A158" i="8"/>
  <c r="B158" i="8"/>
  <c r="B18" i="9"/>
  <c r="B19" i="9"/>
  <c r="B20" i="9"/>
  <c r="G15" i="9" s="1"/>
  <c r="B21" i="9"/>
  <c r="H15" i="9" s="1"/>
  <c r="B22" i="9"/>
  <c r="B23" i="9"/>
  <c r="J15" i="9" s="1"/>
  <c r="B24" i="9"/>
  <c r="K15" i="9" s="1"/>
  <c r="B25" i="9"/>
  <c r="L15" i="9" s="1"/>
  <c r="B26" i="9"/>
  <c r="B27" i="9"/>
  <c r="B28" i="9"/>
  <c r="O15" i="9" s="1"/>
  <c r="B29" i="9"/>
  <c r="P15" i="9" s="1"/>
  <c r="B30" i="9"/>
  <c r="B31" i="9"/>
  <c r="R15" i="9" s="1"/>
  <c r="B32" i="9"/>
  <c r="S15" i="9" s="1"/>
  <c r="B33" i="9"/>
  <c r="T15" i="9" s="1"/>
  <c r="B34" i="9"/>
  <c r="B35" i="9"/>
  <c r="B36" i="9"/>
  <c r="W15" i="9" s="1"/>
  <c r="B37" i="9"/>
  <c r="B38" i="9"/>
  <c r="Y15" i="9" s="1"/>
  <c r="B39" i="9"/>
  <c r="Z15" i="9" s="1"/>
  <c r="B40" i="9"/>
  <c r="AA15" i="9" s="1"/>
  <c r="B41" i="9"/>
  <c r="AB15" i="9" s="1"/>
  <c r="B42" i="9"/>
  <c r="B43" i="9"/>
  <c r="B44" i="9"/>
  <c r="AE15" i="9" s="1"/>
  <c r="B45" i="9"/>
  <c r="AF15" i="9" s="1"/>
  <c r="B46" i="9"/>
  <c r="AG15" i="9" s="1"/>
  <c r="B47" i="9"/>
  <c r="AH15" i="9" s="1"/>
  <c r="B48" i="9"/>
  <c r="AI15" i="9" s="1"/>
  <c r="B49" i="9"/>
  <c r="AJ15" i="9" s="1"/>
  <c r="B50" i="9"/>
  <c r="AK15" i="9" s="1"/>
  <c r="B51" i="9"/>
  <c r="B52" i="9"/>
  <c r="AM15" i="9" s="1"/>
  <c r="B53" i="9"/>
  <c r="AN15" i="9" s="1"/>
  <c r="B54" i="9"/>
  <c r="B55" i="9"/>
  <c r="AP15" i="9" s="1"/>
  <c r="B56" i="9"/>
  <c r="AQ15" i="9" s="1"/>
  <c r="B57" i="9"/>
  <c r="AR15" i="9" s="1"/>
  <c r="B58" i="9"/>
  <c r="B59" i="9"/>
  <c r="AT15" i="9" s="1"/>
  <c r="B60" i="9"/>
  <c r="AU15" i="9" s="1"/>
  <c r="B61" i="9"/>
  <c r="AV15" i="9" s="1"/>
  <c r="B62" i="9"/>
  <c r="AW15" i="9" s="1"/>
  <c r="B63" i="9"/>
  <c r="AX15" i="9" s="1"/>
  <c r="B64" i="9"/>
  <c r="AY15" i="9" s="1"/>
  <c r="B65" i="9"/>
  <c r="AZ15" i="9" s="1"/>
  <c r="B66" i="9"/>
  <c r="BA15" i="9" s="1"/>
  <c r="B67" i="9"/>
  <c r="B68" i="9"/>
  <c r="BC15" i="9" s="1"/>
  <c r="B69" i="9"/>
  <c r="B70" i="9"/>
  <c r="BE15" i="9" s="1"/>
  <c r="B71" i="9"/>
  <c r="BF15" i="9" s="1"/>
  <c r="B72" i="9"/>
  <c r="BG15" i="9" s="1"/>
  <c r="B73" i="9"/>
  <c r="BH15" i="9" s="1"/>
  <c r="B74" i="9"/>
  <c r="BI15" i="9" s="1"/>
  <c r="B75" i="9"/>
  <c r="B76" i="9"/>
  <c r="BK15" i="9" s="1"/>
  <c r="B77" i="9"/>
  <c r="BL15" i="9" s="1"/>
  <c r="B78" i="9"/>
  <c r="BM15" i="9" s="1"/>
  <c r="B79" i="9"/>
  <c r="BN15" i="9" s="1"/>
  <c r="B80" i="9"/>
  <c r="BO15" i="9" s="1"/>
  <c r="B81" i="9"/>
  <c r="BP15" i="9" s="1"/>
  <c r="B82" i="9"/>
  <c r="BQ15" i="9" s="1"/>
  <c r="B83" i="9"/>
  <c r="B84" i="9"/>
  <c r="BS15" i="9" s="1"/>
  <c r="B85" i="9"/>
  <c r="BT15" i="9" s="1"/>
  <c r="B86" i="9"/>
  <c r="BU15" i="9" s="1"/>
  <c r="B87" i="9"/>
  <c r="BV15" i="9" s="1"/>
  <c r="B88" i="9"/>
  <c r="BW15" i="9" s="1"/>
  <c r="B89" i="9"/>
  <c r="BX15" i="9" s="1"/>
  <c r="B90" i="9"/>
  <c r="B91" i="9"/>
  <c r="BZ15" i="9" s="1"/>
  <c r="B92" i="9"/>
  <c r="CA15" i="9" s="1"/>
  <c r="B93" i="9"/>
  <c r="CB15" i="9" s="1"/>
  <c r="B94" i="9"/>
  <c r="CC15" i="9" s="1"/>
  <c r="B95" i="9"/>
  <c r="CD15" i="9" s="1"/>
  <c r="B96" i="9"/>
  <c r="CE15" i="9" s="1"/>
  <c r="B97" i="9"/>
  <c r="CF15" i="9" s="1"/>
  <c r="B98" i="9"/>
  <c r="B99" i="9"/>
  <c r="CH15" i="9" s="1"/>
  <c r="B100" i="9"/>
  <c r="CI15" i="9" s="1"/>
  <c r="B101" i="9"/>
  <c r="CJ15" i="9" s="1"/>
  <c r="B102" i="9"/>
  <c r="CK15" i="9" s="1"/>
  <c r="B103" i="9"/>
  <c r="CL15" i="9" s="1"/>
  <c r="B104" i="9"/>
  <c r="CM15" i="9" s="1"/>
  <c r="B105" i="9"/>
  <c r="CN15" i="9" s="1"/>
  <c r="B106" i="9"/>
  <c r="B107" i="9"/>
  <c r="B108" i="9"/>
  <c r="CQ15" i="9" s="1"/>
  <c r="B109" i="9"/>
  <c r="CR15" i="9" s="1"/>
  <c r="B110" i="9"/>
  <c r="CS15" i="9" s="1"/>
  <c r="B111" i="9"/>
  <c r="CT15" i="9" s="1"/>
  <c r="B112" i="9"/>
  <c r="B113" i="9"/>
  <c r="CV15" i="9" s="1"/>
  <c r="B114" i="9"/>
  <c r="B115" i="9"/>
  <c r="CX15" i="9" s="1"/>
  <c r="B116" i="9"/>
  <c r="CY15" i="9" s="1"/>
  <c r="B117" i="9"/>
  <c r="CZ15" i="9" s="1"/>
  <c r="B118" i="9"/>
  <c r="DA15" i="9" s="1"/>
  <c r="B119" i="9"/>
  <c r="DB15" i="9" s="1"/>
  <c r="B120" i="9"/>
  <c r="DC15" i="9" s="1"/>
  <c r="B121" i="9"/>
  <c r="DD15" i="9" s="1"/>
  <c r="B122" i="9"/>
  <c r="DE15" i="9" s="1"/>
  <c r="B123" i="9"/>
  <c r="DF15" i="9" s="1"/>
  <c r="B124" i="9"/>
  <c r="DG15" i="9" s="1"/>
  <c r="B125" i="9"/>
  <c r="DH15" i="9" s="1"/>
  <c r="B126" i="9"/>
  <c r="DI15" i="9" s="1"/>
  <c r="B127" i="9"/>
  <c r="DJ15" i="9" s="1"/>
  <c r="B128" i="9"/>
  <c r="DK15" i="9" s="1"/>
  <c r="B129" i="9"/>
  <c r="DL15" i="9" s="1"/>
  <c r="B130" i="9"/>
  <c r="DM15" i="9" s="1"/>
  <c r="B131" i="9"/>
  <c r="B132" i="9"/>
  <c r="DO15" i="9" s="1"/>
  <c r="B133" i="9"/>
  <c r="DP15" i="9" s="1"/>
  <c r="B134" i="9"/>
  <c r="DQ15" i="9" s="1"/>
  <c r="B135" i="9"/>
  <c r="DR15" i="9" s="1"/>
  <c r="B136" i="9"/>
  <c r="DS15" i="9" s="1"/>
  <c r="B137" i="9"/>
  <c r="DT15" i="9" s="1"/>
  <c r="B138" i="9"/>
  <c r="DU15" i="9" s="1"/>
  <c r="B139" i="9"/>
  <c r="B140" i="9"/>
  <c r="DW15" i="9" s="1"/>
  <c r="B141" i="9"/>
  <c r="DX15" i="9" s="1"/>
  <c r="B142" i="9"/>
  <c r="DY15" i="9" s="1"/>
  <c r="B143" i="9"/>
  <c r="DZ15" i="9" s="1"/>
  <c r="B144" i="9"/>
  <c r="EA15" i="9" s="1"/>
  <c r="B145" i="9"/>
  <c r="EB15" i="9" s="1"/>
  <c r="B146" i="9"/>
  <c r="EC15" i="9" s="1"/>
  <c r="B147" i="9"/>
  <c r="B148" i="9"/>
  <c r="EE15" i="9" s="1"/>
  <c r="B149" i="9"/>
  <c r="B150" i="9"/>
  <c r="EG15" i="9" s="1"/>
  <c r="B151" i="9"/>
  <c r="EH15" i="9" s="1"/>
  <c r="B152" i="9"/>
  <c r="EI15" i="9" s="1"/>
  <c r="B153" i="9"/>
  <c r="EJ15" i="9" s="1"/>
  <c r="B154" i="9"/>
  <c r="B155" i="9"/>
  <c r="EL15" i="9" s="1"/>
  <c r="B156" i="9"/>
  <c r="EM15" i="9" s="1"/>
  <c r="B157" i="9"/>
  <c r="EN15" i="9" s="1"/>
  <c r="B158" i="9"/>
  <c r="EO15" i="9" s="1"/>
  <c r="B159" i="9"/>
  <c r="EP15" i="9" s="1"/>
  <c r="B160" i="9"/>
  <c r="EQ15" i="9" s="1"/>
  <c r="B161" i="9"/>
  <c r="ER15" i="9" s="1"/>
  <c r="B162" i="9"/>
  <c r="B163" i="9"/>
  <c r="ET15" i="9" s="1"/>
  <c r="B164" i="9"/>
  <c r="EU15" i="9" s="1"/>
  <c r="B165" i="9"/>
  <c r="EV15" i="9" s="1"/>
  <c r="B166" i="9"/>
  <c r="EW15" i="9" s="1"/>
  <c r="B167" i="9"/>
  <c r="EX15" i="9" s="1"/>
  <c r="FD15" i="9"/>
  <c r="FE15" i="9"/>
  <c r="B177"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77" i="9"/>
  <c r="A18" i="9"/>
  <c r="A19" i="9"/>
  <c r="A20" i="9"/>
  <c r="A21" i="9"/>
  <c r="A22" i="9"/>
  <c r="A23" i="9"/>
  <c r="A24" i="9"/>
  <c r="A25" i="9"/>
  <c r="A26" i="9"/>
  <c r="A27" i="9"/>
  <c r="A28" i="9"/>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7" i="20"/>
  <c r="A7" i="20"/>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63" i="29"/>
  <c r="A164" i="29"/>
  <c r="A165" i="29"/>
  <c r="A166" i="29"/>
  <c r="A167"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63" i="29"/>
  <c r="B164" i="29"/>
  <c r="B165" i="29"/>
  <c r="B166" i="29"/>
  <c r="B167" i="29"/>
  <c r="H17" i="83"/>
  <c r="G17" i="83"/>
  <c r="H16" i="83"/>
  <c r="G16" i="83"/>
  <c r="H15" i="83"/>
  <c r="G15" i="83"/>
  <c r="H14" i="83"/>
  <c r="I14" i="83" s="1"/>
  <c r="G14" i="83"/>
  <c r="H13" i="83"/>
  <c r="G13" i="83"/>
  <c r="H12" i="83"/>
  <c r="G12" i="83"/>
  <c r="H11" i="83"/>
  <c r="G11" i="83"/>
  <c r="H10" i="83"/>
  <c r="I10" i="83" s="1"/>
  <c r="G10" i="83"/>
  <c r="H9" i="83"/>
  <c r="I9" i="83" s="1"/>
  <c r="G9" i="83"/>
  <c r="H8" i="83"/>
  <c r="G8" i="83"/>
  <c r="H7" i="83"/>
  <c r="G7" i="83"/>
  <c r="H6" i="83"/>
  <c r="G6" i="83"/>
  <c r="A7" i="83"/>
  <c r="A8" i="83"/>
  <c r="A9" i="83"/>
  <c r="A10" i="83"/>
  <c r="A11" i="83"/>
  <c r="A12" i="83"/>
  <c r="A13" i="83"/>
  <c r="A14" i="83"/>
  <c r="A15" i="83"/>
  <c r="A16" i="83"/>
  <c r="A17" i="83"/>
  <c r="U8" i="43"/>
  <c r="V8" i="43"/>
  <c r="W8" i="43"/>
  <c r="X8" i="43"/>
  <c r="U9" i="43"/>
  <c r="V9" i="43"/>
  <c r="W9" i="43"/>
  <c r="X9" i="43"/>
  <c r="U10" i="43"/>
  <c r="V10" i="43"/>
  <c r="W10" i="43"/>
  <c r="X10" i="43"/>
  <c r="U11" i="43"/>
  <c r="V11" i="43"/>
  <c r="W11" i="43"/>
  <c r="X11" i="43"/>
  <c r="U12" i="43"/>
  <c r="V12" i="43"/>
  <c r="W12" i="43"/>
  <c r="X12" i="43"/>
  <c r="U13" i="43"/>
  <c r="V13" i="43"/>
  <c r="W13" i="43"/>
  <c r="X13" i="43"/>
  <c r="U14" i="43"/>
  <c r="V14" i="43"/>
  <c r="W14" i="43"/>
  <c r="X14" i="43"/>
  <c r="U15" i="43"/>
  <c r="V15" i="43"/>
  <c r="W15" i="43"/>
  <c r="X15" i="43"/>
  <c r="U16" i="43"/>
  <c r="V16" i="43"/>
  <c r="W16" i="43"/>
  <c r="X16" i="43"/>
  <c r="U17" i="43"/>
  <c r="V17" i="43"/>
  <c r="W17" i="43"/>
  <c r="X17" i="43"/>
  <c r="U18" i="43"/>
  <c r="V18" i="43"/>
  <c r="W18" i="43"/>
  <c r="X18" i="43"/>
  <c r="U19" i="43"/>
  <c r="V19" i="43"/>
  <c r="W19" i="43"/>
  <c r="X19" i="43"/>
  <c r="U20" i="43"/>
  <c r="V20" i="43"/>
  <c r="W20" i="43"/>
  <c r="X20" i="43"/>
  <c r="U21" i="43"/>
  <c r="V21" i="43"/>
  <c r="W21" i="43"/>
  <c r="X21" i="43"/>
  <c r="U22" i="43"/>
  <c r="V22" i="43"/>
  <c r="W22" i="43"/>
  <c r="X22" i="43"/>
  <c r="U23" i="43"/>
  <c r="V23" i="43"/>
  <c r="W23" i="43"/>
  <c r="X23" i="43"/>
  <c r="U24" i="43"/>
  <c r="V24" i="43"/>
  <c r="W24" i="43"/>
  <c r="X24" i="43"/>
  <c r="U25" i="43"/>
  <c r="V25" i="43"/>
  <c r="W25" i="43"/>
  <c r="X25" i="43"/>
  <c r="U26" i="43"/>
  <c r="V26" i="43"/>
  <c r="W26" i="43"/>
  <c r="X26" i="43"/>
  <c r="U27" i="43"/>
  <c r="V27" i="43"/>
  <c r="W27" i="43"/>
  <c r="X27" i="43"/>
  <c r="U28" i="43"/>
  <c r="V28" i="43"/>
  <c r="W28" i="43"/>
  <c r="X28" i="43"/>
  <c r="U29" i="43"/>
  <c r="V29" i="43"/>
  <c r="W29" i="43"/>
  <c r="X29" i="43"/>
  <c r="U30" i="43"/>
  <c r="V30" i="43"/>
  <c r="W30" i="43"/>
  <c r="X30" i="43"/>
  <c r="U31" i="43"/>
  <c r="V31" i="43"/>
  <c r="W31" i="43"/>
  <c r="X31" i="43"/>
  <c r="U32" i="43"/>
  <c r="V32" i="43"/>
  <c r="W32" i="43"/>
  <c r="X32" i="43"/>
  <c r="U33" i="43"/>
  <c r="V33" i="43"/>
  <c r="W33" i="43"/>
  <c r="X33" i="43"/>
  <c r="U34" i="43"/>
  <c r="V34" i="43"/>
  <c r="W34" i="43"/>
  <c r="X34" i="43"/>
  <c r="U35" i="43"/>
  <c r="V35" i="43"/>
  <c r="W35" i="43"/>
  <c r="X35" i="43"/>
  <c r="U36" i="43"/>
  <c r="V36" i="43"/>
  <c r="W36" i="43"/>
  <c r="X36" i="43"/>
  <c r="U37" i="43"/>
  <c r="V37" i="43"/>
  <c r="W37" i="43"/>
  <c r="X37" i="43"/>
  <c r="U38" i="43"/>
  <c r="V38" i="43"/>
  <c r="W38" i="43"/>
  <c r="X38" i="43"/>
  <c r="U39" i="43"/>
  <c r="V39" i="43"/>
  <c r="W39" i="43"/>
  <c r="X39" i="43"/>
  <c r="U40" i="43"/>
  <c r="V40" i="43"/>
  <c r="W40" i="43"/>
  <c r="X40" i="43"/>
  <c r="U41" i="43"/>
  <c r="V41" i="43"/>
  <c r="W41" i="43"/>
  <c r="X41" i="43"/>
  <c r="U42" i="43"/>
  <c r="V42" i="43"/>
  <c r="W42" i="43"/>
  <c r="X42" i="43"/>
  <c r="U43" i="43"/>
  <c r="V43" i="43"/>
  <c r="W43" i="43"/>
  <c r="X43" i="43"/>
  <c r="U44" i="43"/>
  <c r="V44" i="43"/>
  <c r="W44" i="43"/>
  <c r="X44" i="43"/>
  <c r="U45" i="43"/>
  <c r="V45" i="43"/>
  <c r="W45" i="43"/>
  <c r="X45" i="43"/>
  <c r="U46" i="43"/>
  <c r="V46" i="43"/>
  <c r="W46" i="43"/>
  <c r="X46" i="43"/>
  <c r="U47" i="43"/>
  <c r="V47" i="43"/>
  <c r="W47" i="43"/>
  <c r="X47" i="43"/>
  <c r="U48" i="43"/>
  <c r="V48" i="43"/>
  <c r="W48" i="43"/>
  <c r="X48" i="43"/>
  <c r="U49" i="43"/>
  <c r="V49" i="43"/>
  <c r="W49" i="43"/>
  <c r="X49" i="43"/>
  <c r="U50" i="43"/>
  <c r="V50" i="43"/>
  <c r="W50" i="43"/>
  <c r="X50" i="43"/>
  <c r="U51" i="43"/>
  <c r="V51" i="43"/>
  <c r="W51" i="43"/>
  <c r="X51" i="43"/>
  <c r="U52" i="43"/>
  <c r="V52" i="43"/>
  <c r="W52" i="43"/>
  <c r="X52" i="43"/>
  <c r="U53" i="43"/>
  <c r="V53" i="43"/>
  <c r="W53" i="43"/>
  <c r="X53" i="43"/>
  <c r="U54" i="43"/>
  <c r="V54" i="43"/>
  <c r="W54" i="43"/>
  <c r="X54" i="43"/>
  <c r="U55" i="43"/>
  <c r="V55" i="43"/>
  <c r="W55" i="43"/>
  <c r="X55" i="43"/>
  <c r="U56" i="43"/>
  <c r="V56" i="43"/>
  <c r="W56" i="43"/>
  <c r="X56" i="43"/>
  <c r="U57" i="43"/>
  <c r="V57" i="43"/>
  <c r="W57" i="43"/>
  <c r="X57" i="43"/>
  <c r="U58" i="43"/>
  <c r="V58" i="43"/>
  <c r="W58" i="43"/>
  <c r="X58" i="43"/>
  <c r="U59" i="43"/>
  <c r="V59" i="43"/>
  <c r="W59" i="43"/>
  <c r="X59" i="43"/>
  <c r="U60" i="43"/>
  <c r="V60" i="43"/>
  <c r="W60" i="43"/>
  <c r="X60" i="43"/>
  <c r="U61" i="43"/>
  <c r="V61" i="43"/>
  <c r="W61" i="43"/>
  <c r="X61" i="43"/>
  <c r="U62" i="43"/>
  <c r="V62" i="43"/>
  <c r="W62" i="43"/>
  <c r="X62" i="43"/>
  <c r="U63" i="43"/>
  <c r="V63" i="43"/>
  <c r="W63" i="43"/>
  <c r="X63" i="43"/>
  <c r="U64" i="43"/>
  <c r="V64" i="43"/>
  <c r="W64" i="43"/>
  <c r="X64" i="43"/>
  <c r="U65" i="43"/>
  <c r="V65" i="43"/>
  <c r="W65" i="43"/>
  <c r="X65" i="43"/>
  <c r="U66" i="43"/>
  <c r="V66" i="43"/>
  <c r="W66" i="43"/>
  <c r="X66" i="43"/>
  <c r="U67" i="43"/>
  <c r="V67" i="43"/>
  <c r="W67" i="43"/>
  <c r="X67" i="43"/>
  <c r="U68" i="43"/>
  <c r="V68" i="43"/>
  <c r="W68" i="43"/>
  <c r="X68" i="43"/>
  <c r="U69" i="43"/>
  <c r="V69" i="43"/>
  <c r="W69" i="43"/>
  <c r="X69" i="43"/>
  <c r="U70" i="43"/>
  <c r="V70" i="43"/>
  <c r="W70" i="43"/>
  <c r="X70" i="43"/>
  <c r="U71" i="43"/>
  <c r="V71" i="43"/>
  <c r="W71" i="43"/>
  <c r="X71" i="43"/>
  <c r="U72" i="43"/>
  <c r="V72" i="43"/>
  <c r="W72" i="43"/>
  <c r="X72" i="43"/>
  <c r="U73" i="43"/>
  <c r="V73" i="43"/>
  <c r="W73" i="43"/>
  <c r="X73" i="43"/>
  <c r="U74" i="43"/>
  <c r="V74" i="43"/>
  <c r="W74" i="43"/>
  <c r="X74" i="43"/>
  <c r="U75" i="43"/>
  <c r="V75" i="43"/>
  <c r="W75" i="43"/>
  <c r="X75" i="43"/>
  <c r="U76" i="43"/>
  <c r="V76" i="43"/>
  <c r="W76" i="43"/>
  <c r="X76" i="43"/>
  <c r="U77" i="43"/>
  <c r="V77" i="43"/>
  <c r="W77" i="43"/>
  <c r="X77" i="43"/>
  <c r="U78" i="43"/>
  <c r="V78" i="43"/>
  <c r="W78" i="43"/>
  <c r="X78" i="43"/>
  <c r="U79" i="43"/>
  <c r="V79" i="43"/>
  <c r="W79" i="43"/>
  <c r="X79" i="43"/>
  <c r="U80" i="43"/>
  <c r="V80" i="43"/>
  <c r="W80" i="43"/>
  <c r="X80" i="43"/>
  <c r="U81" i="43"/>
  <c r="V81" i="43"/>
  <c r="W81" i="43"/>
  <c r="X81" i="43"/>
  <c r="U82" i="43"/>
  <c r="V82" i="43"/>
  <c r="W82" i="43"/>
  <c r="X82" i="43"/>
  <c r="U83" i="43"/>
  <c r="V83" i="43"/>
  <c r="W83" i="43"/>
  <c r="X83" i="43"/>
  <c r="U84" i="43"/>
  <c r="V84" i="43"/>
  <c r="W84" i="43"/>
  <c r="X84" i="43"/>
  <c r="U85" i="43"/>
  <c r="V85" i="43"/>
  <c r="W85" i="43"/>
  <c r="X85" i="43"/>
  <c r="U86" i="43"/>
  <c r="V86" i="43"/>
  <c r="W86" i="43"/>
  <c r="X86" i="43"/>
  <c r="U87" i="43"/>
  <c r="V87" i="43"/>
  <c r="W87" i="43"/>
  <c r="X87" i="43"/>
  <c r="U88" i="43"/>
  <c r="V88" i="43"/>
  <c r="W88" i="43"/>
  <c r="X88" i="43"/>
  <c r="U89" i="43"/>
  <c r="V89" i="43"/>
  <c r="W89" i="43"/>
  <c r="X89" i="43"/>
  <c r="U90" i="43"/>
  <c r="V90" i="43"/>
  <c r="W90" i="43"/>
  <c r="X90" i="43"/>
  <c r="U91" i="43"/>
  <c r="V91" i="43"/>
  <c r="W91" i="43"/>
  <c r="X91" i="43"/>
  <c r="U92" i="43"/>
  <c r="V92" i="43"/>
  <c r="W92" i="43"/>
  <c r="X92" i="43"/>
  <c r="U93" i="43"/>
  <c r="V93" i="43"/>
  <c r="W93" i="43"/>
  <c r="X93" i="43"/>
  <c r="U94" i="43"/>
  <c r="V94" i="43"/>
  <c r="W94" i="43"/>
  <c r="X94" i="43"/>
  <c r="U95" i="43"/>
  <c r="V95" i="43"/>
  <c r="W95" i="43"/>
  <c r="X95" i="43"/>
  <c r="U96" i="43"/>
  <c r="V96" i="43"/>
  <c r="W96" i="43"/>
  <c r="X96" i="43"/>
  <c r="U97" i="43"/>
  <c r="V97" i="43"/>
  <c r="W97" i="43"/>
  <c r="X97" i="43"/>
  <c r="U98" i="43"/>
  <c r="V98" i="43"/>
  <c r="W98" i="43"/>
  <c r="X98" i="43"/>
  <c r="U99" i="43"/>
  <c r="V99" i="43"/>
  <c r="W99" i="43"/>
  <c r="X99" i="43"/>
  <c r="U100" i="43"/>
  <c r="V100" i="43"/>
  <c r="W100" i="43"/>
  <c r="X100" i="43"/>
  <c r="U101" i="43"/>
  <c r="V101" i="43"/>
  <c r="W101" i="43"/>
  <c r="X101" i="43"/>
  <c r="U102" i="43"/>
  <c r="V102" i="43"/>
  <c r="W102" i="43"/>
  <c r="X102" i="43"/>
  <c r="U103" i="43"/>
  <c r="V103" i="43"/>
  <c r="W103" i="43"/>
  <c r="X103" i="43"/>
  <c r="U104" i="43"/>
  <c r="V104" i="43"/>
  <c r="W104" i="43"/>
  <c r="X104" i="43"/>
  <c r="U105" i="43"/>
  <c r="V105" i="43"/>
  <c r="W105" i="43"/>
  <c r="X105" i="43"/>
  <c r="U106" i="43"/>
  <c r="V106" i="43"/>
  <c r="W106" i="43"/>
  <c r="X106" i="43"/>
  <c r="U107" i="43"/>
  <c r="V107" i="43"/>
  <c r="W107" i="43"/>
  <c r="X107" i="43"/>
  <c r="U108" i="43"/>
  <c r="V108" i="43"/>
  <c r="W108" i="43"/>
  <c r="X108" i="43"/>
  <c r="U109" i="43"/>
  <c r="V109" i="43"/>
  <c r="W109" i="43"/>
  <c r="X109" i="43"/>
  <c r="U110" i="43"/>
  <c r="V110" i="43"/>
  <c r="W110" i="43"/>
  <c r="X110" i="43"/>
  <c r="U111" i="43"/>
  <c r="V111" i="43"/>
  <c r="W111" i="43"/>
  <c r="X111" i="43"/>
  <c r="U112" i="43"/>
  <c r="V112" i="43"/>
  <c r="W112" i="43"/>
  <c r="X112" i="43"/>
  <c r="U113" i="43"/>
  <c r="V113" i="43"/>
  <c r="W113" i="43"/>
  <c r="X113" i="43"/>
  <c r="U114" i="43"/>
  <c r="V114" i="43"/>
  <c r="W114" i="43"/>
  <c r="X114" i="43"/>
  <c r="U115" i="43"/>
  <c r="V115" i="43"/>
  <c r="W115" i="43"/>
  <c r="X115" i="43"/>
  <c r="U116" i="43"/>
  <c r="V116" i="43"/>
  <c r="W116" i="43"/>
  <c r="X116" i="43"/>
  <c r="U117" i="43"/>
  <c r="V117" i="43"/>
  <c r="W117" i="43"/>
  <c r="X117" i="43"/>
  <c r="U118" i="43"/>
  <c r="V118" i="43"/>
  <c r="W118" i="43"/>
  <c r="X118" i="43"/>
  <c r="U119" i="43"/>
  <c r="V119" i="43"/>
  <c r="W119" i="43"/>
  <c r="X119" i="43"/>
  <c r="U120" i="43"/>
  <c r="V120" i="43"/>
  <c r="W120" i="43"/>
  <c r="X120" i="43"/>
  <c r="U121" i="43"/>
  <c r="V121" i="43"/>
  <c r="W121" i="43"/>
  <c r="X121" i="43"/>
  <c r="U122" i="43"/>
  <c r="V122" i="43"/>
  <c r="W122" i="43"/>
  <c r="X122" i="43"/>
  <c r="U123" i="43"/>
  <c r="V123" i="43"/>
  <c r="W123" i="43"/>
  <c r="X123" i="43"/>
  <c r="U124" i="43"/>
  <c r="V124" i="43"/>
  <c r="W124" i="43"/>
  <c r="X124" i="43"/>
  <c r="U125" i="43"/>
  <c r="V125" i="43"/>
  <c r="W125" i="43"/>
  <c r="X125" i="43"/>
  <c r="U126" i="43"/>
  <c r="V126" i="43"/>
  <c r="W126" i="43"/>
  <c r="X126" i="43"/>
  <c r="U127" i="43"/>
  <c r="V127" i="43"/>
  <c r="W127" i="43"/>
  <c r="X127" i="43"/>
  <c r="U128" i="43"/>
  <c r="V128" i="43"/>
  <c r="W128" i="43"/>
  <c r="X128" i="43"/>
  <c r="U129" i="43"/>
  <c r="V129" i="43"/>
  <c r="W129" i="43"/>
  <c r="X129" i="43"/>
  <c r="U130" i="43"/>
  <c r="V130" i="43"/>
  <c r="W130" i="43"/>
  <c r="X130" i="43"/>
  <c r="U131" i="43"/>
  <c r="V131" i="43"/>
  <c r="W131" i="43"/>
  <c r="X131" i="43"/>
  <c r="U132" i="43"/>
  <c r="V132" i="43"/>
  <c r="W132" i="43"/>
  <c r="X132" i="43"/>
  <c r="U133" i="43"/>
  <c r="V133" i="43"/>
  <c r="W133" i="43"/>
  <c r="X133" i="43"/>
  <c r="U134" i="43"/>
  <c r="V134" i="43"/>
  <c r="W134" i="43"/>
  <c r="X134" i="43"/>
  <c r="U135" i="43"/>
  <c r="V135" i="43"/>
  <c r="W135" i="43"/>
  <c r="X135" i="43"/>
  <c r="U136" i="43"/>
  <c r="V136" i="43"/>
  <c r="W136" i="43"/>
  <c r="X136" i="43"/>
  <c r="U137" i="43"/>
  <c r="V137" i="43"/>
  <c r="W137" i="43"/>
  <c r="X137" i="43"/>
  <c r="U138" i="43"/>
  <c r="V138" i="43"/>
  <c r="W138" i="43"/>
  <c r="X138" i="43"/>
  <c r="U139" i="43"/>
  <c r="V139" i="43"/>
  <c r="W139" i="43"/>
  <c r="X139" i="43"/>
  <c r="U140" i="43"/>
  <c r="V140" i="43"/>
  <c r="W140" i="43"/>
  <c r="X140" i="43"/>
  <c r="U141" i="43"/>
  <c r="V141" i="43"/>
  <c r="W141" i="43"/>
  <c r="X141" i="43"/>
  <c r="U142" i="43"/>
  <c r="V142" i="43"/>
  <c r="W142" i="43"/>
  <c r="X142" i="43"/>
  <c r="U143" i="43"/>
  <c r="V143" i="43"/>
  <c r="W143" i="43"/>
  <c r="X143" i="43"/>
  <c r="U144" i="43"/>
  <c r="V144" i="43"/>
  <c r="W144" i="43"/>
  <c r="X144" i="43"/>
  <c r="U145" i="43"/>
  <c r="V145" i="43"/>
  <c r="W145" i="43"/>
  <c r="X145" i="43"/>
  <c r="U146" i="43"/>
  <c r="V146" i="43"/>
  <c r="W146" i="43"/>
  <c r="X146" i="43"/>
  <c r="U147" i="43"/>
  <c r="V147" i="43"/>
  <c r="W147" i="43"/>
  <c r="X147" i="43"/>
  <c r="U148" i="43"/>
  <c r="V148" i="43"/>
  <c r="W148" i="43"/>
  <c r="X148" i="43"/>
  <c r="U149" i="43"/>
  <c r="V149" i="43"/>
  <c r="W149" i="43"/>
  <c r="X149" i="43"/>
  <c r="U150" i="43"/>
  <c r="V150" i="43"/>
  <c r="W150" i="43"/>
  <c r="X150" i="43"/>
  <c r="U151" i="43"/>
  <c r="V151" i="43"/>
  <c r="W151" i="43"/>
  <c r="X151" i="43"/>
  <c r="U152" i="43"/>
  <c r="V152" i="43"/>
  <c r="W152" i="43"/>
  <c r="X152" i="43"/>
  <c r="U153" i="43"/>
  <c r="V153" i="43"/>
  <c r="W153" i="43"/>
  <c r="X153" i="43"/>
  <c r="U154" i="43"/>
  <c r="V154" i="43"/>
  <c r="W154" i="43"/>
  <c r="X154" i="43"/>
  <c r="U155" i="43"/>
  <c r="V155" i="43"/>
  <c r="W155" i="43"/>
  <c r="X155" i="43"/>
  <c r="U156" i="43"/>
  <c r="V156" i="43"/>
  <c r="W156" i="43"/>
  <c r="X156" i="43"/>
  <c r="U157" i="43"/>
  <c r="V157" i="43"/>
  <c r="W157" i="43"/>
  <c r="X157" i="43"/>
  <c r="U158" i="43"/>
  <c r="V158" i="43"/>
  <c r="W158" i="43"/>
  <c r="X158" i="43"/>
  <c r="U159" i="43"/>
  <c r="V159" i="43"/>
  <c r="W159" i="43"/>
  <c r="X159" i="43"/>
  <c r="AU170" i="43"/>
  <c r="AV170" i="43"/>
  <c r="A12" i="63"/>
  <c r="C23" i="63"/>
  <c r="C22" i="63"/>
  <c r="C21" i="63"/>
  <c r="C20" i="63"/>
  <c r="C19" i="63"/>
  <c r="C18" i="63"/>
  <c r="C17" i="63"/>
  <c r="C16" i="63"/>
  <c r="C15" i="63"/>
  <c r="C14" i="63"/>
  <c r="C13" i="63"/>
  <c r="C12" i="63"/>
  <c r="C38" i="120"/>
  <c r="L45" i="120"/>
  <c r="K45" i="120"/>
  <c r="J45" i="120"/>
  <c r="I45" i="120"/>
  <c r="H45" i="120"/>
  <c r="G45" i="120"/>
  <c r="F45" i="120"/>
  <c r="E45" i="120"/>
  <c r="D45" i="120"/>
  <c r="C45" i="120"/>
  <c r="L44" i="120"/>
  <c r="K44" i="120"/>
  <c r="J44" i="120"/>
  <c r="I44" i="120"/>
  <c r="H44" i="120"/>
  <c r="G44" i="120"/>
  <c r="F44" i="120"/>
  <c r="E44" i="120"/>
  <c r="D44" i="120"/>
  <c r="C44" i="120"/>
  <c r="L43" i="120"/>
  <c r="K43" i="120"/>
  <c r="J43" i="120"/>
  <c r="I43" i="120"/>
  <c r="H43" i="120"/>
  <c r="G43" i="120"/>
  <c r="F43" i="120"/>
  <c r="E43" i="120"/>
  <c r="D43" i="120"/>
  <c r="C43" i="120"/>
  <c r="L42" i="120"/>
  <c r="K42" i="120"/>
  <c r="J42" i="120"/>
  <c r="I42" i="120"/>
  <c r="H42" i="120"/>
  <c r="G42" i="120"/>
  <c r="F42" i="120"/>
  <c r="E42" i="120"/>
  <c r="D42" i="120"/>
  <c r="C42" i="120"/>
  <c r="L41" i="120"/>
  <c r="K41" i="120"/>
  <c r="J41" i="120"/>
  <c r="I41" i="120"/>
  <c r="H41" i="120"/>
  <c r="G41" i="120"/>
  <c r="F41" i="120"/>
  <c r="E41" i="120"/>
  <c r="D41" i="120"/>
  <c r="C41" i="120"/>
  <c r="L40" i="120"/>
  <c r="K40" i="120"/>
  <c r="J40" i="120"/>
  <c r="I40" i="120"/>
  <c r="H40" i="120"/>
  <c r="G40" i="120"/>
  <c r="F40" i="120"/>
  <c r="E40" i="120"/>
  <c r="D40" i="120"/>
  <c r="C40" i="120"/>
  <c r="L39" i="120"/>
  <c r="K39" i="120"/>
  <c r="J39" i="120"/>
  <c r="I39" i="120"/>
  <c r="H39" i="120"/>
  <c r="G39" i="120"/>
  <c r="F39" i="120"/>
  <c r="E39" i="120"/>
  <c r="D39" i="120"/>
  <c r="C39" i="120"/>
  <c r="L38" i="120"/>
  <c r="K38" i="120"/>
  <c r="J38" i="120"/>
  <c r="I38" i="120"/>
  <c r="H38" i="120"/>
  <c r="G38" i="120"/>
  <c r="F38" i="120"/>
  <c r="E38" i="120"/>
  <c r="D38" i="120"/>
  <c r="C36" i="120"/>
  <c r="D36" i="120"/>
  <c r="E36" i="120"/>
  <c r="F36" i="120"/>
  <c r="G36" i="120"/>
  <c r="H36" i="120"/>
  <c r="I36" i="120"/>
  <c r="J36" i="120"/>
  <c r="K36" i="120"/>
  <c r="L36" i="120"/>
  <c r="C37" i="120"/>
  <c r="D37" i="120"/>
  <c r="E37" i="120"/>
  <c r="F37" i="120"/>
  <c r="G37" i="120"/>
  <c r="H37" i="120"/>
  <c r="I37" i="120"/>
  <c r="J37" i="120"/>
  <c r="K37" i="120"/>
  <c r="L37" i="120"/>
  <c r="C9" i="120"/>
  <c r="C9" i="83" s="1"/>
  <c r="K9" i="83" s="1"/>
  <c r="D9" i="120"/>
  <c r="D9" i="83" s="1"/>
  <c r="E9" i="120"/>
  <c r="F9" i="120"/>
  <c r="G9" i="120"/>
  <c r="H9" i="120"/>
  <c r="I9" i="120"/>
  <c r="J9" i="120"/>
  <c r="C10" i="120"/>
  <c r="C10" i="83" s="1"/>
  <c r="K10" i="83" s="1"/>
  <c r="D10" i="120"/>
  <c r="D10" i="83" s="1"/>
  <c r="E10" i="120"/>
  <c r="F10" i="120"/>
  <c r="G10" i="120"/>
  <c r="H10" i="120"/>
  <c r="I10" i="120"/>
  <c r="J10" i="120"/>
  <c r="C11" i="120"/>
  <c r="C11" i="83" s="1"/>
  <c r="K11" i="83" s="1"/>
  <c r="D11" i="120"/>
  <c r="D11" i="83" s="1"/>
  <c r="E11" i="120"/>
  <c r="F11" i="120"/>
  <c r="G11" i="120"/>
  <c r="H11" i="120"/>
  <c r="I11" i="120"/>
  <c r="J11" i="120"/>
  <c r="C12" i="120"/>
  <c r="C12" i="83" s="1"/>
  <c r="D12" i="120"/>
  <c r="D12" i="83" s="1"/>
  <c r="E12" i="120"/>
  <c r="F12" i="120"/>
  <c r="G12" i="120"/>
  <c r="H12" i="120"/>
  <c r="I12" i="120"/>
  <c r="J12" i="120"/>
  <c r="C13" i="120"/>
  <c r="C13" i="83" s="1"/>
  <c r="K13" i="83" s="1"/>
  <c r="D13" i="120"/>
  <c r="D13" i="83" s="1"/>
  <c r="E13" i="120"/>
  <c r="F13" i="120"/>
  <c r="G13" i="120"/>
  <c r="H13" i="120"/>
  <c r="I13" i="120"/>
  <c r="J13" i="120"/>
  <c r="C14" i="120"/>
  <c r="C14" i="83" s="1"/>
  <c r="D14" i="120"/>
  <c r="D14" i="83" s="1"/>
  <c r="E14" i="120"/>
  <c r="F14" i="120"/>
  <c r="G14" i="120"/>
  <c r="H14" i="120"/>
  <c r="I14" i="120"/>
  <c r="J14" i="120"/>
  <c r="C15" i="120"/>
  <c r="C15" i="83" s="1"/>
  <c r="D15" i="120"/>
  <c r="D15" i="83" s="1"/>
  <c r="E15" i="120"/>
  <c r="F15" i="120"/>
  <c r="G15" i="120"/>
  <c r="H15" i="120"/>
  <c r="I15" i="120"/>
  <c r="J15" i="120"/>
  <c r="C16" i="120"/>
  <c r="C16" i="83" s="1"/>
  <c r="D16" i="120"/>
  <c r="D16" i="83" s="1"/>
  <c r="E16" i="120"/>
  <c r="F16" i="120"/>
  <c r="G16" i="120"/>
  <c r="H16" i="120"/>
  <c r="I16" i="120"/>
  <c r="J16" i="120"/>
  <c r="C17" i="120"/>
  <c r="C17" i="83" s="1"/>
  <c r="D17" i="120"/>
  <c r="D17" i="83" s="1"/>
  <c r="L17" i="83" s="1"/>
  <c r="E17" i="120"/>
  <c r="F17" i="120"/>
  <c r="G17" i="120"/>
  <c r="H17" i="120"/>
  <c r="I17" i="120"/>
  <c r="J17" i="120"/>
  <c r="AJ52" i="120"/>
  <c r="AI52" i="120"/>
  <c r="AH52" i="120"/>
  <c r="AG52" i="120"/>
  <c r="AF52" i="120"/>
  <c r="AE52" i="120"/>
  <c r="AD52" i="120"/>
  <c r="AC52" i="120"/>
  <c r="AB52" i="120"/>
  <c r="AA52" i="120"/>
  <c r="L35" i="120"/>
  <c r="K35" i="120"/>
  <c r="J35" i="120"/>
  <c r="I35" i="120"/>
  <c r="H35" i="120"/>
  <c r="G35" i="120"/>
  <c r="F35" i="120"/>
  <c r="E35" i="120"/>
  <c r="D35" i="120"/>
  <c r="C35" i="120"/>
  <c r="L34" i="120"/>
  <c r="K34" i="120"/>
  <c r="J34" i="120"/>
  <c r="I34" i="120"/>
  <c r="H34" i="120"/>
  <c r="G34" i="120"/>
  <c r="F34" i="120"/>
  <c r="E34" i="120"/>
  <c r="D34" i="120"/>
  <c r="C34" i="120"/>
  <c r="AH24" i="120"/>
  <c r="AG24" i="120"/>
  <c r="AF24" i="120"/>
  <c r="AE24" i="120"/>
  <c r="AD24" i="120"/>
  <c r="AC24" i="120"/>
  <c r="AB24" i="120"/>
  <c r="AA24" i="120"/>
  <c r="J8" i="120"/>
  <c r="I8" i="120"/>
  <c r="H8" i="120"/>
  <c r="G8" i="120"/>
  <c r="F8" i="120"/>
  <c r="E8" i="120"/>
  <c r="D8" i="120"/>
  <c r="D8" i="83" s="1"/>
  <c r="C8" i="120"/>
  <c r="C8" i="83" s="1"/>
  <c r="J7" i="120"/>
  <c r="I7" i="120"/>
  <c r="H7" i="120"/>
  <c r="G7" i="120"/>
  <c r="F7" i="120"/>
  <c r="E7" i="120"/>
  <c r="D7" i="120"/>
  <c r="D7" i="83" s="1"/>
  <c r="C7" i="120"/>
  <c r="C7" i="83" s="1"/>
  <c r="J6" i="120"/>
  <c r="I6" i="120"/>
  <c r="H6" i="120"/>
  <c r="G6" i="120"/>
  <c r="F6" i="120"/>
  <c r="E6" i="120"/>
  <c r="D6" i="120"/>
  <c r="D6" i="83" s="1"/>
  <c r="C6" i="120"/>
  <c r="C6" i="83" s="1"/>
  <c r="O167"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BT6" i="14"/>
  <c r="BG168" i="14"/>
  <c r="BA168" i="14"/>
  <c r="DX178" i="9"/>
  <c r="G131" i="31" s="1"/>
  <c r="DY178" i="9"/>
  <c r="G132" i="57" s="1"/>
  <c r="DZ178" i="9"/>
  <c r="G133" i="57" s="1"/>
  <c r="EA178" i="9"/>
  <c r="G134" i="57" s="1"/>
  <c r="AA87" i="82"/>
  <c r="AA88" i="82"/>
  <c r="AA89" i="82"/>
  <c r="C31" i="81"/>
  <c r="F35" i="81" s="1"/>
  <c r="AJ131" i="2"/>
  <c r="AJ132" i="2"/>
  <c r="AJ133" i="2"/>
  <c r="AJ134" i="2"/>
  <c r="AI131" i="2"/>
  <c r="AK131" i="2"/>
  <c r="AJ131" i="15" s="1"/>
  <c r="AI132" i="2"/>
  <c r="AK132" i="2" s="1"/>
  <c r="AJ132" i="15" s="1"/>
  <c r="AI133" i="2"/>
  <c r="AI134" i="2"/>
  <c r="Q8" i="43"/>
  <c r="R8" i="43"/>
  <c r="S8" i="43"/>
  <c r="T8" i="43"/>
  <c r="BA8" i="43"/>
  <c r="Q9" i="43"/>
  <c r="R9" i="43"/>
  <c r="S9" i="43"/>
  <c r="T9" i="43"/>
  <c r="BA9" i="43"/>
  <c r="E131" i="91"/>
  <c r="F131" i="91"/>
  <c r="E132" i="91"/>
  <c r="F132" i="91"/>
  <c r="E133" i="91"/>
  <c r="F133" i="91"/>
  <c r="E134" i="91"/>
  <c r="F134" i="91"/>
  <c r="E135" i="91"/>
  <c r="F135" i="91"/>
  <c r="E131" i="57"/>
  <c r="E132" i="57"/>
  <c r="E133" i="57"/>
  <c r="E134" i="57"/>
  <c r="E135" i="57"/>
  <c r="D133" i="32"/>
  <c r="E133" i="32"/>
  <c r="F133" i="32"/>
  <c r="G133" i="32"/>
  <c r="H133" i="32"/>
  <c r="I133" i="32"/>
  <c r="J133" i="32"/>
  <c r="P133" i="32"/>
  <c r="Q133" i="32"/>
  <c r="R133" i="32"/>
  <c r="S133" i="32"/>
  <c r="T133" i="32"/>
  <c r="U133" i="32"/>
  <c r="V133" i="32"/>
  <c r="D134" i="32"/>
  <c r="E134" i="32"/>
  <c r="F134" i="32"/>
  <c r="G134" i="32"/>
  <c r="H134" i="32"/>
  <c r="I134" i="32"/>
  <c r="J134" i="32"/>
  <c r="P134" i="32"/>
  <c r="Q134" i="32"/>
  <c r="R134" i="32"/>
  <c r="S134" i="32"/>
  <c r="T134" i="32"/>
  <c r="U134" i="32"/>
  <c r="V134" i="32"/>
  <c r="D135" i="32"/>
  <c r="E135" i="32"/>
  <c r="F135" i="32"/>
  <c r="G135" i="32"/>
  <c r="H135" i="32"/>
  <c r="I135" i="32"/>
  <c r="J135" i="32"/>
  <c r="P135" i="32"/>
  <c r="Q135" i="32"/>
  <c r="R135" i="32"/>
  <c r="S135" i="32"/>
  <c r="T135" i="32"/>
  <c r="U135" i="32"/>
  <c r="V135" i="32"/>
  <c r="D136" i="32"/>
  <c r="E136" i="32"/>
  <c r="F136" i="32"/>
  <c r="G136" i="32"/>
  <c r="H136" i="32"/>
  <c r="I136" i="32"/>
  <c r="J136" i="32"/>
  <c r="P136" i="32"/>
  <c r="Q136" i="32"/>
  <c r="R136" i="32"/>
  <c r="S136" i="32"/>
  <c r="T136" i="32"/>
  <c r="U136" i="32"/>
  <c r="V136" i="32"/>
  <c r="D137" i="32"/>
  <c r="E137" i="32"/>
  <c r="F137" i="32"/>
  <c r="G137" i="32"/>
  <c r="H137" i="32"/>
  <c r="I137" i="32"/>
  <c r="J137" i="32"/>
  <c r="P137" i="32"/>
  <c r="Q137" i="32"/>
  <c r="R137" i="32"/>
  <c r="S137" i="32"/>
  <c r="T137" i="32"/>
  <c r="U137" i="32"/>
  <c r="V137" i="32"/>
  <c r="C131" i="14"/>
  <c r="D131" i="14"/>
  <c r="E131" i="14"/>
  <c r="F131" i="14"/>
  <c r="G131" i="14"/>
  <c r="H131" i="14"/>
  <c r="I131" i="14"/>
  <c r="J131" i="14"/>
  <c r="K131" i="14"/>
  <c r="L131" i="14"/>
  <c r="M131" i="14"/>
  <c r="N131" i="14"/>
  <c r="W131" i="14"/>
  <c r="X131" i="14"/>
  <c r="Y131" i="14"/>
  <c r="Z131" i="14"/>
  <c r="AA131" i="14"/>
  <c r="AB131" i="14"/>
  <c r="AC131" i="14"/>
  <c r="AD131" i="14"/>
  <c r="AE131" i="14"/>
  <c r="D131" i="76" s="1"/>
  <c r="AF131" i="14"/>
  <c r="G131" i="76" s="1"/>
  <c r="AG131" i="14"/>
  <c r="BT131" i="14"/>
  <c r="BU131" i="14"/>
  <c r="C132" i="14"/>
  <c r="D132" i="14"/>
  <c r="E132" i="14"/>
  <c r="F132" i="14"/>
  <c r="G132" i="14"/>
  <c r="H132" i="14"/>
  <c r="I132" i="14"/>
  <c r="J132" i="14"/>
  <c r="K132" i="14"/>
  <c r="L132" i="14"/>
  <c r="M132" i="14"/>
  <c r="N132" i="14"/>
  <c r="W132" i="14"/>
  <c r="X132" i="14"/>
  <c r="Y132" i="14"/>
  <c r="Z132" i="14"/>
  <c r="AA132" i="14"/>
  <c r="AB132" i="14"/>
  <c r="AC132" i="14"/>
  <c r="AD132" i="14"/>
  <c r="AE132" i="14"/>
  <c r="D132" i="76" s="1"/>
  <c r="AF132" i="14"/>
  <c r="G132" i="76" s="1"/>
  <c r="AG132" i="14"/>
  <c r="BT132" i="14"/>
  <c r="BU132" i="14"/>
  <c r="C133" i="14"/>
  <c r="D133" i="14"/>
  <c r="E133" i="14"/>
  <c r="F133" i="14"/>
  <c r="G133" i="14"/>
  <c r="H133" i="14"/>
  <c r="I133" i="14"/>
  <c r="J133" i="14"/>
  <c r="K133" i="14"/>
  <c r="L133" i="14"/>
  <c r="M133" i="14"/>
  <c r="N133" i="14"/>
  <c r="W133" i="14"/>
  <c r="X133" i="14"/>
  <c r="Y133" i="14"/>
  <c r="Z133" i="14"/>
  <c r="AA133" i="14"/>
  <c r="AB133" i="14"/>
  <c r="AC133" i="14"/>
  <c r="AD133" i="14"/>
  <c r="AE133" i="14"/>
  <c r="D133" i="76" s="1"/>
  <c r="AF133" i="14"/>
  <c r="G133" i="76" s="1"/>
  <c r="AG133" i="14"/>
  <c r="BT133" i="14"/>
  <c r="BU133" i="14"/>
  <c r="C134" i="14"/>
  <c r="D134" i="14"/>
  <c r="E134" i="14"/>
  <c r="F134" i="14"/>
  <c r="G134" i="14"/>
  <c r="H134" i="14"/>
  <c r="I134" i="14"/>
  <c r="J134" i="14"/>
  <c r="K134" i="14"/>
  <c r="L134" i="14"/>
  <c r="M134" i="14"/>
  <c r="N134" i="14"/>
  <c r="W134" i="14"/>
  <c r="X134" i="14"/>
  <c r="Y134" i="14"/>
  <c r="Z134" i="14"/>
  <c r="AA134" i="14"/>
  <c r="AB134" i="14"/>
  <c r="AC134" i="14"/>
  <c r="AD134" i="14"/>
  <c r="AE134" i="14"/>
  <c r="D134" i="76" s="1"/>
  <c r="AF134" i="14"/>
  <c r="G134" i="76" s="1"/>
  <c r="AG134" i="14"/>
  <c r="BT134" i="14"/>
  <c r="BU134" i="14"/>
  <c r="C135" i="14"/>
  <c r="D135" i="14"/>
  <c r="E135" i="14"/>
  <c r="F135" i="14"/>
  <c r="G135" i="14"/>
  <c r="H135" i="14"/>
  <c r="I135" i="14"/>
  <c r="J135" i="14"/>
  <c r="K135" i="14"/>
  <c r="L135" i="14"/>
  <c r="M135" i="14"/>
  <c r="N135" i="14"/>
  <c r="W135" i="14"/>
  <c r="X135" i="14"/>
  <c r="Y135" i="14"/>
  <c r="Z135" i="14"/>
  <c r="AA135" i="14"/>
  <c r="AB135" i="14"/>
  <c r="AC135" i="14"/>
  <c r="AD135" i="14"/>
  <c r="AE135" i="14"/>
  <c r="D135" i="76" s="1"/>
  <c r="AF135" i="14"/>
  <c r="G135" i="76" s="1"/>
  <c r="AG135" i="14"/>
  <c r="BT135" i="14"/>
  <c r="BU135" i="14"/>
  <c r="C131" i="15"/>
  <c r="E131" i="68" s="1"/>
  <c r="D131" i="15"/>
  <c r="E131" i="15"/>
  <c r="F131" i="15"/>
  <c r="H131" i="15"/>
  <c r="I131" i="15"/>
  <c r="J131" i="15"/>
  <c r="AP131" i="15"/>
  <c r="AQ131" i="15"/>
  <c r="C132" i="15"/>
  <c r="D132" i="45" s="1"/>
  <c r="D132" i="15"/>
  <c r="K132" i="15" s="1"/>
  <c r="E132" i="15"/>
  <c r="F132" i="15"/>
  <c r="H132" i="15"/>
  <c r="I132" i="15"/>
  <c r="J132" i="15"/>
  <c r="AP132" i="15"/>
  <c r="AQ132" i="15"/>
  <c r="C133" i="15"/>
  <c r="D133" i="45" s="1"/>
  <c r="D133" i="15"/>
  <c r="E133" i="15"/>
  <c r="F133" i="15"/>
  <c r="H133" i="15"/>
  <c r="I133" i="15"/>
  <c r="J133" i="15"/>
  <c r="AP133" i="15"/>
  <c r="AQ133" i="15"/>
  <c r="C134" i="15"/>
  <c r="F134" i="44" s="1"/>
  <c r="D134" i="15"/>
  <c r="E134" i="15"/>
  <c r="F134" i="15"/>
  <c r="H134" i="15"/>
  <c r="I134" i="15"/>
  <c r="J134" i="15"/>
  <c r="AP134" i="15"/>
  <c r="AR134" i="15" s="1"/>
  <c r="AQ134" i="15"/>
  <c r="C135" i="15"/>
  <c r="D135" i="45" s="1"/>
  <c r="D135" i="15"/>
  <c r="E135" i="15"/>
  <c r="F135" i="15"/>
  <c r="H135" i="15"/>
  <c r="I135" i="15"/>
  <c r="J135" i="15"/>
  <c r="AP135" i="15"/>
  <c r="AQ135" i="15"/>
  <c r="C133" i="43"/>
  <c r="D133" i="43"/>
  <c r="E133" i="43"/>
  <c r="F133" i="43"/>
  <c r="I133" i="43"/>
  <c r="J133" i="43"/>
  <c r="K133" i="43"/>
  <c r="L133" i="43"/>
  <c r="M133" i="43"/>
  <c r="N133" i="43"/>
  <c r="O133" i="43"/>
  <c r="P133" i="43"/>
  <c r="Q133" i="43"/>
  <c r="R133" i="43"/>
  <c r="S133" i="43"/>
  <c r="T133" i="43"/>
  <c r="BA133" i="43"/>
  <c r="C134" i="43"/>
  <c r="D134" i="43"/>
  <c r="E134" i="43"/>
  <c r="F134" i="43"/>
  <c r="I134" i="43"/>
  <c r="J134" i="43"/>
  <c r="K134" i="43"/>
  <c r="L134" i="43"/>
  <c r="M134" i="43"/>
  <c r="N134" i="43"/>
  <c r="O134" i="43"/>
  <c r="P134" i="43"/>
  <c r="Q134" i="43"/>
  <c r="R134" i="43"/>
  <c r="S134" i="43"/>
  <c r="T134" i="43"/>
  <c r="BA134" i="43"/>
  <c r="C135" i="43"/>
  <c r="D135" i="43"/>
  <c r="E135" i="43"/>
  <c r="F135" i="43"/>
  <c r="I135" i="43"/>
  <c r="J135" i="43"/>
  <c r="K135" i="43"/>
  <c r="L135" i="43"/>
  <c r="M135" i="43"/>
  <c r="N135" i="43"/>
  <c r="O135" i="43"/>
  <c r="P135" i="43"/>
  <c r="Q135" i="43"/>
  <c r="R135" i="43"/>
  <c r="S135" i="43"/>
  <c r="T135" i="43"/>
  <c r="BA135" i="43"/>
  <c r="C136" i="43"/>
  <c r="D136" i="43"/>
  <c r="E136" i="43"/>
  <c r="F136" i="43"/>
  <c r="I136" i="43"/>
  <c r="J136" i="43"/>
  <c r="K136" i="43"/>
  <c r="L136" i="43"/>
  <c r="M136" i="43"/>
  <c r="N136" i="43"/>
  <c r="O136" i="43"/>
  <c r="P136" i="43"/>
  <c r="Q136" i="43"/>
  <c r="R136" i="43"/>
  <c r="S136" i="43"/>
  <c r="T136" i="43"/>
  <c r="BA136" i="43"/>
  <c r="C137" i="43"/>
  <c r="D137" i="43"/>
  <c r="E137" i="43"/>
  <c r="F137" i="43"/>
  <c r="I137" i="43"/>
  <c r="J137" i="43"/>
  <c r="K137" i="43"/>
  <c r="L137" i="43"/>
  <c r="M137" i="43"/>
  <c r="N137" i="43"/>
  <c r="O137" i="43"/>
  <c r="P137" i="43"/>
  <c r="Q137" i="43"/>
  <c r="R137" i="43"/>
  <c r="S137" i="43"/>
  <c r="T137" i="43"/>
  <c r="BA137" i="43"/>
  <c r="AU131" i="18"/>
  <c r="L133" i="32" s="1"/>
  <c r="AV131" i="18"/>
  <c r="X133" i="32" s="1"/>
  <c r="AU132" i="18"/>
  <c r="L134" i="32" s="1"/>
  <c r="AV132" i="18"/>
  <c r="X134" i="32" s="1"/>
  <c r="AU133" i="18"/>
  <c r="L135" i="32" s="1"/>
  <c r="AV133" i="18"/>
  <c r="X135" i="32"/>
  <c r="AU134" i="18"/>
  <c r="L136" i="32" s="1"/>
  <c r="AV134" i="18"/>
  <c r="X136" i="32" s="1"/>
  <c r="AU135" i="18"/>
  <c r="L137" i="32" s="1"/>
  <c r="AV135" i="18"/>
  <c r="X137" i="32" s="1"/>
  <c r="O131" i="4"/>
  <c r="F132" i="30" s="1"/>
  <c r="P131" i="4"/>
  <c r="K132" i="30" s="1"/>
  <c r="O132" i="4"/>
  <c r="F133" i="30"/>
  <c r="P132" i="4"/>
  <c r="K133" i="30" s="1"/>
  <c r="O133" i="4"/>
  <c r="F134" i="30"/>
  <c r="P133" i="4"/>
  <c r="K134" i="30" s="1"/>
  <c r="O134" i="4"/>
  <c r="F135" i="30" s="1"/>
  <c r="P134" i="4"/>
  <c r="K135" i="30" s="1"/>
  <c r="O135" i="4"/>
  <c r="F136" i="30" s="1"/>
  <c r="P135" i="4"/>
  <c r="K136" i="30" s="1"/>
  <c r="AA131" i="5"/>
  <c r="E132" i="30" s="1"/>
  <c r="AB131" i="5"/>
  <c r="J132" i="30" s="1"/>
  <c r="AA132" i="5"/>
  <c r="E133" i="30"/>
  <c r="AB132" i="5"/>
  <c r="J133" i="30" s="1"/>
  <c r="AA133" i="5"/>
  <c r="E134" i="30"/>
  <c r="AB133" i="5"/>
  <c r="J134" i="30" s="1"/>
  <c r="AA134" i="5"/>
  <c r="E135" i="30"/>
  <c r="AB134" i="5"/>
  <c r="J135" i="30" s="1"/>
  <c r="AA135" i="5"/>
  <c r="E136" i="30" s="1"/>
  <c r="AB135" i="5"/>
  <c r="J136" i="30" s="1"/>
  <c r="W131" i="6"/>
  <c r="D132" i="30" s="1"/>
  <c r="X131" i="6"/>
  <c r="I132" i="30" s="1"/>
  <c r="W132" i="6"/>
  <c r="D133" i="30" s="1"/>
  <c r="X132" i="6"/>
  <c r="I133" i="30"/>
  <c r="W133" i="6"/>
  <c r="D134" i="30" s="1"/>
  <c r="X133" i="6"/>
  <c r="I134" i="30" s="1"/>
  <c r="W134" i="6"/>
  <c r="D135" i="30" s="1"/>
  <c r="X134" i="6"/>
  <c r="I135" i="30" s="1"/>
  <c r="W135" i="6"/>
  <c r="D136" i="30" s="1"/>
  <c r="X135" i="6"/>
  <c r="I136" i="30" s="1"/>
  <c r="U132" i="7"/>
  <c r="V132" i="7"/>
  <c r="U133" i="7"/>
  <c r="E132" i="33" s="1"/>
  <c r="V133" i="7"/>
  <c r="U134" i="7"/>
  <c r="V134" i="7"/>
  <c r="U135" i="7"/>
  <c r="V135" i="7"/>
  <c r="U136" i="7"/>
  <c r="V136" i="7"/>
  <c r="U132" i="8"/>
  <c r="H131" i="57" s="1"/>
  <c r="V132" i="8"/>
  <c r="U133" i="8"/>
  <c r="V133" i="8"/>
  <c r="U134" i="8"/>
  <c r="V134" i="8"/>
  <c r="U135" i="8"/>
  <c r="V135" i="8"/>
  <c r="D134" i="33" s="1"/>
  <c r="U136" i="8"/>
  <c r="D135" i="33" s="1"/>
  <c r="V136" i="8"/>
  <c r="FI141" i="9"/>
  <c r="H131" i="33" s="1"/>
  <c r="FI142" i="9"/>
  <c r="H132" i="33" s="1"/>
  <c r="FI143" i="9"/>
  <c r="F133" i="31" s="1"/>
  <c r="FI144" i="9"/>
  <c r="F134" i="57" s="1"/>
  <c r="C131" i="2"/>
  <c r="D131" i="2"/>
  <c r="C131" i="33" s="1"/>
  <c r="E131" i="2"/>
  <c r="F131" i="2"/>
  <c r="G131" i="2"/>
  <c r="H131" i="2"/>
  <c r="I131" i="2"/>
  <c r="J131" i="2"/>
  <c r="C132" i="2"/>
  <c r="D132" i="2"/>
  <c r="C132" i="31" s="1"/>
  <c r="E132" i="2"/>
  <c r="K132" i="2" s="1"/>
  <c r="F132" i="2"/>
  <c r="G132" i="2"/>
  <c r="H132" i="2"/>
  <c r="I132" i="2"/>
  <c r="J132" i="2"/>
  <c r="C133" i="2"/>
  <c r="D133" i="2"/>
  <c r="C133" i="33" s="1"/>
  <c r="E133" i="2"/>
  <c r="F133" i="2"/>
  <c r="G133" i="2"/>
  <c r="H133" i="2"/>
  <c r="I133" i="2"/>
  <c r="J133" i="2"/>
  <c r="C134" i="2"/>
  <c r="D134" i="2"/>
  <c r="E134" i="2"/>
  <c r="K134" i="2" s="1"/>
  <c r="AX134" i="18" s="1"/>
  <c r="F134" i="2"/>
  <c r="G134" i="2"/>
  <c r="H134" i="2"/>
  <c r="I134" i="2"/>
  <c r="J134" i="2"/>
  <c r="D167" i="33"/>
  <c r="D164" i="44"/>
  <c r="H163" i="57"/>
  <c r="V158" i="8"/>
  <c r="U158" i="8"/>
  <c r="V157" i="8"/>
  <c r="U157" i="8"/>
  <c r="V156" i="8"/>
  <c r="U156" i="8"/>
  <c r="D155" i="44" s="1"/>
  <c r="V155" i="8"/>
  <c r="H154" i="57" s="1"/>
  <c r="U155" i="8"/>
  <c r="V154" i="8"/>
  <c r="U154" i="8"/>
  <c r="V153" i="8"/>
  <c r="U153" i="8"/>
  <c r="V152" i="8"/>
  <c r="U152" i="8"/>
  <c r="D151" i="33" s="1"/>
  <c r="D151" i="31"/>
  <c r="V151" i="8"/>
  <c r="H150" i="57" s="1"/>
  <c r="U151" i="8"/>
  <c r="V150" i="8"/>
  <c r="U150" i="8"/>
  <c r="V149" i="8"/>
  <c r="U149" i="8"/>
  <c r="V148" i="8"/>
  <c r="U148" i="8"/>
  <c r="V147" i="8"/>
  <c r="H146" i="57" s="1"/>
  <c r="U147" i="8"/>
  <c r="V146" i="8"/>
  <c r="U146" i="8"/>
  <c r="H145" i="57" s="1"/>
  <c r="V145" i="8"/>
  <c r="U145" i="8"/>
  <c r="V144" i="8"/>
  <c r="U144" i="8"/>
  <c r="V143" i="8"/>
  <c r="H142" i="57" s="1"/>
  <c r="U143" i="8"/>
  <c r="V142" i="8"/>
  <c r="U142" i="8"/>
  <c r="V141" i="8"/>
  <c r="U141" i="8"/>
  <c r="V140" i="8"/>
  <c r="U140" i="8"/>
  <c r="V139" i="8"/>
  <c r="D138" i="33" s="1"/>
  <c r="U139" i="8"/>
  <c r="V138" i="8"/>
  <c r="U138" i="8"/>
  <c r="D137" i="44" s="1"/>
  <c r="V137" i="8"/>
  <c r="U137" i="8"/>
  <c r="V131" i="8"/>
  <c r="U131" i="8"/>
  <c r="D130" i="31" s="1"/>
  <c r="V130" i="8"/>
  <c r="D129" i="44" s="1"/>
  <c r="U130" i="8"/>
  <c r="V129" i="8"/>
  <c r="U129" i="8"/>
  <c r="H128" i="57" s="1"/>
  <c r="V128" i="8"/>
  <c r="U128" i="8"/>
  <c r="D127" i="33" s="1"/>
  <c r="V127" i="8"/>
  <c r="U127" i="8"/>
  <c r="D126" i="31" s="1"/>
  <c r="V126" i="8"/>
  <c r="D125" i="31" s="1"/>
  <c r="U126" i="8"/>
  <c r="V125" i="8"/>
  <c r="U125" i="8"/>
  <c r="V124" i="8"/>
  <c r="U124" i="8"/>
  <c r="D123" i="33" s="1"/>
  <c r="V123" i="8"/>
  <c r="U123" i="8"/>
  <c r="D122" i="31" s="1"/>
  <c r="V122" i="8"/>
  <c r="U122" i="8"/>
  <c r="V121" i="8"/>
  <c r="U121" i="8"/>
  <c r="V120" i="8"/>
  <c r="U120" i="8"/>
  <c r="D119" i="33" s="1"/>
  <c r="V119" i="8"/>
  <c r="U119" i="8"/>
  <c r="H118" i="57" s="1"/>
  <c r="V118" i="8"/>
  <c r="U118" i="8"/>
  <c r="V117" i="8"/>
  <c r="U117" i="8"/>
  <c r="V116" i="8"/>
  <c r="U116" i="8"/>
  <c r="D115" i="33" s="1"/>
  <c r="V115" i="8"/>
  <c r="U115" i="8"/>
  <c r="V114" i="8"/>
  <c r="U114" i="8"/>
  <c r="V113" i="8"/>
  <c r="U113" i="8"/>
  <c r="V112" i="8"/>
  <c r="U112" i="8"/>
  <c r="D111" i="33" s="1"/>
  <c r="V111" i="8"/>
  <c r="U111" i="8"/>
  <c r="D110" i="33" s="1"/>
  <c r="V110" i="8"/>
  <c r="U110" i="8"/>
  <c r="V109" i="8"/>
  <c r="U109" i="8"/>
  <c r="V108" i="8"/>
  <c r="U108" i="8"/>
  <c r="D107" i="33" s="1"/>
  <c r="V107" i="8"/>
  <c r="U107" i="8"/>
  <c r="V106" i="8"/>
  <c r="U106" i="8"/>
  <c r="V105" i="8"/>
  <c r="U105" i="8"/>
  <c r="V104" i="8"/>
  <c r="U104" i="8"/>
  <c r="H103" i="57" s="1"/>
  <c r="V103" i="8"/>
  <c r="U103" i="8"/>
  <c r="V102" i="8"/>
  <c r="U102" i="8"/>
  <c r="V101" i="8"/>
  <c r="U101" i="8"/>
  <c r="D100" i="44" s="1"/>
  <c r="V100" i="8"/>
  <c r="U100" i="8"/>
  <c r="D99" i="44" s="1"/>
  <c r="V99" i="8"/>
  <c r="U99" i="8"/>
  <c r="D98" i="31" s="1"/>
  <c r="V98" i="8"/>
  <c r="U98" i="8"/>
  <c r="V97" i="8"/>
  <c r="U97" i="8"/>
  <c r="V96" i="8"/>
  <c r="U96" i="8"/>
  <c r="D95" i="33" s="1"/>
  <c r="H95" i="57"/>
  <c r="V95" i="8"/>
  <c r="U95" i="8"/>
  <c r="V94" i="8"/>
  <c r="U94" i="8"/>
  <c r="V93" i="8"/>
  <c r="U93" i="8"/>
  <c r="V92" i="8"/>
  <c r="U92" i="8"/>
  <c r="D91" i="44" s="1"/>
  <c r="V91" i="8"/>
  <c r="U91" i="8"/>
  <c r="V90" i="8"/>
  <c r="U90" i="8"/>
  <c r="V89" i="8"/>
  <c r="U89" i="8"/>
  <c r="V88" i="8"/>
  <c r="U88" i="8"/>
  <c r="H87" i="57" s="1"/>
  <c r="V87" i="8"/>
  <c r="D86" i="33" s="1"/>
  <c r="U87" i="8"/>
  <c r="V86" i="8"/>
  <c r="U86" i="8"/>
  <c r="V85" i="8"/>
  <c r="U85" i="8"/>
  <c r="V84" i="8"/>
  <c r="U84" i="8"/>
  <c r="D83" i="31" s="1"/>
  <c r="V83" i="8"/>
  <c r="U83" i="8"/>
  <c r="V82" i="8"/>
  <c r="U82" i="8"/>
  <c r="V81" i="8"/>
  <c r="U81" i="8"/>
  <c r="V80" i="8"/>
  <c r="U80" i="8"/>
  <c r="D79" i="31" s="1"/>
  <c r="V79" i="8"/>
  <c r="U79" i="8"/>
  <c r="V78" i="8"/>
  <c r="U78" i="8"/>
  <c r="V77" i="8"/>
  <c r="U77" i="8"/>
  <c r="V76" i="8"/>
  <c r="U76" i="8"/>
  <c r="H75" i="57" s="1"/>
  <c r="V75" i="8"/>
  <c r="U75" i="8"/>
  <c r="V74" i="8"/>
  <c r="U74" i="8"/>
  <c r="V73" i="8"/>
  <c r="U73" i="8"/>
  <c r="V72" i="8"/>
  <c r="U72" i="8"/>
  <c r="D71" i="44" s="1"/>
  <c r="V71" i="8"/>
  <c r="U71" i="8"/>
  <c r="V70" i="8"/>
  <c r="U70" i="8"/>
  <c r="V69" i="8"/>
  <c r="U69" i="8"/>
  <c r="V68" i="8"/>
  <c r="U68" i="8"/>
  <c r="D67" i="33" s="1"/>
  <c r="V67" i="8"/>
  <c r="U67" i="8"/>
  <c r="V66" i="8"/>
  <c r="D65" i="33" s="1"/>
  <c r="U66" i="8"/>
  <c r="V65" i="8"/>
  <c r="U65" i="8"/>
  <c r="V64" i="8"/>
  <c r="U64" i="8"/>
  <c r="D63" i="44" s="1"/>
  <c r="V63" i="8"/>
  <c r="U63" i="8"/>
  <c r="V62" i="8"/>
  <c r="D61" i="33" s="1"/>
  <c r="U62" i="8"/>
  <c r="V61" i="8"/>
  <c r="U61" i="8"/>
  <c r="H60" i="57" s="1"/>
  <c r="V60" i="8"/>
  <c r="U60" i="8"/>
  <c r="D59" i="44" s="1"/>
  <c r="V59" i="8"/>
  <c r="U59" i="8"/>
  <c r="V58" i="8"/>
  <c r="U58" i="8"/>
  <c r="V57" i="8"/>
  <c r="U57" i="8"/>
  <c r="D56" i="44" s="1"/>
  <c r="V56" i="8"/>
  <c r="U56" i="8"/>
  <c r="V55" i="8"/>
  <c r="U55" i="8"/>
  <c r="V54" i="8"/>
  <c r="U54" i="8"/>
  <c r="H53" i="57" s="1"/>
  <c r="V53" i="8"/>
  <c r="U53" i="8"/>
  <c r="D52" i="33" s="1"/>
  <c r="V52" i="8"/>
  <c r="U52" i="8"/>
  <c r="H51" i="57" s="1"/>
  <c r="V51" i="8"/>
  <c r="U51" i="8"/>
  <c r="V50" i="8"/>
  <c r="U50" i="8"/>
  <c r="D49" i="31" s="1"/>
  <c r="V49" i="8"/>
  <c r="D48" i="31" s="1"/>
  <c r="U49" i="8"/>
  <c r="V48" i="8"/>
  <c r="U48" i="8"/>
  <c r="V47" i="8"/>
  <c r="U47" i="8"/>
  <c r="V46" i="8"/>
  <c r="U46" i="8"/>
  <c r="V45" i="8"/>
  <c r="D44" i="33" s="1"/>
  <c r="U45" i="8"/>
  <c r="V44" i="8"/>
  <c r="U44" i="8"/>
  <c r="V43" i="8"/>
  <c r="U43" i="8"/>
  <c r="V42" i="8"/>
  <c r="U42" i="8"/>
  <c r="V41" i="8"/>
  <c r="D40" i="31" s="1"/>
  <c r="U41" i="8"/>
  <c r="V40" i="8"/>
  <c r="U40" i="8"/>
  <c r="V39" i="8"/>
  <c r="U39" i="8"/>
  <c r="V38" i="8"/>
  <c r="U38" i="8"/>
  <c r="V37" i="8"/>
  <c r="D36" i="44" s="1"/>
  <c r="U37" i="8"/>
  <c r="V36" i="8"/>
  <c r="U36" i="8"/>
  <c r="V35" i="8"/>
  <c r="U35" i="8"/>
  <c r="V34" i="8"/>
  <c r="U34" i="8"/>
  <c r="V33" i="8"/>
  <c r="D32" i="31" s="1"/>
  <c r="U33" i="8"/>
  <c r="V32" i="8"/>
  <c r="U32" i="8"/>
  <c r="V31" i="8"/>
  <c r="U31" i="8"/>
  <c r="V30" i="8"/>
  <c r="U30" i="8"/>
  <c r="V29" i="8"/>
  <c r="D28" i="33" s="1"/>
  <c r="U29" i="8"/>
  <c r="V28" i="8"/>
  <c r="U28" i="8"/>
  <c r="V27" i="8"/>
  <c r="U27" i="8"/>
  <c r="V26" i="8"/>
  <c r="U26" i="8"/>
  <c r="V25" i="8"/>
  <c r="H24" i="57" s="1"/>
  <c r="U25" i="8"/>
  <c r="V24" i="8"/>
  <c r="U24" i="8"/>
  <c r="H23" i="57" s="1"/>
  <c r="V23" i="8"/>
  <c r="U23" i="8"/>
  <c r="V22" i="8"/>
  <c r="U22" i="8"/>
  <c r="V21" i="8"/>
  <c r="D20" i="33" s="1"/>
  <c r="U21" i="8"/>
  <c r="V20" i="8"/>
  <c r="U20" i="8"/>
  <c r="D19" i="44" s="1"/>
  <c r="V19" i="8"/>
  <c r="U19" i="8"/>
  <c r="V18" i="8"/>
  <c r="U18" i="8"/>
  <c r="V17" i="8"/>
  <c r="D16" i="33" s="1"/>
  <c r="U17" i="8"/>
  <c r="V16" i="8"/>
  <c r="U16" i="8"/>
  <c r="V15" i="8"/>
  <c r="U15" i="8"/>
  <c r="V14" i="8"/>
  <c r="U14" i="8"/>
  <c r="V13" i="8"/>
  <c r="H12" i="57" s="1"/>
  <c r="U13" i="8"/>
  <c r="V12" i="8"/>
  <c r="U12" i="8"/>
  <c r="D11" i="33" s="1"/>
  <c r="V11" i="8"/>
  <c r="U11" i="8"/>
  <c r="V10" i="8"/>
  <c r="D9" i="33" s="1"/>
  <c r="U10" i="8"/>
  <c r="H9" i="57" s="1"/>
  <c r="V9" i="8"/>
  <c r="U9" i="8"/>
  <c r="D8" i="31" s="1"/>
  <c r="V8" i="8"/>
  <c r="U8" i="8"/>
  <c r="V7" i="8"/>
  <c r="U7" i="8"/>
  <c r="AA86" i="82"/>
  <c r="AA85" i="82"/>
  <c r="AA84" i="82"/>
  <c r="AA83" i="82"/>
  <c r="AA82" i="82"/>
  <c r="AA81" i="82"/>
  <c r="AA80" i="82"/>
  <c r="AA79" i="82"/>
  <c r="AA78" i="82"/>
  <c r="AA77" i="82"/>
  <c r="AA76" i="82"/>
  <c r="AA75" i="82"/>
  <c r="AA74" i="82"/>
  <c r="AA73" i="82"/>
  <c r="AA72" i="82"/>
  <c r="AA71" i="82"/>
  <c r="AA70" i="82"/>
  <c r="AA69" i="82"/>
  <c r="AA68" i="82"/>
  <c r="AA67" i="82"/>
  <c r="AA66" i="82"/>
  <c r="AA65" i="82"/>
  <c r="AA64" i="82"/>
  <c r="AA63" i="82"/>
  <c r="AA62" i="82"/>
  <c r="AA61" i="82"/>
  <c r="AA60" i="82"/>
  <c r="AA59" i="82"/>
  <c r="AA58" i="82"/>
  <c r="AA57" i="82"/>
  <c r="AA56" i="82"/>
  <c r="AA55" i="82"/>
  <c r="AA54" i="82"/>
  <c r="AA53" i="82"/>
  <c r="AA52" i="82"/>
  <c r="AA51" i="82"/>
  <c r="AA50" i="82"/>
  <c r="AA49" i="82"/>
  <c r="AA48" i="82"/>
  <c r="AA47" i="82"/>
  <c r="AA46" i="82"/>
  <c r="AA45" i="82"/>
  <c r="AA44" i="82"/>
  <c r="AA43" i="82"/>
  <c r="AA42" i="82"/>
  <c r="AA41" i="82"/>
  <c r="AA40" i="82"/>
  <c r="AA39" i="82"/>
  <c r="AA38" i="82"/>
  <c r="AA37" i="82"/>
  <c r="AA36" i="82"/>
  <c r="AA35" i="82"/>
  <c r="AA34" i="82"/>
  <c r="AA33" i="82"/>
  <c r="AA32" i="82"/>
  <c r="AA31" i="82"/>
  <c r="AA30" i="82"/>
  <c r="AA29" i="82"/>
  <c r="AA28" i="82"/>
  <c r="AA27" i="82"/>
  <c r="AA26" i="82"/>
  <c r="AA25" i="82"/>
  <c r="AA24" i="82"/>
  <c r="AA23" i="82"/>
  <c r="AA22" i="82"/>
  <c r="AA21" i="82"/>
  <c r="AA20" i="82"/>
  <c r="AA19" i="82"/>
  <c r="AA18" i="82"/>
  <c r="AA17" i="82"/>
  <c r="AA16" i="82"/>
  <c r="AA15" i="82"/>
  <c r="AA14" i="82"/>
  <c r="AA13" i="82"/>
  <c r="AA12" i="82"/>
  <c r="AA11" i="82"/>
  <c r="AA10" i="82"/>
  <c r="AA9" i="82"/>
  <c r="AA8" i="82"/>
  <c r="AA7" i="82"/>
  <c r="AA6" i="82"/>
  <c r="AI7" i="2"/>
  <c r="AJ7" i="2"/>
  <c r="AI8" i="2"/>
  <c r="AJ8" i="2"/>
  <c r="AI9" i="2"/>
  <c r="AJ9" i="2"/>
  <c r="AI10" i="2"/>
  <c r="AJ10" i="2"/>
  <c r="AI11" i="2"/>
  <c r="AJ11" i="2"/>
  <c r="AI12" i="2"/>
  <c r="AJ12" i="2"/>
  <c r="AI13" i="2"/>
  <c r="AK13" i="2" s="1"/>
  <c r="AJ13" i="15" s="1"/>
  <c r="AJ13" i="2"/>
  <c r="AI14" i="2"/>
  <c r="AJ14" i="2"/>
  <c r="AI15" i="2"/>
  <c r="AJ15" i="2"/>
  <c r="AI16" i="2"/>
  <c r="AJ16" i="2"/>
  <c r="AI17" i="2"/>
  <c r="AJ17" i="2"/>
  <c r="AI18" i="2"/>
  <c r="AJ18" i="2"/>
  <c r="AI19" i="2"/>
  <c r="AJ19" i="2"/>
  <c r="AI20" i="2"/>
  <c r="AJ20" i="2"/>
  <c r="AI21" i="2"/>
  <c r="AJ21" i="2"/>
  <c r="AI22" i="2"/>
  <c r="AJ22" i="2"/>
  <c r="AI23" i="2"/>
  <c r="AJ23" i="2"/>
  <c r="AI24" i="2"/>
  <c r="AJ24" i="2"/>
  <c r="AI25" i="2"/>
  <c r="AK25" i="2" s="1"/>
  <c r="AJ25" i="15" s="1"/>
  <c r="AJ25" i="2"/>
  <c r="AI26" i="2"/>
  <c r="AJ26" i="2"/>
  <c r="AI27" i="2"/>
  <c r="AK27" i="2" s="1"/>
  <c r="AJ27" i="15" s="1"/>
  <c r="AJ27" i="2"/>
  <c r="AI28" i="2"/>
  <c r="AJ28" i="2"/>
  <c r="AI29" i="2"/>
  <c r="AJ29" i="2"/>
  <c r="AI30" i="2"/>
  <c r="AJ30" i="2"/>
  <c r="AI31" i="2"/>
  <c r="AJ31" i="2"/>
  <c r="AI32" i="2"/>
  <c r="AK32" i="2" s="1"/>
  <c r="AJ32" i="15" s="1"/>
  <c r="AJ32" i="2"/>
  <c r="AI33" i="2"/>
  <c r="AK33" i="2"/>
  <c r="AJ33" i="15" s="1"/>
  <c r="AJ33" i="2"/>
  <c r="AI34" i="2"/>
  <c r="AJ34" i="2"/>
  <c r="AI35" i="2"/>
  <c r="AJ35" i="2"/>
  <c r="AK35" i="2" s="1"/>
  <c r="AI36" i="2"/>
  <c r="AK36" i="2" s="1"/>
  <c r="AJ36" i="15" s="1"/>
  <c r="AJ36" i="2"/>
  <c r="AI37" i="2"/>
  <c r="AK37" i="2" s="1"/>
  <c r="AJ37" i="15" s="1"/>
  <c r="AJ37" i="2"/>
  <c r="AI38" i="2"/>
  <c r="AK38" i="2" s="1"/>
  <c r="AJ38" i="15" s="1"/>
  <c r="AJ38" i="2"/>
  <c r="AI39" i="2"/>
  <c r="AJ39" i="2"/>
  <c r="AI40" i="2"/>
  <c r="AK40" i="2" s="1"/>
  <c r="AJ40" i="15" s="1"/>
  <c r="AJ40" i="2"/>
  <c r="AI41" i="2"/>
  <c r="AK41" i="2" s="1"/>
  <c r="AJ41" i="15" s="1"/>
  <c r="AJ41" i="2"/>
  <c r="AI42" i="2"/>
  <c r="AK42" i="2" s="1"/>
  <c r="AJ42" i="15" s="1"/>
  <c r="AJ42" i="2"/>
  <c r="AI43" i="2"/>
  <c r="AJ43" i="2"/>
  <c r="AI44" i="2"/>
  <c r="AJ44" i="2"/>
  <c r="AI45" i="2"/>
  <c r="AJ45" i="2"/>
  <c r="AI46" i="2"/>
  <c r="AK46" i="2" s="1"/>
  <c r="AJ46" i="15" s="1"/>
  <c r="AJ46" i="2"/>
  <c r="AI47" i="2"/>
  <c r="AJ47" i="2"/>
  <c r="AI48" i="2"/>
  <c r="AK48" i="2" s="1"/>
  <c r="AJ48" i="15" s="1"/>
  <c r="AJ48" i="2"/>
  <c r="AI49" i="2"/>
  <c r="AK49" i="2" s="1"/>
  <c r="AJ49" i="15" s="1"/>
  <c r="AJ49" i="2"/>
  <c r="AI50" i="2"/>
  <c r="AJ50" i="2"/>
  <c r="AI51" i="2"/>
  <c r="AJ51" i="2"/>
  <c r="AI52" i="2"/>
  <c r="AJ52" i="2"/>
  <c r="AI53" i="2"/>
  <c r="AJ53" i="2"/>
  <c r="AI54" i="2"/>
  <c r="AJ54" i="2"/>
  <c r="AI55" i="2"/>
  <c r="AJ55" i="2"/>
  <c r="AI56" i="2"/>
  <c r="AJ56" i="2"/>
  <c r="AI57" i="2"/>
  <c r="AJ57" i="2"/>
  <c r="AI58" i="2"/>
  <c r="AJ58" i="2"/>
  <c r="AI59" i="2"/>
  <c r="AJ59" i="2"/>
  <c r="AI60" i="2"/>
  <c r="AJ60" i="2"/>
  <c r="AI61" i="2"/>
  <c r="AJ61" i="2"/>
  <c r="AI62" i="2"/>
  <c r="AK62" i="2" s="1"/>
  <c r="AJ62" i="15" s="1"/>
  <c r="AJ62" i="2"/>
  <c r="AI63" i="2"/>
  <c r="AJ63" i="2"/>
  <c r="AI64" i="2"/>
  <c r="AJ64" i="2"/>
  <c r="AI65" i="2"/>
  <c r="AK65" i="2" s="1"/>
  <c r="AJ65" i="15" s="1"/>
  <c r="AJ65" i="2"/>
  <c r="AI66" i="2"/>
  <c r="AJ66" i="2"/>
  <c r="AI67" i="2"/>
  <c r="AJ67" i="2"/>
  <c r="AI68" i="2"/>
  <c r="AJ68" i="2"/>
  <c r="AI69" i="2"/>
  <c r="AK69" i="2" s="1"/>
  <c r="AJ69" i="15" s="1"/>
  <c r="AJ69" i="2"/>
  <c r="AI70" i="2"/>
  <c r="AK70" i="2" s="1"/>
  <c r="AJ70" i="15" s="1"/>
  <c r="AJ70" i="2"/>
  <c r="AI71" i="2"/>
  <c r="AJ71" i="2"/>
  <c r="AI72" i="2"/>
  <c r="AJ72" i="2"/>
  <c r="AI73" i="2"/>
  <c r="AK73" i="2" s="1"/>
  <c r="AJ73" i="15" s="1"/>
  <c r="AJ73" i="2"/>
  <c r="AI74" i="2"/>
  <c r="AK74" i="2" s="1"/>
  <c r="AJ74" i="15" s="1"/>
  <c r="AJ74" i="2"/>
  <c r="AI75" i="2"/>
  <c r="AJ75" i="2"/>
  <c r="AI76" i="2"/>
  <c r="AJ76" i="2"/>
  <c r="AI77" i="2"/>
  <c r="AK77" i="2" s="1"/>
  <c r="AJ77" i="15" s="1"/>
  <c r="AJ77" i="2"/>
  <c r="AI78" i="2"/>
  <c r="AK78" i="2" s="1"/>
  <c r="AJ78" i="2"/>
  <c r="AI79" i="2"/>
  <c r="AJ79" i="2"/>
  <c r="AI80" i="2"/>
  <c r="AJ80" i="2"/>
  <c r="AI81" i="2"/>
  <c r="AJ81" i="2"/>
  <c r="AI82" i="2"/>
  <c r="AK82" i="2" s="1"/>
  <c r="AJ82" i="15" s="1"/>
  <c r="AJ82" i="2"/>
  <c r="AI83" i="2"/>
  <c r="AJ83" i="2"/>
  <c r="AI84" i="2"/>
  <c r="AJ84" i="2"/>
  <c r="AI85" i="2"/>
  <c r="AJ85" i="2"/>
  <c r="AI86" i="2"/>
  <c r="AJ86" i="2"/>
  <c r="AI87" i="2"/>
  <c r="AJ87" i="2"/>
  <c r="AI88" i="2"/>
  <c r="AJ88" i="2"/>
  <c r="AI89" i="2"/>
  <c r="AK89" i="2" s="1"/>
  <c r="AJ89" i="15" s="1"/>
  <c r="AJ89" i="2"/>
  <c r="AI90" i="2"/>
  <c r="AK90" i="2" s="1"/>
  <c r="AJ90" i="2"/>
  <c r="AI91" i="2"/>
  <c r="AJ91" i="2"/>
  <c r="AI92" i="2"/>
  <c r="AJ92" i="2"/>
  <c r="AI93" i="2"/>
  <c r="AJ93" i="2"/>
  <c r="AI94" i="2"/>
  <c r="AK94" i="2" s="1"/>
  <c r="AJ94" i="15" s="1"/>
  <c r="AJ94" i="2"/>
  <c r="AI95" i="2"/>
  <c r="AJ95" i="2"/>
  <c r="AI96" i="2"/>
  <c r="AJ96" i="2"/>
  <c r="AI97" i="2"/>
  <c r="AJ97" i="2"/>
  <c r="AI98" i="2"/>
  <c r="AK98" i="2" s="1"/>
  <c r="AJ98" i="15" s="1"/>
  <c r="AJ98" i="2"/>
  <c r="AI99" i="2"/>
  <c r="AJ99" i="2"/>
  <c r="AI100" i="2"/>
  <c r="AJ100" i="2"/>
  <c r="AI101" i="2"/>
  <c r="AJ101" i="2"/>
  <c r="AI102" i="2"/>
  <c r="AK102" i="2" s="1"/>
  <c r="AJ102" i="15" s="1"/>
  <c r="AJ102" i="2"/>
  <c r="AI103" i="2"/>
  <c r="AJ103" i="2"/>
  <c r="AI104" i="2"/>
  <c r="AJ104" i="2"/>
  <c r="AI105" i="2"/>
  <c r="AJ105" i="2"/>
  <c r="AI106" i="2"/>
  <c r="AK106" i="2" s="1"/>
  <c r="AJ106" i="15" s="1"/>
  <c r="AJ106" i="2"/>
  <c r="AI107" i="2"/>
  <c r="AJ107" i="2"/>
  <c r="AI108" i="2"/>
  <c r="AJ108" i="2"/>
  <c r="AI109" i="2"/>
  <c r="AJ109" i="2"/>
  <c r="AI110" i="2"/>
  <c r="AJ110" i="2"/>
  <c r="AI111" i="2"/>
  <c r="AJ111" i="2"/>
  <c r="AI112" i="2"/>
  <c r="AJ112" i="2"/>
  <c r="AI113" i="2"/>
  <c r="AJ113" i="2"/>
  <c r="AI114" i="2"/>
  <c r="AK114" i="2" s="1"/>
  <c r="AJ114" i="15" s="1"/>
  <c r="AJ114" i="2"/>
  <c r="AI115" i="2"/>
  <c r="AJ115" i="2"/>
  <c r="AI116" i="2"/>
  <c r="AJ116" i="2"/>
  <c r="AI117" i="2"/>
  <c r="AJ117" i="2"/>
  <c r="AI118" i="2"/>
  <c r="AK118" i="2" s="1"/>
  <c r="AJ118" i="15" s="1"/>
  <c r="AJ118" i="2"/>
  <c r="AI119" i="2"/>
  <c r="AJ119" i="2"/>
  <c r="AI120" i="2"/>
  <c r="AJ120" i="2"/>
  <c r="AI121" i="2"/>
  <c r="AJ121" i="2"/>
  <c r="AI122" i="2"/>
  <c r="AJ122" i="2"/>
  <c r="AI123" i="2"/>
  <c r="AJ123" i="2"/>
  <c r="AI124" i="2"/>
  <c r="AJ124" i="2"/>
  <c r="AI125" i="2"/>
  <c r="AJ125" i="2"/>
  <c r="AI126" i="2"/>
  <c r="AJ126" i="2"/>
  <c r="AI127" i="2"/>
  <c r="AJ127" i="2"/>
  <c r="AI128" i="2"/>
  <c r="AJ128" i="2"/>
  <c r="AI129" i="2"/>
  <c r="AK129" i="2" s="1"/>
  <c r="AJ129" i="15" s="1"/>
  <c r="AJ129" i="2"/>
  <c r="AI130" i="2"/>
  <c r="AJ130" i="2"/>
  <c r="AI135" i="2"/>
  <c r="AJ135" i="2"/>
  <c r="AI136" i="2"/>
  <c r="AJ136" i="2"/>
  <c r="AI137" i="2"/>
  <c r="AK137" i="2" s="1"/>
  <c r="AJ137" i="15" s="1"/>
  <c r="AJ137" i="2"/>
  <c r="AI138" i="2"/>
  <c r="AJ138" i="2"/>
  <c r="AI139" i="2"/>
  <c r="AJ139" i="2"/>
  <c r="AI140" i="2"/>
  <c r="AJ140" i="2"/>
  <c r="AI141" i="2"/>
  <c r="AT13" i="53" s="1"/>
  <c r="AJ141" i="2"/>
  <c r="AU13" i="53" s="1"/>
  <c r="AI142" i="2"/>
  <c r="AJ142" i="2"/>
  <c r="AU14" i="53" s="1"/>
  <c r="AI143" i="2"/>
  <c r="AT15" i="53" s="1"/>
  <c r="AJ143" i="2"/>
  <c r="AU15" i="53" s="1"/>
  <c r="AI144" i="2"/>
  <c r="AT16" i="53" s="1"/>
  <c r="AJ144" i="2"/>
  <c r="AU16" i="53" s="1"/>
  <c r="AI145" i="2"/>
  <c r="AT17" i="53" s="1"/>
  <c r="AJ145" i="2"/>
  <c r="AU17" i="53" s="1"/>
  <c r="AI146" i="2"/>
  <c r="AT18" i="53" s="1"/>
  <c r="AJ146" i="2"/>
  <c r="AU18" i="53" s="1"/>
  <c r="AI147" i="2"/>
  <c r="AT19" i="53" s="1"/>
  <c r="AJ147" i="2"/>
  <c r="AU19" i="53" s="1"/>
  <c r="AI148" i="2"/>
  <c r="AT20" i="53" s="1"/>
  <c r="AJ148" i="2"/>
  <c r="AU20" i="53" s="1"/>
  <c r="AI149" i="2"/>
  <c r="AT21" i="53" s="1"/>
  <c r="AJ149" i="2"/>
  <c r="AU21" i="53" s="1"/>
  <c r="AI150" i="2"/>
  <c r="AT22" i="53" s="1"/>
  <c r="AJ150" i="2"/>
  <c r="AU22" i="53" s="1"/>
  <c r="AI151" i="2"/>
  <c r="AT23" i="53" s="1"/>
  <c r="AJ151" i="2"/>
  <c r="AU23" i="53" s="1"/>
  <c r="AI152" i="2"/>
  <c r="AT24" i="53" s="1"/>
  <c r="AJ152" i="2"/>
  <c r="AU24" i="53" s="1"/>
  <c r="AI153" i="2"/>
  <c r="AT25" i="53" s="1"/>
  <c r="AJ153" i="2"/>
  <c r="AU25" i="53" s="1"/>
  <c r="AI154" i="2"/>
  <c r="AJ154" i="2"/>
  <c r="AU26" i="53" s="1"/>
  <c r="AI155" i="2"/>
  <c r="AT27" i="53" s="1"/>
  <c r="AJ155" i="2"/>
  <c r="AU27" i="53" s="1"/>
  <c r="AI156" i="2"/>
  <c r="AT28" i="53" s="1"/>
  <c r="AJ156" i="2"/>
  <c r="AU28" i="53" s="1"/>
  <c r="AI157" i="2"/>
  <c r="AT29" i="53" s="1"/>
  <c r="AJ157" i="2"/>
  <c r="AI167" i="2"/>
  <c r="AJ167" i="2"/>
  <c r="AI6" i="2"/>
  <c r="AJ6" i="2"/>
  <c r="AP7" i="15"/>
  <c r="AQ7" i="15"/>
  <c r="AP8" i="15"/>
  <c r="AQ8" i="15"/>
  <c r="AP9" i="15"/>
  <c r="AQ9" i="15"/>
  <c r="AP10" i="15"/>
  <c r="AR10" i="15" s="1"/>
  <c r="AQ10" i="15"/>
  <c r="AP11" i="15"/>
  <c r="AQ11" i="15"/>
  <c r="AP12" i="15"/>
  <c r="AQ12" i="15"/>
  <c r="AP13" i="15"/>
  <c r="AQ13" i="15"/>
  <c r="AP14" i="15"/>
  <c r="AR14" i="15" s="1"/>
  <c r="AQ14" i="15"/>
  <c r="AP15" i="15"/>
  <c r="AQ15" i="15"/>
  <c r="AP16" i="15"/>
  <c r="AQ16" i="15"/>
  <c r="AP17" i="15"/>
  <c r="AQ17" i="15"/>
  <c r="AP18" i="15"/>
  <c r="AR18" i="15" s="1"/>
  <c r="AQ18" i="15"/>
  <c r="AP19" i="15"/>
  <c r="AQ19" i="15"/>
  <c r="AP20" i="15"/>
  <c r="AQ20" i="15"/>
  <c r="AP21" i="15"/>
  <c r="AQ21" i="15"/>
  <c r="AP22" i="15"/>
  <c r="AR22" i="15" s="1"/>
  <c r="AQ22" i="15"/>
  <c r="AP23" i="15"/>
  <c r="AQ23" i="15"/>
  <c r="AP24" i="15"/>
  <c r="AQ24" i="15"/>
  <c r="AP25" i="15"/>
  <c r="AQ25" i="15"/>
  <c r="AP26" i="15"/>
  <c r="AR26" i="15" s="1"/>
  <c r="AQ26" i="15"/>
  <c r="AP27" i="15"/>
  <c r="AQ27" i="15"/>
  <c r="AP28" i="15"/>
  <c r="AQ28" i="15"/>
  <c r="AP29" i="15"/>
  <c r="AQ29" i="15"/>
  <c r="AP30" i="15"/>
  <c r="AR30" i="15" s="1"/>
  <c r="AQ30" i="15"/>
  <c r="AP31" i="15"/>
  <c r="AQ31" i="15"/>
  <c r="AP32" i="15"/>
  <c r="AQ32" i="15"/>
  <c r="AP33" i="15"/>
  <c r="AQ33" i="15"/>
  <c r="AP34" i="15"/>
  <c r="AR34" i="15" s="1"/>
  <c r="AQ34" i="15"/>
  <c r="AP35" i="15"/>
  <c r="AQ35" i="15"/>
  <c r="AP36" i="15"/>
  <c r="AQ36" i="15"/>
  <c r="AP37" i="15"/>
  <c r="AQ37" i="15"/>
  <c r="AP38" i="15"/>
  <c r="AR38" i="15" s="1"/>
  <c r="AQ38" i="15"/>
  <c r="AP39" i="15"/>
  <c r="AQ39" i="15"/>
  <c r="AP40" i="15"/>
  <c r="AQ40" i="15"/>
  <c r="AP41" i="15"/>
  <c r="AQ41" i="15"/>
  <c r="AP42" i="15"/>
  <c r="AR42" i="15" s="1"/>
  <c r="AQ42" i="15"/>
  <c r="AP43" i="15"/>
  <c r="AQ43" i="15"/>
  <c r="AP44" i="15"/>
  <c r="AQ44" i="15"/>
  <c r="AP45" i="15"/>
  <c r="AQ45" i="15"/>
  <c r="AP46" i="15"/>
  <c r="AR46" i="15" s="1"/>
  <c r="AQ46" i="15"/>
  <c r="AP47" i="15"/>
  <c r="AQ47" i="15"/>
  <c r="AP48" i="15"/>
  <c r="AQ48" i="15"/>
  <c r="AP49" i="15"/>
  <c r="AQ49" i="15"/>
  <c r="AP50" i="15"/>
  <c r="AR50" i="15" s="1"/>
  <c r="AQ50" i="15"/>
  <c r="AP51" i="15"/>
  <c r="AQ51" i="15"/>
  <c r="AP52" i="15"/>
  <c r="AQ52" i="15"/>
  <c r="AP53" i="15"/>
  <c r="AQ53" i="15"/>
  <c r="AP54" i="15"/>
  <c r="AR54" i="15" s="1"/>
  <c r="AQ54" i="15"/>
  <c r="AP55" i="15"/>
  <c r="AQ55" i="15"/>
  <c r="AP56" i="15"/>
  <c r="AQ56" i="15"/>
  <c r="AP57" i="15"/>
  <c r="AQ57" i="15"/>
  <c r="AP58" i="15"/>
  <c r="AR58" i="15" s="1"/>
  <c r="AQ58" i="15"/>
  <c r="AP59" i="15"/>
  <c r="AQ59" i="15"/>
  <c r="AP60" i="15"/>
  <c r="AQ60" i="15"/>
  <c r="AP61" i="15"/>
  <c r="AQ61" i="15"/>
  <c r="AP62" i="15"/>
  <c r="AR62" i="15" s="1"/>
  <c r="AQ62" i="15"/>
  <c r="AP63" i="15"/>
  <c r="AQ63" i="15"/>
  <c r="AP64" i="15"/>
  <c r="AQ64" i="15"/>
  <c r="AP65" i="15"/>
  <c r="AQ65" i="15"/>
  <c r="AP66" i="15"/>
  <c r="AR66" i="15" s="1"/>
  <c r="AQ66" i="15"/>
  <c r="AP67" i="15"/>
  <c r="AQ67" i="15"/>
  <c r="AP68" i="15"/>
  <c r="AQ68" i="15"/>
  <c r="AP69" i="15"/>
  <c r="AQ69" i="15"/>
  <c r="AP70" i="15"/>
  <c r="AR70" i="15" s="1"/>
  <c r="AQ70" i="15"/>
  <c r="AP71" i="15"/>
  <c r="AQ71" i="15"/>
  <c r="AP72" i="15"/>
  <c r="AQ72" i="15"/>
  <c r="AP73" i="15"/>
  <c r="AQ73" i="15"/>
  <c r="AP74" i="15"/>
  <c r="AR74" i="15" s="1"/>
  <c r="AQ74" i="15"/>
  <c r="AP75" i="15"/>
  <c r="AQ75" i="15"/>
  <c r="AP76" i="15"/>
  <c r="AQ76" i="15"/>
  <c r="AP77" i="15"/>
  <c r="AQ77" i="15"/>
  <c r="AP78" i="15"/>
  <c r="AR78" i="15" s="1"/>
  <c r="AQ78" i="15"/>
  <c r="AP79" i="15"/>
  <c r="AQ79" i="15"/>
  <c r="AP80" i="15"/>
  <c r="AQ80" i="15"/>
  <c r="AP81" i="15"/>
  <c r="AQ81" i="15"/>
  <c r="AP82" i="15"/>
  <c r="AR82" i="15" s="1"/>
  <c r="AQ82" i="15"/>
  <c r="AP83" i="15"/>
  <c r="AQ83" i="15"/>
  <c r="AP84" i="15"/>
  <c r="AQ84" i="15"/>
  <c r="AP85" i="15"/>
  <c r="AQ85" i="15"/>
  <c r="AP86" i="15"/>
  <c r="AR86" i="15" s="1"/>
  <c r="AQ86" i="15"/>
  <c r="AP87" i="15"/>
  <c r="AQ87" i="15"/>
  <c r="AP88" i="15"/>
  <c r="AQ88" i="15"/>
  <c r="AP89" i="15"/>
  <c r="AQ89" i="15"/>
  <c r="AP90" i="15"/>
  <c r="AR90" i="15" s="1"/>
  <c r="AQ90" i="15"/>
  <c r="AP91" i="15"/>
  <c r="AQ91" i="15"/>
  <c r="AP92" i="15"/>
  <c r="AQ92" i="15"/>
  <c r="AP93" i="15"/>
  <c r="AQ93" i="15"/>
  <c r="AP94" i="15"/>
  <c r="AR94" i="15" s="1"/>
  <c r="AQ94" i="15"/>
  <c r="AP95" i="15"/>
  <c r="AQ95" i="15"/>
  <c r="AP96" i="15"/>
  <c r="AQ96" i="15"/>
  <c r="AP97" i="15"/>
  <c r="AQ97" i="15"/>
  <c r="AP98" i="15"/>
  <c r="AR98" i="15" s="1"/>
  <c r="AQ98" i="15"/>
  <c r="AP99" i="15"/>
  <c r="AQ99" i="15"/>
  <c r="AP100" i="15"/>
  <c r="AQ100" i="15"/>
  <c r="AP101" i="15"/>
  <c r="AQ101" i="15"/>
  <c r="AP102" i="15"/>
  <c r="AR102" i="15" s="1"/>
  <c r="AQ102" i="15"/>
  <c r="AP103" i="15"/>
  <c r="AQ103" i="15"/>
  <c r="AP104" i="15"/>
  <c r="AQ104" i="15"/>
  <c r="AP105" i="15"/>
  <c r="AQ105" i="15"/>
  <c r="AP106" i="15"/>
  <c r="AR106" i="15" s="1"/>
  <c r="AQ106" i="15"/>
  <c r="AP107" i="15"/>
  <c r="AQ107" i="15"/>
  <c r="AP108" i="15"/>
  <c r="AQ108" i="15"/>
  <c r="AP109" i="15"/>
  <c r="AQ109" i="15"/>
  <c r="AP110" i="15"/>
  <c r="AR110" i="15" s="1"/>
  <c r="AQ110" i="15"/>
  <c r="AP111" i="15"/>
  <c r="AQ111" i="15"/>
  <c r="AP112" i="15"/>
  <c r="AQ112" i="15"/>
  <c r="AP113" i="15"/>
  <c r="AQ113" i="15"/>
  <c r="AP114" i="15"/>
  <c r="AR114" i="15" s="1"/>
  <c r="AQ114" i="15"/>
  <c r="AP115" i="15"/>
  <c r="AQ115" i="15"/>
  <c r="AP116" i="15"/>
  <c r="AQ116" i="15"/>
  <c r="AP117" i="15"/>
  <c r="AR117" i="15" s="1"/>
  <c r="AQ117" i="15"/>
  <c r="AP118" i="15"/>
  <c r="AR118" i="15" s="1"/>
  <c r="AQ118" i="15"/>
  <c r="AP119" i="15"/>
  <c r="AQ119" i="15"/>
  <c r="AP120" i="15"/>
  <c r="AQ120" i="15"/>
  <c r="AP121" i="15"/>
  <c r="AR121" i="15" s="1"/>
  <c r="AQ121" i="15"/>
  <c r="AP122" i="15"/>
  <c r="AR122" i="15" s="1"/>
  <c r="AQ122" i="15"/>
  <c r="AP123" i="15"/>
  <c r="AQ123" i="15"/>
  <c r="AP124" i="15"/>
  <c r="AQ124" i="15"/>
  <c r="AP125" i="15"/>
  <c r="AR125" i="15" s="1"/>
  <c r="AQ125" i="15"/>
  <c r="AP126" i="15"/>
  <c r="AR126" i="15" s="1"/>
  <c r="AQ126" i="15"/>
  <c r="AP127" i="15"/>
  <c r="AQ127" i="15"/>
  <c r="AP128" i="15"/>
  <c r="AQ128" i="15"/>
  <c r="AP129" i="15"/>
  <c r="AR129" i="15" s="1"/>
  <c r="AQ129" i="15"/>
  <c r="AP130" i="15"/>
  <c r="AR130" i="15" s="1"/>
  <c r="AQ130" i="15"/>
  <c r="AP136" i="15"/>
  <c r="AQ136" i="15"/>
  <c r="AP137" i="15"/>
  <c r="AQ137" i="15"/>
  <c r="AP138" i="15"/>
  <c r="AR138" i="15" s="1"/>
  <c r="AQ138" i="15"/>
  <c r="AP139" i="15"/>
  <c r="AR139" i="15" s="1"/>
  <c r="AQ139" i="15"/>
  <c r="AP140" i="15"/>
  <c r="AQ140" i="15"/>
  <c r="AP141" i="15"/>
  <c r="AQ141" i="15"/>
  <c r="AP142" i="15"/>
  <c r="AR142" i="15" s="1"/>
  <c r="AQ142" i="15"/>
  <c r="AP143" i="15"/>
  <c r="AR143" i="15" s="1"/>
  <c r="AQ143" i="15"/>
  <c r="AP144" i="15"/>
  <c r="AQ144" i="15"/>
  <c r="AP145" i="15"/>
  <c r="AQ145" i="15"/>
  <c r="AP146" i="15"/>
  <c r="AQ146" i="15"/>
  <c r="AP147" i="15"/>
  <c r="AQ147" i="15"/>
  <c r="AP148" i="15"/>
  <c r="AQ148" i="15"/>
  <c r="AP149" i="15"/>
  <c r="AQ149" i="15"/>
  <c r="AP150" i="15"/>
  <c r="AQ150" i="15"/>
  <c r="AP151" i="15"/>
  <c r="AQ151" i="15"/>
  <c r="AP152" i="15"/>
  <c r="AQ152" i="15"/>
  <c r="AP153" i="15"/>
  <c r="AQ153" i="15"/>
  <c r="AP154" i="15"/>
  <c r="AR154" i="15" s="1"/>
  <c r="AQ154" i="15"/>
  <c r="AP155" i="15"/>
  <c r="AR155" i="15" s="1"/>
  <c r="AQ155" i="15"/>
  <c r="AP156" i="15"/>
  <c r="AQ156" i="15"/>
  <c r="AP157" i="15"/>
  <c r="AQ157" i="15"/>
  <c r="AP6" i="15"/>
  <c r="AR6" i="15" s="1"/>
  <c r="AQ6" i="15"/>
  <c r="U8" i="7"/>
  <c r="U9" i="7"/>
  <c r="U10" i="7"/>
  <c r="U11" i="7"/>
  <c r="E10" i="31" s="1"/>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7" i="7"/>
  <c r="U138" i="7"/>
  <c r="U139" i="7"/>
  <c r="U140" i="7"/>
  <c r="U141" i="7"/>
  <c r="U142" i="7"/>
  <c r="U143" i="7"/>
  <c r="U144" i="7"/>
  <c r="U145" i="7"/>
  <c r="U146" i="7"/>
  <c r="U147" i="7"/>
  <c r="U148" i="7"/>
  <c r="U149" i="7"/>
  <c r="U150" i="7"/>
  <c r="U151" i="7"/>
  <c r="U152" i="7"/>
  <c r="U153" i="7"/>
  <c r="U154" i="7"/>
  <c r="U155" i="7"/>
  <c r="U156" i="7"/>
  <c r="U157" i="7"/>
  <c r="U158" i="7"/>
  <c r="U164" i="7"/>
  <c r="U165" i="7"/>
  <c r="U166" i="7"/>
  <c r="U167" i="7"/>
  <c r="U168" i="7"/>
  <c r="V8" i="7"/>
  <c r="V9" i="7"/>
  <c r="V10" i="7"/>
  <c r="V11" i="7"/>
  <c r="V12" i="7"/>
  <c r="E11" i="33" s="1"/>
  <c r="V13" i="7"/>
  <c r="V14" i="7"/>
  <c r="E13" i="33"/>
  <c r="V15" i="7"/>
  <c r="V16" i="7"/>
  <c r="V17" i="7"/>
  <c r="V18" i="7"/>
  <c r="V19" i="7"/>
  <c r="V20" i="7"/>
  <c r="V21" i="7"/>
  <c r="V22" i="7"/>
  <c r="V23" i="7"/>
  <c r="V24" i="7"/>
  <c r="V25" i="7"/>
  <c r="V26" i="7"/>
  <c r="V27" i="7"/>
  <c r="V28" i="7"/>
  <c r="V29" i="7"/>
  <c r="V30" i="7"/>
  <c r="E29" i="33" s="1"/>
  <c r="V31" i="7"/>
  <c r="V32" i="7"/>
  <c r="V33" i="7"/>
  <c r="V34" i="7"/>
  <c r="V35" i="7"/>
  <c r="V36" i="7"/>
  <c r="V37" i="7"/>
  <c r="V38" i="7"/>
  <c r="V39" i="7"/>
  <c r="V40" i="7"/>
  <c r="V41" i="7"/>
  <c r="V42" i="7"/>
  <c r="V43" i="7"/>
  <c r="E42" i="33" s="1"/>
  <c r="V44" i="7"/>
  <c r="V45" i="7"/>
  <c r="V46" i="7"/>
  <c r="V47" i="7"/>
  <c r="V48" i="7"/>
  <c r="V49" i="7"/>
  <c r="V50" i="7"/>
  <c r="V51" i="7"/>
  <c r="E50" i="33" s="1"/>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7" i="7"/>
  <c r="V138" i="7"/>
  <c r="E137" i="33" s="1"/>
  <c r="V139" i="7"/>
  <c r="V140" i="7"/>
  <c r="V141" i="7"/>
  <c r="V142" i="7"/>
  <c r="V143" i="7"/>
  <c r="V144" i="7"/>
  <c r="V145" i="7"/>
  <c r="V146" i="7"/>
  <c r="V147" i="7"/>
  <c r="V148" i="7"/>
  <c r="V149" i="7"/>
  <c r="V150" i="7"/>
  <c r="V151" i="7"/>
  <c r="V152" i="7"/>
  <c r="V153" i="7"/>
  <c r="V154" i="7"/>
  <c r="V155" i="7"/>
  <c r="V156" i="7"/>
  <c r="V157" i="7"/>
  <c r="V158" i="7"/>
  <c r="V164" i="7"/>
  <c r="V165" i="7"/>
  <c r="V166" i="7"/>
  <c r="V167" i="7"/>
  <c r="V168" i="7"/>
  <c r="V7" i="7"/>
  <c r="U7" i="7"/>
  <c r="F155" i="2"/>
  <c r="H155" i="2"/>
  <c r="J155" i="2"/>
  <c r="F156" i="2"/>
  <c r="H156" i="2"/>
  <c r="J156" i="2"/>
  <c r="F157" i="2"/>
  <c r="H157" i="2"/>
  <c r="J157" i="2"/>
  <c r="E155" i="2"/>
  <c r="G155" i="2"/>
  <c r="I155" i="2"/>
  <c r="E156" i="2"/>
  <c r="G156" i="2"/>
  <c r="I156" i="2"/>
  <c r="E157" i="2"/>
  <c r="G157" i="2"/>
  <c r="I157" i="2"/>
  <c r="F94" i="2"/>
  <c r="L94" i="2" s="1"/>
  <c r="H94" i="2"/>
  <c r="J94" i="2"/>
  <c r="F98" i="2"/>
  <c r="H98" i="2"/>
  <c r="J98" i="2"/>
  <c r="F154" i="2"/>
  <c r="H154" i="2"/>
  <c r="L154" i="2" s="1"/>
  <c r="J154" i="2"/>
  <c r="E98" i="2"/>
  <c r="G98" i="2"/>
  <c r="I98" i="2"/>
  <c r="E118" i="2"/>
  <c r="G118" i="2"/>
  <c r="I118" i="2"/>
  <c r="E142" i="2"/>
  <c r="K142" i="2" s="1"/>
  <c r="G142" i="2"/>
  <c r="I142" i="2"/>
  <c r="E146" i="2"/>
  <c r="G146" i="2"/>
  <c r="I146" i="2"/>
  <c r="E154" i="2"/>
  <c r="G154" i="2"/>
  <c r="I154" i="2"/>
  <c r="K154" i="2" s="1"/>
  <c r="D154" i="68" s="1"/>
  <c r="F154" i="68" s="1"/>
  <c r="F153" i="2"/>
  <c r="H153" i="2"/>
  <c r="J153" i="2"/>
  <c r="E153" i="2"/>
  <c r="G153" i="2"/>
  <c r="I153" i="2"/>
  <c r="F135" i="2"/>
  <c r="H135" i="2"/>
  <c r="J135" i="2"/>
  <c r="F136" i="2"/>
  <c r="H136" i="2"/>
  <c r="J136" i="2"/>
  <c r="F137" i="2"/>
  <c r="H137" i="2"/>
  <c r="J137" i="2"/>
  <c r="F138" i="2"/>
  <c r="L138" i="2" s="1"/>
  <c r="H138" i="2"/>
  <c r="J138" i="2"/>
  <c r="F139" i="2"/>
  <c r="H139" i="2"/>
  <c r="J139" i="2"/>
  <c r="F140" i="2"/>
  <c r="H140" i="2"/>
  <c r="J140" i="2"/>
  <c r="J168" i="2" s="1"/>
  <c r="F141" i="2"/>
  <c r="L141" i="2" s="1"/>
  <c r="H141" i="2"/>
  <c r="J141" i="2"/>
  <c r="F142" i="2"/>
  <c r="H142" i="2"/>
  <c r="J142" i="2"/>
  <c r="F143" i="2"/>
  <c r="H143" i="2"/>
  <c r="J143" i="2"/>
  <c r="F144" i="2"/>
  <c r="H144" i="2"/>
  <c r="J144" i="2"/>
  <c r="F145" i="2"/>
  <c r="H145" i="2"/>
  <c r="J145" i="2"/>
  <c r="F146" i="2"/>
  <c r="H146" i="2"/>
  <c r="J146" i="2"/>
  <c r="F147" i="2"/>
  <c r="H147" i="2"/>
  <c r="J147" i="2"/>
  <c r="F148" i="2"/>
  <c r="H148" i="2"/>
  <c r="J148" i="2"/>
  <c r="E136" i="2"/>
  <c r="G136" i="2"/>
  <c r="I136" i="2"/>
  <c r="E137" i="2"/>
  <c r="G137" i="2"/>
  <c r="I137" i="2"/>
  <c r="E138" i="2"/>
  <c r="G138" i="2"/>
  <c r="I138" i="2"/>
  <c r="E139" i="2"/>
  <c r="G139" i="2"/>
  <c r="I139" i="2"/>
  <c r="E140" i="2"/>
  <c r="G140" i="2"/>
  <c r="I140" i="2"/>
  <c r="E141" i="2"/>
  <c r="G141" i="2"/>
  <c r="I141" i="2"/>
  <c r="E143" i="2"/>
  <c r="G143" i="2"/>
  <c r="I143" i="2"/>
  <c r="E144" i="2"/>
  <c r="G144" i="2"/>
  <c r="I144" i="2"/>
  <c r="E145" i="2"/>
  <c r="G145" i="2"/>
  <c r="I145" i="2"/>
  <c r="E147" i="2"/>
  <c r="G147" i="2"/>
  <c r="I147" i="2"/>
  <c r="E148" i="2"/>
  <c r="G148" i="2"/>
  <c r="I148" i="2"/>
  <c r="E135" i="2"/>
  <c r="G135" i="2"/>
  <c r="I135" i="2"/>
  <c r="F116" i="2"/>
  <c r="H116" i="2"/>
  <c r="J116" i="2"/>
  <c r="F117" i="2"/>
  <c r="L117" i="2" s="1"/>
  <c r="AY117" i="18" s="1"/>
  <c r="H117" i="2"/>
  <c r="J117" i="2"/>
  <c r="F118" i="2"/>
  <c r="H118" i="2"/>
  <c r="J118" i="2"/>
  <c r="F115" i="2"/>
  <c r="H115" i="2"/>
  <c r="J115" i="2"/>
  <c r="E116" i="2"/>
  <c r="G116" i="2"/>
  <c r="I116" i="2"/>
  <c r="E117" i="2"/>
  <c r="G117" i="2"/>
  <c r="I117" i="2"/>
  <c r="E115" i="2"/>
  <c r="G115" i="2"/>
  <c r="I115" i="2"/>
  <c r="F85" i="2"/>
  <c r="H85" i="2"/>
  <c r="J85" i="2"/>
  <c r="F86" i="2"/>
  <c r="H86" i="2"/>
  <c r="J86" i="2"/>
  <c r="F87" i="2"/>
  <c r="H87" i="2"/>
  <c r="J87" i="2"/>
  <c r="F88" i="2"/>
  <c r="H88" i="2"/>
  <c r="J88" i="2"/>
  <c r="F89" i="2"/>
  <c r="H89" i="2"/>
  <c r="J89" i="2"/>
  <c r="F90" i="2"/>
  <c r="H90" i="2"/>
  <c r="J90" i="2"/>
  <c r="F91" i="2"/>
  <c r="H91" i="2"/>
  <c r="J91" i="2"/>
  <c r="F92" i="2"/>
  <c r="H92" i="2"/>
  <c r="J92" i="2"/>
  <c r="F93" i="2"/>
  <c r="H93" i="2"/>
  <c r="J93" i="2"/>
  <c r="F95" i="2"/>
  <c r="H95" i="2"/>
  <c r="J95" i="2"/>
  <c r="F96" i="2"/>
  <c r="H96" i="2"/>
  <c r="J96" i="2"/>
  <c r="F97" i="2"/>
  <c r="H97" i="2"/>
  <c r="J97" i="2"/>
  <c r="F84" i="2"/>
  <c r="H84" i="2"/>
  <c r="J84" i="2"/>
  <c r="E85" i="2"/>
  <c r="G85" i="2"/>
  <c r="I85" i="2"/>
  <c r="E86" i="2"/>
  <c r="G86" i="2"/>
  <c r="I86" i="2"/>
  <c r="E87" i="2"/>
  <c r="G87" i="2"/>
  <c r="I87" i="2"/>
  <c r="E88" i="2"/>
  <c r="G88" i="2"/>
  <c r="I88" i="2"/>
  <c r="E89" i="2"/>
  <c r="G89" i="2"/>
  <c r="I89" i="2"/>
  <c r="E90" i="2"/>
  <c r="G90" i="2"/>
  <c r="I90" i="2"/>
  <c r="E91" i="2"/>
  <c r="G91" i="2"/>
  <c r="I91" i="2"/>
  <c r="E92" i="2"/>
  <c r="G92" i="2"/>
  <c r="I92" i="2"/>
  <c r="E93" i="2"/>
  <c r="G93" i="2"/>
  <c r="I93" i="2"/>
  <c r="E94" i="2"/>
  <c r="G94" i="2"/>
  <c r="I94" i="2"/>
  <c r="E95" i="2"/>
  <c r="K95" i="2" s="1"/>
  <c r="C96" i="30" s="1"/>
  <c r="G95" i="2"/>
  <c r="I95" i="2"/>
  <c r="E96" i="2"/>
  <c r="G96" i="2"/>
  <c r="I96" i="2"/>
  <c r="E97" i="2"/>
  <c r="G97" i="2"/>
  <c r="I97" i="2"/>
  <c r="E84" i="2"/>
  <c r="G84" i="2"/>
  <c r="I84" i="2"/>
  <c r="I60" i="58"/>
  <c r="J60" i="58"/>
  <c r="C10" i="43"/>
  <c r="E10" i="43"/>
  <c r="I10" i="43"/>
  <c r="K10" i="43"/>
  <c r="M10" i="43"/>
  <c r="O10" i="43"/>
  <c r="Q10" i="43"/>
  <c r="S10" i="43"/>
  <c r="D10" i="43"/>
  <c r="F10" i="43"/>
  <c r="J10" i="43"/>
  <c r="L10" i="43"/>
  <c r="N10" i="43"/>
  <c r="P10" i="43"/>
  <c r="R10" i="43"/>
  <c r="T10" i="43"/>
  <c r="E8" i="91"/>
  <c r="F8" i="91"/>
  <c r="C11" i="43"/>
  <c r="E11" i="43"/>
  <c r="I11" i="43"/>
  <c r="K11" i="43"/>
  <c r="M11" i="43"/>
  <c r="O11" i="43"/>
  <c r="Q11" i="43"/>
  <c r="S11" i="43"/>
  <c r="D11" i="43"/>
  <c r="F11" i="43"/>
  <c r="J11" i="43"/>
  <c r="L11" i="43"/>
  <c r="N11" i="43"/>
  <c r="P11" i="43"/>
  <c r="R11" i="43"/>
  <c r="T11" i="43"/>
  <c r="E9" i="91"/>
  <c r="F9" i="91"/>
  <c r="C12" i="43"/>
  <c r="E12" i="43"/>
  <c r="I12" i="43"/>
  <c r="K12" i="43"/>
  <c r="M12" i="43"/>
  <c r="O12" i="43"/>
  <c r="Q12" i="43"/>
  <c r="S12" i="43"/>
  <c r="D12" i="43"/>
  <c r="F12" i="43"/>
  <c r="J12" i="43"/>
  <c r="L12" i="43"/>
  <c r="N12" i="43"/>
  <c r="P12" i="43"/>
  <c r="R12" i="43"/>
  <c r="T12" i="43"/>
  <c r="E10" i="91"/>
  <c r="F10" i="91"/>
  <c r="C13" i="43"/>
  <c r="E13" i="43"/>
  <c r="I13" i="43"/>
  <c r="K13" i="43"/>
  <c r="M13" i="43"/>
  <c r="O13" i="43"/>
  <c r="Q13" i="43"/>
  <c r="S13" i="43"/>
  <c r="D13" i="43"/>
  <c r="F13" i="43"/>
  <c r="J13" i="43"/>
  <c r="L13" i="43"/>
  <c r="N13" i="43"/>
  <c r="P13" i="43"/>
  <c r="R13" i="43"/>
  <c r="T13" i="43"/>
  <c r="E11" i="91"/>
  <c r="F11" i="91"/>
  <c r="C14" i="43"/>
  <c r="E14" i="43"/>
  <c r="I14" i="43"/>
  <c r="K14" i="43"/>
  <c r="M14" i="43"/>
  <c r="O14" i="43"/>
  <c r="Q14" i="43"/>
  <c r="S14" i="43"/>
  <c r="D14" i="43"/>
  <c r="F14" i="43"/>
  <c r="J14" i="43"/>
  <c r="L14" i="43"/>
  <c r="N14" i="43"/>
  <c r="P14" i="43"/>
  <c r="R14" i="43"/>
  <c r="T14" i="43"/>
  <c r="E12" i="91"/>
  <c r="F12" i="91"/>
  <c r="C15" i="43"/>
  <c r="E15" i="43"/>
  <c r="I15" i="43"/>
  <c r="K15" i="43"/>
  <c r="M15" i="43"/>
  <c r="O15" i="43"/>
  <c r="Q15" i="43"/>
  <c r="S15" i="43"/>
  <c r="D15" i="43"/>
  <c r="F15" i="43"/>
  <c r="J15" i="43"/>
  <c r="L15" i="43"/>
  <c r="N15" i="43"/>
  <c r="P15" i="43"/>
  <c r="R15" i="43"/>
  <c r="T15" i="43"/>
  <c r="E13" i="91"/>
  <c r="F13" i="91"/>
  <c r="C16" i="43"/>
  <c r="E16" i="43"/>
  <c r="I16" i="43"/>
  <c r="K16" i="43"/>
  <c r="M16" i="43"/>
  <c r="O16" i="43"/>
  <c r="Q16" i="43"/>
  <c r="S16" i="43"/>
  <c r="D16" i="43"/>
  <c r="F16" i="43"/>
  <c r="J16" i="43"/>
  <c r="L16" i="43"/>
  <c r="N16" i="43"/>
  <c r="P16" i="43"/>
  <c r="R16" i="43"/>
  <c r="T16" i="43"/>
  <c r="E14" i="91"/>
  <c r="F14" i="91"/>
  <c r="C17" i="43"/>
  <c r="E17" i="43"/>
  <c r="I17" i="43"/>
  <c r="K17" i="43"/>
  <c r="M17" i="43"/>
  <c r="O17" i="43"/>
  <c r="Q17" i="43"/>
  <c r="S17" i="43"/>
  <c r="D17" i="43"/>
  <c r="F17" i="43"/>
  <c r="J17" i="43"/>
  <c r="L17" i="43"/>
  <c r="N17" i="43"/>
  <c r="P17" i="43"/>
  <c r="R17" i="43"/>
  <c r="T17" i="43"/>
  <c r="E15" i="91"/>
  <c r="F15" i="91"/>
  <c r="C18" i="43"/>
  <c r="E18" i="43"/>
  <c r="I18" i="43"/>
  <c r="K18" i="43"/>
  <c r="M18" i="43"/>
  <c r="O18" i="43"/>
  <c r="Q18" i="43"/>
  <c r="S18" i="43"/>
  <c r="D18" i="43"/>
  <c r="F18" i="43"/>
  <c r="J18" i="43"/>
  <c r="L18" i="43"/>
  <c r="N18" i="43"/>
  <c r="P18" i="43"/>
  <c r="R18" i="43"/>
  <c r="T18" i="43"/>
  <c r="E16" i="91"/>
  <c r="F16" i="91"/>
  <c r="C19" i="43"/>
  <c r="E19" i="43"/>
  <c r="I19" i="43"/>
  <c r="K19" i="43"/>
  <c r="M19" i="43"/>
  <c r="O19" i="43"/>
  <c r="Q19" i="43"/>
  <c r="S19" i="43"/>
  <c r="D19" i="43"/>
  <c r="F19" i="43"/>
  <c r="J19" i="43"/>
  <c r="L19" i="43"/>
  <c r="N19" i="43"/>
  <c r="P19" i="43"/>
  <c r="R19" i="43"/>
  <c r="T19" i="43"/>
  <c r="E17" i="91"/>
  <c r="F17" i="91"/>
  <c r="C20" i="43"/>
  <c r="E20" i="43"/>
  <c r="I20" i="43"/>
  <c r="K20" i="43"/>
  <c r="M20" i="43"/>
  <c r="O20" i="43"/>
  <c r="Q20" i="43"/>
  <c r="S20" i="43"/>
  <c r="D20" i="43"/>
  <c r="F20" i="43"/>
  <c r="J20" i="43"/>
  <c r="L20" i="43"/>
  <c r="N20" i="43"/>
  <c r="P20" i="43"/>
  <c r="R20" i="43"/>
  <c r="T20" i="43"/>
  <c r="E18" i="91"/>
  <c r="F18" i="91"/>
  <c r="C21" i="43"/>
  <c r="E21" i="43"/>
  <c r="I21" i="43"/>
  <c r="K21" i="43"/>
  <c r="M21" i="43"/>
  <c r="O21" i="43"/>
  <c r="Q21" i="43"/>
  <c r="S21" i="43"/>
  <c r="D21" i="43"/>
  <c r="F21" i="43"/>
  <c r="J21" i="43"/>
  <c r="L21" i="43"/>
  <c r="N21" i="43"/>
  <c r="P21" i="43"/>
  <c r="R21" i="43"/>
  <c r="T21" i="43"/>
  <c r="E19" i="91"/>
  <c r="F19" i="91"/>
  <c r="C22" i="43"/>
  <c r="E22" i="43"/>
  <c r="I22" i="43"/>
  <c r="K22" i="43"/>
  <c r="M22" i="43"/>
  <c r="O22" i="43"/>
  <c r="Q22" i="43"/>
  <c r="S22" i="43"/>
  <c r="D22" i="43"/>
  <c r="F22" i="43"/>
  <c r="J22" i="43"/>
  <c r="L22" i="43"/>
  <c r="N22" i="43"/>
  <c r="P22" i="43"/>
  <c r="R22" i="43"/>
  <c r="T22" i="43"/>
  <c r="E20" i="91"/>
  <c r="F20" i="91"/>
  <c r="C23" i="43"/>
  <c r="E23" i="43"/>
  <c r="I23" i="43"/>
  <c r="K23" i="43"/>
  <c r="M23" i="43"/>
  <c r="O23" i="43"/>
  <c r="Q23" i="43"/>
  <c r="S23" i="43"/>
  <c r="D23" i="43"/>
  <c r="F23" i="43"/>
  <c r="J23" i="43"/>
  <c r="L23" i="43"/>
  <c r="N23" i="43"/>
  <c r="P23" i="43"/>
  <c r="R23" i="43"/>
  <c r="T23" i="43"/>
  <c r="E21" i="91"/>
  <c r="F21" i="91"/>
  <c r="C24" i="43"/>
  <c r="E24" i="43"/>
  <c r="I24" i="43"/>
  <c r="K24" i="43"/>
  <c r="M24" i="43"/>
  <c r="O24" i="43"/>
  <c r="Q24" i="43"/>
  <c r="S24" i="43"/>
  <c r="D24" i="43"/>
  <c r="F24" i="43"/>
  <c r="J24" i="43"/>
  <c r="L24" i="43"/>
  <c r="N24" i="43"/>
  <c r="P24" i="43"/>
  <c r="R24" i="43"/>
  <c r="T24" i="43"/>
  <c r="E22" i="91"/>
  <c r="F22" i="91"/>
  <c r="C25" i="43"/>
  <c r="E25" i="43"/>
  <c r="I25" i="43"/>
  <c r="K25" i="43"/>
  <c r="M25" i="43"/>
  <c r="O25" i="43"/>
  <c r="Q25" i="43"/>
  <c r="S25" i="43"/>
  <c r="D25" i="43"/>
  <c r="F25" i="43"/>
  <c r="J25" i="43"/>
  <c r="L25" i="43"/>
  <c r="N25" i="43"/>
  <c r="P25" i="43"/>
  <c r="R25" i="43"/>
  <c r="T25" i="43"/>
  <c r="E23" i="91"/>
  <c r="F23" i="91"/>
  <c r="C26" i="43"/>
  <c r="E26" i="43"/>
  <c r="I26" i="43"/>
  <c r="K26" i="43"/>
  <c r="M26" i="43"/>
  <c r="O26" i="43"/>
  <c r="Q26" i="43"/>
  <c r="S26" i="43"/>
  <c r="D26" i="43"/>
  <c r="F26" i="43"/>
  <c r="J26" i="43"/>
  <c r="L26" i="43"/>
  <c r="N26" i="43"/>
  <c r="P26" i="43"/>
  <c r="R26" i="43"/>
  <c r="T26" i="43"/>
  <c r="E24" i="91"/>
  <c r="F24" i="91"/>
  <c r="C27" i="43"/>
  <c r="E27" i="43"/>
  <c r="I27" i="43"/>
  <c r="K27" i="43"/>
  <c r="M27" i="43"/>
  <c r="O27" i="43"/>
  <c r="Q27" i="43"/>
  <c r="S27" i="43"/>
  <c r="D27" i="43"/>
  <c r="F27" i="43"/>
  <c r="J27" i="43"/>
  <c r="L27" i="43"/>
  <c r="N27" i="43"/>
  <c r="P27" i="43"/>
  <c r="R27" i="43"/>
  <c r="T27" i="43"/>
  <c r="E25" i="91"/>
  <c r="F25" i="91"/>
  <c r="C28" i="43"/>
  <c r="E28" i="43"/>
  <c r="I28" i="43"/>
  <c r="K28" i="43"/>
  <c r="M28" i="43"/>
  <c r="O28" i="43"/>
  <c r="Q28" i="43"/>
  <c r="S28" i="43"/>
  <c r="D28" i="43"/>
  <c r="F28" i="43"/>
  <c r="J28" i="43"/>
  <c r="L28" i="43"/>
  <c r="N28" i="43"/>
  <c r="P28" i="43"/>
  <c r="R28" i="43"/>
  <c r="T28" i="43"/>
  <c r="E26" i="91"/>
  <c r="F26" i="91"/>
  <c r="C29" i="43"/>
  <c r="E29" i="43"/>
  <c r="I29" i="43"/>
  <c r="K29" i="43"/>
  <c r="M29" i="43"/>
  <c r="O29" i="43"/>
  <c r="Q29" i="43"/>
  <c r="S29" i="43"/>
  <c r="D29" i="43"/>
  <c r="F29" i="43"/>
  <c r="J29" i="43"/>
  <c r="L29" i="43"/>
  <c r="N29" i="43"/>
  <c r="P29" i="43"/>
  <c r="R29" i="43"/>
  <c r="T29" i="43"/>
  <c r="E27" i="91"/>
  <c r="F27" i="91"/>
  <c r="C30" i="43"/>
  <c r="E30" i="43"/>
  <c r="I30" i="43"/>
  <c r="K30" i="43"/>
  <c r="M30" i="43"/>
  <c r="O30" i="43"/>
  <c r="Q30" i="43"/>
  <c r="S30" i="43"/>
  <c r="D30" i="43"/>
  <c r="F30" i="43"/>
  <c r="J30" i="43"/>
  <c r="L30" i="43"/>
  <c r="N30" i="43"/>
  <c r="P30" i="43"/>
  <c r="R30" i="43"/>
  <c r="T30" i="43"/>
  <c r="E28" i="91"/>
  <c r="F28" i="91"/>
  <c r="C31" i="43"/>
  <c r="E31" i="43"/>
  <c r="I31" i="43"/>
  <c r="K31" i="43"/>
  <c r="M31" i="43"/>
  <c r="O31" i="43"/>
  <c r="Q31" i="43"/>
  <c r="S31" i="43"/>
  <c r="D31" i="43"/>
  <c r="F31" i="43"/>
  <c r="J31" i="43"/>
  <c r="L31" i="43"/>
  <c r="N31" i="43"/>
  <c r="P31" i="43"/>
  <c r="R31" i="43"/>
  <c r="T31" i="43"/>
  <c r="E29" i="91"/>
  <c r="F29" i="91"/>
  <c r="C32" i="43"/>
  <c r="E32" i="43"/>
  <c r="I32" i="43"/>
  <c r="K32" i="43"/>
  <c r="M32" i="43"/>
  <c r="O32" i="43"/>
  <c r="Q32" i="43"/>
  <c r="S32" i="43"/>
  <c r="D32" i="43"/>
  <c r="F32" i="43"/>
  <c r="J32" i="43"/>
  <c r="L32" i="43"/>
  <c r="N32" i="43"/>
  <c r="P32" i="43"/>
  <c r="R32" i="43"/>
  <c r="T32" i="43"/>
  <c r="E30" i="91"/>
  <c r="F30" i="91"/>
  <c r="C33" i="43"/>
  <c r="E33" i="43"/>
  <c r="I33" i="43"/>
  <c r="K33" i="43"/>
  <c r="M33" i="43"/>
  <c r="O33" i="43"/>
  <c r="Q33" i="43"/>
  <c r="S33" i="43"/>
  <c r="D33" i="43"/>
  <c r="F33" i="43"/>
  <c r="J33" i="43"/>
  <c r="L33" i="43"/>
  <c r="N33" i="43"/>
  <c r="P33" i="43"/>
  <c r="R33" i="43"/>
  <c r="T33" i="43"/>
  <c r="E31" i="91"/>
  <c r="F31" i="91"/>
  <c r="C34" i="43"/>
  <c r="E34" i="43"/>
  <c r="I34" i="43"/>
  <c r="K34" i="43"/>
  <c r="M34" i="43"/>
  <c r="O34" i="43"/>
  <c r="Q34" i="43"/>
  <c r="S34" i="43"/>
  <c r="D34" i="43"/>
  <c r="F34" i="43"/>
  <c r="J34" i="43"/>
  <c r="L34" i="43"/>
  <c r="N34" i="43"/>
  <c r="P34" i="43"/>
  <c r="R34" i="43"/>
  <c r="T34" i="43"/>
  <c r="E32" i="91"/>
  <c r="F32" i="91"/>
  <c r="C35" i="43"/>
  <c r="E35" i="43"/>
  <c r="I35" i="43"/>
  <c r="K35" i="43"/>
  <c r="M35" i="43"/>
  <c r="O35" i="43"/>
  <c r="Q35" i="43"/>
  <c r="S35" i="43"/>
  <c r="D35" i="43"/>
  <c r="F35" i="43"/>
  <c r="J35" i="43"/>
  <c r="L35" i="43"/>
  <c r="N35" i="43"/>
  <c r="P35" i="43"/>
  <c r="R35" i="43"/>
  <c r="T35" i="43"/>
  <c r="E33" i="91"/>
  <c r="F33" i="91"/>
  <c r="C36" i="43"/>
  <c r="E36" i="43"/>
  <c r="I36" i="43"/>
  <c r="K36" i="43"/>
  <c r="M36" i="43"/>
  <c r="O36" i="43"/>
  <c r="Q36" i="43"/>
  <c r="S36" i="43"/>
  <c r="D36" i="43"/>
  <c r="F36" i="43"/>
  <c r="J36" i="43"/>
  <c r="L36" i="43"/>
  <c r="N36" i="43"/>
  <c r="P36" i="43"/>
  <c r="R36" i="43"/>
  <c r="T36" i="43"/>
  <c r="E34" i="91"/>
  <c r="F34" i="91"/>
  <c r="C37" i="43"/>
  <c r="E37" i="43"/>
  <c r="I37" i="43"/>
  <c r="K37" i="43"/>
  <c r="M37" i="43"/>
  <c r="O37" i="43"/>
  <c r="Q37" i="43"/>
  <c r="S37" i="43"/>
  <c r="D37" i="43"/>
  <c r="F37" i="43"/>
  <c r="J37" i="43"/>
  <c r="L37" i="43"/>
  <c r="N37" i="43"/>
  <c r="P37" i="43"/>
  <c r="R37" i="43"/>
  <c r="T37" i="43"/>
  <c r="E35" i="91"/>
  <c r="F35" i="91"/>
  <c r="C38" i="43"/>
  <c r="E38" i="43"/>
  <c r="I38" i="43"/>
  <c r="K38" i="43"/>
  <c r="M38" i="43"/>
  <c r="O38" i="43"/>
  <c r="Q38" i="43"/>
  <c r="S38" i="43"/>
  <c r="D38" i="43"/>
  <c r="F38" i="43"/>
  <c r="J38" i="43"/>
  <c r="L38" i="43"/>
  <c r="N38" i="43"/>
  <c r="P38" i="43"/>
  <c r="R38" i="43"/>
  <c r="T38" i="43"/>
  <c r="E36" i="91"/>
  <c r="F36" i="91"/>
  <c r="C39" i="43"/>
  <c r="E39" i="43"/>
  <c r="I39" i="43"/>
  <c r="K39" i="43"/>
  <c r="M39" i="43"/>
  <c r="O39" i="43"/>
  <c r="Q39" i="43"/>
  <c r="S39" i="43"/>
  <c r="D39" i="43"/>
  <c r="F39" i="43"/>
  <c r="J39" i="43"/>
  <c r="L39" i="43"/>
  <c r="N39" i="43"/>
  <c r="P39" i="43"/>
  <c r="R39" i="43"/>
  <c r="T39" i="43"/>
  <c r="E37" i="91"/>
  <c r="F37" i="91"/>
  <c r="C40" i="43"/>
  <c r="E40" i="43"/>
  <c r="I40" i="43"/>
  <c r="K40" i="43"/>
  <c r="M40" i="43"/>
  <c r="O40" i="43"/>
  <c r="Q40" i="43"/>
  <c r="S40" i="43"/>
  <c r="D40" i="43"/>
  <c r="F40" i="43"/>
  <c r="J40" i="43"/>
  <c r="L40" i="43"/>
  <c r="N40" i="43"/>
  <c r="P40" i="43"/>
  <c r="R40" i="43"/>
  <c r="T40" i="43"/>
  <c r="E38" i="91"/>
  <c r="F38" i="91"/>
  <c r="C41" i="43"/>
  <c r="E41" i="43"/>
  <c r="I41" i="43"/>
  <c r="K41" i="43"/>
  <c r="M41" i="43"/>
  <c r="O41" i="43"/>
  <c r="Q41" i="43"/>
  <c r="S41" i="43"/>
  <c r="D41" i="43"/>
  <c r="F41" i="43"/>
  <c r="J41" i="43"/>
  <c r="L41" i="43"/>
  <c r="N41" i="43"/>
  <c r="P41" i="43"/>
  <c r="R41" i="43"/>
  <c r="T41" i="43"/>
  <c r="E39" i="91"/>
  <c r="F39" i="91"/>
  <c r="C42" i="43"/>
  <c r="E42" i="43"/>
  <c r="I42" i="43"/>
  <c r="K42" i="43"/>
  <c r="M42" i="43"/>
  <c r="O42" i="43"/>
  <c r="Q42" i="43"/>
  <c r="S42" i="43"/>
  <c r="D42" i="43"/>
  <c r="F42" i="43"/>
  <c r="J42" i="43"/>
  <c r="L42" i="43"/>
  <c r="N42" i="43"/>
  <c r="P42" i="43"/>
  <c r="R42" i="43"/>
  <c r="T42" i="43"/>
  <c r="E40" i="91"/>
  <c r="F40" i="91"/>
  <c r="C43" i="43"/>
  <c r="E43" i="43"/>
  <c r="I43" i="43"/>
  <c r="K43" i="43"/>
  <c r="M43" i="43"/>
  <c r="O43" i="43"/>
  <c r="Q43" i="43"/>
  <c r="S43" i="43"/>
  <c r="D43" i="43"/>
  <c r="F43" i="43"/>
  <c r="J43" i="43"/>
  <c r="L43" i="43"/>
  <c r="N43" i="43"/>
  <c r="P43" i="43"/>
  <c r="R43" i="43"/>
  <c r="T43" i="43"/>
  <c r="E41" i="91"/>
  <c r="F41" i="91"/>
  <c r="C44" i="43"/>
  <c r="E44" i="43"/>
  <c r="I44" i="43"/>
  <c r="K44" i="43"/>
  <c r="M44" i="43"/>
  <c r="O44" i="43"/>
  <c r="Q44" i="43"/>
  <c r="S44" i="43"/>
  <c r="D44" i="43"/>
  <c r="F44" i="43"/>
  <c r="J44" i="43"/>
  <c r="L44" i="43"/>
  <c r="N44" i="43"/>
  <c r="P44" i="43"/>
  <c r="R44" i="43"/>
  <c r="T44" i="43"/>
  <c r="E42" i="91"/>
  <c r="F42" i="91"/>
  <c r="C45" i="43"/>
  <c r="E45" i="43"/>
  <c r="I45" i="43"/>
  <c r="K45" i="43"/>
  <c r="M45" i="43"/>
  <c r="O45" i="43"/>
  <c r="Q45" i="43"/>
  <c r="S45" i="43"/>
  <c r="D45" i="43"/>
  <c r="F45" i="43"/>
  <c r="J45" i="43"/>
  <c r="L45" i="43"/>
  <c r="N45" i="43"/>
  <c r="P45" i="43"/>
  <c r="R45" i="43"/>
  <c r="T45" i="43"/>
  <c r="E43" i="91"/>
  <c r="F43" i="91"/>
  <c r="C46" i="43"/>
  <c r="E46" i="43"/>
  <c r="I46" i="43"/>
  <c r="K46" i="43"/>
  <c r="M46" i="43"/>
  <c r="O46" i="43"/>
  <c r="Q46" i="43"/>
  <c r="S46" i="43"/>
  <c r="D46" i="43"/>
  <c r="F46" i="43"/>
  <c r="J46" i="43"/>
  <c r="L46" i="43"/>
  <c r="N46" i="43"/>
  <c r="P46" i="43"/>
  <c r="R46" i="43"/>
  <c r="T46" i="43"/>
  <c r="E44" i="91"/>
  <c r="F44" i="91"/>
  <c r="C47" i="43"/>
  <c r="E47" i="43"/>
  <c r="I47" i="43"/>
  <c r="K47" i="43"/>
  <c r="M47" i="43"/>
  <c r="O47" i="43"/>
  <c r="Q47" i="43"/>
  <c r="S47" i="43"/>
  <c r="D47" i="43"/>
  <c r="F47" i="43"/>
  <c r="J47" i="43"/>
  <c r="L47" i="43"/>
  <c r="N47" i="43"/>
  <c r="P47" i="43"/>
  <c r="R47" i="43"/>
  <c r="T47" i="43"/>
  <c r="E45" i="91"/>
  <c r="F45" i="91"/>
  <c r="C48" i="43"/>
  <c r="E48" i="43"/>
  <c r="I48" i="43"/>
  <c r="K48" i="43"/>
  <c r="M48" i="43"/>
  <c r="O48" i="43"/>
  <c r="Q48" i="43"/>
  <c r="S48" i="43"/>
  <c r="D48" i="43"/>
  <c r="F48" i="43"/>
  <c r="J48" i="43"/>
  <c r="L48" i="43"/>
  <c r="N48" i="43"/>
  <c r="P48" i="43"/>
  <c r="R48" i="43"/>
  <c r="T48" i="43"/>
  <c r="E46" i="91"/>
  <c r="F46" i="91"/>
  <c r="C49" i="43"/>
  <c r="E49" i="43"/>
  <c r="I49" i="43"/>
  <c r="K49" i="43"/>
  <c r="M49" i="43"/>
  <c r="O49" i="43"/>
  <c r="Q49" i="43"/>
  <c r="S49" i="43"/>
  <c r="D49" i="43"/>
  <c r="F49" i="43"/>
  <c r="J49" i="43"/>
  <c r="L49" i="43"/>
  <c r="N49" i="43"/>
  <c r="P49" i="43"/>
  <c r="R49" i="43"/>
  <c r="T49" i="43"/>
  <c r="E47" i="91"/>
  <c r="F47" i="91"/>
  <c r="C50" i="43"/>
  <c r="E50" i="43"/>
  <c r="I50" i="43"/>
  <c r="K50" i="43"/>
  <c r="M50" i="43"/>
  <c r="O50" i="43"/>
  <c r="Q50" i="43"/>
  <c r="S50" i="43"/>
  <c r="D50" i="43"/>
  <c r="F50" i="43"/>
  <c r="J50" i="43"/>
  <c r="L50" i="43"/>
  <c r="N50" i="43"/>
  <c r="P50" i="43"/>
  <c r="R50" i="43"/>
  <c r="T50" i="43"/>
  <c r="E48" i="91"/>
  <c r="F48" i="91"/>
  <c r="C51" i="43"/>
  <c r="E51" i="43"/>
  <c r="I51" i="43"/>
  <c r="K51" i="43"/>
  <c r="M51" i="43"/>
  <c r="O51" i="43"/>
  <c r="Q51" i="43"/>
  <c r="S51" i="43"/>
  <c r="D51" i="43"/>
  <c r="F51" i="43"/>
  <c r="J51" i="43"/>
  <c r="L51" i="43"/>
  <c r="N51" i="43"/>
  <c r="P51" i="43"/>
  <c r="R51" i="43"/>
  <c r="T51" i="43"/>
  <c r="E49" i="91"/>
  <c r="F49" i="91"/>
  <c r="C52" i="43"/>
  <c r="E52" i="43"/>
  <c r="I52" i="43"/>
  <c r="K52" i="43"/>
  <c r="M52" i="43"/>
  <c r="O52" i="43"/>
  <c r="Q52" i="43"/>
  <c r="S52" i="43"/>
  <c r="D52" i="43"/>
  <c r="F52" i="43"/>
  <c r="J52" i="43"/>
  <c r="L52" i="43"/>
  <c r="N52" i="43"/>
  <c r="P52" i="43"/>
  <c r="R52" i="43"/>
  <c r="T52" i="43"/>
  <c r="E50" i="91"/>
  <c r="F50" i="91"/>
  <c r="C53" i="43"/>
  <c r="E53" i="43"/>
  <c r="I53" i="43"/>
  <c r="K53" i="43"/>
  <c r="M53" i="43"/>
  <c r="O53" i="43"/>
  <c r="Q53" i="43"/>
  <c r="S53" i="43"/>
  <c r="D53" i="43"/>
  <c r="F53" i="43"/>
  <c r="J53" i="43"/>
  <c r="L53" i="43"/>
  <c r="N53" i="43"/>
  <c r="P53" i="43"/>
  <c r="R53" i="43"/>
  <c r="T53" i="43"/>
  <c r="E51" i="91"/>
  <c r="F51" i="91"/>
  <c r="C54" i="43"/>
  <c r="E54" i="43"/>
  <c r="I54" i="43"/>
  <c r="K54" i="43"/>
  <c r="M54" i="43"/>
  <c r="O54" i="43"/>
  <c r="Q54" i="43"/>
  <c r="S54" i="43"/>
  <c r="D54" i="43"/>
  <c r="F54" i="43"/>
  <c r="J54" i="43"/>
  <c r="L54" i="43"/>
  <c r="N54" i="43"/>
  <c r="P54" i="43"/>
  <c r="R54" i="43"/>
  <c r="T54" i="43"/>
  <c r="E52" i="91"/>
  <c r="F52" i="91"/>
  <c r="C55" i="43"/>
  <c r="E55" i="43"/>
  <c r="I55" i="43"/>
  <c r="K55" i="43"/>
  <c r="M55" i="43"/>
  <c r="O55" i="43"/>
  <c r="Q55" i="43"/>
  <c r="S55" i="43"/>
  <c r="D55" i="43"/>
  <c r="F55" i="43"/>
  <c r="J55" i="43"/>
  <c r="L55" i="43"/>
  <c r="N55" i="43"/>
  <c r="P55" i="43"/>
  <c r="R55" i="43"/>
  <c r="T55" i="43"/>
  <c r="E53" i="91"/>
  <c r="F53" i="91"/>
  <c r="C56" i="43"/>
  <c r="E56" i="43"/>
  <c r="I56" i="43"/>
  <c r="K56" i="43"/>
  <c r="M56" i="43"/>
  <c r="O56" i="43"/>
  <c r="Q56" i="43"/>
  <c r="S56" i="43"/>
  <c r="D56" i="43"/>
  <c r="F56" i="43"/>
  <c r="J56" i="43"/>
  <c r="L56" i="43"/>
  <c r="N56" i="43"/>
  <c r="P56" i="43"/>
  <c r="R56" i="43"/>
  <c r="T56" i="43"/>
  <c r="E54" i="91"/>
  <c r="F54" i="91"/>
  <c r="C57" i="43"/>
  <c r="E57" i="43"/>
  <c r="I57" i="43"/>
  <c r="K57" i="43"/>
  <c r="M57" i="43"/>
  <c r="O57" i="43"/>
  <c r="Q57" i="43"/>
  <c r="S57" i="43"/>
  <c r="D57" i="43"/>
  <c r="F57" i="43"/>
  <c r="J57" i="43"/>
  <c r="L57" i="43"/>
  <c r="N57" i="43"/>
  <c r="P57" i="43"/>
  <c r="R57" i="43"/>
  <c r="T57" i="43"/>
  <c r="E55" i="91"/>
  <c r="F55" i="91"/>
  <c r="C58" i="43"/>
  <c r="E58" i="43"/>
  <c r="I58" i="43"/>
  <c r="K58" i="43"/>
  <c r="M58" i="43"/>
  <c r="O58" i="43"/>
  <c r="Q58" i="43"/>
  <c r="S58" i="43"/>
  <c r="D58" i="43"/>
  <c r="F58" i="43"/>
  <c r="J58" i="43"/>
  <c r="L58" i="43"/>
  <c r="N58" i="43"/>
  <c r="P58" i="43"/>
  <c r="R58" i="43"/>
  <c r="T58" i="43"/>
  <c r="E56" i="91"/>
  <c r="F56" i="91"/>
  <c r="C59" i="43"/>
  <c r="E59" i="43"/>
  <c r="I59" i="43"/>
  <c r="K59" i="43"/>
  <c r="M59" i="43"/>
  <c r="O59" i="43"/>
  <c r="Q59" i="43"/>
  <c r="S59" i="43"/>
  <c r="D59" i="43"/>
  <c r="F59" i="43"/>
  <c r="J59" i="43"/>
  <c r="L59" i="43"/>
  <c r="N59" i="43"/>
  <c r="P59" i="43"/>
  <c r="R59" i="43"/>
  <c r="T59" i="43"/>
  <c r="E57" i="91"/>
  <c r="F57" i="91"/>
  <c r="C60" i="43"/>
  <c r="E60" i="43"/>
  <c r="I60" i="43"/>
  <c r="K60" i="43"/>
  <c r="M60" i="43"/>
  <c r="O60" i="43"/>
  <c r="Q60" i="43"/>
  <c r="S60" i="43"/>
  <c r="D60" i="43"/>
  <c r="F60" i="43"/>
  <c r="J60" i="43"/>
  <c r="L60" i="43"/>
  <c r="N60" i="43"/>
  <c r="P60" i="43"/>
  <c r="R60" i="43"/>
  <c r="T60" i="43"/>
  <c r="E58" i="91"/>
  <c r="F58" i="91"/>
  <c r="C61" i="43"/>
  <c r="E61" i="43"/>
  <c r="I61" i="43"/>
  <c r="K61" i="43"/>
  <c r="M61" i="43"/>
  <c r="O61" i="43"/>
  <c r="Q61" i="43"/>
  <c r="S61" i="43"/>
  <c r="D61" i="43"/>
  <c r="F61" i="43"/>
  <c r="J61" i="43"/>
  <c r="L61" i="43"/>
  <c r="N61" i="43"/>
  <c r="P61" i="43"/>
  <c r="R61" i="43"/>
  <c r="T61" i="43"/>
  <c r="E59" i="91"/>
  <c r="F59" i="91"/>
  <c r="C62" i="43"/>
  <c r="E62" i="43"/>
  <c r="I62" i="43"/>
  <c r="K62" i="43"/>
  <c r="M62" i="43"/>
  <c r="O62" i="43"/>
  <c r="Q62" i="43"/>
  <c r="S62" i="43"/>
  <c r="D62" i="43"/>
  <c r="F62" i="43"/>
  <c r="J62" i="43"/>
  <c r="L62" i="43"/>
  <c r="N62" i="43"/>
  <c r="P62" i="43"/>
  <c r="R62" i="43"/>
  <c r="T62" i="43"/>
  <c r="E60" i="91"/>
  <c r="F60" i="91"/>
  <c r="C63" i="43"/>
  <c r="E63" i="43"/>
  <c r="I63" i="43"/>
  <c r="K63" i="43"/>
  <c r="M63" i="43"/>
  <c r="O63" i="43"/>
  <c r="Q63" i="43"/>
  <c r="S63" i="43"/>
  <c r="D63" i="43"/>
  <c r="F63" i="43"/>
  <c r="J63" i="43"/>
  <c r="L63" i="43"/>
  <c r="N63" i="43"/>
  <c r="P63" i="43"/>
  <c r="R63" i="43"/>
  <c r="T63" i="43"/>
  <c r="E61" i="91"/>
  <c r="F61" i="91"/>
  <c r="C64" i="43"/>
  <c r="E64" i="43"/>
  <c r="I64" i="43"/>
  <c r="K64" i="43"/>
  <c r="M64" i="43"/>
  <c r="O64" i="43"/>
  <c r="Q64" i="43"/>
  <c r="S64" i="43"/>
  <c r="D64" i="43"/>
  <c r="F64" i="43"/>
  <c r="J64" i="43"/>
  <c r="L64" i="43"/>
  <c r="N64" i="43"/>
  <c r="P64" i="43"/>
  <c r="R64" i="43"/>
  <c r="T64" i="43"/>
  <c r="E62" i="91"/>
  <c r="F62" i="91"/>
  <c r="C65" i="43"/>
  <c r="E65" i="43"/>
  <c r="I65" i="43"/>
  <c r="K65" i="43"/>
  <c r="M65" i="43"/>
  <c r="O65" i="43"/>
  <c r="Q65" i="43"/>
  <c r="S65" i="43"/>
  <c r="D65" i="43"/>
  <c r="F65" i="43"/>
  <c r="J65" i="43"/>
  <c r="L65" i="43"/>
  <c r="N65" i="43"/>
  <c r="P65" i="43"/>
  <c r="R65" i="43"/>
  <c r="T65" i="43"/>
  <c r="E63" i="91"/>
  <c r="F63" i="91"/>
  <c r="C66" i="43"/>
  <c r="E66" i="43"/>
  <c r="I66" i="43"/>
  <c r="K66" i="43"/>
  <c r="M66" i="43"/>
  <c r="O66" i="43"/>
  <c r="Q66" i="43"/>
  <c r="S66" i="43"/>
  <c r="D66" i="43"/>
  <c r="F66" i="43"/>
  <c r="J66" i="43"/>
  <c r="L66" i="43"/>
  <c r="N66" i="43"/>
  <c r="P66" i="43"/>
  <c r="R66" i="43"/>
  <c r="T66" i="43"/>
  <c r="E64" i="91"/>
  <c r="F64" i="91"/>
  <c r="C67" i="43"/>
  <c r="E67" i="43"/>
  <c r="I67" i="43"/>
  <c r="K67" i="43"/>
  <c r="M67" i="43"/>
  <c r="O67" i="43"/>
  <c r="Q67" i="43"/>
  <c r="S67" i="43"/>
  <c r="D67" i="43"/>
  <c r="F67" i="43"/>
  <c r="J67" i="43"/>
  <c r="L67" i="43"/>
  <c r="N67" i="43"/>
  <c r="P67" i="43"/>
  <c r="R67" i="43"/>
  <c r="T67" i="43"/>
  <c r="E65" i="91"/>
  <c r="F65" i="91"/>
  <c r="C68" i="43"/>
  <c r="E68" i="43"/>
  <c r="I68" i="43"/>
  <c r="K68" i="43"/>
  <c r="M68" i="43"/>
  <c r="O68" i="43"/>
  <c r="Q68" i="43"/>
  <c r="S68" i="43"/>
  <c r="D68" i="43"/>
  <c r="F68" i="43"/>
  <c r="J68" i="43"/>
  <c r="L68" i="43"/>
  <c r="N68" i="43"/>
  <c r="P68" i="43"/>
  <c r="R68" i="43"/>
  <c r="T68" i="43"/>
  <c r="E66" i="91"/>
  <c r="F66" i="91"/>
  <c r="C69" i="43"/>
  <c r="E69" i="43"/>
  <c r="I69" i="43"/>
  <c r="K69" i="43"/>
  <c r="M69" i="43"/>
  <c r="O69" i="43"/>
  <c r="Q69" i="43"/>
  <c r="S69" i="43"/>
  <c r="D69" i="43"/>
  <c r="F69" i="43"/>
  <c r="J69" i="43"/>
  <c r="L69" i="43"/>
  <c r="N69" i="43"/>
  <c r="P69" i="43"/>
  <c r="R69" i="43"/>
  <c r="T69" i="43"/>
  <c r="E67" i="91"/>
  <c r="F67" i="91"/>
  <c r="C70" i="43"/>
  <c r="E70" i="43"/>
  <c r="I70" i="43"/>
  <c r="K70" i="43"/>
  <c r="M70" i="43"/>
  <c r="O70" i="43"/>
  <c r="Q70" i="43"/>
  <c r="S70" i="43"/>
  <c r="D70" i="43"/>
  <c r="F70" i="43"/>
  <c r="J70" i="43"/>
  <c r="L70" i="43"/>
  <c r="N70" i="43"/>
  <c r="P70" i="43"/>
  <c r="R70" i="43"/>
  <c r="T70" i="43"/>
  <c r="E68" i="91"/>
  <c r="F68" i="91"/>
  <c r="C71" i="43"/>
  <c r="E71" i="43"/>
  <c r="I71" i="43"/>
  <c r="K71" i="43"/>
  <c r="M71" i="43"/>
  <c r="O71" i="43"/>
  <c r="Q71" i="43"/>
  <c r="S71" i="43"/>
  <c r="D71" i="43"/>
  <c r="F71" i="43"/>
  <c r="J71" i="43"/>
  <c r="L71" i="43"/>
  <c r="N71" i="43"/>
  <c r="P71" i="43"/>
  <c r="R71" i="43"/>
  <c r="T71" i="43"/>
  <c r="E69" i="91"/>
  <c r="F69" i="91"/>
  <c r="C72" i="43"/>
  <c r="E72" i="43"/>
  <c r="I72" i="43"/>
  <c r="K72" i="43"/>
  <c r="M72" i="43"/>
  <c r="O72" i="43"/>
  <c r="Q72" i="43"/>
  <c r="S72" i="43"/>
  <c r="D72" i="43"/>
  <c r="F72" i="43"/>
  <c r="J72" i="43"/>
  <c r="L72" i="43"/>
  <c r="N72" i="43"/>
  <c r="P72" i="43"/>
  <c r="R72" i="43"/>
  <c r="T72" i="43"/>
  <c r="E70" i="91"/>
  <c r="F70" i="91"/>
  <c r="C73" i="43"/>
  <c r="E73" i="43"/>
  <c r="I73" i="43"/>
  <c r="K73" i="43"/>
  <c r="M73" i="43"/>
  <c r="O73" i="43"/>
  <c r="Q73" i="43"/>
  <c r="S73" i="43"/>
  <c r="D73" i="43"/>
  <c r="F73" i="43"/>
  <c r="J73" i="43"/>
  <c r="L73" i="43"/>
  <c r="N73" i="43"/>
  <c r="P73" i="43"/>
  <c r="R73" i="43"/>
  <c r="T73" i="43"/>
  <c r="E71" i="91"/>
  <c r="F71" i="91"/>
  <c r="C74" i="43"/>
  <c r="E74" i="43"/>
  <c r="I74" i="43"/>
  <c r="K74" i="43"/>
  <c r="M74" i="43"/>
  <c r="O74" i="43"/>
  <c r="Q74" i="43"/>
  <c r="S74" i="43"/>
  <c r="D74" i="43"/>
  <c r="F74" i="43"/>
  <c r="J74" i="43"/>
  <c r="L74" i="43"/>
  <c r="N74" i="43"/>
  <c r="P74" i="43"/>
  <c r="R74" i="43"/>
  <c r="T74" i="43"/>
  <c r="E72" i="91"/>
  <c r="F72" i="91"/>
  <c r="C75" i="43"/>
  <c r="E75" i="43"/>
  <c r="I75" i="43"/>
  <c r="K75" i="43"/>
  <c r="M75" i="43"/>
  <c r="O75" i="43"/>
  <c r="Q75" i="43"/>
  <c r="S75" i="43"/>
  <c r="D75" i="43"/>
  <c r="F75" i="43"/>
  <c r="J75" i="43"/>
  <c r="L75" i="43"/>
  <c r="N75" i="43"/>
  <c r="P75" i="43"/>
  <c r="R75" i="43"/>
  <c r="T75" i="43"/>
  <c r="E73" i="91"/>
  <c r="F73" i="91"/>
  <c r="C76" i="43"/>
  <c r="E76" i="43"/>
  <c r="I76" i="43"/>
  <c r="K76" i="43"/>
  <c r="M76" i="43"/>
  <c r="O76" i="43"/>
  <c r="Q76" i="43"/>
  <c r="S76" i="43"/>
  <c r="D76" i="43"/>
  <c r="F76" i="43"/>
  <c r="J76" i="43"/>
  <c r="L76" i="43"/>
  <c r="N76" i="43"/>
  <c r="P76" i="43"/>
  <c r="R76" i="43"/>
  <c r="T76" i="43"/>
  <c r="E74" i="91"/>
  <c r="F74" i="91"/>
  <c r="C77" i="43"/>
  <c r="E77" i="43"/>
  <c r="I77" i="43"/>
  <c r="K77" i="43"/>
  <c r="M77" i="43"/>
  <c r="O77" i="43"/>
  <c r="Q77" i="43"/>
  <c r="S77" i="43"/>
  <c r="D77" i="43"/>
  <c r="F77" i="43"/>
  <c r="J77" i="43"/>
  <c r="L77" i="43"/>
  <c r="N77" i="43"/>
  <c r="P77" i="43"/>
  <c r="R77" i="43"/>
  <c r="T77" i="43"/>
  <c r="E75" i="91"/>
  <c r="F75" i="91"/>
  <c r="C78" i="43"/>
  <c r="E78" i="43"/>
  <c r="I78" i="43"/>
  <c r="K78" i="43"/>
  <c r="M78" i="43"/>
  <c r="O78" i="43"/>
  <c r="Q78" i="43"/>
  <c r="S78" i="43"/>
  <c r="D78" i="43"/>
  <c r="F78" i="43"/>
  <c r="J78" i="43"/>
  <c r="L78" i="43"/>
  <c r="N78" i="43"/>
  <c r="P78" i="43"/>
  <c r="R78" i="43"/>
  <c r="T78" i="43"/>
  <c r="E76" i="91"/>
  <c r="F76" i="91"/>
  <c r="C79" i="43"/>
  <c r="E79" i="43"/>
  <c r="I79" i="43"/>
  <c r="K79" i="43"/>
  <c r="M79" i="43"/>
  <c r="O79" i="43"/>
  <c r="Q79" i="43"/>
  <c r="S79" i="43"/>
  <c r="D79" i="43"/>
  <c r="F79" i="43"/>
  <c r="J79" i="43"/>
  <c r="L79" i="43"/>
  <c r="N79" i="43"/>
  <c r="P79" i="43"/>
  <c r="R79" i="43"/>
  <c r="T79" i="43"/>
  <c r="E77" i="91"/>
  <c r="F77" i="91"/>
  <c r="C80" i="43"/>
  <c r="E80" i="43"/>
  <c r="I80" i="43"/>
  <c r="K80" i="43"/>
  <c r="M80" i="43"/>
  <c r="O80" i="43"/>
  <c r="Q80" i="43"/>
  <c r="S80" i="43"/>
  <c r="D80" i="43"/>
  <c r="F80" i="43"/>
  <c r="J80" i="43"/>
  <c r="L80" i="43"/>
  <c r="N80" i="43"/>
  <c r="P80" i="43"/>
  <c r="R80" i="43"/>
  <c r="T80" i="43"/>
  <c r="E78" i="91"/>
  <c r="F78" i="91"/>
  <c r="C81" i="43"/>
  <c r="E81" i="43"/>
  <c r="I81" i="43"/>
  <c r="K81" i="43"/>
  <c r="M81" i="43"/>
  <c r="O81" i="43"/>
  <c r="Q81" i="43"/>
  <c r="S81" i="43"/>
  <c r="D81" i="43"/>
  <c r="F81" i="43"/>
  <c r="J81" i="43"/>
  <c r="L81" i="43"/>
  <c r="N81" i="43"/>
  <c r="P81" i="43"/>
  <c r="R81" i="43"/>
  <c r="T81" i="43"/>
  <c r="E79" i="91"/>
  <c r="F79" i="91"/>
  <c r="C82" i="43"/>
  <c r="E82" i="43"/>
  <c r="I82" i="43"/>
  <c r="K82" i="43"/>
  <c r="M82" i="43"/>
  <c r="O82" i="43"/>
  <c r="Q82" i="43"/>
  <c r="S82" i="43"/>
  <c r="D82" i="43"/>
  <c r="F82" i="43"/>
  <c r="J82" i="43"/>
  <c r="L82" i="43"/>
  <c r="N82" i="43"/>
  <c r="P82" i="43"/>
  <c r="R82" i="43"/>
  <c r="T82" i="43"/>
  <c r="E80" i="91"/>
  <c r="F80" i="91"/>
  <c r="C83" i="43"/>
  <c r="E83" i="43"/>
  <c r="I83" i="43"/>
  <c r="K83" i="43"/>
  <c r="M83" i="43"/>
  <c r="O83" i="43"/>
  <c r="Q83" i="43"/>
  <c r="S83" i="43"/>
  <c r="D83" i="43"/>
  <c r="F83" i="43"/>
  <c r="J83" i="43"/>
  <c r="L83" i="43"/>
  <c r="N83" i="43"/>
  <c r="P83" i="43"/>
  <c r="R83" i="43"/>
  <c r="T83" i="43"/>
  <c r="E81" i="91"/>
  <c r="F81" i="91"/>
  <c r="C84" i="43"/>
  <c r="E84" i="43"/>
  <c r="I84" i="43"/>
  <c r="K84" i="43"/>
  <c r="M84" i="43"/>
  <c r="O84" i="43"/>
  <c r="Q84" i="43"/>
  <c r="S84" i="43"/>
  <c r="D84" i="43"/>
  <c r="F84" i="43"/>
  <c r="J84" i="43"/>
  <c r="L84" i="43"/>
  <c r="N84" i="43"/>
  <c r="P84" i="43"/>
  <c r="R84" i="43"/>
  <c r="T84" i="43"/>
  <c r="E82" i="91"/>
  <c r="F82" i="91"/>
  <c r="C85" i="43"/>
  <c r="E85" i="43"/>
  <c r="I85" i="43"/>
  <c r="K85" i="43"/>
  <c r="M85" i="43"/>
  <c r="O85" i="43"/>
  <c r="Q85" i="43"/>
  <c r="S85" i="43"/>
  <c r="D85" i="43"/>
  <c r="F85" i="43"/>
  <c r="J85" i="43"/>
  <c r="L85" i="43"/>
  <c r="N85" i="43"/>
  <c r="P85" i="43"/>
  <c r="R85" i="43"/>
  <c r="T85" i="43"/>
  <c r="E83" i="91"/>
  <c r="F83" i="91"/>
  <c r="C86" i="43"/>
  <c r="E86" i="43"/>
  <c r="I86" i="43"/>
  <c r="K86" i="43"/>
  <c r="M86" i="43"/>
  <c r="O86" i="43"/>
  <c r="Q86" i="43"/>
  <c r="S86" i="43"/>
  <c r="D86" i="43"/>
  <c r="F86" i="43"/>
  <c r="J86" i="43"/>
  <c r="L86" i="43"/>
  <c r="N86" i="43"/>
  <c r="P86" i="43"/>
  <c r="R86" i="43"/>
  <c r="T86" i="43"/>
  <c r="E84" i="91"/>
  <c r="F84" i="91"/>
  <c r="C87" i="43"/>
  <c r="E87" i="43"/>
  <c r="I87" i="43"/>
  <c r="K87" i="43"/>
  <c r="M87" i="43"/>
  <c r="O87" i="43"/>
  <c r="Q87" i="43"/>
  <c r="S87" i="43"/>
  <c r="D87" i="43"/>
  <c r="F87" i="43"/>
  <c r="J87" i="43"/>
  <c r="L87" i="43"/>
  <c r="N87" i="43"/>
  <c r="P87" i="43"/>
  <c r="R87" i="43"/>
  <c r="T87" i="43"/>
  <c r="E85" i="91"/>
  <c r="F85" i="91"/>
  <c r="C88" i="43"/>
  <c r="E88" i="43"/>
  <c r="I88" i="43"/>
  <c r="K88" i="43"/>
  <c r="M88" i="43"/>
  <c r="O88" i="43"/>
  <c r="Q88" i="43"/>
  <c r="S88" i="43"/>
  <c r="D88" i="43"/>
  <c r="F88" i="43"/>
  <c r="J88" i="43"/>
  <c r="L88" i="43"/>
  <c r="N88" i="43"/>
  <c r="P88" i="43"/>
  <c r="R88" i="43"/>
  <c r="T88" i="43"/>
  <c r="E86" i="91"/>
  <c r="F86" i="91"/>
  <c r="C89" i="43"/>
  <c r="E89" i="43"/>
  <c r="I89" i="43"/>
  <c r="K89" i="43"/>
  <c r="M89" i="43"/>
  <c r="O89" i="43"/>
  <c r="Q89" i="43"/>
  <c r="S89" i="43"/>
  <c r="D89" i="43"/>
  <c r="F89" i="43"/>
  <c r="J89" i="43"/>
  <c r="L89" i="43"/>
  <c r="N89" i="43"/>
  <c r="P89" i="43"/>
  <c r="R89" i="43"/>
  <c r="T89" i="43"/>
  <c r="E87" i="91"/>
  <c r="F87" i="91"/>
  <c r="C90" i="43"/>
  <c r="E90" i="43"/>
  <c r="I90" i="43"/>
  <c r="K90" i="43"/>
  <c r="M90" i="43"/>
  <c r="O90" i="43"/>
  <c r="Q90" i="43"/>
  <c r="S90" i="43"/>
  <c r="D90" i="43"/>
  <c r="F90" i="43"/>
  <c r="J90" i="43"/>
  <c r="L90" i="43"/>
  <c r="N90" i="43"/>
  <c r="P90" i="43"/>
  <c r="R90" i="43"/>
  <c r="T90" i="43"/>
  <c r="E88" i="91"/>
  <c r="F88" i="91"/>
  <c r="C91" i="43"/>
  <c r="E91" i="43"/>
  <c r="I91" i="43"/>
  <c r="K91" i="43"/>
  <c r="M91" i="43"/>
  <c r="O91" i="43"/>
  <c r="Q91" i="43"/>
  <c r="S91" i="43"/>
  <c r="D91" i="43"/>
  <c r="F91" i="43"/>
  <c r="J91" i="43"/>
  <c r="L91" i="43"/>
  <c r="N91" i="43"/>
  <c r="P91" i="43"/>
  <c r="R91" i="43"/>
  <c r="T91" i="43"/>
  <c r="E89" i="91"/>
  <c r="F89" i="91"/>
  <c r="C92" i="43"/>
  <c r="E92" i="43"/>
  <c r="I92" i="43"/>
  <c r="K92" i="43"/>
  <c r="M92" i="43"/>
  <c r="O92" i="43"/>
  <c r="Q92" i="43"/>
  <c r="S92" i="43"/>
  <c r="D92" i="43"/>
  <c r="F92" i="43"/>
  <c r="J92" i="43"/>
  <c r="L92" i="43"/>
  <c r="N92" i="43"/>
  <c r="P92" i="43"/>
  <c r="R92" i="43"/>
  <c r="T92" i="43"/>
  <c r="E90" i="91"/>
  <c r="F90" i="91"/>
  <c r="C93" i="43"/>
  <c r="E93" i="43"/>
  <c r="I93" i="43"/>
  <c r="K93" i="43"/>
  <c r="M93" i="43"/>
  <c r="O93" i="43"/>
  <c r="Q93" i="43"/>
  <c r="S93" i="43"/>
  <c r="D93" i="43"/>
  <c r="F93" i="43"/>
  <c r="J93" i="43"/>
  <c r="L93" i="43"/>
  <c r="N93" i="43"/>
  <c r="P93" i="43"/>
  <c r="R93" i="43"/>
  <c r="T93" i="43"/>
  <c r="E91" i="91"/>
  <c r="F91" i="91"/>
  <c r="C94" i="43"/>
  <c r="E94" i="43"/>
  <c r="I94" i="43"/>
  <c r="K94" i="43"/>
  <c r="M94" i="43"/>
  <c r="O94" i="43"/>
  <c r="Q94" i="43"/>
  <c r="S94" i="43"/>
  <c r="D94" i="43"/>
  <c r="F94" i="43"/>
  <c r="J94" i="43"/>
  <c r="L94" i="43"/>
  <c r="N94" i="43"/>
  <c r="P94" i="43"/>
  <c r="R94" i="43"/>
  <c r="T94" i="43"/>
  <c r="E92" i="91"/>
  <c r="F92" i="91"/>
  <c r="C95" i="43"/>
  <c r="E95" i="43"/>
  <c r="I95" i="43"/>
  <c r="K95" i="43"/>
  <c r="M95" i="43"/>
  <c r="O95" i="43"/>
  <c r="Q95" i="43"/>
  <c r="S95" i="43"/>
  <c r="D95" i="43"/>
  <c r="F95" i="43"/>
  <c r="J95" i="43"/>
  <c r="L95" i="43"/>
  <c r="N95" i="43"/>
  <c r="P95" i="43"/>
  <c r="R95" i="43"/>
  <c r="T95" i="43"/>
  <c r="E93" i="91"/>
  <c r="F93" i="91"/>
  <c r="C96" i="43"/>
  <c r="E96" i="43"/>
  <c r="I96" i="43"/>
  <c r="K96" i="43"/>
  <c r="M96" i="43"/>
  <c r="O96" i="43"/>
  <c r="Q96" i="43"/>
  <c r="S96" i="43"/>
  <c r="D96" i="43"/>
  <c r="F96" i="43"/>
  <c r="J96" i="43"/>
  <c r="L96" i="43"/>
  <c r="N96" i="43"/>
  <c r="P96" i="43"/>
  <c r="R96" i="43"/>
  <c r="T96" i="43"/>
  <c r="E94" i="91"/>
  <c r="F94" i="91"/>
  <c r="C97" i="43"/>
  <c r="E97" i="43"/>
  <c r="I97" i="43"/>
  <c r="K97" i="43"/>
  <c r="M97" i="43"/>
  <c r="O97" i="43"/>
  <c r="Q97" i="43"/>
  <c r="S97" i="43"/>
  <c r="D97" i="43"/>
  <c r="F97" i="43"/>
  <c r="J97" i="43"/>
  <c r="L97" i="43"/>
  <c r="N97" i="43"/>
  <c r="P97" i="43"/>
  <c r="R97" i="43"/>
  <c r="T97" i="43"/>
  <c r="E95" i="91"/>
  <c r="F95" i="91"/>
  <c r="C98" i="43"/>
  <c r="E98" i="43"/>
  <c r="I98" i="43"/>
  <c r="K98" i="43"/>
  <c r="M98" i="43"/>
  <c r="O98" i="43"/>
  <c r="Q98" i="43"/>
  <c r="S98" i="43"/>
  <c r="D98" i="43"/>
  <c r="F98" i="43"/>
  <c r="J98" i="43"/>
  <c r="L98" i="43"/>
  <c r="N98" i="43"/>
  <c r="P98" i="43"/>
  <c r="R98" i="43"/>
  <c r="T98" i="43"/>
  <c r="E96" i="91"/>
  <c r="F96" i="91"/>
  <c r="C99" i="43"/>
  <c r="E99" i="43"/>
  <c r="I99" i="43"/>
  <c r="K99" i="43"/>
  <c r="M99" i="43"/>
  <c r="O99" i="43"/>
  <c r="Q99" i="43"/>
  <c r="S99" i="43"/>
  <c r="D99" i="43"/>
  <c r="F99" i="43"/>
  <c r="J99" i="43"/>
  <c r="L99" i="43"/>
  <c r="N99" i="43"/>
  <c r="P99" i="43"/>
  <c r="R99" i="43"/>
  <c r="T99" i="43"/>
  <c r="E97" i="91"/>
  <c r="F97" i="91"/>
  <c r="C100" i="43"/>
  <c r="E100" i="43"/>
  <c r="I100" i="43"/>
  <c r="K100" i="43"/>
  <c r="M100" i="43"/>
  <c r="O100" i="43"/>
  <c r="Q100" i="43"/>
  <c r="S100" i="43"/>
  <c r="D100" i="43"/>
  <c r="F100" i="43"/>
  <c r="J100" i="43"/>
  <c r="L100" i="43"/>
  <c r="N100" i="43"/>
  <c r="P100" i="43"/>
  <c r="R100" i="43"/>
  <c r="T100" i="43"/>
  <c r="E98" i="91"/>
  <c r="F98" i="91"/>
  <c r="C101" i="43"/>
  <c r="E101" i="43"/>
  <c r="I101" i="43"/>
  <c r="K101" i="43"/>
  <c r="M101" i="43"/>
  <c r="O101" i="43"/>
  <c r="Q101" i="43"/>
  <c r="S101" i="43"/>
  <c r="D101" i="43"/>
  <c r="F101" i="43"/>
  <c r="J101" i="43"/>
  <c r="L101" i="43"/>
  <c r="N101" i="43"/>
  <c r="P101" i="43"/>
  <c r="R101" i="43"/>
  <c r="T101" i="43"/>
  <c r="E99" i="91"/>
  <c r="F99" i="91"/>
  <c r="C102" i="43"/>
  <c r="E102" i="43"/>
  <c r="I102" i="43"/>
  <c r="K102" i="43"/>
  <c r="M102" i="43"/>
  <c r="O102" i="43"/>
  <c r="Q102" i="43"/>
  <c r="S102" i="43"/>
  <c r="D102" i="43"/>
  <c r="F102" i="43"/>
  <c r="J102" i="43"/>
  <c r="L102" i="43"/>
  <c r="N102" i="43"/>
  <c r="P102" i="43"/>
  <c r="R102" i="43"/>
  <c r="T102" i="43"/>
  <c r="E100" i="91"/>
  <c r="F100" i="91"/>
  <c r="C103" i="43"/>
  <c r="E103" i="43"/>
  <c r="I103" i="43"/>
  <c r="K103" i="43"/>
  <c r="M103" i="43"/>
  <c r="O103" i="43"/>
  <c r="Q103" i="43"/>
  <c r="S103" i="43"/>
  <c r="D103" i="43"/>
  <c r="F103" i="43"/>
  <c r="J103" i="43"/>
  <c r="L103" i="43"/>
  <c r="N103" i="43"/>
  <c r="P103" i="43"/>
  <c r="R103" i="43"/>
  <c r="T103" i="43"/>
  <c r="E101" i="91"/>
  <c r="F101" i="91"/>
  <c r="C104" i="43"/>
  <c r="E104" i="43"/>
  <c r="I104" i="43"/>
  <c r="K104" i="43"/>
  <c r="M104" i="43"/>
  <c r="O104" i="43"/>
  <c r="Q104" i="43"/>
  <c r="S104" i="43"/>
  <c r="D104" i="43"/>
  <c r="F104" i="43"/>
  <c r="J104" i="43"/>
  <c r="L104" i="43"/>
  <c r="N104" i="43"/>
  <c r="P104" i="43"/>
  <c r="R104" i="43"/>
  <c r="T104" i="43"/>
  <c r="E102" i="91"/>
  <c r="F102" i="91"/>
  <c r="C105" i="43"/>
  <c r="E105" i="43"/>
  <c r="I105" i="43"/>
  <c r="K105" i="43"/>
  <c r="M105" i="43"/>
  <c r="O105" i="43"/>
  <c r="Q105" i="43"/>
  <c r="S105" i="43"/>
  <c r="D105" i="43"/>
  <c r="F105" i="43"/>
  <c r="J105" i="43"/>
  <c r="L105" i="43"/>
  <c r="N105" i="43"/>
  <c r="P105" i="43"/>
  <c r="R105" i="43"/>
  <c r="T105" i="43"/>
  <c r="E103" i="91"/>
  <c r="F103" i="91"/>
  <c r="C106" i="43"/>
  <c r="E106" i="43"/>
  <c r="I106" i="43"/>
  <c r="K106" i="43"/>
  <c r="M106" i="43"/>
  <c r="O106" i="43"/>
  <c r="Q106" i="43"/>
  <c r="S106" i="43"/>
  <c r="D106" i="43"/>
  <c r="F106" i="43"/>
  <c r="J106" i="43"/>
  <c r="L106" i="43"/>
  <c r="N106" i="43"/>
  <c r="P106" i="43"/>
  <c r="R106" i="43"/>
  <c r="T106" i="43"/>
  <c r="E104" i="91"/>
  <c r="F104" i="91"/>
  <c r="C107" i="43"/>
  <c r="E107" i="43"/>
  <c r="I107" i="43"/>
  <c r="K107" i="43"/>
  <c r="M107" i="43"/>
  <c r="O107" i="43"/>
  <c r="Q107" i="43"/>
  <c r="S107" i="43"/>
  <c r="D107" i="43"/>
  <c r="F107" i="43"/>
  <c r="J107" i="43"/>
  <c r="L107" i="43"/>
  <c r="N107" i="43"/>
  <c r="P107" i="43"/>
  <c r="R107" i="43"/>
  <c r="T107" i="43"/>
  <c r="E105" i="91"/>
  <c r="F105" i="91"/>
  <c r="C108" i="43"/>
  <c r="E108" i="43"/>
  <c r="I108" i="43"/>
  <c r="K108" i="43"/>
  <c r="M108" i="43"/>
  <c r="O108" i="43"/>
  <c r="Q108" i="43"/>
  <c r="S108" i="43"/>
  <c r="D108" i="43"/>
  <c r="F108" i="43"/>
  <c r="J108" i="43"/>
  <c r="L108" i="43"/>
  <c r="N108" i="43"/>
  <c r="P108" i="43"/>
  <c r="R108" i="43"/>
  <c r="T108" i="43"/>
  <c r="E106" i="91"/>
  <c r="F106" i="91"/>
  <c r="C109" i="43"/>
  <c r="E109" i="43"/>
  <c r="I109" i="43"/>
  <c r="K109" i="43"/>
  <c r="M109" i="43"/>
  <c r="O109" i="43"/>
  <c r="Q109" i="43"/>
  <c r="S109" i="43"/>
  <c r="D109" i="43"/>
  <c r="F109" i="43"/>
  <c r="J109" i="43"/>
  <c r="L109" i="43"/>
  <c r="N109" i="43"/>
  <c r="P109" i="43"/>
  <c r="R109" i="43"/>
  <c r="T109" i="43"/>
  <c r="E107" i="91"/>
  <c r="F107" i="91"/>
  <c r="C110" i="43"/>
  <c r="E110" i="43"/>
  <c r="I110" i="43"/>
  <c r="K110" i="43"/>
  <c r="M110" i="43"/>
  <c r="O110" i="43"/>
  <c r="Q110" i="43"/>
  <c r="S110" i="43"/>
  <c r="D110" i="43"/>
  <c r="F110" i="43"/>
  <c r="J110" i="43"/>
  <c r="L110" i="43"/>
  <c r="N110" i="43"/>
  <c r="P110" i="43"/>
  <c r="R110" i="43"/>
  <c r="T110" i="43"/>
  <c r="E108" i="91"/>
  <c r="F108" i="91"/>
  <c r="C111" i="43"/>
  <c r="E111" i="43"/>
  <c r="I111" i="43"/>
  <c r="K111" i="43"/>
  <c r="M111" i="43"/>
  <c r="O111" i="43"/>
  <c r="Q111" i="43"/>
  <c r="S111" i="43"/>
  <c r="D111" i="43"/>
  <c r="F111" i="43"/>
  <c r="J111" i="43"/>
  <c r="L111" i="43"/>
  <c r="N111" i="43"/>
  <c r="P111" i="43"/>
  <c r="R111" i="43"/>
  <c r="T111" i="43"/>
  <c r="E109" i="91"/>
  <c r="F109" i="91"/>
  <c r="C112" i="43"/>
  <c r="E112" i="43"/>
  <c r="I112" i="43"/>
  <c r="K112" i="43"/>
  <c r="M112" i="43"/>
  <c r="O112" i="43"/>
  <c r="Q112" i="43"/>
  <c r="S112" i="43"/>
  <c r="D112" i="43"/>
  <c r="F112" i="43"/>
  <c r="J112" i="43"/>
  <c r="L112" i="43"/>
  <c r="N112" i="43"/>
  <c r="P112" i="43"/>
  <c r="R112" i="43"/>
  <c r="T112" i="43"/>
  <c r="E110" i="91"/>
  <c r="F110" i="91"/>
  <c r="C113" i="43"/>
  <c r="E113" i="43"/>
  <c r="I113" i="43"/>
  <c r="K113" i="43"/>
  <c r="M113" i="43"/>
  <c r="O113" i="43"/>
  <c r="Q113" i="43"/>
  <c r="S113" i="43"/>
  <c r="D113" i="43"/>
  <c r="F113" i="43"/>
  <c r="J113" i="43"/>
  <c r="L113" i="43"/>
  <c r="N113" i="43"/>
  <c r="P113" i="43"/>
  <c r="R113" i="43"/>
  <c r="T113" i="43"/>
  <c r="E111" i="91"/>
  <c r="F111" i="91"/>
  <c r="C114" i="43"/>
  <c r="E114" i="43"/>
  <c r="I114" i="43"/>
  <c r="K114" i="43"/>
  <c r="M114" i="43"/>
  <c r="O114" i="43"/>
  <c r="Q114" i="43"/>
  <c r="S114" i="43"/>
  <c r="D114" i="43"/>
  <c r="F114" i="43"/>
  <c r="J114" i="43"/>
  <c r="L114" i="43"/>
  <c r="N114" i="43"/>
  <c r="P114" i="43"/>
  <c r="R114" i="43"/>
  <c r="T114" i="43"/>
  <c r="E112" i="91"/>
  <c r="F112" i="91"/>
  <c r="C115" i="43"/>
  <c r="E115" i="43"/>
  <c r="I115" i="43"/>
  <c r="K115" i="43"/>
  <c r="M115" i="43"/>
  <c r="O115" i="43"/>
  <c r="Q115" i="43"/>
  <c r="S115" i="43"/>
  <c r="D115" i="43"/>
  <c r="F115" i="43"/>
  <c r="J115" i="43"/>
  <c r="L115" i="43"/>
  <c r="N115" i="43"/>
  <c r="P115" i="43"/>
  <c r="R115" i="43"/>
  <c r="T115" i="43"/>
  <c r="E113" i="91"/>
  <c r="F113" i="91"/>
  <c r="C116" i="43"/>
  <c r="E116" i="43"/>
  <c r="I116" i="43"/>
  <c r="K116" i="43"/>
  <c r="M116" i="43"/>
  <c r="O116" i="43"/>
  <c r="Q116" i="43"/>
  <c r="S116" i="43"/>
  <c r="D116" i="43"/>
  <c r="F116" i="43"/>
  <c r="J116" i="43"/>
  <c r="L116" i="43"/>
  <c r="N116" i="43"/>
  <c r="P116" i="43"/>
  <c r="R116" i="43"/>
  <c r="T116" i="43"/>
  <c r="E114" i="91"/>
  <c r="F114" i="91"/>
  <c r="C117" i="43"/>
  <c r="E117" i="43"/>
  <c r="I117" i="43"/>
  <c r="K117" i="43"/>
  <c r="M117" i="43"/>
  <c r="O117" i="43"/>
  <c r="Q117" i="43"/>
  <c r="S117" i="43"/>
  <c r="D117" i="43"/>
  <c r="F117" i="43"/>
  <c r="J117" i="43"/>
  <c r="L117" i="43"/>
  <c r="N117" i="43"/>
  <c r="P117" i="43"/>
  <c r="R117" i="43"/>
  <c r="T117" i="43"/>
  <c r="E115" i="91"/>
  <c r="F115" i="91"/>
  <c r="C118" i="43"/>
  <c r="E118" i="43"/>
  <c r="I118" i="43"/>
  <c r="K118" i="43"/>
  <c r="M118" i="43"/>
  <c r="O118" i="43"/>
  <c r="Q118" i="43"/>
  <c r="S118" i="43"/>
  <c r="D118" i="43"/>
  <c r="F118" i="43"/>
  <c r="J118" i="43"/>
  <c r="L118" i="43"/>
  <c r="N118" i="43"/>
  <c r="P118" i="43"/>
  <c r="R118" i="43"/>
  <c r="T118" i="43"/>
  <c r="E116" i="91"/>
  <c r="F116" i="91"/>
  <c r="C119" i="43"/>
  <c r="E119" i="43"/>
  <c r="I119" i="43"/>
  <c r="K119" i="43"/>
  <c r="M119" i="43"/>
  <c r="O119" i="43"/>
  <c r="Q119" i="43"/>
  <c r="S119" i="43"/>
  <c r="D119" i="43"/>
  <c r="F119" i="43"/>
  <c r="J119" i="43"/>
  <c r="L119" i="43"/>
  <c r="N119" i="43"/>
  <c r="P119" i="43"/>
  <c r="R119" i="43"/>
  <c r="T119" i="43"/>
  <c r="E117" i="91"/>
  <c r="F117" i="91"/>
  <c r="C120" i="43"/>
  <c r="E120" i="43"/>
  <c r="I120" i="43"/>
  <c r="K120" i="43"/>
  <c r="M120" i="43"/>
  <c r="O120" i="43"/>
  <c r="Q120" i="43"/>
  <c r="S120" i="43"/>
  <c r="D120" i="43"/>
  <c r="F120" i="43"/>
  <c r="J120" i="43"/>
  <c r="L120" i="43"/>
  <c r="N120" i="43"/>
  <c r="P120" i="43"/>
  <c r="R120" i="43"/>
  <c r="T120" i="43"/>
  <c r="E118" i="91"/>
  <c r="F118" i="91"/>
  <c r="C121" i="43"/>
  <c r="E121" i="43"/>
  <c r="I121" i="43"/>
  <c r="K121" i="43"/>
  <c r="M121" i="43"/>
  <c r="O121" i="43"/>
  <c r="Q121" i="43"/>
  <c r="S121" i="43"/>
  <c r="D121" i="43"/>
  <c r="F121" i="43"/>
  <c r="J121" i="43"/>
  <c r="L121" i="43"/>
  <c r="N121" i="43"/>
  <c r="P121" i="43"/>
  <c r="R121" i="43"/>
  <c r="T121" i="43"/>
  <c r="E119" i="91"/>
  <c r="F119" i="91"/>
  <c r="C122" i="43"/>
  <c r="E122" i="43"/>
  <c r="I122" i="43"/>
  <c r="K122" i="43"/>
  <c r="M122" i="43"/>
  <c r="O122" i="43"/>
  <c r="Q122" i="43"/>
  <c r="S122" i="43"/>
  <c r="D122" i="43"/>
  <c r="F122" i="43"/>
  <c r="J122" i="43"/>
  <c r="L122" i="43"/>
  <c r="N122" i="43"/>
  <c r="P122" i="43"/>
  <c r="R122" i="43"/>
  <c r="T122" i="43"/>
  <c r="E120" i="91"/>
  <c r="F120" i="91"/>
  <c r="C123" i="43"/>
  <c r="E123" i="43"/>
  <c r="I123" i="43"/>
  <c r="K123" i="43"/>
  <c r="M123" i="43"/>
  <c r="O123" i="43"/>
  <c r="Q123" i="43"/>
  <c r="S123" i="43"/>
  <c r="D123" i="43"/>
  <c r="F123" i="43"/>
  <c r="J123" i="43"/>
  <c r="L123" i="43"/>
  <c r="N123" i="43"/>
  <c r="P123" i="43"/>
  <c r="R123" i="43"/>
  <c r="T123" i="43"/>
  <c r="E121" i="91"/>
  <c r="F121" i="91"/>
  <c r="C124" i="43"/>
  <c r="E124" i="43"/>
  <c r="I124" i="43"/>
  <c r="K124" i="43"/>
  <c r="M124" i="43"/>
  <c r="O124" i="43"/>
  <c r="Q124" i="43"/>
  <c r="S124" i="43"/>
  <c r="D124" i="43"/>
  <c r="F124" i="43"/>
  <c r="J124" i="43"/>
  <c r="L124" i="43"/>
  <c r="N124" i="43"/>
  <c r="P124" i="43"/>
  <c r="R124" i="43"/>
  <c r="T124" i="43"/>
  <c r="E122" i="91"/>
  <c r="F122" i="91"/>
  <c r="C125" i="43"/>
  <c r="E125" i="43"/>
  <c r="I125" i="43"/>
  <c r="K125" i="43"/>
  <c r="M125" i="43"/>
  <c r="O125" i="43"/>
  <c r="Q125" i="43"/>
  <c r="S125" i="43"/>
  <c r="D125" i="43"/>
  <c r="F125" i="43"/>
  <c r="J125" i="43"/>
  <c r="L125" i="43"/>
  <c r="N125" i="43"/>
  <c r="P125" i="43"/>
  <c r="R125" i="43"/>
  <c r="T125" i="43"/>
  <c r="E123" i="91"/>
  <c r="F123" i="91"/>
  <c r="C126" i="43"/>
  <c r="E126" i="43"/>
  <c r="I126" i="43"/>
  <c r="K126" i="43"/>
  <c r="M126" i="43"/>
  <c r="O126" i="43"/>
  <c r="Q126" i="43"/>
  <c r="S126" i="43"/>
  <c r="D126" i="43"/>
  <c r="F126" i="43"/>
  <c r="J126" i="43"/>
  <c r="L126" i="43"/>
  <c r="N126" i="43"/>
  <c r="P126" i="43"/>
  <c r="R126" i="43"/>
  <c r="T126" i="43"/>
  <c r="E124" i="91"/>
  <c r="F124" i="91"/>
  <c r="C127" i="43"/>
  <c r="E127" i="43"/>
  <c r="I127" i="43"/>
  <c r="K127" i="43"/>
  <c r="M127" i="43"/>
  <c r="O127" i="43"/>
  <c r="Q127" i="43"/>
  <c r="S127" i="43"/>
  <c r="D127" i="43"/>
  <c r="F127" i="43"/>
  <c r="J127" i="43"/>
  <c r="L127" i="43"/>
  <c r="N127" i="43"/>
  <c r="P127" i="43"/>
  <c r="R127" i="43"/>
  <c r="T127" i="43"/>
  <c r="E125" i="91"/>
  <c r="F125" i="91"/>
  <c r="C128" i="43"/>
  <c r="E128" i="43"/>
  <c r="I128" i="43"/>
  <c r="K128" i="43"/>
  <c r="M128" i="43"/>
  <c r="O128" i="43"/>
  <c r="Q128" i="43"/>
  <c r="S128" i="43"/>
  <c r="D128" i="43"/>
  <c r="F128" i="43"/>
  <c r="J128" i="43"/>
  <c r="L128" i="43"/>
  <c r="N128" i="43"/>
  <c r="P128" i="43"/>
  <c r="R128" i="43"/>
  <c r="T128" i="43"/>
  <c r="E126" i="91"/>
  <c r="F126" i="91"/>
  <c r="C129" i="43"/>
  <c r="E129" i="43"/>
  <c r="I129" i="43"/>
  <c r="K129" i="43"/>
  <c r="M129" i="43"/>
  <c r="O129" i="43"/>
  <c r="Q129" i="43"/>
  <c r="S129" i="43"/>
  <c r="D129" i="43"/>
  <c r="F129" i="43"/>
  <c r="J129" i="43"/>
  <c r="L129" i="43"/>
  <c r="N129" i="43"/>
  <c r="P129" i="43"/>
  <c r="R129" i="43"/>
  <c r="T129" i="43"/>
  <c r="E127" i="91"/>
  <c r="F127" i="91"/>
  <c r="C130" i="43"/>
  <c r="E130" i="43"/>
  <c r="I130" i="43"/>
  <c r="K130" i="43"/>
  <c r="M130" i="43"/>
  <c r="O130" i="43"/>
  <c r="Q130" i="43"/>
  <c r="S130" i="43"/>
  <c r="D130" i="43"/>
  <c r="F130" i="43"/>
  <c r="J130" i="43"/>
  <c r="L130" i="43"/>
  <c r="N130" i="43"/>
  <c r="P130" i="43"/>
  <c r="R130" i="43"/>
  <c r="T130" i="43"/>
  <c r="E128" i="91"/>
  <c r="F128" i="91"/>
  <c r="C131" i="43"/>
  <c r="E131" i="43"/>
  <c r="I131" i="43"/>
  <c r="K131" i="43"/>
  <c r="M131" i="43"/>
  <c r="O131" i="43"/>
  <c r="Q131" i="43"/>
  <c r="S131" i="43"/>
  <c r="D131" i="43"/>
  <c r="F131" i="43"/>
  <c r="J131" i="43"/>
  <c r="L131" i="43"/>
  <c r="N131" i="43"/>
  <c r="P131" i="43"/>
  <c r="R131" i="43"/>
  <c r="T131" i="43"/>
  <c r="E129" i="91"/>
  <c r="F129" i="91"/>
  <c r="C132" i="43"/>
  <c r="E132" i="43"/>
  <c r="I132" i="43"/>
  <c r="K132" i="43"/>
  <c r="M132" i="43"/>
  <c r="O132" i="43"/>
  <c r="Q132" i="43"/>
  <c r="S132" i="43"/>
  <c r="D132" i="43"/>
  <c r="F132" i="43"/>
  <c r="J132" i="43"/>
  <c r="L132" i="43"/>
  <c r="N132" i="43"/>
  <c r="P132" i="43"/>
  <c r="R132" i="43"/>
  <c r="T132" i="43"/>
  <c r="E130" i="91"/>
  <c r="F130" i="91"/>
  <c r="C138" i="43"/>
  <c r="E138" i="43"/>
  <c r="I138" i="43"/>
  <c r="K138" i="43"/>
  <c r="M138" i="43"/>
  <c r="O138" i="43"/>
  <c r="Q138" i="43"/>
  <c r="S138" i="43"/>
  <c r="D138" i="43"/>
  <c r="F138" i="43"/>
  <c r="J138" i="43"/>
  <c r="L138" i="43"/>
  <c r="N138" i="43"/>
  <c r="P138" i="43"/>
  <c r="R138" i="43"/>
  <c r="T138" i="43"/>
  <c r="E136" i="91"/>
  <c r="F136" i="91"/>
  <c r="C139" i="43"/>
  <c r="E139" i="43"/>
  <c r="I139" i="43"/>
  <c r="K139" i="43"/>
  <c r="M139" i="43"/>
  <c r="O139" i="43"/>
  <c r="Q139" i="43"/>
  <c r="S139" i="43"/>
  <c r="D139" i="43"/>
  <c r="F139" i="43"/>
  <c r="J139" i="43"/>
  <c r="L139" i="43"/>
  <c r="N139" i="43"/>
  <c r="P139" i="43"/>
  <c r="R139" i="43"/>
  <c r="T139" i="43"/>
  <c r="E137" i="91"/>
  <c r="F137" i="91"/>
  <c r="C140" i="43"/>
  <c r="E140" i="43"/>
  <c r="I140" i="43"/>
  <c r="K140" i="43"/>
  <c r="M140" i="43"/>
  <c r="O140" i="43"/>
  <c r="Q140" i="43"/>
  <c r="S140" i="43"/>
  <c r="D140" i="43"/>
  <c r="F140" i="43"/>
  <c r="J140" i="43"/>
  <c r="L140" i="43"/>
  <c r="N140" i="43"/>
  <c r="P140" i="43"/>
  <c r="R140" i="43"/>
  <c r="T140" i="43"/>
  <c r="E138" i="91"/>
  <c r="F138" i="91"/>
  <c r="C141" i="43"/>
  <c r="E141" i="43"/>
  <c r="I141" i="43"/>
  <c r="K141" i="43"/>
  <c r="M141" i="43"/>
  <c r="O141" i="43"/>
  <c r="Q141" i="43"/>
  <c r="S141" i="43"/>
  <c r="D141" i="43"/>
  <c r="F141" i="43"/>
  <c r="J141" i="43"/>
  <c r="L141" i="43"/>
  <c r="N141" i="43"/>
  <c r="P141" i="43"/>
  <c r="R141" i="43"/>
  <c r="T141" i="43"/>
  <c r="E139" i="91"/>
  <c r="F139" i="91"/>
  <c r="C142" i="43"/>
  <c r="E142" i="43"/>
  <c r="I142" i="43"/>
  <c r="K142" i="43"/>
  <c r="M142" i="43"/>
  <c r="O142" i="43"/>
  <c r="Q142" i="43"/>
  <c r="S142" i="43"/>
  <c r="D142" i="43"/>
  <c r="F142" i="43"/>
  <c r="J142" i="43"/>
  <c r="L142" i="43"/>
  <c r="N142" i="43"/>
  <c r="P142" i="43"/>
  <c r="R142" i="43"/>
  <c r="T142" i="43"/>
  <c r="E140" i="91"/>
  <c r="F140" i="91"/>
  <c r="C143" i="43"/>
  <c r="E143" i="43"/>
  <c r="I143" i="43"/>
  <c r="K143" i="43"/>
  <c r="M143" i="43"/>
  <c r="O143" i="43"/>
  <c r="Q143" i="43"/>
  <c r="S143" i="43"/>
  <c r="D143" i="43"/>
  <c r="F143" i="43"/>
  <c r="J143" i="43"/>
  <c r="L143" i="43"/>
  <c r="N143" i="43"/>
  <c r="P143" i="43"/>
  <c r="R143" i="43"/>
  <c r="T143" i="43"/>
  <c r="E141" i="91"/>
  <c r="F141" i="91"/>
  <c r="C144" i="43"/>
  <c r="E144" i="43"/>
  <c r="I144" i="43"/>
  <c r="K144" i="43"/>
  <c r="M144" i="43"/>
  <c r="O144" i="43"/>
  <c r="Q144" i="43"/>
  <c r="S144" i="43"/>
  <c r="D144" i="43"/>
  <c r="F144" i="43"/>
  <c r="J144" i="43"/>
  <c r="L144" i="43"/>
  <c r="N144" i="43"/>
  <c r="P144" i="43"/>
  <c r="R144" i="43"/>
  <c r="T144" i="43"/>
  <c r="E142" i="91"/>
  <c r="F142" i="91"/>
  <c r="C145" i="43"/>
  <c r="E145" i="43"/>
  <c r="I145" i="43"/>
  <c r="K145" i="43"/>
  <c r="M145" i="43"/>
  <c r="O145" i="43"/>
  <c r="Q145" i="43"/>
  <c r="S145" i="43"/>
  <c r="D145" i="43"/>
  <c r="F145" i="43"/>
  <c r="J145" i="43"/>
  <c r="L145" i="43"/>
  <c r="N145" i="43"/>
  <c r="P145" i="43"/>
  <c r="R145" i="43"/>
  <c r="T145" i="43"/>
  <c r="E143" i="91"/>
  <c r="F143" i="91"/>
  <c r="C146" i="43"/>
  <c r="E146" i="43"/>
  <c r="I146" i="43"/>
  <c r="K146" i="43"/>
  <c r="M146" i="43"/>
  <c r="O146" i="43"/>
  <c r="Q146" i="43"/>
  <c r="S146" i="43"/>
  <c r="D146" i="43"/>
  <c r="F146" i="43"/>
  <c r="J146" i="43"/>
  <c r="L146" i="43"/>
  <c r="N146" i="43"/>
  <c r="P146" i="43"/>
  <c r="R146" i="43"/>
  <c r="T146" i="43"/>
  <c r="E144" i="91"/>
  <c r="F144" i="91"/>
  <c r="C147" i="43"/>
  <c r="E147" i="43"/>
  <c r="I147" i="43"/>
  <c r="K147" i="43"/>
  <c r="M147" i="43"/>
  <c r="O147" i="43"/>
  <c r="Q147" i="43"/>
  <c r="S147" i="43"/>
  <c r="D147" i="43"/>
  <c r="F147" i="43"/>
  <c r="J147" i="43"/>
  <c r="L147" i="43"/>
  <c r="N147" i="43"/>
  <c r="P147" i="43"/>
  <c r="R147" i="43"/>
  <c r="T147" i="43"/>
  <c r="E145" i="91"/>
  <c r="F145" i="91"/>
  <c r="C148" i="43"/>
  <c r="E148" i="43"/>
  <c r="I148" i="43"/>
  <c r="K148" i="43"/>
  <c r="M148" i="43"/>
  <c r="O148" i="43"/>
  <c r="Q148" i="43"/>
  <c r="S148" i="43"/>
  <c r="D148" i="43"/>
  <c r="F148" i="43"/>
  <c r="J148" i="43"/>
  <c r="L148" i="43"/>
  <c r="N148" i="43"/>
  <c r="P148" i="43"/>
  <c r="R148" i="43"/>
  <c r="T148" i="43"/>
  <c r="E146" i="91"/>
  <c r="F146" i="91"/>
  <c r="C149" i="43"/>
  <c r="E149" i="43"/>
  <c r="I149" i="43"/>
  <c r="K149" i="43"/>
  <c r="M149" i="43"/>
  <c r="O149" i="43"/>
  <c r="Q149" i="43"/>
  <c r="S149" i="43"/>
  <c r="D149" i="43"/>
  <c r="F149" i="43"/>
  <c r="J149" i="43"/>
  <c r="L149" i="43"/>
  <c r="N149" i="43"/>
  <c r="P149" i="43"/>
  <c r="R149" i="43"/>
  <c r="T149" i="43"/>
  <c r="E147" i="91"/>
  <c r="F147" i="91"/>
  <c r="C150" i="43"/>
  <c r="E150" i="43"/>
  <c r="I150" i="43"/>
  <c r="K150" i="43"/>
  <c r="M150" i="43"/>
  <c r="O150" i="43"/>
  <c r="Q150" i="43"/>
  <c r="S150" i="43"/>
  <c r="D150" i="43"/>
  <c r="F150" i="43"/>
  <c r="J150" i="43"/>
  <c r="L150" i="43"/>
  <c r="N150" i="43"/>
  <c r="P150" i="43"/>
  <c r="R150" i="43"/>
  <c r="T150" i="43"/>
  <c r="E148" i="91"/>
  <c r="F148" i="91"/>
  <c r="C151" i="43"/>
  <c r="E151" i="43"/>
  <c r="I151" i="43"/>
  <c r="K151" i="43"/>
  <c r="M151" i="43"/>
  <c r="O151" i="43"/>
  <c r="Q151" i="43"/>
  <c r="S151" i="43"/>
  <c r="D151" i="43"/>
  <c r="F151" i="43"/>
  <c r="J151" i="43"/>
  <c r="L151" i="43"/>
  <c r="N151" i="43"/>
  <c r="P151" i="43"/>
  <c r="R151" i="43"/>
  <c r="T151" i="43"/>
  <c r="E149" i="91"/>
  <c r="F149" i="91"/>
  <c r="C152" i="43"/>
  <c r="E152" i="43"/>
  <c r="I152" i="43"/>
  <c r="K152" i="43"/>
  <c r="M152" i="43"/>
  <c r="O152" i="43"/>
  <c r="Q152" i="43"/>
  <c r="S152" i="43"/>
  <c r="D152" i="43"/>
  <c r="F152" i="43"/>
  <c r="J152" i="43"/>
  <c r="L152" i="43"/>
  <c r="N152" i="43"/>
  <c r="P152" i="43"/>
  <c r="R152" i="43"/>
  <c r="T152" i="43"/>
  <c r="E150" i="91"/>
  <c r="F150" i="91"/>
  <c r="C153" i="43"/>
  <c r="E153" i="43"/>
  <c r="I153" i="43"/>
  <c r="K153" i="43"/>
  <c r="M153" i="43"/>
  <c r="O153" i="43"/>
  <c r="Q153" i="43"/>
  <c r="S153" i="43"/>
  <c r="D153" i="43"/>
  <c r="F153" i="43"/>
  <c r="J153" i="43"/>
  <c r="L153" i="43"/>
  <c r="N153" i="43"/>
  <c r="P153" i="43"/>
  <c r="R153" i="43"/>
  <c r="T153" i="43"/>
  <c r="E151" i="91"/>
  <c r="F151" i="91"/>
  <c r="C154" i="43"/>
  <c r="E154" i="43"/>
  <c r="I154" i="43"/>
  <c r="K154" i="43"/>
  <c r="M154" i="43"/>
  <c r="O154" i="43"/>
  <c r="Q154" i="43"/>
  <c r="S154" i="43"/>
  <c r="D154" i="43"/>
  <c r="F154" i="43"/>
  <c r="J154" i="43"/>
  <c r="L154" i="43"/>
  <c r="N154" i="43"/>
  <c r="P154" i="43"/>
  <c r="R154" i="43"/>
  <c r="T154" i="43"/>
  <c r="E152" i="91"/>
  <c r="F152" i="91"/>
  <c r="C155" i="43"/>
  <c r="E155" i="43"/>
  <c r="I155" i="43"/>
  <c r="K155" i="43"/>
  <c r="M155" i="43"/>
  <c r="O155" i="43"/>
  <c r="Q155" i="43"/>
  <c r="S155" i="43"/>
  <c r="D155" i="43"/>
  <c r="F155" i="43"/>
  <c r="J155" i="43"/>
  <c r="L155" i="43"/>
  <c r="N155" i="43"/>
  <c r="P155" i="43"/>
  <c r="R155" i="43"/>
  <c r="T155" i="43"/>
  <c r="E153" i="91"/>
  <c r="F153" i="91"/>
  <c r="C156" i="43"/>
  <c r="E156" i="43"/>
  <c r="I156" i="43"/>
  <c r="K156" i="43"/>
  <c r="M156" i="43"/>
  <c r="O156" i="43"/>
  <c r="Q156" i="43"/>
  <c r="S156" i="43"/>
  <c r="D156" i="43"/>
  <c r="F156" i="43"/>
  <c r="J156" i="43"/>
  <c r="L156" i="43"/>
  <c r="N156" i="43"/>
  <c r="P156" i="43"/>
  <c r="R156" i="43"/>
  <c r="T156" i="43"/>
  <c r="E154" i="91"/>
  <c r="F154" i="91"/>
  <c r="C157" i="43"/>
  <c r="E157" i="43"/>
  <c r="I157" i="43"/>
  <c r="K157" i="43"/>
  <c r="M157" i="43"/>
  <c r="O157" i="43"/>
  <c r="Q157" i="43"/>
  <c r="S157" i="43"/>
  <c r="D157" i="43"/>
  <c r="F157" i="43"/>
  <c r="J157" i="43"/>
  <c r="L157" i="43"/>
  <c r="N157" i="43"/>
  <c r="P157" i="43"/>
  <c r="R157" i="43"/>
  <c r="T157" i="43"/>
  <c r="E155" i="91"/>
  <c r="F155" i="91"/>
  <c r="C158" i="43"/>
  <c r="E158" i="43"/>
  <c r="I158" i="43"/>
  <c r="K158" i="43"/>
  <c r="M158" i="43"/>
  <c r="O158" i="43"/>
  <c r="Q158" i="43"/>
  <c r="S158" i="43"/>
  <c r="D158" i="43"/>
  <c r="F158" i="43"/>
  <c r="J158" i="43"/>
  <c r="L158" i="43"/>
  <c r="N158" i="43"/>
  <c r="P158" i="43"/>
  <c r="R158" i="43"/>
  <c r="T158" i="43"/>
  <c r="E156" i="91"/>
  <c r="F156" i="91"/>
  <c r="C159" i="43"/>
  <c r="E159" i="43"/>
  <c r="I159" i="43"/>
  <c r="K159" i="43"/>
  <c r="M159" i="43"/>
  <c r="O159" i="43"/>
  <c r="Q159" i="43"/>
  <c r="S159" i="43"/>
  <c r="D159" i="43"/>
  <c r="F159" i="43"/>
  <c r="J159" i="43"/>
  <c r="L159" i="43"/>
  <c r="N159" i="43"/>
  <c r="P159" i="43"/>
  <c r="R159" i="43"/>
  <c r="T159" i="43"/>
  <c r="E157" i="91"/>
  <c r="F157" i="91"/>
  <c r="E163" i="91"/>
  <c r="F163" i="91"/>
  <c r="E164" i="91"/>
  <c r="F164" i="91"/>
  <c r="E165" i="91"/>
  <c r="F165" i="91"/>
  <c r="E166" i="91"/>
  <c r="F166" i="91"/>
  <c r="E167" i="91"/>
  <c r="F167" i="91"/>
  <c r="D163" i="76"/>
  <c r="G163" i="76"/>
  <c r="D164" i="76"/>
  <c r="G164" i="76"/>
  <c r="D165" i="76"/>
  <c r="G165" i="76"/>
  <c r="D166" i="76"/>
  <c r="G166" i="76"/>
  <c r="C167" i="14"/>
  <c r="D167" i="14"/>
  <c r="E167" i="14"/>
  <c r="F167" i="14"/>
  <c r="G167" i="14"/>
  <c r="H167" i="14"/>
  <c r="I167" i="14"/>
  <c r="J167" i="14"/>
  <c r="K167" i="14"/>
  <c r="L167" i="14"/>
  <c r="M167" i="14"/>
  <c r="N167" i="14"/>
  <c r="W167" i="14"/>
  <c r="X167" i="14"/>
  <c r="Y167" i="14"/>
  <c r="Z167" i="14"/>
  <c r="AA167" i="14"/>
  <c r="AB167" i="14"/>
  <c r="AC167" i="14"/>
  <c r="AD167" i="14"/>
  <c r="AE167" i="14"/>
  <c r="D167" i="76" s="1"/>
  <c r="AF167" i="14"/>
  <c r="G167" i="76" s="1"/>
  <c r="AG167" i="14"/>
  <c r="C8" i="14"/>
  <c r="D8" i="14"/>
  <c r="E8" i="14"/>
  <c r="F8" i="14"/>
  <c r="G8" i="14"/>
  <c r="H8" i="14"/>
  <c r="I8" i="14"/>
  <c r="J8" i="14"/>
  <c r="K8" i="14"/>
  <c r="L8" i="14"/>
  <c r="M8" i="14"/>
  <c r="N8" i="14"/>
  <c r="W8" i="14"/>
  <c r="X8" i="14"/>
  <c r="Y8" i="14"/>
  <c r="Z8" i="14"/>
  <c r="AA8" i="14"/>
  <c r="AB8" i="14"/>
  <c r="AC8" i="14"/>
  <c r="AD8" i="14"/>
  <c r="AE8" i="14"/>
  <c r="AF8" i="14"/>
  <c r="G8" i="76" s="1"/>
  <c r="AG8" i="14"/>
  <c r="C9" i="14"/>
  <c r="D9" i="14"/>
  <c r="E9" i="14"/>
  <c r="F9" i="14"/>
  <c r="G9" i="14"/>
  <c r="H9" i="14"/>
  <c r="I9" i="14"/>
  <c r="J9" i="14"/>
  <c r="K9" i="14"/>
  <c r="L9" i="14"/>
  <c r="M9" i="14"/>
  <c r="N9" i="14"/>
  <c r="W9" i="14"/>
  <c r="X9" i="14"/>
  <c r="Y9" i="14"/>
  <c r="Z9" i="14"/>
  <c r="AA9" i="14"/>
  <c r="AB9" i="14"/>
  <c r="AC9" i="14"/>
  <c r="AD9" i="14"/>
  <c r="AE9" i="14"/>
  <c r="D9" i="76" s="1"/>
  <c r="AF9" i="14"/>
  <c r="G9" i="76" s="1"/>
  <c r="AG9" i="14"/>
  <c r="C10" i="14"/>
  <c r="D10" i="14"/>
  <c r="E10" i="14"/>
  <c r="F10" i="14"/>
  <c r="G10" i="14"/>
  <c r="H10" i="14"/>
  <c r="I10" i="14"/>
  <c r="J10" i="14"/>
  <c r="K10" i="14"/>
  <c r="L10" i="14"/>
  <c r="M10" i="14"/>
  <c r="N10" i="14"/>
  <c r="W10" i="14"/>
  <c r="X10" i="14"/>
  <c r="Y10" i="14"/>
  <c r="Z10" i="14"/>
  <c r="AA10" i="14"/>
  <c r="AB10" i="14"/>
  <c r="AC10" i="14"/>
  <c r="AD10" i="14"/>
  <c r="AE10" i="14"/>
  <c r="D10" i="76" s="1"/>
  <c r="AF10" i="14"/>
  <c r="G10" i="76" s="1"/>
  <c r="AG10" i="14"/>
  <c r="C11" i="14"/>
  <c r="D11" i="14"/>
  <c r="E11" i="14"/>
  <c r="F11" i="14"/>
  <c r="G11" i="14"/>
  <c r="H11" i="14"/>
  <c r="I11" i="14"/>
  <c r="J11" i="14"/>
  <c r="K11" i="14"/>
  <c r="L11" i="14"/>
  <c r="M11" i="14"/>
  <c r="N11" i="14"/>
  <c r="W11" i="14"/>
  <c r="X11" i="14"/>
  <c r="Y11" i="14"/>
  <c r="Z11" i="14"/>
  <c r="AA11" i="14"/>
  <c r="AB11" i="14"/>
  <c r="AC11" i="14"/>
  <c r="AD11" i="14"/>
  <c r="AE11" i="14"/>
  <c r="D11" i="76" s="1"/>
  <c r="AF11" i="14"/>
  <c r="G11" i="76" s="1"/>
  <c r="AG11" i="14"/>
  <c r="C12" i="14"/>
  <c r="D12" i="14"/>
  <c r="E12" i="14"/>
  <c r="F12" i="14"/>
  <c r="G12" i="14"/>
  <c r="H12" i="14"/>
  <c r="I12" i="14"/>
  <c r="J12" i="14"/>
  <c r="K12" i="14"/>
  <c r="L12" i="14"/>
  <c r="M12" i="14"/>
  <c r="N12" i="14"/>
  <c r="W12" i="14"/>
  <c r="X12" i="14"/>
  <c r="Y12" i="14"/>
  <c r="Z12" i="14"/>
  <c r="AA12" i="14"/>
  <c r="AB12" i="14"/>
  <c r="AC12" i="14"/>
  <c r="AD12" i="14"/>
  <c r="AE12" i="14"/>
  <c r="D12" i="76" s="1"/>
  <c r="AF12" i="14"/>
  <c r="AG12" i="14"/>
  <c r="C13" i="14"/>
  <c r="D13" i="14"/>
  <c r="E13" i="14"/>
  <c r="F13" i="14"/>
  <c r="G13" i="14"/>
  <c r="H13" i="14"/>
  <c r="I13" i="14"/>
  <c r="J13" i="14"/>
  <c r="K13" i="14"/>
  <c r="L13" i="14"/>
  <c r="M13" i="14"/>
  <c r="N13" i="14"/>
  <c r="W13" i="14"/>
  <c r="X13" i="14"/>
  <c r="Y13" i="14"/>
  <c r="Z13" i="14"/>
  <c r="AA13" i="14"/>
  <c r="AB13" i="14"/>
  <c r="AC13" i="14"/>
  <c r="AD13" i="14"/>
  <c r="AE13" i="14"/>
  <c r="D13" i="76" s="1"/>
  <c r="AF13" i="14"/>
  <c r="G13" i="76" s="1"/>
  <c r="AG13" i="14"/>
  <c r="C14" i="14"/>
  <c r="D14" i="14"/>
  <c r="E14" i="14"/>
  <c r="F14" i="14"/>
  <c r="G14" i="14"/>
  <c r="H14" i="14"/>
  <c r="I14" i="14"/>
  <c r="J14" i="14"/>
  <c r="K14" i="14"/>
  <c r="L14" i="14"/>
  <c r="M14" i="14"/>
  <c r="N14" i="14"/>
  <c r="W14" i="14"/>
  <c r="X14" i="14"/>
  <c r="Y14" i="14"/>
  <c r="Z14" i="14"/>
  <c r="AA14" i="14"/>
  <c r="AB14" i="14"/>
  <c r="AC14" i="14"/>
  <c r="AD14" i="14"/>
  <c r="AE14" i="14"/>
  <c r="D14" i="76" s="1"/>
  <c r="AF14" i="14"/>
  <c r="G14" i="76" s="1"/>
  <c r="AG14" i="14"/>
  <c r="C15" i="14"/>
  <c r="D15" i="14"/>
  <c r="E15" i="14"/>
  <c r="F15" i="14"/>
  <c r="G15" i="14"/>
  <c r="H15" i="14"/>
  <c r="I15" i="14"/>
  <c r="J15" i="14"/>
  <c r="K15" i="14"/>
  <c r="L15" i="14"/>
  <c r="M15" i="14"/>
  <c r="N15" i="14"/>
  <c r="W15" i="14"/>
  <c r="X15" i="14"/>
  <c r="Y15" i="14"/>
  <c r="Z15" i="14"/>
  <c r="AA15" i="14"/>
  <c r="AB15" i="14"/>
  <c r="AC15" i="14"/>
  <c r="AD15" i="14"/>
  <c r="AE15" i="14"/>
  <c r="D15" i="76" s="1"/>
  <c r="AF15" i="14"/>
  <c r="G15" i="76" s="1"/>
  <c r="AG15" i="14"/>
  <c r="C16" i="14"/>
  <c r="D16" i="14"/>
  <c r="E16" i="14"/>
  <c r="F16" i="14"/>
  <c r="G16" i="14"/>
  <c r="H16" i="14"/>
  <c r="I16" i="14"/>
  <c r="J16" i="14"/>
  <c r="K16" i="14"/>
  <c r="L16" i="14"/>
  <c r="M16" i="14"/>
  <c r="N16" i="14"/>
  <c r="W16" i="14"/>
  <c r="X16" i="14"/>
  <c r="Y16" i="14"/>
  <c r="Z16" i="14"/>
  <c r="AA16" i="14"/>
  <c r="AB16" i="14"/>
  <c r="AC16" i="14"/>
  <c r="AD16" i="14"/>
  <c r="AE16" i="14"/>
  <c r="D16" i="76" s="1"/>
  <c r="AF16" i="14"/>
  <c r="G16" i="76" s="1"/>
  <c r="AG16" i="14"/>
  <c r="C17" i="14"/>
  <c r="D17" i="14"/>
  <c r="E17" i="14"/>
  <c r="F17" i="14"/>
  <c r="G17" i="14"/>
  <c r="H17" i="14"/>
  <c r="I17" i="14"/>
  <c r="J17" i="14"/>
  <c r="K17" i="14"/>
  <c r="L17" i="14"/>
  <c r="M17" i="14"/>
  <c r="N17" i="14"/>
  <c r="W17" i="14"/>
  <c r="X17" i="14"/>
  <c r="Y17" i="14"/>
  <c r="Z17" i="14"/>
  <c r="AA17" i="14"/>
  <c r="AB17" i="14"/>
  <c r="AC17" i="14"/>
  <c r="AD17" i="14"/>
  <c r="AE17" i="14"/>
  <c r="D17" i="76" s="1"/>
  <c r="AF17" i="14"/>
  <c r="G17" i="76" s="1"/>
  <c r="AG17" i="14"/>
  <c r="C18" i="14"/>
  <c r="D18" i="14"/>
  <c r="E18" i="14"/>
  <c r="F18" i="14"/>
  <c r="G18" i="14"/>
  <c r="H18" i="14"/>
  <c r="I18" i="14"/>
  <c r="J18" i="14"/>
  <c r="K18" i="14"/>
  <c r="L18" i="14"/>
  <c r="M18" i="14"/>
  <c r="N18" i="14"/>
  <c r="W18" i="14"/>
  <c r="X18" i="14"/>
  <c r="Y18" i="14"/>
  <c r="Z18" i="14"/>
  <c r="AA18" i="14"/>
  <c r="AB18" i="14"/>
  <c r="AC18" i="14"/>
  <c r="AD18" i="14"/>
  <c r="AE18" i="14"/>
  <c r="D18" i="76" s="1"/>
  <c r="AF18" i="14"/>
  <c r="G18" i="76" s="1"/>
  <c r="AG18" i="14"/>
  <c r="C19" i="14"/>
  <c r="D19" i="14"/>
  <c r="E19" i="14"/>
  <c r="F19" i="14"/>
  <c r="G19" i="14"/>
  <c r="H19" i="14"/>
  <c r="I19" i="14"/>
  <c r="J19" i="14"/>
  <c r="K19" i="14"/>
  <c r="L19" i="14"/>
  <c r="M19" i="14"/>
  <c r="N19" i="14"/>
  <c r="W19" i="14"/>
  <c r="X19" i="14"/>
  <c r="Y19" i="14"/>
  <c r="Z19" i="14"/>
  <c r="AA19" i="14"/>
  <c r="AB19" i="14"/>
  <c r="AC19" i="14"/>
  <c r="AD19" i="14"/>
  <c r="AE19" i="14"/>
  <c r="D19" i="76" s="1"/>
  <c r="AF19" i="14"/>
  <c r="G19" i="76" s="1"/>
  <c r="AG19" i="14"/>
  <c r="C20" i="14"/>
  <c r="D20" i="14"/>
  <c r="E20" i="14"/>
  <c r="F20" i="14"/>
  <c r="G20" i="14"/>
  <c r="H20" i="14"/>
  <c r="I20" i="14"/>
  <c r="J20" i="14"/>
  <c r="K20" i="14"/>
  <c r="L20" i="14"/>
  <c r="M20" i="14"/>
  <c r="N20" i="14"/>
  <c r="W20" i="14"/>
  <c r="X20" i="14"/>
  <c r="Y20" i="14"/>
  <c r="Z20" i="14"/>
  <c r="AA20" i="14"/>
  <c r="AB20" i="14"/>
  <c r="AC20" i="14"/>
  <c r="AD20" i="14"/>
  <c r="AE20" i="14"/>
  <c r="D20" i="76" s="1"/>
  <c r="AF20" i="14"/>
  <c r="G20" i="76" s="1"/>
  <c r="AG20" i="14"/>
  <c r="C21" i="14"/>
  <c r="D21" i="14"/>
  <c r="E21" i="14"/>
  <c r="F21" i="14"/>
  <c r="G21" i="14"/>
  <c r="H21" i="14"/>
  <c r="I21" i="14"/>
  <c r="J21" i="14"/>
  <c r="K21" i="14"/>
  <c r="L21" i="14"/>
  <c r="M21" i="14"/>
  <c r="N21" i="14"/>
  <c r="W21" i="14"/>
  <c r="X21" i="14"/>
  <c r="Y21" i="14"/>
  <c r="Z21" i="14"/>
  <c r="AA21" i="14"/>
  <c r="AB21" i="14"/>
  <c r="AC21" i="14"/>
  <c r="AD21" i="14"/>
  <c r="AE21" i="14"/>
  <c r="D21" i="76" s="1"/>
  <c r="AF21" i="14"/>
  <c r="G21" i="76" s="1"/>
  <c r="AG21" i="14"/>
  <c r="C22" i="14"/>
  <c r="D22" i="14"/>
  <c r="E22" i="14"/>
  <c r="F22" i="14"/>
  <c r="G22" i="14"/>
  <c r="H22" i="14"/>
  <c r="I22" i="14"/>
  <c r="J22" i="14"/>
  <c r="K22" i="14"/>
  <c r="L22" i="14"/>
  <c r="M22" i="14"/>
  <c r="N22" i="14"/>
  <c r="W22" i="14"/>
  <c r="X22" i="14"/>
  <c r="Y22" i="14"/>
  <c r="Z22" i="14"/>
  <c r="AA22" i="14"/>
  <c r="AB22" i="14"/>
  <c r="AC22" i="14"/>
  <c r="AD22" i="14"/>
  <c r="AE22" i="14"/>
  <c r="D22" i="76" s="1"/>
  <c r="AF22" i="14"/>
  <c r="G22" i="76" s="1"/>
  <c r="AG22" i="14"/>
  <c r="C23" i="14"/>
  <c r="D23" i="14"/>
  <c r="E23" i="14"/>
  <c r="F23" i="14"/>
  <c r="G23" i="14"/>
  <c r="H23" i="14"/>
  <c r="I23" i="14"/>
  <c r="J23" i="14"/>
  <c r="K23" i="14"/>
  <c r="L23" i="14"/>
  <c r="M23" i="14"/>
  <c r="N23" i="14"/>
  <c r="W23" i="14"/>
  <c r="X23" i="14"/>
  <c r="Y23" i="14"/>
  <c r="Z23" i="14"/>
  <c r="AA23" i="14"/>
  <c r="AB23" i="14"/>
  <c r="AC23" i="14"/>
  <c r="AD23" i="14"/>
  <c r="AE23" i="14"/>
  <c r="D23" i="76" s="1"/>
  <c r="AF23" i="14"/>
  <c r="G23" i="76" s="1"/>
  <c r="AG23" i="14"/>
  <c r="C24" i="14"/>
  <c r="D24" i="14"/>
  <c r="E24" i="14"/>
  <c r="F24" i="14"/>
  <c r="G24" i="14"/>
  <c r="H24" i="14"/>
  <c r="I24" i="14"/>
  <c r="J24" i="14"/>
  <c r="K24" i="14"/>
  <c r="L24" i="14"/>
  <c r="M24" i="14"/>
  <c r="N24" i="14"/>
  <c r="W24" i="14"/>
  <c r="X24" i="14"/>
  <c r="Y24" i="14"/>
  <c r="Z24" i="14"/>
  <c r="AA24" i="14"/>
  <c r="AB24" i="14"/>
  <c r="AC24" i="14"/>
  <c r="AD24" i="14"/>
  <c r="AE24" i="14"/>
  <c r="D24" i="76" s="1"/>
  <c r="AF24" i="14"/>
  <c r="G24" i="76" s="1"/>
  <c r="AG24" i="14"/>
  <c r="C25" i="14"/>
  <c r="D25" i="14"/>
  <c r="E25" i="14"/>
  <c r="F25" i="14"/>
  <c r="G25" i="14"/>
  <c r="H25" i="14"/>
  <c r="I25" i="14"/>
  <c r="J25" i="14"/>
  <c r="K25" i="14"/>
  <c r="L25" i="14"/>
  <c r="M25" i="14"/>
  <c r="N25" i="14"/>
  <c r="W25" i="14"/>
  <c r="X25" i="14"/>
  <c r="Y25" i="14"/>
  <c r="Z25" i="14"/>
  <c r="AA25" i="14"/>
  <c r="AB25" i="14"/>
  <c r="AC25" i="14"/>
  <c r="AD25" i="14"/>
  <c r="AE25" i="14"/>
  <c r="D25" i="76" s="1"/>
  <c r="AF25" i="14"/>
  <c r="G25" i="76" s="1"/>
  <c r="AG25" i="14"/>
  <c r="C26" i="14"/>
  <c r="D26" i="14"/>
  <c r="E26" i="14"/>
  <c r="F26" i="14"/>
  <c r="G26" i="14"/>
  <c r="H26" i="14"/>
  <c r="I26" i="14"/>
  <c r="J26" i="14"/>
  <c r="K26" i="14"/>
  <c r="L26" i="14"/>
  <c r="M26" i="14"/>
  <c r="N26" i="14"/>
  <c r="W26" i="14"/>
  <c r="X26" i="14"/>
  <c r="Y26" i="14"/>
  <c r="Z26" i="14"/>
  <c r="AA26" i="14"/>
  <c r="AB26" i="14"/>
  <c r="AC26" i="14"/>
  <c r="AD26" i="14"/>
  <c r="AE26" i="14"/>
  <c r="D26" i="76" s="1"/>
  <c r="AF26" i="14"/>
  <c r="G26" i="76" s="1"/>
  <c r="AG26" i="14"/>
  <c r="C27" i="14"/>
  <c r="D27" i="14"/>
  <c r="E27" i="14"/>
  <c r="F27" i="14"/>
  <c r="G27" i="14"/>
  <c r="H27" i="14"/>
  <c r="I27" i="14"/>
  <c r="J27" i="14"/>
  <c r="K27" i="14"/>
  <c r="L27" i="14"/>
  <c r="M27" i="14"/>
  <c r="N27" i="14"/>
  <c r="W27" i="14"/>
  <c r="X27" i="14"/>
  <c r="Y27" i="14"/>
  <c r="Z27" i="14"/>
  <c r="AA27" i="14"/>
  <c r="AB27" i="14"/>
  <c r="AC27" i="14"/>
  <c r="AD27" i="14"/>
  <c r="AE27" i="14"/>
  <c r="D27" i="76" s="1"/>
  <c r="AF27" i="14"/>
  <c r="G27" i="76" s="1"/>
  <c r="AG27" i="14"/>
  <c r="C28" i="14"/>
  <c r="D28" i="14"/>
  <c r="E28" i="14"/>
  <c r="F28" i="14"/>
  <c r="G28" i="14"/>
  <c r="H28" i="14"/>
  <c r="I28" i="14"/>
  <c r="J28" i="14"/>
  <c r="K28" i="14"/>
  <c r="L28" i="14"/>
  <c r="M28" i="14"/>
  <c r="N28" i="14"/>
  <c r="W28" i="14"/>
  <c r="X28" i="14"/>
  <c r="Y28" i="14"/>
  <c r="Z28" i="14"/>
  <c r="AA28" i="14"/>
  <c r="AB28" i="14"/>
  <c r="AC28" i="14"/>
  <c r="AD28" i="14"/>
  <c r="AE28" i="14"/>
  <c r="D28" i="76" s="1"/>
  <c r="AF28" i="14"/>
  <c r="G28" i="76" s="1"/>
  <c r="AG28" i="14"/>
  <c r="C29" i="14"/>
  <c r="D29" i="14"/>
  <c r="E29" i="14"/>
  <c r="F29" i="14"/>
  <c r="G29" i="14"/>
  <c r="H29" i="14"/>
  <c r="I29" i="14"/>
  <c r="J29" i="14"/>
  <c r="K29" i="14"/>
  <c r="L29" i="14"/>
  <c r="M29" i="14"/>
  <c r="N29" i="14"/>
  <c r="W29" i="14"/>
  <c r="X29" i="14"/>
  <c r="Y29" i="14"/>
  <c r="Z29" i="14"/>
  <c r="AA29" i="14"/>
  <c r="AB29" i="14"/>
  <c r="AC29" i="14"/>
  <c r="AD29" i="14"/>
  <c r="AE29" i="14"/>
  <c r="D29" i="76" s="1"/>
  <c r="AF29" i="14"/>
  <c r="G29" i="76" s="1"/>
  <c r="AG29" i="14"/>
  <c r="C30" i="14"/>
  <c r="D30" i="14"/>
  <c r="E30" i="14"/>
  <c r="F30" i="14"/>
  <c r="G30" i="14"/>
  <c r="H30" i="14"/>
  <c r="I30" i="14"/>
  <c r="J30" i="14"/>
  <c r="K30" i="14"/>
  <c r="L30" i="14"/>
  <c r="M30" i="14"/>
  <c r="N30" i="14"/>
  <c r="W30" i="14"/>
  <c r="X30" i="14"/>
  <c r="Y30" i="14"/>
  <c r="Z30" i="14"/>
  <c r="AA30" i="14"/>
  <c r="AB30" i="14"/>
  <c r="AC30" i="14"/>
  <c r="AD30" i="14"/>
  <c r="AE30" i="14"/>
  <c r="D30" i="76" s="1"/>
  <c r="AF30" i="14"/>
  <c r="G30" i="76" s="1"/>
  <c r="AG30" i="14"/>
  <c r="C31" i="14"/>
  <c r="D31" i="14"/>
  <c r="E31" i="14"/>
  <c r="F31" i="14"/>
  <c r="G31" i="14"/>
  <c r="H31" i="14"/>
  <c r="I31" i="14"/>
  <c r="J31" i="14"/>
  <c r="K31" i="14"/>
  <c r="L31" i="14"/>
  <c r="M31" i="14"/>
  <c r="N31" i="14"/>
  <c r="W31" i="14"/>
  <c r="X31" i="14"/>
  <c r="Y31" i="14"/>
  <c r="Z31" i="14"/>
  <c r="AA31" i="14"/>
  <c r="AB31" i="14"/>
  <c r="AC31" i="14"/>
  <c r="AD31" i="14"/>
  <c r="AE31" i="14"/>
  <c r="D31" i="76" s="1"/>
  <c r="AF31" i="14"/>
  <c r="G31" i="76" s="1"/>
  <c r="AG31" i="14"/>
  <c r="C32" i="14"/>
  <c r="D32" i="14"/>
  <c r="E32" i="14"/>
  <c r="F32" i="14"/>
  <c r="G32" i="14"/>
  <c r="H32" i="14"/>
  <c r="I32" i="14"/>
  <c r="J32" i="14"/>
  <c r="K32" i="14"/>
  <c r="L32" i="14"/>
  <c r="M32" i="14"/>
  <c r="N32" i="14"/>
  <c r="W32" i="14"/>
  <c r="X32" i="14"/>
  <c r="Y32" i="14"/>
  <c r="Z32" i="14"/>
  <c r="AA32" i="14"/>
  <c r="AB32" i="14"/>
  <c r="AC32" i="14"/>
  <c r="AD32" i="14"/>
  <c r="AE32" i="14"/>
  <c r="D32" i="76" s="1"/>
  <c r="AF32" i="14"/>
  <c r="G32" i="76" s="1"/>
  <c r="AG32" i="14"/>
  <c r="C33" i="14"/>
  <c r="D33" i="14"/>
  <c r="E33" i="14"/>
  <c r="F33" i="14"/>
  <c r="G33" i="14"/>
  <c r="H33" i="14"/>
  <c r="I33" i="14"/>
  <c r="J33" i="14"/>
  <c r="K33" i="14"/>
  <c r="L33" i="14"/>
  <c r="M33" i="14"/>
  <c r="N33" i="14"/>
  <c r="W33" i="14"/>
  <c r="X33" i="14"/>
  <c r="Y33" i="14"/>
  <c r="Z33" i="14"/>
  <c r="AA33" i="14"/>
  <c r="AB33" i="14"/>
  <c r="AC33" i="14"/>
  <c r="AD33" i="14"/>
  <c r="AE33" i="14"/>
  <c r="D33" i="76" s="1"/>
  <c r="AF33" i="14"/>
  <c r="G33" i="76" s="1"/>
  <c r="AG33" i="14"/>
  <c r="C34" i="14"/>
  <c r="D34" i="14"/>
  <c r="E34" i="14"/>
  <c r="F34" i="14"/>
  <c r="G34" i="14"/>
  <c r="H34" i="14"/>
  <c r="I34" i="14"/>
  <c r="J34" i="14"/>
  <c r="K34" i="14"/>
  <c r="L34" i="14"/>
  <c r="M34" i="14"/>
  <c r="N34" i="14"/>
  <c r="W34" i="14"/>
  <c r="X34" i="14"/>
  <c r="Y34" i="14"/>
  <c r="Z34" i="14"/>
  <c r="AA34" i="14"/>
  <c r="AB34" i="14"/>
  <c r="AC34" i="14"/>
  <c r="AD34" i="14"/>
  <c r="AE34" i="14"/>
  <c r="D34" i="76" s="1"/>
  <c r="AF34" i="14"/>
  <c r="G34" i="76" s="1"/>
  <c r="AG34" i="14"/>
  <c r="C35" i="14"/>
  <c r="D35" i="14"/>
  <c r="E35" i="14"/>
  <c r="F35" i="14"/>
  <c r="G35" i="14"/>
  <c r="H35" i="14"/>
  <c r="I35" i="14"/>
  <c r="J35" i="14"/>
  <c r="K35" i="14"/>
  <c r="L35" i="14"/>
  <c r="M35" i="14"/>
  <c r="N35" i="14"/>
  <c r="W35" i="14"/>
  <c r="X35" i="14"/>
  <c r="Y35" i="14"/>
  <c r="Z35" i="14"/>
  <c r="AA35" i="14"/>
  <c r="AB35" i="14"/>
  <c r="AC35" i="14"/>
  <c r="AD35" i="14"/>
  <c r="AE35" i="14"/>
  <c r="D35" i="76" s="1"/>
  <c r="AF35" i="14"/>
  <c r="G35" i="76" s="1"/>
  <c r="AG35" i="14"/>
  <c r="C36" i="14"/>
  <c r="D36" i="14"/>
  <c r="E36" i="14"/>
  <c r="F36" i="14"/>
  <c r="G36" i="14"/>
  <c r="H36" i="14"/>
  <c r="I36" i="14"/>
  <c r="J36" i="14"/>
  <c r="K36" i="14"/>
  <c r="L36" i="14"/>
  <c r="M36" i="14"/>
  <c r="N36" i="14"/>
  <c r="W36" i="14"/>
  <c r="X36" i="14"/>
  <c r="Y36" i="14"/>
  <c r="Z36" i="14"/>
  <c r="AA36" i="14"/>
  <c r="AB36" i="14"/>
  <c r="AC36" i="14"/>
  <c r="AD36" i="14"/>
  <c r="AE36" i="14"/>
  <c r="D36" i="76" s="1"/>
  <c r="AF36" i="14"/>
  <c r="G36" i="76" s="1"/>
  <c r="AG36" i="14"/>
  <c r="C37" i="14"/>
  <c r="D37" i="14"/>
  <c r="E37" i="14"/>
  <c r="F37" i="14"/>
  <c r="G37" i="14"/>
  <c r="H37" i="14"/>
  <c r="I37" i="14"/>
  <c r="J37" i="14"/>
  <c r="K37" i="14"/>
  <c r="L37" i="14"/>
  <c r="M37" i="14"/>
  <c r="N37" i="14"/>
  <c r="W37" i="14"/>
  <c r="X37" i="14"/>
  <c r="Y37" i="14"/>
  <c r="Z37" i="14"/>
  <c r="AA37" i="14"/>
  <c r="AB37" i="14"/>
  <c r="AC37" i="14"/>
  <c r="AD37" i="14"/>
  <c r="AE37" i="14"/>
  <c r="D37" i="76" s="1"/>
  <c r="AF37" i="14"/>
  <c r="G37" i="76" s="1"/>
  <c r="AG37" i="14"/>
  <c r="C38" i="14"/>
  <c r="D38" i="14"/>
  <c r="E38" i="14"/>
  <c r="F38" i="14"/>
  <c r="G38" i="14"/>
  <c r="H38" i="14"/>
  <c r="I38" i="14"/>
  <c r="J38" i="14"/>
  <c r="K38" i="14"/>
  <c r="L38" i="14"/>
  <c r="M38" i="14"/>
  <c r="N38" i="14"/>
  <c r="W38" i="14"/>
  <c r="X38" i="14"/>
  <c r="Y38" i="14"/>
  <c r="Z38" i="14"/>
  <c r="AA38" i="14"/>
  <c r="AB38" i="14"/>
  <c r="AC38" i="14"/>
  <c r="AD38" i="14"/>
  <c r="AE38" i="14"/>
  <c r="D38" i="76" s="1"/>
  <c r="AF38" i="14"/>
  <c r="G38" i="76" s="1"/>
  <c r="AG38" i="14"/>
  <c r="C39" i="14"/>
  <c r="D39" i="14"/>
  <c r="E39" i="14"/>
  <c r="F39" i="14"/>
  <c r="G39" i="14"/>
  <c r="H39" i="14"/>
  <c r="I39" i="14"/>
  <c r="J39" i="14"/>
  <c r="K39" i="14"/>
  <c r="L39" i="14"/>
  <c r="M39" i="14"/>
  <c r="N39" i="14"/>
  <c r="W39" i="14"/>
  <c r="X39" i="14"/>
  <c r="Y39" i="14"/>
  <c r="Z39" i="14"/>
  <c r="AA39" i="14"/>
  <c r="AB39" i="14"/>
  <c r="AC39" i="14"/>
  <c r="AD39" i="14"/>
  <c r="AE39" i="14"/>
  <c r="D39" i="76" s="1"/>
  <c r="AF39" i="14"/>
  <c r="G39" i="76" s="1"/>
  <c r="AG39" i="14"/>
  <c r="C40" i="14"/>
  <c r="D40" i="14"/>
  <c r="E40" i="14"/>
  <c r="F40" i="14"/>
  <c r="G40" i="14"/>
  <c r="H40" i="14"/>
  <c r="I40" i="14"/>
  <c r="J40" i="14"/>
  <c r="K40" i="14"/>
  <c r="L40" i="14"/>
  <c r="M40" i="14"/>
  <c r="N40" i="14"/>
  <c r="W40" i="14"/>
  <c r="X40" i="14"/>
  <c r="Y40" i="14"/>
  <c r="Z40" i="14"/>
  <c r="AA40" i="14"/>
  <c r="AB40" i="14"/>
  <c r="AC40" i="14"/>
  <c r="AD40" i="14"/>
  <c r="AE40" i="14"/>
  <c r="D40" i="76" s="1"/>
  <c r="AF40" i="14"/>
  <c r="G40" i="76" s="1"/>
  <c r="AG40" i="14"/>
  <c r="C41" i="14"/>
  <c r="D41" i="14"/>
  <c r="E41" i="14"/>
  <c r="F41" i="14"/>
  <c r="G41" i="14"/>
  <c r="H41" i="14"/>
  <c r="I41" i="14"/>
  <c r="J41" i="14"/>
  <c r="K41" i="14"/>
  <c r="L41" i="14"/>
  <c r="M41" i="14"/>
  <c r="N41" i="14"/>
  <c r="W41" i="14"/>
  <c r="X41" i="14"/>
  <c r="Y41" i="14"/>
  <c r="Z41" i="14"/>
  <c r="AA41" i="14"/>
  <c r="AB41" i="14"/>
  <c r="AC41" i="14"/>
  <c r="AD41" i="14"/>
  <c r="AE41" i="14"/>
  <c r="D41" i="76" s="1"/>
  <c r="AF41" i="14"/>
  <c r="G41" i="76" s="1"/>
  <c r="AG41" i="14"/>
  <c r="C42" i="14"/>
  <c r="D42" i="14"/>
  <c r="E42" i="14"/>
  <c r="F42" i="14"/>
  <c r="G42" i="14"/>
  <c r="H42" i="14"/>
  <c r="I42" i="14"/>
  <c r="J42" i="14"/>
  <c r="K42" i="14"/>
  <c r="L42" i="14"/>
  <c r="M42" i="14"/>
  <c r="N42" i="14"/>
  <c r="W42" i="14"/>
  <c r="X42" i="14"/>
  <c r="Y42" i="14"/>
  <c r="Z42" i="14"/>
  <c r="AA42" i="14"/>
  <c r="AB42" i="14"/>
  <c r="AC42" i="14"/>
  <c r="AD42" i="14"/>
  <c r="AE42" i="14"/>
  <c r="D42" i="76" s="1"/>
  <c r="AF42" i="14"/>
  <c r="G42" i="76" s="1"/>
  <c r="AG42" i="14"/>
  <c r="C43" i="14"/>
  <c r="D43" i="14"/>
  <c r="E43" i="14"/>
  <c r="F43" i="14"/>
  <c r="G43" i="14"/>
  <c r="H43" i="14"/>
  <c r="I43" i="14"/>
  <c r="J43" i="14"/>
  <c r="K43" i="14"/>
  <c r="L43" i="14"/>
  <c r="M43" i="14"/>
  <c r="N43" i="14"/>
  <c r="W43" i="14"/>
  <c r="X43" i="14"/>
  <c r="Y43" i="14"/>
  <c r="Z43" i="14"/>
  <c r="AA43" i="14"/>
  <c r="AB43" i="14"/>
  <c r="AC43" i="14"/>
  <c r="AD43" i="14"/>
  <c r="AE43" i="14"/>
  <c r="D43" i="76" s="1"/>
  <c r="AF43" i="14"/>
  <c r="G43" i="76" s="1"/>
  <c r="AG43" i="14"/>
  <c r="C44" i="14"/>
  <c r="D44" i="14"/>
  <c r="E44" i="14"/>
  <c r="F44" i="14"/>
  <c r="G44" i="14"/>
  <c r="H44" i="14"/>
  <c r="I44" i="14"/>
  <c r="J44" i="14"/>
  <c r="K44" i="14"/>
  <c r="L44" i="14"/>
  <c r="M44" i="14"/>
  <c r="N44" i="14"/>
  <c r="W44" i="14"/>
  <c r="X44" i="14"/>
  <c r="Y44" i="14"/>
  <c r="Z44" i="14"/>
  <c r="AA44" i="14"/>
  <c r="AB44" i="14"/>
  <c r="AC44" i="14"/>
  <c r="AD44" i="14"/>
  <c r="AE44" i="14"/>
  <c r="D44" i="76" s="1"/>
  <c r="AF44" i="14"/>
  <c r="G44" i="76" s="1"/>
  <c r="AG44" i="14"/>
  <c r="C45" i="14"/>
  <c r="D45" i="14"/>
  <c r="E45" i="14"/>
  <c r="F45" i="14"/>
  <c r="G45" i="14"/>
  <c r="H45" i="14"/>
  <c r="I45" i="14"/>
  <c r="J45" i="14"/>
  <c r="K45" i="14"/>
  <c r="L45" i="14"/>
  <c r="M45" i="14"/>
  <c r="N45" i="14"/>
  <c r="W45" i="14"/>
  <c r="X45" i="14"/>
  <c r="Y45" i="14"/>
  <c r="Z45" i="14"/>
  <c r="AA45" i="14"/>
  <c r="AB45" i="14"/>
  <c r="AC45" i="14"/>
  <c r="AD45" i="14"/>
  <c r="AE45" i="14"/>
  <c r="D45" i="76" s="1"/>
  <c r="AF45" i="14"/>
  <c r="G45" i="76" s="1"/>
  <c r="AG45" i="14"/>
  <c r="C46" i="14"/>
  <c r="D46" i="14"/>
  <c r="E46" i="14"/>
  <c r="F46" i="14"/>
  <c r="G46" i="14"/>
  <c r="H46" i="14"/>
  <c r="I46" i="14"/>
  <c r="J46" i="14"/>
  <c r="K46" i="14"/>
  <c r="L46" i="14"/>
  <c r="M46" i="14"/>
  <c r="N46" i="14"/>
  <c r="W46" i="14"/>
  <c r="X46" i="14"/>
  <c r="Y46" i="14"/>
  <c r="Z46" i="14"/>
  <c r="AA46" i="14"/>
  <c r="AB46" i="14"/>
  <c r="AC46" i="14"/>
  <c r="AD46" i="14"/>
  <c r="AE46" i="14"/>
  <c r="D46" i="76" s="1"/>
  <c r="AF46" i="14"/>
  <c r="G46" i="76" s="1"/>
  <c r="AG46" i="14"/>
  <c r="C47" i="14"/>
  <c r="D47" i="14"/>
  <c r="E47" i="14"/>
  <c r="F47" i="14"/>
  <c r="G47" i="14"/>
  <c r="H47" i="14"/>
  <c r="I47" i="14"/>
  <c r="J47" i="14"/>
  <c r="K47" i="14"/>
  <c r="L47" i="14"/>
  <c r="M47" i="14"/>
  <c r="N47" i="14"/>
  <c r="W47" i="14"/>
  <c r="X47" i="14"/>
  <c r="Y47" i="14"/>
  <c r="Z47" i="14"/>
  <c r="AA47" i="14"/>
  <c r="AB47" i="14"/>
  <c r="AC47" i="14"/>
  <c r="AD47" i="14"/>
  <c r="AE47" i="14"/>
  <c r="D47" i="76" s="1"/>
  <c r="AF47" i="14"/>
  <c r="G47" i="76" s="1"/>
  <c r="AG47" i="14"/>
  <c r="C48" i="14"/>
  <c r="D48" i="14"/>
  <c r="E48" i="14"/>
  <c r="F48" i="14"/>
  <c r="G48" i="14"/>
  <c r="H48" i="14"/>
  <c r="I48" i="14"/>
  <c r="J48" i="14"/>
  <c r="K48" i="14"/>
  <c r="L48" i="14"/>
  <c r="M48" i="14"/>
  <c r="N48" i="14"/>
  <c r="W48" i="14"/>
  <c r="X48" i="14"/>
  <c r="Y48" i="14"/>
  <c r="Z48" i="14"/>
  <c r="AA48" i="14"/>
  <c r="AB48" i="14"/>
  <c r="AC48" i="14"/>
  <c r="AD48" i="14"/>
  <c r="AE48" i="14"/>
  <c r="D48" i="76" s="1"/>
  <c r="AF48" i="14"/>
  <c r="G48" i="76" s="1"/>
  <c r="AG48" i="14"/>
  <c r="C49" i="14"/>
  <c r="D49" i="14"/>
  <c r="E49" i="14"/>
  <c r="F49" i="14"/>
  <c r="G49" i="14"/>
  <c r="H49" i="14"/>
  <c r="I49" i="14"/>
  <c r="J49" i="14"/>
  <c r="K49" i="14"/>
  <c r="L49" i="14"/>
  <c r="M49" i="14"/>
  <c r="N49" i="14"/>
  <c r="W49" i="14"/>
  <c r="X49" i="14"/>
  <c r="Y49" i="14"/>
  <c r="Z49" i="14"/>
  <c r="AA49" i="14"/>
  <c r="AB49" i="14"/>
  <c r="AC49" i="14"/>
  <c r="AD49" i="14"/>
  <c r="AE49" i="14"/>
  <c r="D49" i="76" s="1"/>
  <c r="AF49" i="14"/>
  <c r="G49" i="76" s="1"/>
  <c r="AG49" i="14"/>
  <c r="C50" i="14"/>
  <c r="D50" i="14"/>
  <c r="E50" i="14"/>
  <c r="F50" i="14"/>
  <c r="G50" i="14"/>
  <c r="H50" i="14"/>
  <c r="I50" i="14"/>
  <c r="J50" i="14"/>
  <c r="K50" i="14"/>
  <c r="L50" i="14"/>
  <c r="M50" i="14"/>
  <c r="N50" i="14"/>
  <c r="W50" i="14"/>
  <c r="X50" i="14"/>
  <c r="Y50" i="14"/>
  <c r="Z50" i="14"/>
  <c r="AA50" i="14"/>
  <c r="AB50" i="14"/>
  <c r="AC50" i="14"/>
  <c r="AD50" i="14"/>
  <c r="AE50" i="14"/>
  <c r="D50" i="76" s="1"/>
  <c r="AF50" i="14"/>
  <c r="G50" i="76" s="1"/>
  <c r="AG50" i="14"/>
  <c r="C51" i="14"/>
  <c r="D51" i="14"/>
  <c r="E51" i="14"/>
  <c r="F51" i="14"/>
  <c r="G51" i="14"/>
  <c r="H51" i="14"/>
  <c r="I51" i="14"/>
  <c r="J51" i="14"/>
  <c r="K51" i="14"/>
  <c r="L51" i="14"/>
  <c r="M51" i="14"/>
  <c r="N51" i="14"/>
  <c r="W51" i="14"/>
  <c r="X51" i="14"/>
  <c r="Y51" i="14"/>
  <c r="Z51" i="14"/>
  <c r="AA51" i="14"/>
  <c r="AB51" i="14"/>
  <c r="AC51" i="14"/>
  <c r="AD51" i="14"/>
  <c r="AE51" i="14"/>
  <c r="D51" i="76" s="1"/>
  <c r="AF51" i="14"/>
  <c r="G51" i="76" s="1"/>
  <c r="AG51" i="14"/>
  <c r="C52" i="14"/>
  <c r="D52" i="14"/>
  <c r="E52" i="14"/>
  <c r="F52" i="14"/>
  <c r="G52" i="14"/>
  <c r="H52" i="14"/>
  <c r="I52" i="14"/>
  <c r="J52" i="14"/>
  <c r="K52" i="14"/>
  <c r="L52" i="14"/>
  <c r="M52" i="14"/>
  <c r="N52" i="14"/>
  <c r="W52" i="14"/>
  <c r="X52" i="14"/>
  <c r="Y52" i="14"/>
  <c r="Z52" i="14"/>
  <c r="AA52" i="14"/>
  <c r="AB52" i="14"/>
  <c r="AC52" i="14"/>
  <c r="AD52" i="14"/>
  <c r="AE52" i="14"/>
  <c r="D52" i="76" s="1"/>
  <c r="AF52" i="14"/>
  <c r="G52" i="76" s="1"/>
  <c r="AG52" i="14"/>
  <c r="C53" i="14"/>
  <c r="D53" i="14"/>
  <c r="E53" i="14"/>
  <c r="F53" i="14"/>
  <c r="G53" i="14"/>
  <c r="H53" i="14"/>
  <c r="I53" i="14"/>
  <c r="J53" i="14"/>
  <c r="K53" i="14"/>
  <c r="L53" i="14"/>
  <c r="M53" i="14"/>
  <c r="N53" i="14"/>
  <c r="W53" i="14"/>
  <c r="X53" i="14"/>
  <c r="Y53" i="14"/>
  <c r="Z53" i="14"/>
  <c r="AA53" i="14"/>
  <c r="AB53" i="14"/>
  <c r="AC53" i="14"/>
  <c r="AD53" i="14"/>
  <c r="AE53" i="14"/>
  <c r="D53" i="76" s="1"/>
  <c r="AF53" i="14"/>
  <c r="G53" i="76" s="1"/>
  <c r="AG53" i="14"/>
  <c r="C54" i="14"/>
  <c r="D54" i="14"/>
  <c r="E54" i="14"/>
  <c r="F54" i="14"/>
  <c r="G54" i="14"/>
  <c r="H54" i="14"/>
  <c r="I54" i="14"/>
  <c r="J54" i="14"/>
  <c r="K54" i="14"/>
  <c r="L54" i="14"/>
  <c r="M54" i="14"/>
  <c r="N54" i="14"/>
  <c r="W54" i="14"/>
  <c r="X54" i="14"/>
  <c r="Y54" i="14"/>
  <c r="Z54" i="14"/>
  <c r="AA54" i="14"/>
  <c r="AB54" i="14"/>
  <c r="AC54" i="14"/>
  <c r="AD54" i="14"/>
  <c r="AE54" i="14"/>
  <c r="D54" i="76" s="1"/>
  <c r="AF54" i="14"/>
  <c r="G54" i="76" s="1"/>
  <c r="AG54" i="14"/>
  <c r="C55" i="14"/>
  <c r="D55" i="14"/>
  <c r="E55" i="14"/>
  <c r="F55" i="14"/>
  <c r="G55" i="14"/>
  <c r="H55" i="14"/>
  <c r="I55" i="14"/>
  <c r="J55" i="14"/>
  <c r="K55" i="14"/>
  <c r="L55" i="14"/>
  <c r="M55" i="14"/>
  <c r="N55" i="14"/>
  <c r="W55" i="14"/>
  <c r="X55" i="14"/>
  <c r="Y55" i="14"/>
  <c r="Z55" i="14"/>
  <c r="AA55" i="14"/>
  <c r="AB55" i="14"/>
  <c r="AC55" i="14"/>
  <c r="AD55" i="14"/>
  <c r="AE55" i="14"/>
  <c r="D55" i="76" s="1"/>
  <c r="AF55" i="14"/>
  <c r="G55" i="76" s="1"/>
  <c r="AG55" i="14"/>
  <c r="C56" i="14"/>
  <c r="D56" i="14"/>
  <c r="E56" i="14"/>
  <c r="F56" i="14"/>
  <c r="G56" i="14"/>
  <c r="H56" i="14"/>
  <c r="I56" i="14"/>
  <c r="J56" i="14"/>
  <c r="K56" i="14"/>
  <c r="L56" i="14"/>
  <c r="M56" i="14"/>
  <c r="N56" i="14"/>
  <c r="W56" i="14"/>
  <c r="X56" i="14"/>
  <c r="Y56" i="14"/>
  <c r="Z56" i="14"/>
  <c r="AA56" i="14"/>
  <c r="AB56" i="14"/>
  <c r="AC56" i="14"/>
  <c r="AD56" i="14"/>
  <c r="AE56" i="14"/>
  <c r="D56" i="76" s="1"/>
  <c r="AF56" i="14"/>
  <c r="G56" i="76" s="1"/>
  <c r="AG56" i="14"/>
  <c r="C57" i="14"/>
  <c r="D57" i="14"/>
  <c r="E57" i="14"/>
  <c r="F57" i="14"/>
  <c r="G57" i="14"/>
  <c r="H57" i="14"/>
  <c r="I57" i="14"/>
  <c r="J57" i="14"/>
  <c r="K57" i="14"/>
  <c r="L57" i="14"/>
  <c r="M57" i="14"/>
  <c r="N57" i="14"/>
  <c r="W57" i="14"/>
  <c r="X57" i="14"/>
  <c r="Y57" i="14"/>
  <c r="Z57" i="14"/>
  <c r="AA57" i="14"/>
  <c r="AB57" i="14"/>
  <c r="AC57" i="14"/>
  <c r="AD57" i="14"/>
  <c r="AE57" i="14"/>
  <c r="D57" i="76" s="1"/>
  <c r="AF57" i="14"/>
  <c r="G57" i="76" s="1"/>
  <c r="AG57" i="14"/>
  <c r="C58" i="14"/>
  <c r="D58" i="14"/>
  <c r="E58" i="14"/>
  <c r="F58" i="14"/>
  <c r="G58" i="14"/>
  <c r="H58" i="14"/>
  <c r="I58" i="14"/>
  <c r="J58" i="14"/>
  <c r="K58" i="14"/>
  <c r="L58" i="14"/>
  <c r="M58" i="14"/>
  <c r="N58" i="14"/>
  <c r="W58" i="14"/>
  <c r="X58" i="14"/>
  <c r="Y58" i="14"/>
  <c r="Z58" i="14"/>
  <c r="AA58" i="14"/>
  <c r="AB58" i="14"/>
  <c r="AC58" i="14"/>
  <c r="AD58" i="14"/>
  <c r="AE58" i="14"/>
  <c r="D58" i="76" s="1"/>
  <c r="AF58" i="14"/>
  <c r="G58" i="76" s="1"/>
  <c r="AG58" i="14"/>
  <c r="C59" i="14"/>
  <c r="D59" i="14"/>
  <c r="E59" i="14"/>
  <c r="F59" i="14"/>
  <c r="G59" i="14"/>
  <c r="H59" i="14"/>
  <c r="I59" i="14"/>
  <c r="J59" i="14"/>
  <c r="K59" i="14"/>
  <c r="L59" i="14"/>
  <c r="M59" i="14"/>
  <c r="N59" i="14"/>
  <c r="W59" i="14"/>
  <c r="X59" i="14"/>
  <c r="Y59" i="14"/>
  <c r="Z59" i="14"/>
  <c r="AA59" i="14"/>
  <c r="AB59" i="14"/>
  <c r="AC59" i="14"/>
  <c r="AD59" i="14"/>
  <c r="AE59" i="14"/>
  <c r="D59" i="76" s="1"/>
  <c r="AF59" i="14"/>
  <c r="G59" i="76" s="1"/>
  <c r="AG59" i="14"/>
  <c r="C60" i="14"/>
  <c r="D60" i="14"/>
  <c r="E60" i="14"/>
  <c r="F60" i="14"/>
  <c r="G60" i="14"/>
  <c r="H60" i="14"/>
  <c r="I60" i="14"/>
  <c r="J60" i="14"/>
  <c r="K60" i="14"/>
  <c r="L60" i="14"/>
  <c r="M60" i="14"/>
  <c r="N60" i="14"/>
  <c r="W60" i="14"/>
  <c r="X60" i="14"/>
  <c r="Y60" i="14"/>
  <c r="Z60" i="14"/>
  <c r="AA60" i="14"/>
  <c r="AB60" i="14"/>
  <c r="AC60" i="14"/>
  <c r="AD60" i="14"/>
  <c r="AE60" i="14"/>
  <c r="D60" i="76" s="1"/>
  <c r="AF60" i="14"/>
  <c r="G60" i="76" s="1"/>
  <c r="AG60" i="14"/>
  <c r="C61" i="14"/>
  <c r="D61" i="14"/>
  <c r="E61" i="14"/>
  <c r="F61" i="14"/>
  <c r="G61" i="14"/>
  <c r="H61" i="14"/>
  <c r="I61" i="14"/>
  <c r="J61" i="14"/>
  <c r="K61" i="14"/>
  <c r="L61" i="14"/>
  <c r="M61" i="14"/>
  <c r="N61" i="14"/>
  <c r="W61" i="14"/>
  <c r="X61" i="14"/>
  <c r="Y61" i="14"/>
  <c r="Z61" i="14"/>
  <c r="AA61" i="14"/>
  <c r="AB61" i="14"/>
  <c r="AC61" i="14"/>
  <c r="AD61" i="14"/>
  <c r="AE61" i="14"/>
  <c r="D61" i="76" s="1"/>
  <c r="AF61" i="14"/>
  <c r="G61" i="76" s="1"/>
  <c r="AG61" i="14"/>
  <c r="C62" i="14"/>
  <c r="D62" i="14"/>
  <c r="E62" i="14"/>
  <c r="F62" i="14"/>
  <c r="G62" i="14"/>
  <c r="H62" i="14"/>
  <c r="I62" i="14"/>
  <c r="J62" i="14"/>
  <c r="K62" i="14"/>
  <c r="L62" i="14"/>
  <c r="M62" i="14"/>
  <c r="N62" i="14"/>
  <c r="W62" i="14"/>
  <c r="X62" i="14"/>
  <c r="Y62" i="14"/>
  <c r="Z62" i="14"/>
  <c r="AA62" i="14"/>
  <c r="AB62" i="14"/>
  <c r="AC62" i="14"/>
  <c r="AD62" i="14"/>
  <c r="AE62" i="14"/>
  <c r="D62" i="76" s="1"/>
  <c r="AF62" i="14"/>
  <c r="G62" i="76" s="1"/>
  <c r="AG62" i="14"/>
  <c r="C63" i="14"/>
  <c r="D63" i="14"/>
  <c r="E63" i="14"/>
  <c r="F63" i="14"/>
  <c r="G63" i="14"/>
  <c r="H63" i="14"/>
  <c r="I63" i="14"/>
  <c r="J63" i="14"/>
  <c r="K63" i="14"/>
  <c r="L63" i="14"/>
  <c r="M63" i="14"/>
  <c r="N63" i="14"/>
  <c r="W63" i="14"/>
  <c r="X63" i="14"/>
  <c r="Y63" i="14"/>
  <c r="Z63" i="14"/>
  <c r="AA63" i="14"/>
  <c r="AB63" i="14"/>
  <c r="AC63" i="14"/>
  <c r="AD63" i="14"/>
  <c r="AE63" i="14"/>
  <c r="D63" i="76" s="1"/>
  <c r="AF63" i="14"/>
  <c r="G63" i="76" s="1"/>
  <c r="AG63" i="14"/>
  <c r="C64" i="14"/>
  <c r="D64" i="14"/>
  <c r="E64" i="14"/>
  <c r="F64" i="14"/>
  <c r="G64" i="14"/>
  <c r="H64" i="14"/>
  <c r="I64" i="14"/>
  <c r="J64" i="14"/>
  <c r="K64" i="14"/>
  <c r="L64" i="14"/>
  <c r="M64" i="14"/>
  <c r="N64" i="14"/>
  <c r="W64" i="14"/>
  <c r="X64" i="14"/>
  <c r="Y64" i="14"/>
  <c r="Z64" i="14"/>
  <c r="AA64" i="14"/>
  <c r="AB64" i="14"/>
  <c r="AC64" i="14"/>
  <c r="AD64" i="14"/>
  <c r="AE64" i="14"/>
  <c r="D64" i="76" s="1"/>
  <c r="AF64" i="14"/>
  <c r="G64" i="76" s="1"/>
  <c r="AG64" i="14"/>
  <c r="C65" i="14"/>
  <c r="D65" i="14"/>
  <c r="E65" i="14"/>
  <c r="F65" i="14"/>
  <c r="G65" i="14"/>
  <c r="H65" i="14"/>
  <c r="I65" i="14"/>
  <c r="J65" i="14"/>
  <c r="K65" i="14"/>
  <c r="L65" i="14"/>
  <c r="M65" i="14"/>
  <c r="N65" i="14"/>
  <c r="W65" i="14"/>
  <c r="X65" i="14"/>
  <c r="Y65" i="14"/>
  <c r="Z65" i="14"/>
  <c r="AA65" i="14"/>
  <c r="AB65" i="14"/>
  <c r="AC65" i="14"/>
  <c r="AD65" i="14"/>
  <c r="AE65" i="14"/>
  <c r="D65" i="76" s="1"/>
  <c r="AF65" i="14"/>
  <c r="G65" i="76" s="1"/>
  <c r="AG65" i="14"/>
  <c r="C66" i="14"/>
  <c r="D66" i="14"/>
  <c r="E66" i="14"/>
  <c r="F66" i="14"/>
  <c r="G66" i="14"/>
  <c r="H66" i="14"/>
  <c r="I66" i="14"/>
  <c r="J66" i="14"/>
  <c r="K66" i="14"/>
  <c r="L66" i="14"/>
  <c r="M66" i="14"/>
  <c r="N66" i="14"/>
  <c r="W66" i="14"/>
  <c r="X66" i="14"/>
  <c r="Y66" i="14"/>
  <c r="Z66" i="14"/>
  <c r="AA66" i="14"/>
  <c r="AB66" i="14"/>
  <c r="AC66" i="14"/>
  <c r="AD66" i="14"/>
  <c r="AE66" i="14"/>
  <c r="D66" i="76" s="1"/>
  <c r="AF66" i="14"/>
  <c r="G66" i="76" s="1"/>
  <c r="AG66" i="14"/>
  <c r="C67" i="14"/>
  <c r="D67" i="14"/>
  <c r="E67" i="14"/>
  <c r="F67" i="14"/>
  <c r="G67" i="14"/>
  <c r="H67" i="14"/>
  <c r="I67" i="14"/>
  <c r="J67" i="14"/>
  <c r="K67" i="14"/>
  <c r="L67" i="14"/>
  <c r="M67" i="14"/>
  <c r="N67" i="14"/>
  <c r="W67" i="14"/>
  <c r="X67" i="14"/>
  <c r="Y67" i="14"/>
  <c r="Z67" i="14"/>
  <c r="AA67" i="14"/>
  <c r="AB67" i="14"/>
  <c r="AC67" i="14"/>
  <c r="AD67" i="14"/>
  <c r="AE67" i="14"/>
  <c r="D67" i="76" s="1"/>
  <c r="AF67" i="14"/>
  <c r="G67" i="76" s="1"/>
  <c r="AG67" i="14"/>
  <c r="C68" i="14"/>
  <c r="D68" i="14"/>
  <c r="E68" i="14"/>
  <c r="F68" i="14"/>
  <c r="G68" i="14"/>
  <c r="H68" i="14"/>
  <c r="I68" i="14"/>
  <c r="J68" i="14"/>
  <c r="K68" i="14"/>
  <c r="L68" i="14"/>
  <c r="M68" i="14"/>
  <c r="N68" i="14"/>
  <c r="W68" i="14"/>
  <c r="X68" i="14"/>
  <c r="Y68" i="14"/>
  <c r="Z68" i="14"/>
  <c r="AA68" i="14"/>
  <c r="AB68" i="14"/>
  <c r="AC68" i="14"/>
  <c r="AD68" i="14"/>
  <c r="AE68" i="14"/>
  <c r="D68" i="76" s="1"/>
  <c r="AF68" i="14"/>
  <c r="G68" i="76" s="1"/>
  <c r="AG68" i="14"/>
  <c r="C69" i="14"/>
  <c r="D69" i="14"/>
  <c r="E69" i="14"/>
  <c r="F69" i="14"/>
  <c r="G69" i="14"/>
  <c r="H69" i="14"/>
  <c r="I69" i="14"/>
  <c r="J69" i="14"/>
  <c r="K69" i="14"/>
  <c r="L69" i="14"/>
  <c r="M69" i="14"/>
  <c r="N69" i="14"/>
  <c r="W69" i="14"/>
  <c r="X69" i="14"/>
  <c r="Y69" i="14"/>
  <c r="Z69" i="14"/>
  <c r="AA69" i="14"/>
  <c r="AB69" i="14"/>
  <c r="AC69" i="14"/>
  <c r="AD69" i="14"/>
  <c r="AE69" i="14"/>
  <c r="D69" i="76" s="1"/>
  <c r="AF69" i="14"/>
  <c r="G69" i="76" s="1"/>
  <c r="AG69" i="14"/>
  <c r="C70" i="14"/>
  <c r="D70" i="14"/>
  <c r="E70" i="14"/>
  <c r="F70" i="14"/>
  <c r="G70" i="14"/>
  <c r="H70" i="14"/>
  <c r="I70" i="14"/>
  <c r="J70" i="14"/>
  <c r="K70" i="14"/>
  <c r="L70" i="14"/>
  <c r="M70" i="14"/>
  <c r="N70" i="14"/>
  <c r="W70" i="14"/>
  <c r="X70" i="14"/>
  <c r="Y70" i="14"/>
  <c r="Z70" i="14"/>
  <c r="AA70" i="14"/>
  <c r="AB70" i="14"/>
  <c r="AC70" i="14"/>
  <c r="AD70" i="14"/>
  <c r="AE70" i="14"/>
  <c r="D70" i="76" s="1"/>
  <c r="AF70" i="14"/>
  <c r="G70" i="76" s="1"/>
  <c r="AG70" i="14"/>
  <c r="C71" i="14"/>
  <c r="D71" i="14"/>
  <c r="E71" i="14"/>
  <c r="F71" i="14"/>
  <c r="G71" i="14"/>
  <c r="H71" i="14"/>
  <c r="I71" i="14"/>
  <c r="J71" i="14"/>
  <c r="K71" i="14"/>
  <c r="L71" i="14"/>
  <c r="M71" i="14"/>
  <c r="N71" i="14"/>
  <c r="W71" i="14"/>
  <c r="X71" i="14"/>
  <c r="Y71" i="14"/>
  <c r="Z71" i="14"/>
  <c r="AA71" i="14"/>
  <c r="AB71" i="14"/>
  <c r="AC71" i="14"/>
  <c r="AD71" i="14"/>
  <c r="AE71" i="14"/>
  <c r="D71" i="76" s="1"/>
  <c r="AF71" i="14"/>
  <c r="G71" i="76" s="1"/>
  <c r="AG71" i="14"/>
  <c r="C72" i="14"/>
  <c r="D72" i="14"/>
  <c r="E72" i="14"/>
  <c r="F72" i="14"/>
  <c r="G72" i="14"/>
  <c r="H72" i="14"/>
  <c r="I72" i="14"/>
  <c r="J72" i="14"/>
  <c r="K72" i="14"/>
  <c r="L72" i="14"/>
  <c r="M72" i="14"/>
  <c r="N72" i="14"/>
  <c r="W72" i="14"/>
  <c r="X72" i="14"/>
  <c r="Y72" i="14"/>
  <c r="Z72" i="14"/>
  <c r="AA72" i="14"/>
  <c r="AB72" i="14"/>
  <c r="AC72" i="14"/>
  <c r="AD72" i="14"/>
  <c r="AE72" i="14"/>
  <c r="D72" i="76" s="1"/>
  <c r="AF72" i="14"/>
  <c r="G72" i="76" s="1"/>
  <c r="AG72" i="14"/>
  <c r="C73" i="14"/>
  <c r="D73" i="14"/>
  <c r="E73" i="14"/>
  <c r="F73" i="14"/>
  <c r="G73" i="14"/>
  <c r="H73" i="14"/>
  <c r="I73" i="14"/>
  <c r="J73" i="14"/>
  <c r="K73" i="14"/>
  <c r="L73" i="14"/>
  <c r="M73" i="14"/>
  <c r="N73" i="14"/>
  <c r="W73" i="14"/>
  <c r="X73" i="14"/>
  <c r="Y73" i="14"/>
  <c r="Z73" i="14"/>
  <c r="AA73" i="14"/>
  <c r="AB73" i="14"/>
  <c r="AC73" i="14"/>
  <c r="AD73" i="14"/>
  <c r="AE73" i="14"/>
  <c r="D73" i="76" s="1"/>
  <c r="AF73" i="14"/>
  <c r="G73" i="76" s="1"/>
  <c r="AG73" i="14"/>
  <c r="C74" i="14"/>
  <c r="D74" i="14"/>
  <c r="E74" i="14"/>
  <c r="F74" i="14"/>
  <c r="G74" i="14"/>
  <c r="H74" i="14"/>
  <c r="I74" i="14"/>
  <c r="J74" i="14"/>
  <c r="K74" i="14"/>
  <c r="L74" i="14"/>
  <c r="M74" i="14"/>
  <c r="N74" i="14"/>
  <c r="W74" i="14"/>
  <c r="X74" i="14"/>
  <c r="Y74" i="14"/>
  <c r="Z74" i="14"/>
  <c r="AA74" i="14"/>
  <c r="AB74" i="14"/>
  <c r="AC74" i="14"/>
  <c r="AD74" i="14"/>
  <c r="AE74" i="14"/>
  <c r="D74" i="76" s="1"/>
  <c r="AF74" i="14"/>
  <c r="G74" i="76" s="1"/>
  <c r="AG74" i="14"/>
  <c r="C75" i="14"/>
  <c r="D75" i="14"/>
  <c r="E75" i="14"/>
  <c r="F75" i="14"/>
  <c r="G75" i="14"/>
  <c r="H75" i="14"/>
  <c r="I75" i="14"/>
  <c r="J75" i="14"/>
  <c r="K75" i="14"/>
  <c r="L75" i="14"/>
  <c r="M75" i="14"/>
  <c r="N75" i="14"/>
  <c r="W75" i="14"/>
  <c r="X75" i="14"/>
  <c r="Y75" i="14"/>
  <c r="Z75" i="14"/>
  <c r="AA75" i="14"/>
  <c r="AB75" i="14"/>
  <c r="AC75" i="14"/>
  <c r="AD75" i="14"/>
  <c r="AE75" i="14"/>
  <c r="D75" i="76" s="1"/>
  <c r="AF75" i="14"/>
  <c r="G75" i="76" s="1"/>
  <c r="AG75" i="14"/>
  <c r="C76" i="14"/>
  <c r="D76" i="14"/>
  <c r="E76" i="14"/>
  <c r="F76" i="14"/>
  <c r="G76" i="14"/>
  <c r="H76" i="14"/>
  <c r="I76" i="14"/>
  <c r="J76" i="14"/>
  <c r="K76" i="14"/>
  <c r="L76" i="14"/>
  <c r="M76" i="14"/>
  <c r="N76" i="14"/>
  <c r="W76" i="14"/>
  <c r="X76" i="14"/>
  <c r="Y76" i="14"/>
  <c r="Z76" i="14"/>
  <c r="AA76" i="14"/>
  <c r="AB76" i="14"/>
  <c r="AC76" i="14"/>
  <c r="AD76" i="14"/>
  <c r="AE76" i="14"/>
  <c r="D76" i="76" s="1"/>
  <c r="AF76" i="14"/>
  <c r="G76" i="76" s="1"/>
  <c r="AG76" i="14"/>
  <c r="C77" i="14"/>
  <c r="D77" i="14"/>
  <c r="E77" i="14"/>
  <c r="F77" i="14"/>
  <c r="G77" i="14"/>
  <c r="H77" i="14"/>
  <c r="I77" i="14"/>
  <c r="J77" i="14"/>
  <c r="K77" i="14"/>
  <c r="L77" i="14"/>
  <c r="M77" i="14"/>
  <c r="N77" i="14"/>
  <c r="W77" i="14"/>
  <c r="X77" i="14"/>
  <c r="Y77" i="14"/>
  <c r="Z77" i="14"/>
  <c r="AA77" i="14"/>
  <c r="AB77" i="14"/>
  <c r="AC77" i="14"/>
  <c r="AD77" i="14"/>
  <c r="AE77" i="14"/>
  <c r="D77" i="76" s="1"/>
  <c r="AF77" i="14"/>
  <c r="G77" i="76" s="1"/>
  <c r="AG77" i="14"/>
  <c r="C78" i="14"/>
  <c r="D78" i="14"/>
  <c r="E78" i="14"/>
  <c r="F78" i="14"/>
  <c r="G78" i="14"/>
  <c r="H78" i="14"/>
  <c r="I78" i="14"/>
  <c r="J78" i="14"/>
  <c r="K78" i="14"/>
  <c r="L78" i="14"/>
  <c r="M78" i="14"/>
  <c r="N78" i="14"/>
  <c r="W78" i="14"/>
  <c r="X78" i="14"/>
  <c r="Y78" i="14"/>
  <c r="Z78" i="14"/>
  <c r="AA78" i="14"/>
  <c r="AB78" i="14"/>
  <c r="AC78" i="14"/>
  <c r="AD78" i="14"/>
  <c r="AE78" i="14"/>
  <c r="D78" i="76" s="1"/>
  <c r="AF78" i="14"/>
  <c r="G78" i="76" s="1"/>
  <c r="AG78" i="14"/>
  <c r="C79" i="14"/>
  <c r="D79" i="14"/>
  <c r="E79" i="14"/>
  <c r="F79" i="14"/>
  <c r="G79" i="14"/>
  <c r="H79" i="14"/>
  <c r="I79" i="14"/>
  <c r="J79" i="14"/>
  <c r="K79" i="14"/>
  <c r="L79" i="14"/>
  <c r="M79" i="14"/>
  <c r="N79" i="14"/>
  <c r="W79" i="14"/>
  <c r="X79" i="14"/>
  <c r="Y79" i="14"/>
  <c r="Z79" i="14"/>
  <c r="AA79" i="14"/>
  <c r="AB79" i="14"/>
  <c r="AC79" i="14"/>
  <c r="AD79" i="14"/>
  <c r="AE79" i="14"/>
  <c r="D79" i="76" s="1"/>
  <c r="AF79" i="14"/>
  <c r="G79" i="76" s="1"/>
  <c r="AG79" i="14"/>
  <c r="C80" i="14"/>
  <c r="D80" i="14"/>
  <c r="E80" i="14"/>
  <c r="F80" i="14"/>
  <c r="G80" i="14"/>
  <c r="H80" i="14"/>
  <c r="I80" i="14"/>
  <c r="J80" i="14"/>
  <c r="K80" i="14"/>
  <c r="L80" i="14"/>
  <c r="M80" i="14"/>
  <c r="N80" i="14"/>
  <c r="W80" i="14"/>
  <c r="X80" i="14"/>
  <c r="Y80" i="14"/>
  <c r="Z80" i="14"/>
  <c r="AA80" i="14"/>
  <c r="AB80" i="14"/>
  <c r="AC80" i="14"/>
  <c r="AD80" i="14"/>
  <c r="AE80" i="14"/>
  <c r="D80" i="76" s="1"/>
  <c r="AF80" i="14"/>
  <c r="G80" i="76" s="1"/>
  <c r="AG80" i="14"/>
  <c r="C81" i="14"/>
  <c r="D81" i="14"/>
  <c r="E81" i="14"/>
  <c r="F81" i="14"/>
  <c r="G81" i="14"/>
  <c r="H81" i="14"/>
  <c r="I81" i="14"/>
  <c r="J81" i="14"/>
  <c r="K81" i="14"/>
  <c r="L81" i="14"/>
  <c r="M81" i="14"/>
  <c r="N81" i="14"/>
  <c r="W81" i="14"/>
  <c r="X81" i="14"/>
  <c r="Y81" i="14"/>
  <c r="Z81" i="14"/>
  <c r="AA81" i="14"/>
  <c r="AB81" i="14"/>
  <c r="AC81" i="14"/>
  <c r="AD81" i="14"/>
  <c r="AE81" i="14"/>
  <c r="D81" i="76" s="1"/>
  <c r="AF81" i="14"/>
  <c r="G81" i="76" s="1"/>
  <c r="AG81" i="14"/>
  <c r="C82" i="14"/>
  <c r="D82" i="14"/>
  <c r="E82" i="14"/>
  <c r="F82" i="14"/>
  <c r="G82" i="14"/>
  <c r="H82" i="14"/>
  <c r="I82" i="14"/>
  <c r="J82" i="14"/>
  <c r="K82" i="14"/>
  <c r="L82" i="14"/>
  <c r="M82" i="14"/>
  <c r="N82" i="14"/>
  <c r="W82" i="14"/>
  <c r="X82" i="14"/>
  <c r="Y82" i="14"/>
  <c r="Z82" i="14"/>
  <c r="AA82" i="14"/>
  <c r="AB82" i="14"/>
  <c r="AC82" i="14"/>
  <c r="AD82" i="14"/>
  <c r="AE82" i="14"/>
  <c r="D82" i="76" s="1"/>
  <c r="AF82" i="14"/>
  <c r="G82" i="76" s="1"/>
  <c r="AG82" i="14"/>
  <c r="C83" i="14"/>
  <c r="D83" i="14"/>
  <c r="E83" i="14"/>
  <c r="F83" i="14"/>
  <c r="G83" i="14"/>
  <c r="H83" i="14"/>
  <c r="I83" i="14"/>
  <c r="J83" i="14"/>
  <c r="K83" i="14"/>
  <c r="L83" i="14"/>
  <c r="M83" i="14"/>
  <c r="N83" i="14"/>
  <c r="W83" i="14"/>
  <c r="X83" i="14"/>
  <c r="Y83" i="14"/>
  <c r="Z83" i="14"/>
  <c r="AA83" i="14"/>
  <c r="AB83" i="14"/>
  <c r="AC83" i="14"/>
  <c r="AD83" i="14"/>
  <c r="AE83" i="14"/>
  <c r="D83" i="76" s="1"/>
  <c r="AF83" i="14"/>
  <c r="G83" i="76" s="1"/>
  <c r="AG83" i="14"/>
  <c r="C84" i="14"/>
  <c r="D84" i="14"/>
  <c r="E84" i="14"/>
  <c r="F84" i="14"/>
  <c r="G84" i="14"/>
  <c r="H84" i="14"/>
  <c r="I84" i="14"/>
  <c r="J84" i="14"/>
  <c r="K84" i="14"/>
  <c r="L84" i="14"/>
  <c r="M84" i="14"/>
  <c r="N84" i="14"/>
  <c r="W84" i="14"/>
  <c r="X84" i="14"/>
  <c r="Y84" i="14"/>
  <c r="Z84" i="14"/>
  <c r="AA84" i="14"/>
  <c r="AB84" i="14"/>
  <c r="AC84" i="14"/>
  <c r="AD84" i="14"/>
  <c r="AE84" i="14"/>
  <c r="D84" i="76" s="1"/>
  <c r="AF84" i="14"/>
  <c r="G84" i="76" s="1"/>
  <c r="AG84" i="14"/>
  <c r="C85" i="14"/>
  <c r="D85" i="14"/>
  <c r="E85" i="14"/>
  <c r="F85" i="14"/>
  <c r="G85" i="14"/>
  <c r="H85" i="14"/>
  <c r="I85" i="14"/>
  <c r="J85" i="14"/>
  <c r="K85" i="14"/>
  <c r="L85" i="14"/>
  <c r="M85" i="14"/>
  <c r="N85" i="14"/>
  <c r="W85" i="14"/>
  <c r="X85" i="14"/>
  <c r="Y85" i="14"/>
  <c r="Z85" i="14"/>
  <c r="AA85" i="14"/>
  <c r="AB85" i="14"/>
  <c r="AC85" i="14"/>
  <c r="AD85" i="14"/>
  <c r="AE85" i="14"/>
  <c r="D85" i="76" s="1"/>
  <c r="AF85" i="14"/>
  <c r="G85" i="76" s="1"/>
  <c r="AG85" i="14"/>
  <c r="C86" i="14"/>
  <c r="D86" i="14"/>
  <c r="E86" i="14"/>
  <c r="F86" i="14"/>
  <c r="G86" i="14"/>
  <c r="H86" i="14"/>
  <c r="I86" i="14"/>
  <c r="J86" i="14"/>
  <c r="K86" i="14"/>
  <c r="L86" i="14"/>
  <c r="M86" i="14"/>
  <c r="N86" i="14"/>
  <c r="W86" i="14"/>
  <c r="X86" i="14"/>
  <c r="Y86" i="14"/>
  <c r="Z86" i="14"/>
  <c r="AA86" i="14"/>
  <c r="AB86" i="14"/>
  <c r="AC86" i="14"/>
  <c r="AD86" i="14"/>
  <c r="AE86" i="14"/>
  <c r="D86" i="76" s="1"/>
  <c r="AF86" i="14"/>
  <c r="G86" i="76" s="1"/>
  <c r="AG86" i="14"/>
  <c r="C87" i="14"/>
  <c r="D87" i="14"/>
  <c r="E87" i="14"/>
  <c r="F87" i="14"/>
  <c r="G87" i="14"/>
  <c r="H87" i="14"/>
  <c r="I87" i="14"/>
  <c r="J87" i="14"/>
  <c r="K87" i="14"/>
  <c r="L87" i="14"/>
  <c r="M87" i="14"/>
  <c r="N87" i="14"/>
  <c r="W87" i="14"/>
  <c r="X87" i="14"/>
  <c r="Y87" i="14"/>
  <c r="Z87" i="14"/>
  <c r="AA87" i="14"/>
  <c r="AB87" i="14"/>
  <c r="AC87" i="14"/>
  <c r="AD87" i="14"/>
  <c r="AE87" i="14"/>
  <c r="D87" i="76" s="1"/>
  <c r="AF87" i="14"/>
  <c r="G87" i="76" s="1"/>
  <c r="AG87" i="14"/>
  <c r="C88" i="14"/>
  <c r="D88" i="14"/>
  <c r="E88" i="14"/>
  <c r="F88" i="14"/>
  <c r="G88" i="14"/>
  <c r="H88" i="14"/>
  <c r="I88" i="14"/>
  <c r="J88" i="14"/>
  <c r="K88" i="14"/>
  <c r="L88" i="14"/>
  <c r="M88" i="14"/>
  <c r="N88" i="14"/>
  <c r="W88" i="14"/>
  <c r="X88" i="14"/>
  <c r="Y88" i="14"/>
  <c r="Z88" i="14"/>
  <c r="AA88" i="14"/>
  <c r="AB88" i="14"/>
  <c r="AC88" i="14"/>
  <c r="AD88" i="14"/>
  <c r="AE88" i="14"/>
  <c r="D88" i="76" s="1"/>
  <c r="AF88" i="14"/>
  <c r="G88" i="76" s="1"/>
  <c r="AG88" i="14"/>
  <c r="C89" i="14"/>
  <c r="D89" i="14"/>
  <c r="E89" i="14"/>
  <c r="F89" i="14"/>
  <c r="G89" i="14"/>
  <c r="H89" i="14"/>
  <c r="I89" i="14"/>
  <c r="J89" i="14"/>
  <c r="K89" i="14"/>
  <c r="L89" i="14"/>
  <c r="M89" i="14"/>
  <c r="N89" i="14"/>
  <c r="W89" i="14"/>
  <c r="X89" i="14"/>
  <c r="Y89" i="14"/>
  <c r="Z89" i="14"/>
  <c r="AA89" i="14"/>
  <c r="AB89" i="14"/>
  <c r="AC89" i="14"/>
  <c r="AD89" i="14"/>
  <c r="AE89" i="14"/>
  <c r="D89" i="76" s="1"/>
  <c r="AF89" i="14"/>
  <c r="G89" i="76" s="1"/>
  <c r="AG89" i="14"/>
  <c r="C90" i="14"/>
  <c r="D90" i="14"/>
  <c r="E90" i="14"/>
  <c r="F90" i="14"/>
  <c r="G90" i="14"/>
  <c r="H90" i="14"/>
  <c r="I90" i="14"/>
  <c r="J90" i="14"/>
  <c r="K90" i="14"/>
  <c r="L90" i="14"/>
  <c r="M90" i="14"/>
  <c r="N90" i="14"/>
  <c r="W90" i="14"/>
  <c r="X90" i="14"/>
  <c r="Y90" i="14"/>
  <c r="Z90" i="14"/>
  <c r="AA90" i="14"/>
  <c r="AB90" i="14"/>
  <c r="AC90" i="14"/>
  <c r="AD90" i="14"/>
  <c r="AE90" i="14"/>
  <c r="D90" i="76" s="1"/>
  <c r="AF90" i="14"/>
  <c r="G90" i="76" s="1"/>
  <c r="AG90" i="14"/>
  <c r="C91" i="14"/>
  <c r="D91" i="14"/>
  <c r="E91" i="14"/>
  <c r="F91" i="14"/>
  <c r="G91" i="14"/>
  <c r="H91" i="14"/>
  <c r="I91" i="14"/>
  <c r="J91" i="14"/>
  <c r="K91" i="14"/>
  <c r="L91" i="14"/>
  <c r="M91" i="14"/>
  <c r="N91" i="14"/>
  <c r="W91" i="14"/>
  <c r="X91" i="14"/>
  <c r="Y91" i="14"/>
  <c r="Z91" i="14"/>
  <c r="AA91" i="14"/>
  <c r="AB91" i="14"/>
  <c r="AC91" i="14"/>
  <c r="AD91" i="14"/>
  <c r="AE91" i="14"/>
  <c r="D91" i="76" s="1"/>
  <c r="AF91" i="14"/>
  <c r="G91" i="76" s="1"/>
  <c r="AG91" i="14"/>
  <c r="C92" i="14"/>
  <c r="D92" i="14"/>
  <c r="E92" i="14"/>
  <c r="F92" i="14"/>
  <c r="G92" i="14"/>
  <c r="H92" i="14"/>
  <c r="I92" i="14"/>
  <c r="J92" i="14"/>
  <c r="K92" i="14"/>
  <c r="L92" i="14"/>
  <c r="M92" i="14"/>
  <c r="N92" i="14"/>
  <c r="W92" i="14"/>
  <c r="X92" i="14"/>
  <c r="Y92" i="14"/>
  <c r="Z92" i="14"/>
  <c r="AA92" i="14"/>
  <c r="AB92" i="14"/>
  <c r="AC92" i="14"/>
  <c r="AD92" i="14"/>
  <c r="AE92" i="14"/>
  <c r="D92" i="76" s="1"/>
  <c r="AF92" i="14"/>
  <c r="G92" i="76" s="1"/>
  <c r="AG92" i="14"/>
  <c r="C93" i="14"/>
  <c r="D93" i="14"/>
  <c r="E93" i="14"/>
  <c r="F93" i="14"/>
  <c r="G93" i="14"/>
  <c r="H93" i="14"/>
  <c r="I93" i="14"/>
  <c r="J93" i="14"/>
  <c r="K93" i="14"/>
  <c r="L93" i="14"/>
  <c r="M93" i="14"/>
  <c r="N93" i="14"/>
  <c r="W93" i="14"/>
  <c r="X93" i="14"/>
  <c r="Y93" i="14"/>
  <c r="Z93" i="14"/>
  <c r="AA93" i="14"/>
  <c r="AB93" i="14"/>
  <c r="AC93" i="14"/>
  <c r="AD93" i="14"/>
  <c r="AE93" i="14"/>
  <c r="D93" i="76" s="1"/>
  <c r="AF93" i="14"/>
  <c r="G93" i="76" s="1"/>
  <c r="AG93" i="14"/>
  <c r="C94" i="14"/>
  <c r="D94" i="14"/>
  <c r="E94" i="14"/>
  <c r="F94" i="14"/>
  <c r="G94" i="14"/>
  <c r="H94" i="14"/>
  <c r="I94" i="14"/>
  <c r="J94" i="14"/>
  <c r="K94" i="14"/>
  <c r="L94" i="14"/>
  <c r="M94" i="14"/>
  <c r="N94" i="14"/>
  <c r="W94" i="14"/>
  <c r="X94" i="14"/>
  <c r="Y94" i="14"/>
  <c r="Z94" i="14"/>
  <c r="AA94" i="14"/>
  <c r="AB94" i="14"/>
  <c r="AC94" i="14"/>
  <c r="AD94" i="14"/>
  <c r="AE94" i="14"/>
  <c r="D94" i="76" s="1"/>
  <c r="AF94" i="14"/>
  <c r="G94" i="76" s="1"/>
  <c r="AG94" i="14"/>
  <c r="C95" i="14"/>
  <c r="D95" i="14"/>
  <c r="E95" i="14"/>
  <c r="F95" i="14"/>
  <c r="G95" i="14"/>
  <c r="H95" i="14"/>
  <c r="I95" i="14"/>
  <c r="J95" i="14"/>
  <c r="K95" i="14"/>
  <c r="L95" i="14"/>
  <c r="M95" i="14"/>
  <c r="N95" i="14"/>
  <c r="W95" i="14"/>
  <c r="X95" i="14"/>
  <c r="Y95" i="14"/>
  <c r="Z95" i="14"/>
  <c r="AA95" i="14"/>
  <c r="AB95" i="14"/>
  <c r="AC95" i="14"/>
  <c r="AD95" i="14"/>
  <c r="AE95" i="14"/>
  <c r="D95" i="76" s="1"/>
  <c r="AF95" i="14"/>
  <c r="G95" i="76" s="1"/>
  <c r="AG95" i="14"/>
  <c r="C96" i="14"/>
  <c r="D96" i="14"/>
  <c r="E96" i="14"/>
  <c r="F96" i="14"/>
  <c r="G96" i="14"/>
  <c r="H96" i="14"/>
  <c r="I96" i="14"/>
  <c r="J96" i="14"/>
  <c r="K96" i="14"/>
  <c r="L96" i="14"/>
  <c r="M96" i="14"/>
  <c r="N96" i="14"/>
  <c r="W96" i="14"/>
  <c r="X96" i="14"/>
  <c r="Y96" i="14"/>
  <c r="Z96" i="14"/>
  <c r="AA96" i="14"/>
  <c r="AB96" i="14"/>
  <c r="AC96" i="14"/>
  <c r="AD96" i="14"/>
  <c r="AE96" i="14"/>
  <c r="D96" i="76" s="1"/>
  <c r="AF96" i="14"/>
  <c r="G96" i="76" s="1"/>
  <c r="AG96" i="14"/>
  <c r="C97" i="14"/>
  <c r="D97" i="14"/>
  <c r="E97" i="14"/>
  <c r="F97" i="14"/>
  <c r="G97" i="14"/>
  <c r="H97" i="14"/>
  <c r="I97" i="14"/>
  <c r="J97" i="14"/>
  <c r="K97" i="14"/>
  <c r="L97" i="14"/>
  <c r="M97" i="14"/>
  <c r="N97" i="14"/>
  <c r="W97" i="14"/>
  <c r="X97" i="14"/>
  <c r="Y97" i="14"/>
  <c r="Z97" i="14"/>
  <c r="AA97" i="14"/>
  <c r="AB97" i="14"/>
  <c r="AC97" i="14"/>
  <c r="AD97" i="14"/>
  <c r="AE97" i="14"/>
  <c r="D97" i="76" s="1"/>
  <c r="AF97" i="14"/>
  <c r="G97" i="76" s="1"/>
  <c r="AG97" i="14"/>
  <c r="C98" i="14"/>
  <c r="D98" i="14"/>
  <c r="E98" i="14"/>
  <c r="F98" i="14"/>
  <c r="G98" i="14"/>
  <c r="H98" i="14"/>
  <c r="I98" i="14"/>
  <c r="J98" i="14"/>
  <c r="K98" i="14"/>
  <c r="L98" i="14"/>
  <c r="M98" i="14"/>
  <c r="N98" i="14"/>
  <c r="W98" i="14"/>
  <c r="X98" i="14"/>
  <c r="Y98" i="14"/>
  <c r="Z98" i="14"/>
  <c r="AA98" i="14"/>
  <c r="AB98" i="14"/>
  <c r="AC98" i="14"/>
  <c r="AD98" i="14"/>
  <c r="AE98" i="14"/>
  <c r="D98" i="76" s="1"/>
  <c r="AF98" i="14"/>
  <c r="G98" i="76" s="1"/>
  <c r="AG98" i="14"/>
  <c r="C99" i="14"/>
  <c r="D99" i="14"/>
  <c r="E99" i="14"/>
  <c r="F99" i="14"/>
  <c r="G99" i="14"/>
  <c r="H99" i="14"/>
  <c r="I99" i="14"/>
  <c r="J99" i="14"/>
  <c r="K99" i="14"/>
  <c r="L99" i="14"/>
  <c r="M99" i="14"/>
  <c r="N99" i="14"/>
  <c r="W99" i="14"/>
  <c r="X99" i="14"/>
  <c r="Y99" i="14"/>
  <c r="Z99" i="14"/>
  <c r="AA99" i="14"/>
  <c r="AB99" i="14"/>
  <c r="AC99" i="14"/>
  <c r="AD99" i="14"/>
  <c r="AE99" i="14"/>
  <c r="D99" i="76" s="1"/>
  <c r="AF99" i="14"/>
  <c r="G99" i="76" s="1"/>
  <c r="AG99" i="14"/>
  <c r="C100" i="14"/>
  <c r="D100" i="14"/>
  <c r="E100" i="14"/>
  <c r="F100" i="14"/>
  <c r="G100" i="14"/>
  <c r="H100" i="14"/>
  <c r="I100" i="14"/>
  <c r="J100" i="14"/>
  <c r="K100" i="14"/>
  <c r="L100" i="14"/>
  <c r="M100" i="14"/>
  <c r="N100" i="14"/>
  <c r="W100" i="14"/>
  <c r="X100" i="14"/>
  <c r="Y100" i="14"/>
  <c r="Z100" i="14"/>
  <c r="AA100" i="14"/>
  <c r="AB100" i="14"/>
  <c r="AC100" i="14"/>
  <c r="AD100" i="14"/>
  <c r="AE100" i="14"/>
  <c r="D100" i="76" s="1"/>
  <c r="AF100" i="14"/>
  <c r="G100" i="76" s="1"/>
  <c r="AG100" i="14"/>
  <c r="C101" i="14"/>
  <c r="D101" i="14"/>
  <c r="E101" i="14"/>
  <c r="F101" i="14"/>
  <c r="G101" i="14"/>
  <c r="H101" i="14"/>
  <c r="I101" i="14"/>
  <c r="J101" i="14"/>
  <c r="K101" i="14"/>
  <c r="L101" i="14"/>
  <c r="M101" i="14"/>
  <c r="N101" i="14"/>
  <c r="W101" i="14"/>
  <c r="X101" i="14"/>
  <c r="Y101" i="14"/>
  <c r="Z101" i="14"/>
  <c r="AA101" i="14"/>
  <c r="AB101" i="14"/>
  <c r="AC101" i="14"/>
  <c r="AD101" i="14"/>
  <c r="AE101" i="14"/>
  <c r="D101" i="76" s="1"/>
  <c r="AF101" i="14"/>
  <c r="G101" i="76" s="1"/>
  <c r="AG101" i="14"/>
  <c r="C102" i="14"/>
  <c r="D102" i="14"/>
  <c r="E102" i="14"/>
  <c r="F102" i="14"/>
  <c r="G102" i="14"/>
  <c r="H102" i="14"/>
  <c r="I102" i="14"/>
  <c r="J102" i="14"/>
  <c r="K102" i="14"/>
  <c r="L102" i="14"/>
  <c r="M102" i="14"/>
  <c r="N102" i="14"/>
  <c r="W102" i="14"/>
  <c r="X102" i="14"/>
  <c r="Y102" i="14"/>
  <c r="Z102" i="14"/>
  <c r="AA102" i="14"/>
  <c r="AB102" i="14"/>
  <c r="AC102" i="14"/>
  <c r="AD102" i="14"/>
  <c r="AE102" i="14"/>
  <c r="D102" i="76" s="1"/>
  <c r="AF102" i="14"/>
  <c r="G102" i="76" s="1"/>
  <c r="AG102" i="14"/>
  <c r="C103" i="14"/>
  <c r="D103" i="14"/>
  <c r="E103" i="14"/>
  <c r="F103" i="14"/>
  <c r="G103" i="14"/>
  <c r="H103" i="14"/>
  <c r="I103" i="14"/>
  <c r="J103" i="14"/>
  <c r="K103" i="14"/>
  <c r="L103" i="14"/>
  <c r="M103" i="14"/>
  <c r="N103" i="14"/>
  <c r="W103" i="14"/>
  <c r="X103" i="14"/>
  <c r="Y103" i="14"/>
  <c r="Z103" i="14"/>
  <c r="AA103" i="14"/>
  <c r="AB103" i="14"/>
  <c r="AC103" i="14"/>
  <c r="AD103" i="14"/>
  <c r="AE103" i="14"/>
  <c r="D103" i="76" s="1"/>
  <c r="AF103" i="14"/>
  <c r="G103" i="76" s="1"/>
  <c r="AG103" i="14"/>
  <c r="C104" i="14"/>
  <c r="D104" i="14"/>
  <c r="E104" i="14"/>
  <c r="F104" i="14"/>
  <c r="G104" i="14"/>
  <c r="H104" i="14"/>
  <c r="I104" i="14"/>
  <c r="J104" i="14"/>
  <c r="K104" i="14"/>
  <c r="L104" i="14"/>
  <c r="M104" i="14"/>
  <c r="N104" i="14"/>
  <c r="W104" i="14"/>
  <c r="X104" i="14"/>
  <c r="Y104" i="14"/>
  <c r="Z104" i="14"/>
  <c r="AA104" i="14"/>
  <c r="AB104" i="14"/>
  <c r="AC104" i="14"/>
  <c r="AD104" i="14"/>
  <c r="AE104" i="14"/>
  <c r="D104" i="76" s="1"/>
  <c r="AF104" i="14"/>
  <c r="G104" i="76" s="1"/>
  <c r="AG104" i="14"/>
  <c r="C105" i="14"/>
  <c r="D105" i="14"/>
  <c r="E105" i="14"/>
  <c r="F105" i="14"/>
  <c r="G105" i="14"/>
  <c r="H105" i="14"/>
  <c r="I105" i="14"/>
  <c r="J105" i="14"/>
  <c r="K105" i="14"/>
  <c r="L105" i="14"/>
  <c r="M105" i="14"/>
  <c r="N105" i="14"/>
  <c r="W105" i="14"/>
  <c r="X105" i="14"/>
  <c r="Y105" i="14"/>
  <c r="Z105" i="14"/>
  <c r="AA105" i="14"/>
  <c r="AB105" i="14"/>
  <c r="AC105" i="14"/>
  <c r="AD105" i="14"/>
  <c r="AE105" i="14"/>
  <c r="D105" i="76" s="1"/>
  <c r="AF105" i="14"/>
  <c r="G105" i="76" s="1"/>
  <c r="AG105" i="14"/>
  <c r="C106" i="14"/>
  <c r="D106" i="14"/>
  <c r="E106" i="14"/>
  <c r="F106" i="14"/>
  <c r="G106" i="14"/>
  <c r="H106" i="14"/>
  <c r="I106" i="14"/>
  <c r="J106" i="14"/>
  <c r="K106" i="14"/>
  <c r="L106" i="14"/>
  <c r="M106" i="14"/>
  <c r="N106" i="14"/>
  <c r="W106" i="14"/>
  <c r="X106" i="14"/>
  <c r="Y106" i="14"/>
  <c r="Z106" i="14"/>
  <c r="AA106" i="14"/>
  <c r="AB106" i="14"/>
  <c r="AC106" i="14"/>
  <c r="AD106" i="14"/>
  <c r="AE106" i="14"/>
  <c r="D106" i="76" s="1"/>
  <c r="AF106" i="14"/>
  <c r="G106" i="76" s="1"/>
  <c r="AG106" i="14"/>
  <c r="C107" i="14"/>
  <c r="D107" i="14"/>
  <c r="E107" i="14"/>
  <c r="F107" i="14"/>
  <c r="G107" i="14"/>
  <c r="H107" i="14"/>
  <c r="I107" i="14"/>
  <c r="J107" i="14"/>
  <c r="K107" i="14"/>
  <c r="L107" i="14"/>
  <c r="M107" i="14"/>
  <c r="N107" i="14"/>
  <c r="W107" i="14"/>
  <c r="X107" i="14"/>
  <c r="Y107" i="14"/>
  <c r="Z107" i="14"/>
  <c r="AA107" i="14"/>
  <c r="AB107" i="14"/>
  <c r="AC107" i="14"/>
  <c r="AD107" i="14"/>
  <c r="AE107" i="14"/>
  <c r="D107" i="76" s="1"/>
  <c r="AF107" i="14"/>
  <c r="G107" i="76" s="1"/>
  <c r="AG107" i="14"/>
  <c r="C108" i="14"/>
  <c r="D108" i="14"/>
  <c r="E108" i="14"/>
  <c r="F108" i="14"/>
  <c r="G108" i="14"/>
  <c r="H108" i="14"/>
  <c r="I108" i="14"/>
  <c r="J108" i="14"/>
  <c r="K108" i="14"/>
  <c r="L108" i="14"/>
  <c r="M108" i="14"/>
  <c r="N108" i="14"/>
  <c r="W108" i="14"/>
  <c r="X108" i="14"/>
  <c r="Y108" i="14"/>
  <c r="Z108" i="14"/>
  <c r="AA108" i="14"/>
  <c r="AB108" i="14"/>
  <c r="AC108" i="14"/>
  <c r="AD108" i="14"/>
  <c r="AE108" i="14"/>
  <c r="D108" i="76" s="1"/>
  <c r="AF108" i="14"/>
  <c r="G108" i="76" s="1"/>
  <c r="AG108" i="14"/>
  <c r="C109" i="14"/>
  <c r="D109" i="14"/>
  <c r="E109" i="14"/>
  <c r="F109" i="14"/>
  <c r="G109" i="14"/>
  <c r="H109" i="14"/>
  <c r="I109" i="14"/>
  <c r="J109" i="14"/>
  <c r="K109" i="14"/>
  <c r="L109" i="14"/>
  <c r="M109" i="14"/>
  <c r="N109" i="14"/>
  <c r="W109" i="14"/>
  <c r="X109" i="14"/>
  <c r="Y109" i="14"/>
  <c r="Z109" i="14"/>
  <c r="AA109" i="14"/>
  <c r="AB109" i="14"/>
  <c r="AC109" i="14"/>
  <c r="AD109" i="14"/>
  <c r="AE109" i="14"/>
  <c r="D109" i="76" s="1"/>
  <c r="AF109" i="14"/>
  <c r="G109" i="76" s="1"/>
  <c r="AG109" i="14"/>
  <c r="C110" i="14"/>
  <c r="D110" i="14"/>
  <c r="E110" i="14"/>
  <c r="F110" i="14"/>
  <c r="G110" i="14"/>
  <c r="H110" i="14"/>
  <c r="I110" i="14"/>
  <c r="J110" i="14"/>
  <c r="K110" i="14"/>
  <c r="L110" i="14"/>
  <c r="M110" i="14"/>
  <c r="N110" i="14"/>
  <c r="W110" i="14"/>
  <c r="X110" i="14"/>
  <c r="Y110" i="14"/>
  <c r="Z110" i="14"/>
  <c r="AA110" i="14"/>
  <c r="AB110" i="14"/>
  <c r="AC110" i="14"/>
  <c r="AD110" i="14"/>
  <c r="AE110" i="14"/>
  <c r="D110" i="76" s="1"/>
  <c r="AF110" i="14"/>
  <c r="G110" i="76" s="1"/>
  <c r="AG110" i="14"/>
  <c r="C111" i="14"/>
  <c r="D111" i="14"/>
  <c r="E111" i="14"/>
  <c r="F111" i="14"/>
  <c r="G111" i="14"/>
  <c r="H111" i="14"/>
  <c r="I111" i="14"/>
  <c r="J111" i="14"/>
  <c r="K111" i="14"/>
  <c r="L111" i="14"/>
  <c r="M111" i="14"/>
  <c r="N111" i="14"/>
  <c r="W111" i="14"/>
  <c r="X111" i="14"/>
  <c r="Y111" i="14"/>
  <c r="Z111" i="14"/>
  <c r="AA111" i="14"/>
  <c r="AB111" i="14"/>
  <c r="AC111" i="14"/>
  <c r="AD111" i="14"/>
  <c r="AE111" i="14"/>
  <c r="D111" i="76" s="1"/>
  <c r="AF111" i="14"/>
  <c r="G111" i="76" s="1"/>
  <c r="AG111" i="14"/>
  <c r="C112" i="14"/>
  <c r="D112" i="14"/>
  <c r="E112" i="14"/>
  <c r="F112" i="14"/>
  <c r="G112" i="14"/>
  <c r="H112" i="14"/>
  <c r="I112" i="14"/>
  <c r="J112" i="14"/>
  <c r="K112" i="14"/>
  <c r="L112" i="14"/>
  <c r="M112" i="14"/>
  <c r="N112" i="14"/>
  <c r="W112" i="14"/>
  <c r="X112" i="14"/>
  <c r="Y112" i="14"/>
  <c r="Z112" i="14"/>
  <c r="AA112" i="14"/>
  <c r="AB112" i="14"/>
  <c r="AC112" i="14"/>
  <c r="AD112" i="14"/>
  <c r="AE112" i="14"/>
  <c r="D112" i="76" s="1"/>
  <c r="AF112" i="14"/>
  <c r="G112" i="76" s="1"/>
  <c r="AG112" i="14"/>
  <c r="C113" i="14"/>
  <c r="D113" i="14"/>
  <c r="E113" i="14"/>
  <c r="F113" i="14"/>
  <c r="G113" i="14"/>
  <c r="H113" i="14"/>
  <c r="I113" i="14"/>
  <c r="J113" i="14"/>
  <c r="K113" i="14"/>
  <c r="L113" i="14"/>
  <c r="M113" i="14"/>
  <c r="N113" i="14"/>
  <c r="W113" i="14"/>
  <c r="X113" i="14"/>
  <c r="Y113" i="14"/>
  <c r="Z113" i="14"/>
  <c r="AA113" i="14"/>
  <c r="AB113" i="14"/>
  <c r="AC113" i="14"/>
  <c r="AD113" i="14"/>
  <c r="AE113" i="14"/>
  <c r="D113" i="76" s="1"/>
  <c r="AF113" i="14"/>
  <c r="G113" i="76" s="1"/>
  <c r="AG113" i="14"/>
  <c r="C114" i="14"/>
  <c r="D114" i="14"/>
  <c r="E114" i="14"/>
  <c r="F114" i="14"/>
  <c r="G114" i="14"/>
  <c r="H114" i="14"/>
  <c r="I114" i="14"/>
  <c r="J114" i="14"/>
  <c r="K114" i="14"/>
  <c r="L114" i="14"/>
  <c r="M114" i="14"/>
  <c r="N114" i="14"/>
  <c r="W114" i="14"/>
  <c r="X114" i="14"/>
  <c r="Y114" i="14"/>
  <c r="Z114" i="14"/>
  <c r="AA114" i="14"/>
  <c r="AB114" i="14"/>
  <c r="AC114" i="14"/>
  <c r="AD114" i="14"/>
  <c r="AE114" i="14"/>
  <c r="D114" i="76" s="1"/>
  <c r="AF114" i="14"/>
  <c r="G114" i="76" s="1"/>
  <c r="AG114" i="14"/>
  <c r="C115" i="14"/>
  <c r="D115" i="14"/>
  <c r="E115" i="14"/>
  <c r="F115" i="14"/>
  <c r="G115" i="14"/>
  <c r="H115" i="14"/>
  <c r="I115" i="14"/>
  <c r="J115" i="14"/>
  <c r="K115" i="14"/>
  <c r="L115" i="14"/>
  <c r="M115" i="14"/>
  <c r="N115" i="14"/>
  <c r="W115" i="14"/>
  <c r="X115" i="14"/>
  <c r="Y115" i="14"/>
  <c r="Z115" i="14"/>
  <c r="AA115" i="14"/>
  <c r="AB115" i="14"/>
  <c r="AC115" i="14"/>
  <c r="AD115" i="14"/>
  <c r="AE115" i="14"/>
  <c r="D115" i="76" s="1"/>
  <c r="AF115" i="14"/>
  <c r="G115" i="76" s="1"/>
  <c r="AG115" i="14"/>
  <c r="C116" i="14"/>
  <c r="D116" i="14"/>
  <c r="E116" i="14"/>
  <c r="F116" i="14"/>
  <c r="G116" i="14"/>
  <c r="H116" i="14"/>
  <c r="I116" i="14"/>
  <c r="J116" i="14"/>
  <c r="K116" i="14"/>
  <c r="L116" i="14"/>
  <c r="M116" i="14"/>
  <c r="N116" i="14"/>
  <c r="W116" i="14"/>
  <c r="X116" i="14"/>
  <c r="Y116" i="14"/>
  <c r="Z116" i="14"/>
  <c r="AA116" i="14"/>
  <c r="AB116" i="14"/>
  <c r="AC116" i="14"/>
  <c r="AD116" i="14"/>
  <c r="AE116" i="14"/>
  <c r="D116" i="76" s="1"/>
  <c r="AF116" i="14"/>
  <c r="G116" i="76" s="1"/>
  <c r="AG116" i="14"/>
  <c r="C117" i="14"/>
  <c r="D117" i="14"/>
  <c r="E117" i="14"/>
  <c r="F117" i="14"/>
  <c r="G117" i="14"/>
  <c r="H117" i="14"/>
  <c r="I117" i="14"/>
  <c r="J117" i="14"/>
  <c r="K117" i="14"/>
  <c r="L117" i="14"/>
  <c r="M117" i="14"/>
  <c r="N117" i="14"/>
  <c r="W117" i="14"/>
  <c r="X117" i="14"/>
  <c r="Y117" i="14"/>
  <c r="Z117" i="14"/>
  <c r="AA117" i="14"/>
  <c r="AB117" i="14"/>
  <c r="AC117" i="14"/>
  <c r="AD117" i="14"/>
  <c r="AE117" i="14"/>
  <c r="D117" i="76" s="1"/>
  <c r="AF117" i="14"/>
  <c r="G117" i="76" s="1"/>
  <c r="AG117" i="14"/>
  <c r="C118" i="14"/>
  <c r="D118" i="14"/>
  <c r="E118" i="14"/>
  <c r="F118" i="14"/>
  <c r="G118" i="14"/>
  <c r="H118" i="14"/>
  <c r="I118" i="14"/>
  <c r="J118" i="14"/>
  <c r="K118" i="14"/>
  <c r="L118" i="14"/>
  <c r="M118" i="14"/>
  <c r="N118" i="14"/>
  <c r="W118" i="14"/>
  <c r="X118" i="14"/>
  <c r="Y118" i="14"/>
  <c r="Z118" i="14"/>
  <c r="AA118" i="14"/>
  <c r="AB118" i="14"/>
  <c r="AC118" i="14"/>
  <c r="AD118" i="14"/>
  <c r="AE118" i="14"/>
  <c r="D118" i="76" s="1"/>
  <c r="AF118" i="14"/>
  <c r="G118" i="76" s="1"/>
  <c r="AG118" i="14"/>
  <c r="C119" i="14"/>
  <c r="D119" i="14"/>
  <c r="E119" i="14"/>
  <c r="F119" i="14"/>
  <c r="G119" i="14"/>
  <c r="H119" i="14"/>
  <c r="I119" i="14"/>
  <c r="J119" i="14"/>
  <c r="K119" i="14"/>
  <c r="L119" i="14"/>
  <c r="M119" i="14"/>
  <c r="N119" i="14"/>
  <c r="W119" i="14"/>
  <c r="X119" i="14"/>
  <c r="Y119" i="14"/>
  <c r="Z119" i="14"/>
  <c r="AA119" i="14"/>
  <c r="AB119" i="14"/>
  <c r="AC119" i="14"/>
  <c r="AD119" i="14"/>
  <c r="AE119" i="14"/>
  <c r="D119" i="76" s="1"/>
  <c r="AF119" i="14"/>
  <c r="G119" i="76" s="1"/>
  <c r="AG119" i="14"/>
  <c r="C120" i="14"/>
  <c r="D120" i="14"/>
  <c r="E120" i="14"/>
  <c r="F120" i="14"/>
  <c r="G120" i="14"/>
  <c r="H120" i="14"/>
  <c r="I120" i="14"/>
  <c r="J120" i="14"/>
  <c r="K120" i="14"/>
  <c r="L120" i="14"/>
  <c r="M120" i="14"/>
  <c r="N120" i="14"/>
  <c r="W120" i="14"/>
  <c r="X120" i="14"/>
  <c r="Y120" i="14"/>
  <c r="Z120" i="14"/>
  <c r="AA120" i="14"/>
  <c r="AB120" i="14"/>
  <c r="AC120" i="14"/>
  <c r="AD120" i="14"/>
  <c r="AE120" i="14"/>
  <c r="D120" i="76" s="1"/>
  <c r="AF120" i="14"/>
  <c r="G120" i="76" s="1"/>
  <c r="AG120" i="14"/>
  <c r="C121" i="14"/>
  <c r="D121" i="14"/>
  <c r="E121" i="14"/>
  <c r="F121" i="14"/>
  <c r="G121" i="14"/>
  <c r="H121" i="14"/>
  <c r="I121" i="14"/>
  <c r="J121" i="14"/>
  <c r="K121" i="14"/>
  <c r="L121" i="14"/>
  <c r="M121" i="14"/>
  <c r="N121" i="14"/>
  <c r="W121" i="14"/>
  <c r="X121" i="14"/>
  <c r="Y121" i="14"/>
  <c r="Z121" i="14"/>
  <c r="AA121" i="14"/>
  <c r="AB121" i="14"/>
  <c r="AC121" i="14"/>
  <c r="AD121" i="14"/>
  <c r="AE121" i="14"/>
  <c r="D121" i="76" s="1"/>
  <c r="AF121" i="14"/>
  <c r="G121" i="76" s="1"/>
  <c r="AG121" i="14"/>
  <c r="C122" i="14"/>
  <c r="D122" i="14"/>
  <c r="E122" i="14"/>
  <c r="F122" i="14"/>
  <c r="G122" i="14"/>
  <c r="H122" i="14"/>
  <c r="I122" i="14"/>
  <c r="J122" i="14"/>
  <c r="K122" i="14"/>
  <c r="L122" i="14"/>
  <c r="M122" i="14"/>
  <c r="N122" i="14"/>
  <c r="W122" i="14"/>
  <c r="X122" i="14"/>
  <c r="Y122" i="14"/>
  <c r="Z122" i="14"/>
  <c r="AA122" i="14"/>
  <c r="AB122" i="14"/>
  <c r="AC122" i="14"/>
  <c r="AD122" i="14"/>
  <c r="AE122" i="14"/>
  <c r="D122" i="76" s="1"/>
  <c r="AF122" i="14"/>
  <c r="G122" i="76" s="1"/>
  <c r="AG122" i="14"/>
  <c r="C123" i="14"/>
  <c r="D123" i="14"/>
  <c r="E123" i="14"/>
  <c r="F123" i="14"/>
  <c r="G123" i="14"/>
  <c r="H123" i="14"/>
  <c r="I123" i="14"/>
  <c r="J123" i="14"/>
  <c r="K123" i="14"/>
  <c r="L123" i="14"/>
  <c r="M123" i="14"/>
  <c r="N123" i="14"/>
  <c r="W123" i="14"/>
  <c r="X123" i="14"/>
  <c r="Y123" i="14"/>
  <c r="Z123" i="14"/>
  <c r="AA123" i="14"/>
  <c r="AB123" i="14"/>
  <c r="AC123" i="14"/>
  <c r="AD123" i="14"/>
  <c r="AE123" i="14"/>
  <c r="D123" i="76" s="1"/>
  <c r="AF123" i="14"/>
  <c r="G123" i="76" s="1"/>
  <c r="AG123" i="14"/>
  <c r="C124" i="14"/>
  <c r="D124" i="14"/>
  <c r="E124" i="14"/>
  <c r="F124" i="14"/>
  <c r="G124" i="14"/>
  <c r="H124" i="14"/>
  <c r="I124" i="14"/>
  <c r="J124" i="14"/>
  <c r="K124" i="14"/>
  <c r="L124" i="14"/>
  <c r="M124" i="14"/>
  <c r="N124" i="14"/>
  <c r="W124" i="14"/>
  <c r="X124" i="14"/>
  <c r="Y124" i="14"/>
  <c r="Z124" i="14"/>
  <c r="AA124" i="14"/>
  <c r="AB124" i="14"/>
  <c r="AC124" i="14"/>
  <c r="AD124" i="14"/>
  <c r="AE124" i="14"/>
  <c r="D124" i="76" s="1"/>
  <c r="AF124" i="14"/>
  <c r="G124" i="76" s="1"/>
  <c r="AG124" i="14"/>
  <c r="C125" i="14"/>
  <c r="D125" i="14"/>
  <c r="E125" i="14"/>
  <c r="F125" i="14"/>
  <c r="G125" i="14"/>
  <c r="H125" i="14"/>
  <c r="I125" i="14"/>
  <c r="J125" i="14"/>
  <c r="K125" i="14"/>
  <c r="L125" i="14"/>
  <c r="M125" i="14"/>
  <c r="N125" i="14"/>
  <c r="W125" i="14"/>
  <c r="X125" i="14"/>
  <c r="Y125" i="14"/>
  <c r="Z125" i="14"/>
  <c r="AA125" i="14"/>
  <c r="AB125" i="14"/>
  <c r="AC125" i="14"/>
  <c r="AD125" i="14"/>
  <c r="AE125" i="14"/>
  <c r="D125" i="76" s="1"/>
  <c r="AF125" i="14"/>
  <c r="G125" i="76" s="1"/>
  <c r="AG125" i="14"/>
  <c r="C126" i="14"/>
  <c r="D126" i="14"/>
  <c r="E126" i="14"/>
  <c r="F126" i="14"/>
  <c r="G126" i="14"/>
  <c r="H126" i="14"/>
  <c r="I126" i="14"/>
  <c r="J126" i="14"/>
  <c r="K126" i="14"/>
  <c r="L126" i="14"/>
  <c r="M126" i="14"/>
  <c r="N126" i="14"/>
  <c r="W126" i="14"/>
  <c r="X126" i="14"/>
  <c r="Y126" i="14"/>
  <c r="Z126" i="14"/>
  <c r="AA126" i="14"/>
  <c r="AB126" i="14"/>
  <c r="AC126" i="14"/>
  <c r="AD126" i="14"/>
  <c r="AE126" i="14"/>
  <c r="D126" i="76" s="1"/>
  <c r="AF126" i="14"/>
  <c r="G126" i="76" s="1"/>
  <c r="AG126" i="14"/>
  <c r="C127" i="14"/>
  <c r="D127" i="14"/>
  <c r="E127" i="14"/>
  <c r="F127" i="14"/>
  <c r="G127" i="14"/>
  <c r="H127" i="14"/>
  <c r="I127" i="14"/>
  <c r="J127" i="14"/>
  <c r="K127" i="14"/>
  <c r="L127" i="14"/>
  <c r="M127" i="14"/>
  <c r="N127" i="14"/>
  <c r="W127" i="14"/>
  <c r="X127" i="14"/>
  <c r="Y127" i="14"/>
  <c r="Z127" i="14"/>
  <c r="AA127" i="14"/>
  <c r="AB127" i="14"/>
  <c r="AC127" i="14"/>
  <c r="AD127" i="14"/>
  <c r="AE127" i="14"/>
  <c r="D127" i="76" s="1"/>
  <c r="AF127" i="14"/>
  <c r="G127" i="76" s="1"/>
  <c r="AG127" i="14"/>
  <c r="C128" i="14"/>
  <c r="D128" i="14"/>
  <c r="E128" i="14"/>
  <c r="F128" i="14"/>
  <c r="G128" i="14"/>
  <c r="H128" i="14"/>
  <c r="I128" i="14"/>
  <c r="J128" i="14"/>
  <c r="K128" i="14"/>
  <c r="L128" i="14"/>
  <c r="M128" i="14"/>
  <c r="N128" i="14"/>
  <c r="W128" i="14"/>
  <c r="X128" i="14"/>
  <c r="Y128" i="14"/>
  <c r="Z128" i="14"/>
  <c r="AA128" i="14"/>
  <c r="AB128" i="14"/>
  <c r="AC128" i="14"/>
  <c r="AD128" i="14"/>
  <c r="AE128" i="14"/>
  <c r="D128" i="76" s="1"/>
  <c r="AF128" i="14"/>
  <c r="G128" i="76" s="1"/>
  <c r="AG128" i="14"/>
  <c r="C129" i="14"/>
  <c r="D129" i="14"/>
  <c r="E129" i="14"/>
  <c r="F129" i="14"/>
  <c r="G129" i="14"/>
  <c r="H129" i="14"/>
  <c r="I129" i="14"/>
  <c r="J129" i="14"/>
  <c r="K129" i="14"/>
  <c r="L129" i="14"/>
  <c r="M129" i="14"/>
  <c r="N129" i="14"/>
  <c r="W129" i="14"/>
  <c r="X129" i="14"/>
  <c r="Y129" i="14"/>
  <c r="Z129" i="14"/>
  <c r="AA129" i="14"/>
  <c r="AB129" i="14"/>
  <c r="AC129" i="14"/>
  <c r="AD129" i="14"/>
  <c r="AE129" i="14"/>
  <c r="D129" i="76" s="1"/>
  <c r="AF129" i="14"/>
  <c r="G129" i="76" s="1"/>
  <c r="AG129" i="14"/>
  <c r="C130" i="14"/>
  <c r="D130" i="14"/>
  <c r="E130" i="14"/>
  <c r="F130" i="14"/>
  <c r="G130" i="14"/>
  <c r="H130" i="14"/>
  <c r="I130" i="14"/>
  <c r="J130" i="14"/>
  <c r="K130" i="14"/>
  <c r="L130" i="14"/>
  <c r="M130" i="14"/>
  <c r="N130" i="14"/>
  <c r="W130" i="14"/>
  <c r="X130" i="14"/>
  <c r="Y130" i="14"/>
  <c r="Z130" i="14"/>
  <c r="AA130" i="14"/>
  <c r="AB130" i="14"/>
  <c r="AC130" i="14"/>
  <c r="AD130" i="14"/>
  <c r="AE130" i="14"/>
  <c r="D130" i="76" s="1"/>
  <c r="AF130" i="14"/>
  <c r="G130" i="76" s="1"/>
  <c r="AG130" i="14"/>
  <c r="C136" i="14"/>
  <c r="D136" i="14"/>
  <c r="E136" i="14"/>
  <c r="F136" i="14"/>
  <c r="G136" i="14"/>
  <c r="H136" i="14"/>
  <c r="I136" i="14"/>
  <c r="J136" i="14"/>
  <c r="K136" i="14"/>
  <c r="L136" i="14"/>
  <c r="M136" i="14"/>
  <c r="N136" i="14"/>
  <c r="W136" i="14"/>
  <c r="X136" i="14"/>
  <c r="Y136" i="14"/>
  <c r="Z136" i="14"/>
  <c r="AA136" i="14"/>
  <c r="AB136" i="14"/>
  <c r="AC136" i="14"/>
  <c r="AD136" i="14"/>
  <c r="AE136" i="14"/>
  <c r="D136" i="76" s="1"/>
  <c r="AF136" i="14"/>
  <c r="G136" i="76" s="1"/>
  <c r="AG136" i="14"/>
  <c r="C137" i="14"/>
  <c r="D137" i="14"/>
  <c r="E137" i="14"/>
  <c r="F137" i="14"/>
  <c r="G137" i="14"/>
  <c r="H137" i="14"/>
  <c r="I137" i="14"/>
  <c r="J137" i="14"/>
  <c r="K137" i="14"/>
  <c r="L137" i="14"/>
  <c r="M137" i="14"/>
  <c r="N137" i="14"/>
  <c r="W137" i="14"/>
  <c r="X137" i="14"/>
  <c r="Y137" i="14"/>
  <c r="Z137" i="14"/>
  <c r="AA137" i="14"/>
  <c r="AB137" i="14"/>
  <c r="AC137" i="14"/>
  <c r="AD137" i="14"/>
  <c r="AE137" i="14"/>
  <c r="D137" i="76" s="1"/>
  <c r="AF137" i="14"/>
  <c r="G137" i="76" s="1"/>
  <c r="AG137" i="14"/>
  <c r="C138" i="14"/>
  <c r="D138" i="14"/>
  <c r="E138" i="14"/>
  <c r="F138" i="14"/>
  <c r="G138" i="14"/>
  <c r="H138" i="14"/>
  <c r="I138" i="14"/>
  <c r="J138" i="14"/>
  <c r="K138" i="14"/>
  <c r="L138" i="14"/>
  <c r="M138" i="14"/>
  <c r="N138" i="14"/>
  <c r="W138" i="14"/>
  <c r="X138" i="14"/>
  <c r="Y138" i="14"/>
  <c r="Z138" i="14"/>
  <c r="AA138" i="14"/>
  <c r="AB138" i="14"/>
  <c r="AC138" i="14"/>
  <c r="AD138" i="14"/>
  <c r="AE138" i="14"/>
  <c r="D138" i="76" s="1"/>
  <c r="AF138" i="14"/>
  <c r="G138" i="76" s="1"/>
  <c r="AG138" i="14"/>
  <c r="C139" i="14"/>
  <c r="D139" i="14"/>
  <c r="E139" i="14"/>
  <c r="F139" i="14"/>
  <c r="G139" i="14"/>
  <c r="H139" i="14"/>
  <c r="I139" i="14"/>
  <c r="J139" i="14"/>
  <c r="K139" i="14"/>
  <c r="L139" i="14"/>
  <c r="M139" i="14"/>
  <c r="N139" i="14"/>
  <c r="W139" i="14"/>
  <c r="X139" i="14"/>
  <c r="Y139" i="14"/>
  <c r="Z139" i="14"/>
  <c r="AA139" i="14"/>
  <c r="AB139" i="14"/>
  <c r="AC139" i="14"/>
  <c r="AD139" i="14"/>
  <c r="AE139" i="14"/>
  <c r="D139" i="76" s="1"/>
  <c r="AF139" i="14"/>
  <c r="G139" i="76" s="1"/>
  <c r="AG139" i="14"/>
  <c r="C140" i="14"/>
  <c r="D140" i="14"/>
  <c r="E140" i="14"/>
  <c r="F140" i="14"/>
  <c r="G140" i="14"/>
  <c r="H140" i="14"/>
  <c r="I140" i="14"/>
  <c r="J140" i="14"/>
  <c r="K140" i="14"/>
  <c r="L140" i="14"/>
  <c r="M140" i="14"/>
  <c r="N140" i="14"/>
  <c r="W140" i="14"/>
  <c r="X140" i="14"/>
  <c r="Y140" i="14"/>
  <c r="Z140" i="14"/>
  <c r="AA140" i="14"/>
  <c r="AB140" i="14"/>
  <c r="AC140" i="14"/>
  <c r="AD140" i="14"/>
  <c r="AE140" i="14"/>
  <c r="D140" i="76" s="1"/>
  <c r="AF140" i="14"/>
  <c r="G140" i="76" s="1"/>
  <c r="AG140" i="14"/>
  <c r="C141" i="14"/>
  <c r="D141" i="14"/>
  <c r="E141" i="14"/>
  <c r="F141" i="14"/>
  <c r="G141" i="14"/>
  <c r="H141" i="14"/>
  <c r="I141" i="14"/>
  <c r="J141" i="14"/>
  <c r="K141" i="14"/>
  <c r="L141" i="14"/>
  <c r="M141" i="14"/>
  <c r="N141" i="14"/>
  <c r="W141" i="14"/>
  <c r="X141" i="14"/>
  <c r="Y141" i="14"/>
  <c r="Z141" i="14"/>
  <c r="AA141" i="14"/>
  <c r="AB141" i="14"/>
  <c r="AC141" i="14"/>
  <c r="AD141" i="14"/>
  <c r="AE141" i="14"/>
  <c r="D141" i="76" s="1"/>
  <c r="AF141" i="14"/>
  <c r="G141" i="76" s="1"/>
  <c r="AG141" i="14"/>
  <c r="C142" i="14"/>
  <c r="D142" i="14"/>
  <c r="E142" i="14"/>
  <c r="F142" i="14"/>
  <c r="G142" i="14"/>
  <c r="H142" i="14"/>
  <c r="I142" i="14"/>
  <c r="J142" i="14"/>
  <c r="K142" i="14"/>
  <c r="L142" i="14"/>
  <c r="M142" i="14"/>
  <c r="N142" i="14"/>
  <c r="W142" i="14"/>
  <c r="X142" i="14"/>
  <c r="Y142" i="14"/>
  <c r="Z142" i="14"/>
  <c r="AA142" i="14"/>
  <c r="AB142" i="14"/>
  <c r="AC142" i="14"/>
  <c r="AD142" i="14"/>
  <c r="AE142" i="14"/>
  <c r="D142" i="76" s="1"/>
  <c r="AF142" i="14"/>
  <c r="G142" i="76" s="1"/>
  <c r="AG142" i="14"/>
  <c r="C143" i="14"/>
  <c r="D143" i="14"/>
  <c r="E143" i="14"/>
  <c r="F143" i="14"/>
  <c r="G143" i="14"/>
  <c r="H143" i="14"/>
  <c r="I143" i="14"/>
  <c r="J143" i="14"/>
  <c r="K143" i="14"/>
  <c r="L143" i="14"/>
  <c r="M143" i="14"/>
  <c r="N143" i="14"/>
  <c r="W143" i="14"/>
  <c r="X143" i="14"/>
  <c r="Y143" i="14"/>
  <c r="Z143" i="14"/>
  <c r="AA143" i="14"/>
  <c r="AB143" i="14"/>
  <c r="AC143" i="14"/>
  <c r="AD143" i="14"/>
  <c r="AE143" i="14"/>
  <c r="D143" i="76" s="1"/>
  <c r="AF143" i="14"/>
  <c r="G143" i="76" s="1"/>
  <c r="AG143" i="14"/>
  <c r="C144" i="14"/>
  <c r="D144" i="14"/>
  <c r="E144" i="14"/>
  <c r="F144" i="14"/>
  <c r="G144" i="14"/>
  <c r="H144" i="14"/>
  <c r="I144" i="14"/>
  <c r="J144" i="14"/>
  <c r="K144" i="14"/>
  <c r="L144" i="14"/>
  <c r="M144" i="14"/>
  <c r="N144" i="14"/>
  <c r="W144" i="14"/>
  <c r="X144" i="14"/>
  <c r="Y144" i="14"/>
  <c r="Z144" i="14"/>
  <c r="AA144" i="14"/>
  <c r="AB144" i="14"/>
  <c r="AC144" i="14"/>
  <c r="AD144" i="14"/>
  <c r="AE144" i="14"/>
  <c r="D144" i="76" s="1"/>
  <c r="AF144" i="14"/>
  <c r="G144" i="76" s="1"/>
  <c r="AG144" i="14"/>
  <c r="C145" i="14"/>
  <c r="D145" i="14"/>
  <c r="E145" i="14"/>
  <c r="F145" i="14"/>
  <c r="G145" i="14"/>
  <c r="H145" i="14"/>
  <c r="I145" i="14"/>
  <c r="J145" i="14"/>
  <c r="K145" i="14"/>
  <c r="L145" i="14"/>
  <c r="M145" i="14"/>
  <c r="N145" i="14"/>
  <c r="W145" i="14"/>
  <c r="X145" i="14"/>
  <c r="Y145" i="14"/>
  <c r="Z145" i="14"/>
  <c r="AA145" i="14"/>
  <c r="AB145" i="14"/>
  <c r="AC145" i="14"/>
  <c r="AD145" i="14"/>
  <c r="AE145" i="14"/>
  <c r="D145" i="76" s="1"/>
  <c r="AF145" i="14"/>
  <c r="G145" i="76" s="1"/>
  <c r="AG145" i="14"/>
  <c r="C146" i="14"/>
  <c r="D146" i="14"/>
  <c r="E146" i="14"/>
  <c r="F146" i="14"/>
  <c r="G146" i="14"/>
  <c r="H146" i="14"/>
  <c r="I146" i="14"/>
  <c r="J146" i="14"/>
  <c r="K146" i="14"/>
  <c r="L146" i="14"/>
  <c r="M146" i="14"/>
  <c r="N146" i="14"/>
  <c r="W146" i="14"/>
  <c r="X146" i="14"/>
  <c r="Y146" i="14"/>
  <c r="Z146" i="14"/>
  <c r="AA146" i="14"/>
  <c r="AB146" i="14"/>
  <c r="AC146" i="14"/>
  <c r="AD146" i="14"/>
  <c r="AE146" i="14"/>
  <c r="D146" i="76" s="1"/>
  <c r="AF146" i="14"/>
  <c r="G146" i="76" s="1"/>
  <c r="AG146" i="14"/>
  <c r="C147" i="14"/>
  <c r="D147" i="14"/>
  <c r="E147" i="14"/>
  <c r="F147" i="14"/>
  <c r="G147" i="14"/>
  <c r="H147" i="14"/>
  <c r="I147" i="14"/>
  <c r="J147" i="14"/>
  <c r="K147" i="14"/>
  <c r="L147" i="14"/>
  <c r="M147" i="14"/>
  <c r="N147" i="14"/>
  <c r="W147" i="14"/>
  <c r="X147" i="14"/>
  <c r="Y147" i="14"/>
  <c r="Z147" i="14"/>
  <c r="AA147" i="14"/>
  <c r="AB147" i="14"/>
  <c r="AC147" i="14"/>
  <c r="AD147" i="14"/>
  <c r="AE147" i="14"/>
  <c r="D147" i="76" s="1"/>
  <c r="AF147" i="14"/>
  <c r="G147" i="76" s="1"/>
  <c r="AG147" i="14"/>
  <c r="C148" i="14"/>
  <c r="D148" i="14"/>
  <c r="E148" i="14"/>
  <c r="F148" i="14"/>
  <c r="G148" i="14"/>
  <c r="H148" i="14"/>
  <c r="I148" i="14"/>
  <c r="J148" i="14"/>
  <c r="K148" i="14"/>
  <c r="L148" i="14"/>
  <c r="M148" i="14"/>
  <c r="N148" i="14"/>
  <c r="W148" i="14"/>
  <c r="X148" i="14"/>
  <c r="Y148" i="14"/>
  <c r="Z148" i="14"/>
  <c r="AA148" i="14"/>
  <c r="AB148" i="14"/>
  <c r="AC148" i="14"/>
  <c r="AD148" i="14"/>
  <c r="AE148" i="14"/>
  <c r="D148" i="76" s="1"/>
  <c r="AF148" i="14"/>
  <c r="G148" i="76" s="1"/>
  <c r="AG148" i="14"/>
  <c r="C149" i="14"/>
  <c r="D149" i="14"/>
  <c r="E149" i="14"/>
  <c r="F149" i="14"/>
  <c r="G149" i="14"/>
  <c r="H149" i="14"/>
  <c r="I149" i="14"/>
  <c r="J149" i="14"/>
  <c r="K149" i="14"/>
  <c r="L149" i="14"/>
  <c r="M149" i="14"/>
  <c r="N149" i="14"/>
  <c r="W149" i="14"/>
  <c r="X149" i="14"/>
  <c r="Y149" i="14"/>
  <c r="Z149" i="14"/>
  <c r="AA149" i="14"/>
  <c r="AB149" i="14"/>
  <c r="AC149" i="14"/>
  <c r="AD149" i="14"/>
  <c r="AE149" i="14"/>
  <c r="D149" i="76" s="1"/>
  <c r="AF149" i="14"/>
  <c r="G149" i="76" s="1"/>
  <c r="AG149" i="14"/>
  <c r="C150" i="14"/>
  <c r="D150" i="14"/>
  <c r="E150" i="14"/>
  <c r="F150" i="14"/>
  <c r="G150" i="14"/>
  <c r="H150" i="14"/>
  <c r="I150" i="14"/>
  <c r="J150" i="14"/>
  <c r="K150" i="14"/>
  <c r="L150" i="14"/>
  <c r="M150" i="14"/>
  <c r="N150" i="14"/>
  <c r="W150" i="14"/>
  <c r="X150" i="14"/>
  <c r="Y150" i="14"/>
  <c r="Z150" i="14"/>
  <c r="AA150" i="14"/>
  <c r="AB150" i="14"/>
  <c r="AC150" i="14"/>
  <c r="AD150" i="14"/>
  <c r="AE150" i="14"/>
  <c r="D150" i="76" s="1"/>
  <c r="AF150" i="14"/>
  <c r="G150" i="76" s="1"/>
  <c r="AG150" i="14"/>
  <c r="C151" i="14"/>
  <c r="D151" i="14"/>
  <c r="E151" i="14"/>
  <c r="F151" i="14"/>
  <c r="G151" i="14"/>
  <c r="H151" i="14"/>
  <c r="I151" i="14"/>
  <c r="J151" i="14"/>
  <c r="K151" i="14"/>
  <c r="L151" i="14"/>
  <c r="M151" i="14"/>
  <c r="N151" i="14"/>
  <c r="W151" i="14"/>
  <c r="X151" i="14"/>
  <c r="Y151" i="14"/>
  <c r="Z151" i="14"/>
  <c r="AA151" i="14"/>
  <c r="AB151" i="14"/>
  <c r="AC151" i="14"/>
  <c r="AD151" i="14"/>
  <c r="AE151" i="14"/>
  <c r="D151" i="76" s="1"/>
  <c r="AF151" i="14"/>
  <c r="G151" i="76" s="1"/>
  <c r="AG151" i="14"/>
  <c r="C152" i="14"/>
  <c r="D152" i="14"/>
  <c r="E152" i="14"/>
  <c r="F152" i="14"/>
  <c r="G152" i="14"/>
  <c r="H152" i="14"/>
  <c r="I152" i="14"/>
  <c r="J152" i="14"/>
  <c r="K152" i="14"/>
  <c r="L152" i="14"/>
  <c r="M152" i="14"/>
  <c r="N152" i="14"/>
  <c r="W152" i="14"/>
  <c r="X152" i="14"/>
  <c r="Y152" i="14"/>
  <c r="Z152" i="14"/>
  <c r="AA152" i="14"/>
  <c r="AB152" i="14"/>
  <c r="AC152" i="14"/>
  <c r="AD152" i="14"/>
  <c r="AE152" i="14"/>
  <c r="D152" i="76" s="1"/>
  <c r="AF152" i="14"/>
  <c r="G152" i="76" s="1"/>
  <c r="AG152" i="14"/>
  <c r="C153" i="14"/>
  <c r="D153" i="14"/>
  <c r="E153" i="14"/>
  <c r="F153" i="14"/>
  <c r="G153" i="14"/>
  <c r="H153" i="14"/>
  <c r="I153" i="14"/>
  <c r="J153" i="14"/>
  <c r="K153" i="14"/>
  <c r="L153" i="14"/>
  <c r="M153" i="14"/>
  <c r="N153" i="14"/>
  <c r="W153" i="14"/>
  <c r="X153" i="14"/>
  <c r="Y153" i="14"/>
  <c r="Z153" i="14"/>
  <c r="AA153" i="14"/>
  <c r="AB153" i="14"/>
  <c r="AC153" i="14"/>
  <c r="AD153" i="14"/>
  <c r="AE153" i="14"/>
  <c r="D153" i="76" s="1"/>
  <c r="AF153" i="14"/>
  <c r="G153" i="76" s="1"/>
  <c r="AG153" i="14"/>
  <c r="C154" i="14"/>
  <c r="D154" i="14"/>
  <c r="E154" i="14"/>
  <c r="F154" i="14"/>
  <c r="G154" i="14"/>
  <c r="H154" i="14"/>
  <c r="I154" i="14"/>
  <c r="J154" i="14"/>
  <c r="K154" i="14"/>
  <c r="L154" i="14"/>
  <c r="M154" i="14"/>
  <c r="N154" i="14"/>
  <c r="W154" i="14"/>
  <c r="X154" i="14"/>
  <c r="Y154" i="14"/>
  <c r="Z154" i="14"/>
  <c r="AA154" i="14"/>
  <c r="AB154" i="14"/>
  <c r="AC154" i="14"/>
  <c r="AD154" i="14"/>
  <c r="AE154" i="14"/>
  <c r="D154" i="76" s="1"/>
  <c r="AF154" i="14"/>
  <c r="G154" i="76" s="1"/>
  <c r="AG154" i="14"/>
  <c r="C155" i="14"/>
  <c r="D155" i="14"/>
  <c r="E155" i="14"/>
  <c r="F155" i="14"/>
  <c r="G155" i="14"/>
  <c r="H155" i="14"/>
  <c r="I155" i="14"/>
  <c r="J155" i="14"/>
  <c r="K155" i="14"/>
  <c r="L155" i="14"/>
  <c r="M155" i="14"/>
  <c r="N155" i="14"/>
  <c r="W155" i="14"/>
  <c r="X155" i="14"/>
  <c r="Y155" i="14"/>
  <c r="Z155" i="14"/>
  <c r="AA155" i="14"/>
  <c r="AB155" i="14"/>
  <c r="AC155" i="14"/>
  <c r="AD155" i="14"/>
  <c r="AE155" i="14"/>
  <c r="D155" i="76" s="1"/>
  <c r="AF155" i="14"/>
  <c r="G155" i="76" s="1"/>
  <c r="AG155" i="14"/>
  <c r="C156" i="14"/>
  <c r="D156" i="14"/>
  <c r="E156" i="14"/>
  <c r="F156" i="14"/>
  <c r="G156" i="14"/>
  <c r="H156" i="14"/>
  <c r="I156" i="14"/>
  <c r="J156" i="14"/>
  <c r="K156" i="14"/>
  <c r="L156" i="14"/>
  <c r="M156" i="14"/>
  <c r="N156" i="14"/>
  <c r="W156" i="14"/>
  <c r="X156" i="14"/>
  <c r="Y156" i="14"/>
  <c r="Z156" i="14"/>
  <c r="AA156" i="14"/>
  <c r="AB156" i="14"/>
  <c r="AC156" i="14"/>
  <c r="AD156" i="14"/>
  <c r="AE156" i="14"/>
  <c r="D156" i="76" s="1"/>
  <c r="AF156" i="14"/>
  <c r="G156" i="76" s="1"/>
  <c r="AG156" i="14"/>
  <c r="C157" i="14"/>
  <c r="D157" i="14"/>
  <c r="E157" i="14"/>
  <c r="F157" i="14"/>
  <c r="G157" i="14"/>
  <c r="H157" i="14"/>
  <c r="I157" i="14"/>
  <c r="J157" i="14"/>
  <c r="K157" i="14"/>
  <c r="L157" i="14"/>
  <c r="M157" i="14"/>
  <c r="N157" i="14"/>
  <c r="W157" i="14"/>
  <c r="X157" i="14"/>
  <c r="Y157" i="14"/>
  <c r="Z157" i="14"/>
  <c r="AA157" i="14"/>
  <c r="AB157" i="14"/>
  <c r="AC157" i="14"/>
  <c r="AD157" i="14"/>
  <c r="AE157" i="14"/>
  <c r="D157" i="76" s="1"/>
  <c r="AF157" i="14"/>
  <c r="G157" i="76" s="1"/>
  <c r="AG157" i="14"/>
  <c r="FH178" i="9"/>
  <c r="G147" i="57" s="1"/>
  <c r="G166" i="57"/>
  <c r="G165" i="57"/>
  <c r="G164" i="57"/>
  <c r="G155" i="57"/>
  <c r="ET178" i="9"/>
  <c r="G153" i="57" s="1"/>
  <c r="ES178" i="9"/>
  <c r="G152" i="57" s="1"/>
  <c r="ER178" i="9"/>
  <c r="G151" i="57" s="1"/>
  <c r="EQ178" i="9"/>
  <c r="G150" i="57" s="1"/>
  <c r="EP178" i="9"/>
  <c r="G149" i="57" s="1"/>
  <c r="EO178" i="9"/>
  <c r="EM178" i="9"/>
  <c r="G146" i="57" s="1"/>
  <c r="D10" i="33"/>
  <c r="H13" i="57"/>
  <c r="H16" i="57"/>
  <c r="D39" i="44"/>
  <c r="D42" i="31"/>
  <c r="D57" i="44"/>
  <c r="D69" i="31"/>
  <c r="H76" i="57"/>
  <c r="D81" i="44"/>
  <c r="D97" i="44"/>
  <c r="D109" i="44"/>
  <c r="D117" i="44"/>
  <c r="H124" i="57"/>
  <c r="H136" i="57"/>
  <c r="D140" i="31"/>
  <c r="D144" i="44"/>
  <c r="H148" i="57"/>
  <c r="H152" i="57"/>
  <c r="D153" i="31"/>
  <c r="H156" i="57"/>
  <c r="D157" i="33"/>
  <c r="D166" i="33"/>
  <c r="FI18" i="9"/>
  <c r="FI19" i="9"/>
  <c r="E9" i="44" s="1"/>
  <c r="FI20" i="9"/>
  <c r="H10" i="33" s="1"/>
  <c r="FI21" i="9"/>
  <c r="FI22" i="9"/>
  <c r="E12" i="44" s="1"/>
  <c r="FI23" i="9"/>
  <c r="H13" i="33" s="1"/>
  <c r="FI24" i="9"/>
  <c r="E14" i="44" s="1"/>
  <c r="FI25" i="9"/>
  <c r="E15" i="44" s="1"/>
  <c r="FI26" i="9"/>
  <c r="F16" i="57" s="1"/>
  <c r="FI27" i="9"/>
  <c r="F17" i="31" s="1"/>
  <c r="FI28" i="9"/>
  <c r="F18" i="57" s="1"/>
  <c r="FI29" i="9"/>
  <c r="F19" i="57" s="1"/>
  <c r="FI30" i="9"/>
  <c r="F20" i="31" s="1"/>
  <c r="FI31" i="9"/>
  <c r="H21" i="33" s="1"/>
  <c r="FI32" i="9"/>
  <c r="F22" i="57" s="1"/>
  <c r="FI33" i="9"/>
  <c r="FI34" i="9"/>
  <c r="F24" i="57" s="1"/>
  <c r="FI35" i="9"/>
  <c r="FI36" i="9"/>
  <c r="E26" i="44" s="1"/>
  <c r="FI37" i="9"/>
  <c r="FI38" i="9"/>
  <c r="F28" i="57" s="1"/>
  <c r="FI39" i="9"/>
  <c r="F29" i="57" s="1"/>
  <c r="FI40" i="9"/>
  <c r="H30" i="33" s="1"/>
  <c r="FI41" i="9"/>
  <c r="FI42" i="9"/>
  <c r="H32" i="33" s="1"/>
  <c r="FI43" i="9"/>
  <c r="F33" i="31" s="1"/>
  <c r="FI44" i="9"/>
  <c r="E34" i="44" s="1"/>
  <c r="FI45" i="9"/>
  <c r="FI46" i="9"/>
  <c r="F36" i="57" s="1"/>
  <c r="FI47" i="9"/>
  <c r="F37" i="57" s="1"/>
  <c r="FI48" i="9"/>
  <c r="F38" i="57" s="1"/>
  <c r="FI49" i="9"/>
  <c r="F39" i="57" s="1"/>
  <c r="FI50" i="9"/>
  <c r="FI51" i="9"/>
  <c r="F41" i="57" s="1"/>
  <c r="FI52" i="9"/>
  <c r="FI53" i="9"/>
  <c r="FI54" i="9"/>
  <c r="F44" i="31" s="1"/>
  <c r="FI55" i="9"/>
  <c r="F45" i="31" s="1"/>
  <c r="FI56" i="9"/>
  <c r="F46" i="57" s="1"/>
  <c r="FI57" i="9"/>
  <c r="FI58" i="9"/>
  <c r="F48" i="57" s="1"/>
  <c r="FI59" i="9"/>
  <c r="FI60" i="9"/>
  <c r="F50" i="57" s="1"/>
  <c r="FI61" i="9"/>
  <c r="FI62" i="9"/>
  <c r="H52" i="33" s="1"/>
  <c r="FI63" i="9"/>
  <c r="F53" i="57" s="1"/>
  <c r="FI64" i="9"/>
  <c r="F54" i="31" s="1"/>
  <c r="FI65" i="9"/>
  <c r="FI66" i="9"/>
  <c r="E56" i="44" s="1"/>
  <c r="FI67" i="9"/>
  <c r="F57" i="57" s="1"/>
  <c r="FI68" i="9"/>
  <c r="F58" i="57" s="1"/>
  <c r="FI69" i="9"/>
  <c r="F59" i="57" s="1"/>
  <c r="FI70" i="9"/>
  <c r="E60" i="44" s="1"/>
  <c r="FI71" i="9"/>
  <c r="F61" i="31" s="1"/>
  <c r="FI72" i="9"/>
  <c r="F62" i="31" s="1"/>
  <c r="FI73" i="9"/>
  <c r="FI74" i="9"/>
  <c r="F64" i="57" s="1"/>
  <c r="FI75" i="9"/>
  <c r="F65" i="31" s="1"/>
  <c r="FI76" i="9"/>
  <c r="F66" i="57" s="1"/>
  <c r="FI77" i="9"/>
  <c r="F67" i="57" s="1"/>
  <c r="FI78" i="9"/>
  <c r="E68" i="44" s="1"/>
  <c r="FI79" i="9"/>
  <c r="F69" i="57" s="1"/>
  <c r="FI80" i="9"/>
  <c r="F70" i="31" s="1"/>
  <c r="FI81" i="9"/>
  <c r="E71" i="44" s="1"/>
  <c r="FI82" i="9"/>
  <c r="H72" i="33" s="1"/>
  <c r="FI83" i="9"/>
  <c r="F73" i="57" s="1"/>
  <c r="FI84" i="9"/>
  <c r="H74" i="33" s="1"/>
  <c r="FI85" i="9"/>
  <c r="FI86" i="9"/>
  <c r="F76" i="57" s="1"/>
  <c r="FI87" i="9"/>
  <c r="H77" i="33" s="1"/>
  <c r="FI88" i="9"/>
  <c r="H78" i="33" s="1"/>
  <c r="FI89" i="9"/>
  <c r="F79" i="31" s="1"/>
  <c r="FI90" i="9"/>
  <c r="F80" i="31" s="1"/>
  <c r="FI91" i="9"/>
  <c r="F81" i="57" s="1"/>
  <c r="FI92" i="9"/>
  <c r="F82" i="57" s="1"/>
  <c r="FI93" i="9"/>
  <c r="F83" i="57" s="1"/>
  <c r="FI94" i="9"/>
  <c r="F84" i="57" s="1"/>
  <c r="FI95" i="9"/>
  <c r="E85" i="44" s="1"/>
  <c r="FI96" i="9"/>
  <c r="F86" i="57" s="1"/>
  <c r="FI97" i="9"/>
  <c r="E87" i="44" s="1"/>
  <c r="FI98" i="9"/>
  <c r="F88" i="57" s="1"/>
  <c r="FI99" i="9"/>
  <c r="F89" i="57" s="1"/>
  <c r="FI100" i="9"/>
  <c r="F90" i="57" s="1"/>
  <c r="FI101" i="9"/>
  <c r="E91" i="44" s="1"/>
  <c r="FI102" i="9"/>
  <c r="F92" i="31" s="1"/>
  <c r="FI103" i="9"/>
  <c r="F93" i="31" s="1"/>
  <c r="FI104" i="9"/>
  <c r="H94" i="33" s="1"/>
  <c r="FI105" i="9"/>
  <c r="E95" i="44" s="1"/>
  <c r="FI106" i="9"/>
  <c r="E96" i="44" s="1"/>
  <c r="FI107" i="9"/>
  <c r="F97" i="57" s="1"/>
  <c r="FI108" i="9"/>
  <c r="E98" i="44" s="1"/>
  <c r="FI109" i="9"/>
  <c r="FI110" i="9"/>
  <c r="F100" i="57" s="1"/>
  <c r="FI111" i="9"/>
  <c r="FI112" i="9"/>
  <c r="FI113" i="9"/>
  <c r="H103" i="33" s="1"/>
  <c r="FI114" i="9"/>
  <c r="FI115" i="9"/>
  <c r="H105" i="33" s="1"/>
  <c r="FI116" i="9"/>
  <c r="F106" i="57" s="1"/>
  <c r="FI117" i="9"/>
  <c r="FI118" i="9"/>
  <c r="F108" i="31" s="1"/>
  <c r="FI119" i="9"/>
  <c r="F109" i="31" s="1"/>
  <c r="FI120" i="9"/>
  <c r="H110" i="33" s="1"/>
  <c r="FI121" i="9"/>
  <c r="F111" i="31" s="1"/>
  <c r="FI122" i="9"/>
  <c r="F112" i="57" s="1"/>
  <c r="FI123" i="9"/>
  <c r="E113" i="44" s="1"/>
  <c r="FI124" i="9"/>
  <c r="E114" i="44" s="1"/>
  <c r="FI125" i="9"/>
  <c r="FI126" i="9"/>
  <c r="F116" i="57" s="1"/>
  <c r="FI127" i="9"/>
  <c r="H117" i="33" s="1"/>
  <c r="FI128" i="9"/>
  <c r="F118" i="31" s="1"/>
  <c r="FI129" i="9"/>
  <c r="F119" i="57" s="1"/>
  <c r="FI130" i="9"/>
  <c r="F120" i="31" s="1"/>
  <c r="FI131" i="9"/>
  <c r="FI132" i="9"/>
  <c r="F122" i="31" s="1"/>
  <c r="FI133" i="9"/>
  <c r="FI134" i="9"/>
  <c r="F124" i="57" s="1"/>
  <c r="FI135" i="9"/>
  <c r="H125" i="33" s="1"/>
  <c r="FI136" i="9"/>
  <c r="H126" i="33" s="1"/>
  <c r="FI137" i="9"/>
  <c r="H127" i="33" s="1"/>
  <c r="FI138" i="9"/>
  <c r="H128" i="33" s="1"/>
  <c r="FI139" i="9"/>
  <c r="F129" i="57" s="1"/>
  <c r="FI140" i="9"/>
  <c r="F130" i="57" s="1"/>
  <c r="FI145" i="9"/>
  <c r="H135" i="33" s="1"/>
  <c r="FI146" i="9"/>
  <c r="F136" i="57" s="1"/>
  <c r="FI147" i="9"/>
  <c r="F137" i="57" s="1"/>
  <c r="FI148" i="9"/>
  <c r="F138" i="57" s="1"/>
  <c r="FI149" i="9"/>
  <c r="E139" i="44" s="1"/>
  <c r="FI150" i="9"/>
  <c r="F140" i="57" s="1"/>
  <c r="FI151" i="9"/>
  <c r="E141" i="44" s="1"/>
  <c r="FI152" i="9"/>
  <c r="E142" i="44" s="1"/>
  <c r="FI153" i="9"/>
  <c r="F143" i="57" s="1"/>
  <c r="FI154" i="9"/>
  <c r="H144" i="33" s="1"/>
  <c r="FI155" i="9"/>
  <c r="H145" i="33" s="1"/>
  <c r="FI156" i="9"/>
  <c r="F146" i="57" s="1"/>
  <c r="FI157" i="9"/>
  <c r="F147" i="31" s="1"/>
  <c r="FI158" i="9"/>
  <c r="E148" i="44" s="1"/>
  <c r="FI159" i="9"/>
  <c r="H149" i="33" s="1"/>
  <c r="FI160" i="9"/>
  <c r="F150" i="57" s="1"/>
  <c r="FI161" i="9"/>
  <c r="E151" i="44" s="1"/>
  <c r="FI162" i="9"/>
  <c r="FI163" i="9"/>
  <c r="F153" i="57" s="1"/>
  <c r="FI164" i="9"/>
  <c r="F154" i="31" s="1"/>
  <c r="FI165" i="9"/>
  <c r="F155" i="57" s="1"/>
  <c r="FI166" i="9"/>
  <c r="H156" i="33" s="1"/>
  <c r="FI167" i="9"/>
  <c r="F163" i="31"/>
  <c r="H165" i="33"/>
  <c r="F166" i="57"/>
  <c r="FI177" i="9"/>
  <c r="F167" i="57" s="1"/>
  <c r="E8" i="2"/>
  <c r="G8" i="2"/>
  <c r="I8" i="2"/>
  <c r="F8" i="2"/>
  <c r="H8" i="2"/>
  <c r="J8" i="2"/>
  <c r="E8" i="57"/>
  <c r="E9" i="2"/>
  <c r="K9" i="2" s="1"/>
  <c r="G9" i="2"/>
  <c r="I9" i="2"/>
  <c r="F9" i="2"/>
  <c r="H9" i="2"/>
  <c r="J9" i="2"/>
  <c r="L9" i="2" s="1"/>
  <c r="E9" i="57"/>
  <c r="E10" i="2"/>
  <c r="G10" i="2"/>
  <c r="K10" i="2" s="1"/>
  <c r="I10" i="2"/>
  <c r="F10" i="2"/>
  <c r="H10" i="2"/>
  <c r="J10" i="2"/>
  <c r="E10" i="57"/>
  <c r="E11" i="2"/>
  <c r="G11" i="2"/>
  <c r="I11" i="2"/>
  <c r="F11" i="2"/>
  <c r="H11" i="2"/>
  <c r="J11" i="2"/>
  <c r="E11" i="57"/>
  <c r="E12" i="2"/>
  <c r="G12" i="2"/>
  <c r="I12" i="2"/>
  <c r="F12" i="2"/>
  <c r="H12" i="2"/>
  <c r="J12" i="2"/>
  <c r="E12" i="57"/>
  <c r="E13" i="2"/>
  <c r="G13" i="2"/>
  <c r="I13" i="2"/>
  <c r="F13" i="2"/>
  <c r="H13" i="2"/>
  <c r="J13" i="2"/>
  <c r="E13" i="57"/>
  <c r="E14" i="2"/>
  <c r="G14" i="2"/>
  <c r="I14" i="2"/>
  <c r="K14" i="2" s="1"/>
  <c r="F14" i="2"/>
  <c r="H14" i="2"/>
  <c r="J14" i="2"/>
  <c r="E14" i="57"/>
  <c r="E15" i="2"/>
  <c r="G15" i="2"/>
  <c r="I15" i="2"/>
  <c r="F15" i="2"/>
  <c r="H15" i="2"/>
  <c r="J15" i="2"/>
  <c r="E15" i="57"/>
  <c r="E16" i="2"/>
  <c r="G16" i="2"/>
  <c r="I16" i="2"/>
  <c r="F16" i="2"/>
  <c r="H16" i="2"/>
  <c r="J16" i="2"/>
  <c r="E16" i="57"/>
  <c r="E17" i="2"/>
  <c r="G17" i="2"/>
  <c r="I17" i="2"/>
  <c r="F17" i="2"/>
  <c r="H17" i="2"/>
  <c r="J17" i="2"/>
  <c r="L17" i="2" s="1"/>
  <c r="E17" i="57"/>
  <c r="E18" i="2"/>
  <c r="G18" i="2"/>
  <c r="I18" i="2"/>
  <c r="F18" i="2"/>
  <c r="H18" i="2"/>
  <c r="J18" i="2"/>
  <c r="E18" i="57"/>
  <c r="E19" i="2"/>
  <c r="K19" i="2" s="1"/>
  <c r="G19" i="2"/>
  <c r="I19" i="2"/>
  <c r="F19" i="2"/>
  <c r="H19" i="2"/>
  <c r="J19" i="2"/>
  <c r="E19" i="57"/>
  <c r="E20" i="2"/>
  <c r="G20" i="2"/>
  <c r="I20" i="2"/>
  <c r="F20" i="2"/>
  <c r="H20" i="2"/>
  <c r="J20" i="2"/>
  <c r="E20" i="57"/>
  <c r="E21" i="2"/>
  <c r="G21" i="2"/>
  <c r="I21" i="2"/>
  <c r="F21" i="2"/>
  <c r="H21" i="2"/>
  <c r="J21" i="2"/>
  <c r="E21" i="57"/>
  <c r="E22" i="2"/>
  <c r="G22" i="2"/>
  <c r="I22" i="2"/>
  <c r="K22" i="2" s="1"/>
  <c r="F22" i="2"/>
  <c r="L22" i="2" s="1"/>
  <c r="D22" i="57" s="1"/>
  <c r="H22" i="2"/>
  <c r="J22" i="2"/>
  <c r="E22" i="57"/>
  <c r="E23" i="2"/>
  <c r="G23" i="2"/>
  <c r="I23" i="2"/>
  <c r="F23" i="2"/>
  <c r="H23" i="2"/>
  <c r="J23" i="2"/>
  <c r="E23" i="57"/>
  <c r="E24" i="2"/>
  <c r="G24" i="2"/>
  <c r="I24" i="2"/>
  <c r="F24" i="2"/>
  <c r="H24" i="2"/>
  <c r="J24" i="2"/>
  <c r="E24" i="57"/>
  <c r="E25" i="2"/>
  <c r="G25" i="2"/>
  <c r="I25" i="2"/>
  <c r="F25" i="2"/>
  <c r="H25" i="2"/>
  <c r="J25" i="2"/>
  <c r="L25" i="2" s="1"/>
  <c r="O27" i="32" s="1"/>
  <c r="E25" i="57"/>
  <c r="E26" i="2"/>
  <c r="G26" i="2"/>
  <c r="I26" i="2"/>
  <c r="F26" i="2"/>
  <c r="L26" i="2" s="1"/>
  <c r="H26" i="2"/>
  <c r="J26" i="2"/>
  <c r="E26" i="57"/>
  <c r="E27" i="2"/>
  <c r="K27" i="2" s="1"/>
  <c r="G27" i="2"/>
  <c r="I27" i="2"/>
  <c r="F27" i="2"/>
  <c r="H27" i="2"/>
  <c r="J27" i="2"/>
  <c r="E27" i="57"/>
  <c r="E28" i="2"/>
  <c r="G28" i="2"/>
  <c r="I28" i="2"/>
  <c r="F28" i="2"/>
  <c r="H28" i="2"/>
  <c r="J28" i="2"/>
  <c r="E28" i="57"/>
  <c r="E29" i="2"/>
  <c r="G29" i="2"/>
  <c r="I29" i="2"/>
  <c r="F29" i="2"/>
  <c r="H29" i="2"/>
  <c r="J29" i="2"/>
  <c r="E29" i="57"/>
  <c r="E30" i="2"/>
  <c r="G30" i="2"/>
  <c r="I30" i="2"/>
  <c r="K30" i="2" s="1"/>
  <c r="F30" i="2"/>
  <c r="L30" i="2" s="1"/>
  <c r="C30" i="44" s="1"/>
  <c r="H30" i="2"/>
  <c r="J30" i="2"/>
  <c r="E30" i="57"/>
  <c r="E31" i="2"/>
  <c r="G31" i="2"/>
  <c r="I31" i="2"/>
  <c r="F31" i="2"/>
  <c r="H31" i="2"/>
  <c r="J31" i="2"/>
  <c r="E31" i="57"/>
  <c r="E32" i="2"/>
  <c r="G32" i="2"/>
  <c r="I32" i="2"/>
  <c r="F32" i="2"/>
  <c r="H32" i="2"/>
  <c r="J32" i="2"/>
  <c r="E32" i="57"/>
  <c r="E33" i="2"/>
  <c r="G33" i="2"/>
  <c r="I33" i="2"/>
  <c r="F33" i="2"/>
  <c r="H33" i="2"/>
  <c r="J33" i="2"/>
  <c r="E33" i="57"/>
  <c r="E34" i="2"/>
  <c r="G34" i="2"/>
  <c r="I34" i="2"/>
  <c r="F34" i="2"/>
  <c r="H34" i="2"/>
  <c r="J34" i="2"/>
  <c r="E34" i="57"/>
  <c r="E35" i="2"/>
  <c r="K35" i="2" s="1"/>
  <c r="G35" i="2"/>
  <c r="I35" i="2"/>
  <c r="F35" i="2"/>
  <c r="H35" i="2"/>
  <c r="J35" i="2"/>
  <c r="E35" i="57"/>
  <c r="E36" i="2"/>
  <c r="G36" i="2"/>
  <c r="I36" i="2"/>
  <c r="F36" i="2"/>
  <c r="H36" i="2"/>
  <c r="J36" i="2"/>
  <c r="E36" i="57"/>
  <c r="E37" i="2"/>
  <c r="G37" i="2"/>
  <c r="I37" i="2"/>
  <c r="F37" i="2"/>
  <c r="H37" i="2"/>
  <c r="J37" i="2"/>
  <c r="E37" i="57"/>
  <c r="E38" i="2"/>
  <c r="G38" i="2"/>
  <c r="I38" i="2"/>
  <c r="F38" i="2"/>
  <c r="L38" i="2" s="1"/>
  <c r="H38" i="2"/>
  <c r="J38" i="2"/>
  <c r="E38" i="57"/>
  <c r="E39" i="2"/>
  <c r="G39" i="2"/>
  <c r="I39" i="2"/>
  <c r="F39" i="2"/>
  <c r="H39" i="2"/>
  <c r="J39" i="2"/>
  <c r="E39" i="57"/>
  <c r="E40" i="2"/>
  <c r="G40" i="2"/>
  <c r="I40" i="2"/>
  <c r="F40" i="2"/>
  <c r="H40" i="2"/>
  <c r="J40" i="2"/>
  <c r="E40" i="57"/>
  <c r="E41" i="2"/>
  <c r="G41" i="2"/>
  <c r="I41" i="2"/>
  <c r="F41" i="2"/>
  <c r="H41" i="2"/>
  <c r="J41" i="2"/>
  <c r="E41" i="57"/>
  <c r="E42" i="2"/>
  <c r="G42" i="2"/>
  <c r="K42" i="2" s="1"/>
  <c r="I42" i="2"/>
  <c r="F42" i="2"/>
  <c r="H42" i="2"/>
  <c r="J42" i="2"/>
  <c r="E42" i="57"/>
  <c r="E43" i="2"/>
  <c r="K43" i="2" s="1"/>
  <c r="G43" i="2"/>
  <c r="I43" i="2"/>
  <c r="F43" i="2"/>
  <c r="H43" i="2"/>
  <c r="J43" i="2"/>
  <c r="E43" i="57"/>
  <c r="E44" i="2"/>
  <c r="G44" i="2"/>
  <c r="I44" i="2"/>
  <c r="F44" i="2"/>
  <c r="H44" i="2"/>
  <c r="J44" i="2"/>
  <c r="E44" i="57"/>
  <c r="E45" i="2"/>
  <c r="G45" i="2"/>
  <c r="I45" i="2"/>
  <c r="F45" i="2"/>
  <c r="H45" i="2"/>
  <c r="J45" i="2"/>
  <c r="E45" i="57"/>
  <c r="E46" i="2"/>
  <c r="G46" i="2"/>
  <c r="I46" i="2"/>
  <c r="K46" i="2" s="1"/>
  <c r="F46" i="2"/>
  <c r="L46" i="2" s="1"/>
  <c r="H46" i="2"/>
  <c r="J46" i="2"/>
  <c r="E46" i="57"/>
  <c r="E47" i="2"/>
  <c r="G47" i="2"/>
  <c r="I47" i="2"/>
  <c r="F47" i="2"/>
  <c r="H47" i="2"/>
  <c r="J47" i="2"/>
  <c r="E47" i="57"/>
  <c r="E48" i="2"/>
  <c r="G48" i="2"/>
  <c r="I48" i="2"/>
  <c r="F48" i="2"/>
  <c r="H48" i="2"/>
  <c r="J48" i="2"/>
  <c r="E48" i="57"/>
  <c r="E49" i="2"/>
  <c r="K49" i="2" s="1"/>
  <c r="G49" i="2"/>
  <c r="I49" i="2"/>
  <c r="F49" i="2"/>
  <c r="H49" i="2"/>
  <c r="J49" i="2"/>
  <c r="L49" i="2" s="1"/>
  <c r="D49" i="57" s="1"/>
  <c r="E49" i="57"/>
  <c r="E50" i="2"/>
  <c r="G50" i="2"/>
  <c r="I50" i="2"/>
  <c r="F50" i="2"/>
  <c r="H50" i="2"/>
  <c r="J50" i="2"/>
  <c r="E50" i="57"/>
  <c r="E51" i="2"/>
  <c r="K51" i="2" s="1"/>
  <c r="G51" i="2"/>
  <c r="I51" i="2"/>
  <c r="F51" i="2"/>
  <c r="H51" i="2"/>
  <c r="J51" i="2"/>
  <c r="E51" i="57"/>
  <c r="E52" i="2"/>
  <c r="G52" i="2"/>
  <c r="I52" i="2"/>
  <c r="F52" i="2"/>
  <c r="H52" i="2"/>
  <c r="J52" i="2"/>
  <c r="E52" i="57"/>
  <c r="E53" i="2"/>
  <c r="G53" i="2"/>
  <c r="I53" i="2"/>
  <c r="F53" i="2"/>
  <c r="H53" i="2"/>
  <c r="J53" i="2"/>
  <c r="E53" i="57"/>
  <c r="E54" i="2"/>
  <c r="G54" i="2"/>
  <c r="I54" i="2"/>
  <c r="K54" i="2" s="1"/>
  <c r="AX54" i="18" s="1"/>
  <c r="F54" i="2"/>
  <c r="L54" i="2" s="1"/>
  <c r="H54" i="2"/>
  <c r="J54" i="2"/>
  <c r="E54" i="57"/>
  <c r="E55" i="2"/>
  <c r="G55" i="2"/>
  <c r="I55" i="2"/>
  <c r="F55" i="2"/>
  <c r="H55" i="2"/>
  <c r="J55" i="2"/>
  <c r="E55" i="57"/>
  <c r="E56" i="2"/>
  <c r="G56" i="2"/>
  <c r="I56" i="2"/>
  <c r="F56" i="2"/>
  <c r="H56" i="2"/>
  <c r="J56" i="2"/>
  <c r="E56" i="57"/>
  <c r="E57" i="2"/>
  <c r="K57" i="2" s="1"/>
  <c r="G57" i="2"/>
  <c r="I57" i="2"/>
  <c r="F57" i="2"/>
  <c r="H57" i="2"/>
  <c r="J57" i="2"/>
  <c r="L57" i="2" s="1"/>
  <c r="E57" i="57"/>
  <c r="E58" i="2"/>
  <c r="G58" i="2"/>
  <c r="I58" i="2"/>
  <c r="F58" i="2"/>
  <c r="H58" i="2"/>
  <c r="J58" i="2"/>
  <c r="E58" i="57"/>
  <c r="E59" i="2"/>
  <c r="K59" i="2" s="1"/>
  <c r="G59" i="2"/>
  <c r="I59" i="2"/>
  <c r="F59" i="2"/>
  <c r="H59" i="2"/>
  <c r="J59" i="2"/>
  <c r="E59" i="57"/>
  <c r="E60" i="2"/>
  <c r="G60" i="2"/>
  <c r="I60" i="2"/>
  <c r="F60" i="2"/>
  <c r="H60" i="2"/>
  <c r="J60" i="2"/>
  <c r="E60" i="57"/>
  <c r="E61" i="2"/>
  <c r="G61" i="2"/>
  <c r="I61" i="2"/>
  <c r="F61" i="2"/>
  <c r="H61" i="2"/>
  <c r="J61" i="2"/>
  <c r="E61" i="57"/>
  <c r="E62" i="2"/>
  <c r="G62" i="2"/>
  <c r="I62" i="2"/>
  <c r="K62" i="2" s="1"/>
  <c r="F62" i="2"/>
  <c r="H62" i="2"/>
  <c r="J62" i="2"/>
  <c r="E62" i="57"/>
  <c r="E63" i="2"/>
  <c r="G63" i="2"/>
  <c r="I63" i="2"/>
  <c r="F63" i="2"/>
  <c r="H63" i="2"/>
  <c r="J63" i="2"/>
  <c r="E63" i="57"/>
  <c r="E64" i="2"/>
  <c r="G64" i="2"/>
  <c r="I64" i="2"/>
  <c r="F64" i="2"/>
  <c r="H64" i="2"/>
  <c r="J64" i="2"/>
  <c r="E64" i="57"/>
  <c r="E65" i="2"/>
  <c r="G65" i="2"/>
  <c r="I65" i="2"/>
  <c r="F65" i="2"/>
  <c r="H65" i="2"/>
  <c r="J65" i="2"/>
  <c r="L65" i="2" s="1"/>
  <c r="E65" i="57"/>
  <c r="E66" i="2"/>
  <c r="G66" i="2"/>
  <c r="I66" i="2"/>
  <c r="F66" i="2"/>
  <c r="H66" i="2"/>
  <c r="J66" i="2"/>
  <c r="E66" i="57"/>
  <c r="E67" i="2"/>
  <c r="G67" i="2"/>
  <c r="I67" i="2"/>
  <c r="F67" i="2"/>
  <c r="H67" i="2"/>
  <c r="J67" i="2"/>
  <c r="E67" i="57"/>
  <c r="E68" i="2"/>
  <c r="G68" i="2"/>
  <c r="I68" i="2"/>
  <c r="F68" i="2"/>
  <c r="H68" i="2"/>
  <c r="J68" i="2"/>
  <c r="E68" i="57"/>
  <c r="E69" i="2"/>
  <c r="G69" i="2"/>
  <c r="I69" i="2"/>
  <c r="F69" i="2"/>
  <c r="H69" i="2"/>
  <c r="J69" i="2"/>
  <c r="E69" i="57"/>
  <c r="E70" i="2"/>
  <c r="G70" i="2"/>
  <c r="I70" i="2"/>
  <c r="F70" i="2"/>
  <c r="L70" i="2" s="1"/>
  <c r="H71" i="30" s="1"/>
  <c r="L71" i="30" s="1"/>
  <c r="H70" i="2"/>
  <c r="J70" i="2"/>
  <c r="E70" i="57"/>
  <c r="E71" i="2"/>
  <c r="G71" i="2"/>
  <c r="I71" i="2"/>
  <c r="F71" i="2"/>
  <c r="H71" i="2"/>
  <c r="J71" i="2"/>
  <c r="E71" i="57"/>
  <c r="E72" i="2"/>
  <c r="G72" i="2"/>
  <c r="I72" i="2"/>
  <c r="F72" i="2"/>
  <c r="H72" i="2"/>
  <c r="J72" i="2"/>
  <c r="E72" i="57"/>
  <c r="E73" i="2"/>
  <c r="G73" i="2"/>
  <c r="I73" i="2"/>
  <c r="F73" i="2"/>
  <c r="H73" i="2"/>
  <c r="J73" i="2"/>
  <c r="E73" i="57"/>
  <c r="E74" i="2"/>
  <c r="G74" i="2"/>
  <c r="I74" i="2"/>
  <c r="F74" i="2"/>
  <c r="H74" i="2"/>
  <c r="J74" i="2"/>
  <c r="E74" i="57"/>
  <c r="E75" i="2"/>
  <c r="K75" i="2" s="1"/>
  <c r="G75" i="2"/>
  <c r="I75" i="2"/>
  <c r="F75" i="2"/>
  <c r="H75" i="2"/>
  <c r="J75" i="2"/>
  <c r="E75" i="57"/>
  <c r="E76" i="2"/>
  <c r="G76" i="2"/>
  <c r="I76" i="2"/>
  <c r="F76" i="2"/>
  <c r="H76" i="2"/>
  <c r="J76" i="2"/>
  <c r="E76" i="57"/>
  <c r="E77" i="2"/>
  <c r="G77" i="2"/>
  <c r="I77" i="2"/>
  <c r="F77" i="2"/>
  <c r="H77" i="2"/>
  <c r="J77" i="2"/>
  <c r="E77" i="57"/>
  <c r="E78" i="2"/>
  <c r="G78" i="2"/>
  <c r="I78" i="2"/>
  <c r="F78" i="2"/>
  <c r="H78" i="2"/>
  <c r="J78" i="2"/>
  <c r="E78" i="57"/>
  <c r="E79" i="2"/>
  <c r="G79" i="2"/>
  <c r="I79" i="2"/>
  <c r="F79" i="2"/>
  <c r="H79" i="2"/>
  <c r="J79" i="2"/>
  <c r="E79" i="57"/>
  <c r="E80" i="2"/>
  <c r="G80" i="2"/>
  <c r="I80" i="2"/>
  <c r="F80" i="2"/>
  <c r="H80" i="2"/>
  <c r="J80" i="2"/>
  <c r="E80" i="57"/>
  <c r="E81" i="2"/>
  <c r="G81" i="2"/>
  <c r="I81" i="2"/>
  <c r="F81" i="2"/>
  <c r="H81" i="2"/>
  <c r="J81" i="2"/>
  <c r="E81" i="57"/>
  <c r="E82" i="2"/>
  <c r="G82" i="2"/>
  <c r="K82" i="2" s="1"/>
  <c r="I82" i="2"/>
  <c r="F82" i="2"/>
  <c r="H82" i="2"/>
  <c r="J82" i="2"/>
  <c r="E82" i="57"/>
  <c r="E83" i="2"/>
  <c r="G83" i="2"/>
  <c r="I83" i="2"/>
  <c r="F83" i="2"/>
  <c r="H83" i="2"/>
  <c r="J83" i="2"/>
  <c r="E83" i="57"/>
  <c r="E84" i="57"/>
  <c r="E85" i="57"/>
  <c r="E86" i="57"/>
  <c r="E87" i="57"/>
  <c r="E88" i="57"/>
  <c r="E89" i="57"/>
  <c r="E90" i="57"/>
  <c r="E91" i="57"/>
  <c r="E92" i="57"/>
  <c r="E93" i="57"/>
  <c r="E94" i="57"/>
  <c r="E95" i="57"/>
  <c r="E96" i="57"/>
  <c r="E97" i="57"/>
  <c r="E98" i="57"/>
  <c r="E99" i="2"/>
  <c r="G99" i="2"/>
  <c r="I99" i="2"/>
  <c r="F99" i="2"/>
  <c r="H99" i="2"/>
  <c r="J99" i="2"/>
  <c r="E99" i="57"/>
  <c r="E100" i="2"/>
  <c r="G100" i="2"/>
  <c r="I100" i="2"/>
  <c r="F100" i="2"/>
  <c r="L100" i="2" s="1"/>
  <c r="AY100" i="18" s="1"/>
  <c r="H100" i="2"/>
  <c r="J100" i="2"/>
  <c r="E100" i="57"/>
  <c r="E101" i="2"/>
  <c r="G101" i="2"/>
  <c r="I101" i="2"/>
  <c r="F101" i="2"/>
  <c r="H101" i="2"/>
  <c r="L101" i="2" s="1"/>
  <c r="O103" i="32" s="1"/>
  <c r="J101" i="2"/>
  <c r="E101" i="57"/>
  <c r="E102" i="2"/>
  <c r="G102" i="2"/>
  <c r="I102" i="2"/>
  <c r="F102" i="2"/>
  <c r="H102" i="2"/>
  <c r="J102" i="2"/>
  <c r="E102" i="57"/>
  <c r="E103" i="2"/>
  <c r="G103" i="2"/>
  <c r="I103" i="2"/>
  <c r="F103" i="2"/>
  <c r="H103" i="2"/>
  <c r="J103" i="2"/>
  <c r="E103" i="57"/>
  <c r="E104" i="2"/>
  <c r="G104" i="2"/>
  <c r="I104" i="2"/>
  <c r="F104" i="2"/>
  <c r="H104" i="2"/>
  <c r="J104" i="2"/>
  <c r="E104" i="57"/>
  <c r="E105" i="2"/>
  <c r="K105" i="2" s="1"/>
  <c r="G105" i="2"/>
  <c r="I105" i="2"/>
  <c r="F105" i="2"/>
  <c r="H105" i="2"/>
  <c r="J105" i="2"/>
  <c r="E105" i="57"/>
  <c r="E106" i="2"/>
  <c r="G106" i="2"/>
  <c r="I106" i="2"/>
  <c r="F106" i="2"/>
  <c r="H106" i="2"/>
  <c r="J106" i="2"/>
  <c r="E106" i="57"/>
  <c r="E107" i="2"/>
  <c r="G107" i="2"/>
  <c r="I107" i="2"/>
  <c r="F107" i="2"/>
  <c r="H107" i="2"/>
  <c r="J107" i="2"/>
  <c r="E107" i="57"/>
  <c r="E108" i="2"/>
  <c r="G108" i="2"/>
  <c r="I108" i="2"/>
  <c r="F108" i="2"/>
  <c r="H108" i="2"/>
  <c r="J108" i="2"/>
  <c r="E108" i="57"/>
  <c r="E109" i="2"/>
  <c r="G109" i="2"/>
  <c r="I109" i="2"/>
  <c r="F109" i="2"/>
  <c r="H109" i="2"/>
  <c r="J109" i="2"/>
  <c r="E109" i="57"/>
  <c r="E110" i="2"/>
  <c r="G110" i="2"/>
  <c r="I110" i="2"/>
  <c r="F110" i="2"/>
  <c r="H110" i="2"/>
  <c r="J110" i="2"/>
  <c r="E110" i="57"/>
  <c r="E111" i="2"/>
  <c r="G111" i="2"/>
  <c r="I111" i="2"/>
  <c r="F111" i="2"/>
  <c r="H111" i="2"/>
  <c r="J111" i="2"/>
  <c r="L111" i="2" s="1"/>
  <c r="E111" i="57"/>
  <c r="E112" i="2"/>
  <c r="G112" i="2"/>
  <c r="I112" i="2"/>
  <c r="F112" i="2"/>
  <c r="H112" i="2"/>
  <c r="J112" i="2"/>
  <c r="E112" i="57"/>
  <c r="E113" i="2"/>
  <c r="G113" i="2"/>
  <c r="I113" i="2"/>
  <c r="F113" i="2"/>
  <c r="H113" i="2"/>
  <c r="J113" i="2"/>
  <c r="E113" i="57"/>
  <c r="E114" i="2"/>
  <c r="G114" i="2"/>
  <c r="I114" i="2"/>
  <c r="F114" i="2"/>
  <c r="H114" i="2"/>
  <c r="J114" i="2"/>
  <c r="E114" i="57"/>
  <c r="E115" i="57"/>
  <c r="E116" i="57"/>
  <c r="E117" i="57"/>
  <c r="E118" i="57"/>
  <c r="E119" i="2"/>
  <c r="G119" i="2"/>
  <c r="I119" i="2"/>
  <c r="F119" i="2"/>
  <c r="H119" i="2"/>
  <c r="J119" i="2"/>
  <c r="L119" i="2" s="1"/>
  <c r="AY119" i="18" s="1"/>
  <c r="E119" i="57"/>
  <c r="E120" i="2"/>
  <c r="G120" i="2"/>
  <c r="I120" i="2"/>
  <c r="F120" i="2"/>
  <c r="H120" i="2"/>
  <c r="J120" i="2"/>
  <c r="E120" i="57"/>
  <c r="E121" i="2"/>
  <c r="K121" i="2" s="1"/>
  <c r="C123" i="32" s="1"/>
  <c r="K123" i="32" s="1"/>
  <c r="G121" i="2"/>
  <c r="I121" i="2"/>
  <c r="F121" i="2"/>
  <c r="H121" i="2"/>
  <c r="J121" i="2"/>
  <c r="E121" i="57"/>
  <c r="E122" i="2"/>
  <c r="G122" i="2"/>
  <c r="I122" i="2"/>
  <c r="F122" i="2"/>
  <c r="H122" i="2"/>
  <c r="J122" i="2"/>
  <c r="E122" i="57"/>
  <c r="E123" i="2"/>
  <c r="G123" i="2"/>
  <c r="I123" i="2"/>
  <c r="F123" i="2"/>
  <c r="H123" i="2"/>
  <c r="J123" i="2"/>
  <c r="E123" i="57"/>
  <c r="E124" i="2"/>
  <c r="G124" i="2"/>
  <c r="I124" i="2"/>
  <c r="K124" i="2" s="1"/>
  <c r="F124" i="2"/>
  <c r="L124" i="2" s="1"/>
  <c r="H124" i="2"/>
  <c r="J124" i="2"/>
  <c r="E124" i="57"/>
  <c r="E125" i="2"/>
  <c r="G125" i="2"/>
  <c r="I125" i="2"/>
  <c r="F125" i="2"/>
  <c r="H125" i="2"/>
  <c r="J125" i="2"/>
  <c r="E125" i="57"/>
  <c r="E126" i="2"/>
  <c r="G126" i="2"/>
  <c r="I126" i="2"/>
  <c r="F126" i="2"/>
  <c r="H126" i="2"/>
  <c r="J126" i="2"/>
  <c r="E126" i="57"/>
  <c r="E127" i="2"/>
  <c r="G127" i="2"/>
  <c r="I127" i="2"/>
  <c r="F127" i="2"/>
  <c r="H127" i="2"/>
  <c r="J127" i="2"/>
  <c r="L127" i="2" s="1"/>
  <c r="E127" i="57"/>
  <c r="E128" i="2"/>
  <c r="G128" i="2"/>
  <c r="I128" i="2"/>
  <c r="F128" i="2"/>
  <c r="H128" i="2"/>
  <c r="J128" i="2"/>
  <c r="E128" i="57"/>
  <c r="E129" i="2"/>
  <c r="K129" i="2" s="1"/>
  <c r="G129" i="2"/>
  <c r="I129" i="2"/>
  <c r="F129" i="2"/>
  <c r="H129" i="2"/>
  <c r="J129" i="2"/>
  <c r="E129" i="57"/>
  <c r="E130" i="2"/>
  <c r="G130" i="2"/>
  <c r="I130" i="2"/>
  <c r="F130" i="2"/>
  <c r="H130" i="2"/>
  <c r="J130" i="2"/>
  <c r="E130" i="57"/>
  <c r="E136" i="57"/>
  <c r="E137" i="57"/>
  <c r="E138" i="57"/>
  <c r="E139" i="57"/>
  <c r="E140" i="57"/>
  <c r="E141" i="57"/>
  <c r="E142" i="57"/>
  <c r="E143" i="57"/>
  <c r="E144" i="57"/>
  <c r="E145" i="57"/>
  <c r="E146" i="57"/>
  <c r="E147" i="57"/>
  <c r="E148" i="57"/>
  <c r="E149" i="2"/>
  <c r="G149" i="2"/>
  <c r="I149" i="2"/>
  <c r="F149" i="2"/>
  <c r="H149" i="2"/>
  <c r="J149" i="2"/>
  <c r="L149" i="2" s="1"/>
  <c r="E149" i="57"/>
  <c r="E150" i="2"/>
  <c r="G150" i="2"/>
  <c r="I150" i="2"/>
  <c r="F150" i="2"/>
  <c r="H150" i="2"/>
  <c r="J150" i="2"/>
  <c r="L150" i="2" s="1"/>
  <c r="E150" i="57"/>
  <c r="E151" i="2"/>
  <c r="G151" i="2"/>
  <c r="I151" i="2"/>
  <c r="F151" i="2"/>
  <c r="H151" i="2"/>
  <c r="J151" i="2"/>
  <c r="E151" i="57"/>
  <c r="E152" i="2"/>
  <c r="G152" i="2"/>
  <c r="I152" i="2"/>
  <c r="F152" i="2"/>
  <c r="H152" i="2"/>
  <c r="J152" i="2"/>
  <c r="E152" i="57"/>
  <c r="E153" i="57"/>
  <c r="E154" i="57"/>
  <c r="E155" i="57"/>
  <c r="E156" i="57"/>
  <c r="E157" i="57"/>
  <c r="E163" i="57"/>
  <c r="E164" i="57"/>
  <c r="E165" i="57"/>
  <c r="E166" i="57"/>
  <c r="E167" i="2"/>
  <c r="K167" i="2" s="1"/>
  <c r="AX167" i="18" s="1"/>
  <c r="AW167" i="18" s="1"/>
  <c r="G167" i="2"/>
  <c r="I167" i="2"/>
  <c r="F167" i="2"/>
  <c r="H167" i="2"/>
  <c r="J167" i="2"/>
  <c r="E167" i="57"/>
  <c r="C167" i="29"/>
  <c r="E167" i="29" s="1"/>
  <c r="G167" i="29" s="1"/>
  <c r="C8" i="15"/>
  <c r="D8" i="45" s="1"/>
  <c r="C9" i="15"/>
  <c r="D9" i="45" s="1"/>
  <c r="C10" i="15"/>
  <c r="C11" i="15"/>
  <c r="D11" i="45" s="1"/>
  <c r="C12" i="15"/>
  <c r="C13" i="15"/>
  <c r="C13" i="29" s="1"/>
  <c r="E13" i="29" s="1"/>
  <c r="C14" i="15"/>
  <c r="C14" i="29" s="1"/>
  <c r="E14" i="29" s="1"/>
  <c r="I14" i="29" s="1"/>
  <c r="C15" i="15"/>
  <c r="C16" i="15"/>
  <c r="D16" i="45" s="1"/>
  <c r="C17" i="15"/>
  <c r="C18" i="15"/>
  <c r="C18" i="29" s="1"/>
  <c r="E18" i="29" s="1"/>
  <c r="C19" i="15"/>
  <c r="F19" i="44" s="1"/>
  <c r="C20" i="15"/>
  <c r="C21" i="15"/>
  <c r="C22" i="15"/>
  <c r="F22" i="44" s="1"/>
  <c r="C23" i="15"/>
  <c r="F23" i="44" s="1"/>
  <c r="C24" i="15"/>
  <c r="E24" i="68" s="1"/>
  <c r="C25" i="15"/>
  <c r="C26" i="15"/>
  <c r="C27" i="15"/>
  <c r="C28" i="15"/>
  <c r="C28" i="29" s="1"/>
  <c r="E28" i="29" s="1"/>
  <c r="C29" i="15"/>
  <c r="C29" i="29" s="1"/>
  <c r="E29" i="29" s="1"/>
  <c r="G29" i="29" s="1"/>
  <c r="C30" i="15"/>
  <c r="E30" i="68" s="1"/>
  <c r="N30" i="68" s="1"/>
  <c r="C31" i="15"/>
  <c r="D31" i="45" s="1"/>
  <c r="C32" i="15"/>
  <c r="F32" i="44" s="1"/>
  <c r="C33" i="15"/>
  <c r="E33" i="68" s="1"/>
  <c r="C34" i="15"/>
  <c r="C34" i="29" s="1"/>
  <c r="E34" i="29" s="1"/>
  <c r="C35" i="15"/>
  <c r="D35" i="45" s="1"/>
  <c r="C36" i="15"/>
  <c r="C36" i="29" s="1"/>
  <c r="E36" i="29" s="1"/>
  <c r="C37" i="15"/>
  <c r="C37" i="29" s="1"/>
  <c r="E37" i="29" s="1"/>
  <c r="G37" i="29" s="1"/>
  <c r="C38" i="15"/>
  <c r="C38" i="29" s="1"/>
  <c r="E38" i="29" s="1"/>
  <c r="H38" i="29" s="1"/>
  <c r="C39" i="15"/>
  <c r="F39" i="44" s="1"/>
  <c r="C40" i="15"/>
  <c r="C40" i="29" s="1"/>
  <c r="C41" i="15"/>
  <c r="C42" i="15"/>
  <c r="C43" i="15"/>
  <c r="D43" i="45" s="1"/>
  <c r="C44" i="15"/>
  <c r="D44" i="45" s="1"/>
  <c r="C45" i="15"/>
  <c r="C45" i="29" s="1"/>
  <c r="E45" i="29" s="1"/>
  <c r="C46" i="15"/>
  <c r="E46" i="68" s="1"/>
  <c r="O46" i="68" s="1"/>
  <c r="C47" i="15"/>
  <c r="D47" i="45" s="1"/>
  <c r="C48" i="15"/>
  <c r="C49" i="15"/>
  <c r="E49" i="68" s="1"/>
  <c r="C50" i="15"/>
  <c r="E50" i="68" s="1"/>
  <c r="C51" i="15"/>
  <c r="C51" i="29" s="1"/>
  <c r="E51" i="29" s="1"/>
  <c r="I51" i="29" s="1"/>
  <c r="C52" i="15"/>
  <c r="E52" i="68" s="1"/>
  <c r="C53" i="15"/>
  <c r="C54" i="15"/>
  <c r="D54" i="45" s="1"/>
  <c r="C55" i="15"/>
  <c r="E55" i="68" s="1"/>
  <c r="C56" i="15"/>
  <c r="E56" i="68" s="1"/>
  <c r="P56" i="68" s="1"/>
  <c r="C57" i="15"/>
  <c r="E57" i="68" s="1"/>
  <c r="R57" i="68" s="1"/>
  <c r="C58" i="15"/>
  <c r="C59" i="15"/>
  <c r="C59" i="29" s="1"/>
  <c r="E59" i="29" s="1"/>
  <c r="G59" i="29" s="1"/>
  <c r="C60" i="15"/>
  <c r="D60" i="45" s="1"/>
  <c r="C61" i="15"/>
  <c r="C62" i="15"/>
  <c r="E62" i="68" s="1"/>
  <c r="C63" i="15"/>
  <c r="E63" i="68" s="1"/>
  <c r="C64" i="15"/>
  <c r="C65" i="15"/>
  <c r="C65" i="29" s="1"/>
  <c r="E65" i="29" s="1"/>
  <c r="I65" i="29" s="1"/>
  <c r="C66" i="15"/>
  <c r="C66" i="29" s="1"/>
  <c r="E66" i="29" s="1"/>
  <c r="C67" i="15"/>
  <c r="C68" i="15"/>
  <c r="E68" i="68" s="1"/>
  <c r="Q68" i="68" s="1"/>
  <c r="C69" i="15"/>
  <c r="F69" i="44" s="1"/>
  <c r="C70" i="15"/>
  <c r="C71" i="15"/>
  <c r="C72" i="15"/>
  <c r="E72" i="68" s="1"/>
  <c r="K72" i="68" s="1"/>
  <c r="C73" i="15"/>
  <c r="E73" i="68" s="1"/>
  <c r="C74" i="15"/>
  <c r="F74" i="44" s="1"/>
  <c r="C75" i="15"/>
  <c r="C75" i="29" s="1"/>
  <c r="E75" i="29" s="1"/>
  <c r="I75" i="29" s="1"/>
  <c r="C76" i="15"/>
  <c r="F76" i="44" s="1"/>
  <c r="C77" i="15"/>
  <c r="C78" i="15"/>
  <c r="F78" i="44" s="1"/>
  <c r="C79" i="15"/>
  <c r="C80" i="15"/>
  <c r="C81" i="15"/>
  <c r="C82" i="15"/>
  <c r="C83" i="15"/>
  <c r="E83" i="68" s="1"/>
  <c r="R83" i="68" s="1"/>
  <c r="C84" i="15"/>
  <c r="C85" i="15"/>
  <c r="C85" i="29" s="1"/>
  <c r="E85" i="29" s="1"/>
  <c r="G85" i="29" s="1"/>
  <c r="C86" i="15"/>
  <c r="C86" i="29" s="1"/>
  <c r="E86" i="29" s="1"/>
  <c r="G86" i="29" s="1"/>
  <c r="C87" i="15"/>
  <c r="C88" i="15"/>
  <c r="C89" i="15"/>
  <c r="C89" i="29" s="1"/>
  <c r="E89" i="29" s="1"/>
  <c r="C90" i="15"/>
  <c r="F90" i="44" s="1"/>
  <c r="C91" i="15"/>
  <c r="F91" i="44" s="1"/>
  <c r="C92" i="15"/>
  <c r="C93" i="15"/>
  <c r="C93" i="29" s="1"/>
  <c r="E93" i="29" s="1"/>
  <c r="C94" i="15"/>
  <c r="C95" i="15"/>
  <c r="C96" i="15"/>
  <c r="C97" i="15"/>
  <c r="C98" i="15"/>
  <c r="C98" i="29" s="1"/>
  <c r="E98" i="29" s="1"/>
  <c r="C99" i="15"/>
  <c r="C99" i="29" s="1"/>
  <c r="E99" i="29" s="1"/>
  <c r="C100" i="15"/>
  <c r="E100" i="68" s="1"/>
  <c r="C101" i="15"/>
  <c r="C102" i="15"/>
  <c r="C102" i="29" s="1"/>
  <c r="E102" i="29" s="1"/>
  <c r="G102" i="29" s="1"/>
  <c r="C103" i="15"/>
  <c r="C104" i="15"/>
  <c r="C105" i="15"/>
  <c r="C106" i="15"/>
  <c r="E106" i="68" s="1"/>
  <c r="C107" i="15"/>
  <c r="D107" i="45" s="1"/>
  <c r="C108" i="15"/>
  <c r="E108" i="68" s="1"/>
  <c r="N108" i="68" s="1"/>
  <c r="C109" i="15"/>
  <c r="C110" i="15"/>
  <c r="D110" i="45" s="1"/>
  <c r="C111" i="15"/>
  <c r="F111" i="44" s="1"/>
  <c r="C112" i="15"/>
  <c r="C113" i="15"/>
  <c r="C114" i="15"/>
  <c r="E114" i="68" s="1"/>
  <c r="C115" i="15"/>
  <c r="E115" i="68" s="1"/>
  <c r="L115" i="68" s="1"/>
  <c r="C116" i="15"/>
  <c r="C117" i="15"/>
  <c r="C118" i="15"/>
  <c r="E118" i="68" s="1"/>
  <c r="Q118" i="68" s="1"/>
  <c r="C119" i="15"/>
  <c r="F119" i="44" s="1"/>
  <c r="C120" i="15"/>
  <c r="C120" i="29" s="1"/>
  <c r="E120" i="29" s="1"/>
  <c r="C121" i="15"/>
  <c r="C122" i="15"/>
  <c r="D122" i="45" s="1"/>
  <c r="C123" i="15"/>
  <c r="D123" i="45" s="1"/>
  <c r="C124" i="15"/>
  <c r="F124" i="44" s="1"/>
  <c r="C125" i="15"/>
  <c r="C126" i="15"/>
  <c r="F126" i="44" s="1"/>
  <c r="C127" i="15"/>
  <c r="D127" i="45" s="1"/>
  <c r="C128" i="15"/>
  <c r="C129" i="15"/>
  <c r="E129" i="68" s="1"/>
  <c r="O129" i="68" s="1"/>
  <c r="C130" i="15"/>
  <c r="C136" i="15"/>
  <c r="E136" i="68" s="1"/>
  <c r="C137" i="15"/>
  <c r="C137" i="29" s="1"/>
  <c r="E137" i="29" s="1"/>
  <c r="G137" i="29" s="1"/>
  <c r="C138" i="15"/>
  <c r="D138" i="45" s="1"/>
  <c r="C139" i="15"/>
  <c r="C139" i="29" s="1"/>
  <c r="E139" i="29" s="1"/>
  <c r="G139" i="29" s="1"/>
  <c r="C140" i="15"/>
  <c r="C141" i="15"/>
  <c r="C142" i="15"/>
  <c r="E142" i="68" s="1"/>
  <c r="C143" i="15"/>
  <c r="C143" i="29" s="1"/>
  <c r="E143" i="29" s="1"/>
  <c r="C144" i="15"/>
  <c r="E144" i="68" s="1"/>
  <c r="R144" i="68" s="1"/>
  <c r="C145" i="15"/>
  <c r="F145" i="44" s="1"/>
  <c r="C146" i="15"/>
  <c r="C146" i="29" s="1"/>
  <c r="E146" i="29" s="1"/>
  <c r="C147" i="15"/>
  <c r="C148" i="15"/>
  <c r="E148" i="68" s="1"/>
  <c r="O148" i="68" s="1"/>
  <c r="C149" i="15"/>
  <c r="C149" i="29" s="1"/>
  <c r="E149" i="29" s="1"/>
  <c r="G149" i="29" s="1"/>
  <c r="C150" i="15"/>
  <c r="C150" i="29" s="1"/>
  <c r="E150" i="29" s="1"/>
  <c r="G150" i="29" s="1"/>
  <c r="C151" i="15"/>
  <c r="D151" i="45" s="1"/>
  <c r="C152" i="15"/>
  <c r="F152" i="44" s="1"/>
  <c r="C153" i="15"/>
  <c r="E153" i="68" s="1"/>
  <c r="C154" i="15"/>
  <c r="E154" i="68" s="1"/>
  <c r="C155" i="15"/>
  <c r="C156" i="15"/>
  <c r="C157" i="15"/>
  <c r="C157" i="29" s="1"/>
  <c r="E157" i="29" s="1"/>
  <c r="F163" i="44"/>
  <c r="D164" i="45"/>
  <c r="F164" i="44"/>
  <c r="F165" i="44"/>
  <c r="E8" i="44"/>
  <c r="F13" i="44"/>
  <c r="D14" i="44"/>
  <c r="E16" i="44"/>
  <c r="D18" i="44"/>
  <c r="D24" i="44"/>
  <c r="D37" i="44"/>
  <c r="F44" i="44"/>
  <c r="D64" i="44"/>
  <c r="D76" i="44"/>
  <c r="D77" i="44"/>
  <c r="D104" i="44"/>
  <c r="D108" i="44"/>
  <c r="E109" i="44"/>
  <c r="E112" i="44"/>
  <c r="D113" i="44"/>
  <c r="D116" i="44"/>
  <c r="D121" i="44"/>
  <c r="D124" i="44"/>
  <c r="D136" i="44"/>
  <c r="D138" i="44"/>
  <c r="D141" i="44"/>
  <c r="D145" i="44"/>
  <c r="D149" i="44"/>
  <c r="D152" i="44"/>
  <c r="D156" i="44"/>
  <c r="D165" i="44"/>
  <c r="C20" i="29"/>
  <c r="E20" i="29" s="1"/>
  <c r="E40" i="29"/>
  <c r="C44" i="29"/>
  <c r="E44" i="29" s="1"/>
  <c r="H44" i="29" s="1"/>
  <c r="C104" i="29"/>
  <c r="E104" i="29" s="1"/>
  <c r="G104" i="29" s="1"/>
  <c r="C124" i="29"/>
  <c r="E124" i="29" s="1"/>
  <c r="C164" i="29"/>
  <c r="E164" i="29" s="1"/>
  <c r="G164" i="29" s="1"/>
  <c r="D8" i="15"/>
  <c r="D9" i="15"/>
  <c r="D10" i="15"/>
  <c r="D11" i="15"/>
  <c r="D12" i="15"/>
  <c r="D13" i="15"/>
  <c r="D14" i="15"/>
  <c r="D15" i="15"/>
  <c r="D16" i="15"/>
  <c r="D17" i="15"/>
  <c r="D18" i="15"/>
  <c r="D18" i="29" s="1"/>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6" i="15"/>
  <c r="D137" i="15"/>
  <c r="D138" i="15"/>
  <c r="D139" i="15"/>
  <c r="D140" i="15"/>
  <c r="D141" i="15"/>
  <c r="D142" i="15"/>
  <c r="D143" i="15"/>
  <c r="D144" i="15"/>
  <c r="D145" i="15"/>
  <c r="D146" i="15"/>
  <c r="D147" i="15"/>
  <c r="D148" i="15"/>
  <c r="D149" i="15"/>
  <c r="D150" i="15"/>
  <c r="D151" i="15"/>
  <c r="D152" i="15"/>
  <c r="D153" i="15"/>
  <c r="D154" i="15"/>
  <c r="D155" i="15"/>
  <c r="D156" i="15"/>
  <c r="D157" i="15"/>
  <c r="D163" i="29"/>
  <c r="D164" i="29"/>
  <c r="D165" i="29"/>
  <c r="D166" i="29"/>
  <c r="D167" i="29"/>
  <c r="C166" i="33"/>
  <c r="E166" i="33"/>
  <c r="D165" i="33"/>
  <c r="E165" i="33"/>
  <c r="C156" i="2"/>
  <c r="D156" i="2"/>
  <c r="D156" i="33"/>
  <c r="E156" i="33"/>
  <c r="C155" i="2"/>
  <c r="D155" i="2"/>
  <c r="C155" i="31" s="1"/>
  <c r="E155" i="33"/>
  <c r="C153" i="2"/>
  <c r="D153" i="2"/>
  <c r="E153" i="33"/>
  <c r="C151" i="2"/>
  <c r="D151" i="2"/>
  <c r="C150" i="2"/>
  <c r="D150" i="2"/>
  <c r="E150" i="33"/>
  <c r="C149" i="2"/>
  <c r="D149" i="2"/>
  <c r="D149" i="33"/>
  <c r="E149" i="33"/>
  <c r="C148" i="2"/>
  <c r="D148" i="2"/>
  <c r="D148" i="33"/>
  <c r="E148" i="33"/>
  <c r="EN178" i="9"/>
  <c r="F147" i="33" s="1"/>
  <c r="C147" i="2"/>
  <c r="D147" i="2"/>
  <c r="E147" i="33"/>
  <c r="EL178" i="9"/>
  <c r="C178" i="9"/>
  <c r="F6" i="33" s="1"/>
  <c r="D178" i="9"/>
  <c r="E178" i="9"/>
  <c r="F8" i="33" s="1"/>
  <c r="F178" i="9"/>
  <c r="F9" i="33" s="1"/>
  <c r="C9" i="2"/>
  <c r="D9" i="2"/>
  <c r="C9" i="31" s="1"/>
  <c r="E9" i="33"/>
  <c r="G178" i="9"/>
  <c r="F10" i="33" s="1"/>
  <c r="H178" i="9"/>
  <c r="I178" i="9"/>
  <c r="J178" i="9"/>
  <c r="F13" i="33" s="1"/>
  <c r="C13" i="2"/>
  <c r="D13" i="2"/>
  <c r="K178" i="9"/>
  <c r="F14" i="33" s="1"/>
  <c r="L178" i="9"/>
  <c r="M178" i="9"/>
  <c r="N178" i="9"/>
  <c r="F17" i="33" s="1"/>
  <c r="O178" i="9"/>
  <c r="G18" i="31" s="1"/>
  <c r="P178" i="9"/>
  <c r="G19" i="31" s="1"/>
  <c r="Q178" i="9"/>
  <c r="G20" i="31" s="1"/>
  <c r="R178" i="9"/>
  <c r="F21" i="33" s="1"/>
  <c r="C21" i="2"/>
  <c r="D21" i="2"/>
  <c r="E21" i="33"/>
  <c r="S178" i="9"/>
  <c r="F22" i="33" s="1"/>
  <c r="T178" i="9"/>
  <c r="U178" i="9"/>
  <c r="G24" i="57" s="1"/>
  <c r="V178" i="9"/>
  <c r="G25" i="57" s="1"/>
  <c r="C25" i="2"/>
  <c r="D25" i="2"/>
  <c r="E25" i="33"/>
  <c r="W178" i="9"/>
  <c r="F26" i="33" s="1"/>
  <c r="X178" i="9"/>
  <c r="F27" i="33" s="1"/>
  <c r="Y178" i="9"/>
  <c r="F28" i="33" s="1"/>
  <c r="Z178" i="9"/>
  <c r="F29" i="33" s="1"/>
  <c r="C29" i="2"/>
  <c r="C29" i="33" s="1"/>
  <c r="D29" i="2"/>
  <c r="AA178" i="9"/>
  <c r="AB178" i="9"/>
  <c r="F31" i="33" s="1"/>
  <c r="AC178" i="9"/>
  <c r="F32" i="33" s="1"/>
  <c r="AD178" i="9"/>
  <c r="G33" i="57" s="1"/>
  <c r="C33" i="2"/>
  <c r="D33" i="2"/>
  <c r="E33" i="33"/>
  <c r="AE178" i="9"/>
  <c r="F34" i="33" s="1"/>
  <c r="AF178" i="9"/>
  <c r="F35" i="33" s="1"/>
  <c r="AG178" i="9"/>
  <c r="F36" i="33" s="1"/>
  <c r="AH178" i="9"/>
  <c r="F37" i="33" s="1"/>
  <c r="C37" i="2"/>
  <c r="D37" i="2"/>
  <c r="AI178" i="9"/>
  <c r="F38" i="33" s="1"/>
  <c r="AJ178" i="9"/>
  <c r="F39" i="33" s="1"/>
  <c r="AK178" i="9"/>
  <c r="F40" i="33" s="1"/>
  <c r="AL178" i="9"/>
  <c r="C41" i="2"/>
  <c r="D41" i="2"/>
  <c r="E41" i="33"/>
  <c r="AM178" i="9"/>
  <c r="F42" i="33" s="1"/>
  <c r="AN178" i="9"/>
  <c r="G43" i="31" s="1"/>
  <c r="AO178" i="9"/>
  <c r="AP178" i="9"/>
  <c r="G45" i="57" s="1"/>
  <c r="C45" i="2"/>
  <c r="D45" i="2"/>
  <c r="AQ178" i="9"/>
  <c r="F46" i="33" s="1"/>
  <c r="AR178" i="9"/>
  <c r="AS178" i="9"/>
  <c r="F48" i="33" s="1"/>
  <c r="AT178" i="9"/>
  <c r="F49" i="33" s="1"/>
  <c r="AU178" i="9"/>
  <c r="F50" i="33" s="1"/>
  <c r="AV178" i="9"/>
  <c r="F51" i="33" s="1"/>
  <c r="AW178" i="9"/>
  <c r="AX178" i="9"/>
  <c r="AY178" i="9"/>
  <c r="F54" i="33" s="1"/>
  <c r="AZ178" i="9"/>
  <c r="F55" i="33" s="1"/>
  <c r="BA178" i="9"/>
  <c r="BB178" i="9"/>
  <c r="F57" i="33" s="1"/>
  <c r="C57" i="2"/>
  <c r="D57" i="2"/>
  <c r="E57" i="33"/>
  <c r="BC178" i="9"/>
  <c r="F58" i="33" s="1"/>
  <c r="BD178" i="9"/>
  <c r="G59" i="57" s="1"/>
  <c r="BE178" i="9"/>
  <c r="G60" i="31" s="1"/>
  <c r="BF178" i="9"/>
  <c r="C61" i="2"/>
  <c r="D61" i="2"/>
  <c r="BG178" i="9"/>
  <c r="F62" i="33" s="1"/>
  <c r="BH178" i="9"/>
  <c r="BI178" i="9"/>
  <c r="BJ178" i="9"/>
  <c r="G65" i="31" s="1"/>
  <c r="C65" i="2"/>
  <c r="D65" i="2"/>
  <c r="E65" i="33"/>
  <c r="BK178" i="9"/>
  <c r="F66" i="33" s="1"/>
  <c r="BL178" i="9"/>
  <c r="BM178" i="9"/>
  <c r="F68" i="33" s="1"/>
  <c r="BN178" i="9"/>
  <c r="F69" i="33" s="1"/>
  <c r="C69" i="2"/>
  <c r="D69" i="2"/>
  <c r="BO178" i="9"/>
  <c r="G70" i="57" s="1"/>
  <c r="BP178" i="9"/>
  <c r="BQ178" i="9"/>
  <c r="F72" i="33" s="1"/>
  <c r="BR178" i="9"/>
  <c r="F73" i="33" s="1"/>
  <c r="C73" i="2"/>
  <c r="D73" i="2"/>
  <c r="E73" i="33"/>
  <c r="BS178" i="9"/>
  <c r="G74" i="57" s="1"/>
  <c r="BT178" i="9"/>
  <c r="F75" i="33" s="1"/>
  <c r="BU178" i="9"/>
  <c r="F76" i="33" s="1"/>
  <c r="BV178" i="9"/>
  <c r="G77" i="57" s="1"/>
  <c r="BW178" i="9"/>
  <c r="F78" i="33" s="1"/>
  <c r="BX178" i="9"/>
  <c r="F79" i="33" s="1"/>
  <c r="BY178" i="9"/>
  <c r="G80" i="31" s="1"/>
  <c r="BZ178" i="9"/>
  <c r="F81" i="33" s="1"/>
  <c r="C81" i="2"/>
  <c r="D81" i="2"/>
  <c r="E81" i="33"/>
  <c r="CA178" i="9"/>
  <c r="F82" i="33" s="1"/>
  <c r="CB178" i="9"/>
  <c r="F83" i="33" s="1"/>
  <c r="CC178" i="9"/>
  <c r="F84" i="33" s="1"/>
  <c r="CD178" i="9"/>
  <c r="F85" i="33" s="1"/>
  <c r="C85" i="2"/>
  <c r="D85" i="2"/>
  <c r="E85" i="33"/>
  <c r="CE178" i="9"/>
  <c r="G86" i="31" s="1"/>
  <c r="CF178" i="9"/>
  <c r="G87" i="31" s="1"/>
  <c r="CG178" i="9"/>
  <c r="CH178" i="9"/>
  <c r="C89" i="2"/>
  <c r="D89" i="2"/>
  <c r="E89" i="33"/>
  <c r="CI178" i="9"/>
  <c r="CJ178" i="9"/>
  <c r="F91" i="33" s="1"/>
  <c r="CK178" i="9"/>
  <c r="CL178" i="9"/>
  <c r="F93" i="33" s="1"/>
  <c r="C93" i="2"/>
  <c r="C93" i="31" s="1"/>
  <c r="D93" i="2"/>
  <c r="CM178" i="9"/>
  <c r="F94" i="33" s="1"/>
  <c r="CN178" i="9"/>
  <c r="F95" i="33" s="1"/>
  <c r="CO178" i="9"/>
  <c r="CP178" i="9"/>
  <c r="F97" i="33" s="1"/>
  <c r="C97" i="2"/>
  <c r="D97" i="2"/>
  <c r="D97" i="33"/>
  <c r="E97" i="33"/>
  <c r="CQ178" i="9"/>
  <c r="F98" i="33" s="1"/>
  <c r="CR178" i="9"/>
  <c r="F99" i="33" s="1"/>
  <c r="CS178" i="9"/>
  <c r="CT178" i="9"/>
  <c r="C101" i="2"/>
  <c r="D101" i="2"/>
  <c r="CU178" i="9"/>
  <c r="F102" i="33" s="1"/>
  <c r="CV178" i="9"/>
  <c r="G103" i="57" s="1"/>
  <c r="CW178" i="9"/>
  <c r="F104" i="33" s="1"/>
  <c r="CX178" i="9"/>
  <c r="F105" i="33" s="1"/>
  <c r="CY178" i="9"/>
  <c r="CZ178" i="9"/>
  <c r="DA178" i="9"/>
  <c r="DB178" i="9"/>
  <c r="F109" i="33" s="1"/>
  <c r="C109" i="2"/>
  <c r="C109" i="33" s="1"/>
  <c r="D109" i="2"/>
  <c r="DC178" i="9"/>
  <c r="F110" i="33" s="1"/>
  <c r="DD178" i="9"/>
  <c r="G111" i="31" s="1"/>
  <c r="DE178" i="9"/>
  <c r="G112" i="57" s="1"/>
  <c r="DF178" i="9"/>
  <c r="G113" i="57" s="1"/>
  <c r="DG178" i="9"/>
  <c r="F114" i="33" s="1"/>
  <c r="DH178" i="9"/>
  <c r="F115" i="33" s="1"/>
  <c r="DI178" i="9"/>
  <c r="G116" i="31" s="1"/>
  <c r="DJ178" i="9"/>
  <c r="G117" i="31" s="1"/>
  <c r="C117" i="2"/>
  <c r="D117" i="2"/>
  <c r="DK178" i="9"/>
  <c r="DL178" i="9"/>
  <c r="G119" i="57" s="1"/>
  <c r="DM178" i="9"/>
  <c r="DN178" i="9"/>
  <c r="F121" i="33" s="1"/>
  <c r="C121" i="2"/>
  <c r="C121" i="33" s="1"/>
  <c r="D121" i="2"/>
  <c r="D121" i="33"/>
  <c r="E121" i="33"/>
  <c r="DO178" i="9"/>
  <c r="DP178" i="9"/>
  <c r="F123" i="33" s="1"/>
  <c r="DQ178" i="9"/>
  <c r="DR178" i="9"/>
  <c r="G125" i="57" s="1"/>
  <c r="DS178" i="9"/>
  <c r="F126" i="33" s="1"/>
  <c r="DT178" i="9"/>
  <c r="F127" i="33" s="1"/>
  <c r="DU178" i="9"/>
  <c r="F128" i="33" s="1"/>
  <c r="DV178" i="9"/>
  <c r="G129" i="57" s="1"/>
  <c r="C129" i="2"/>
  <c r="C129" i="31" s="1"/>
  <c r="D129" i="2"/>
  <c r="E129" i="33"/>
  <c r="DW178" i="9"/>
  <c r="F130" i="33" s="1"/>
  <c r="EB178" i="9"/>
  <c r="G135" i="31" s="1"/>
  <c r="EC178" i="9"/>
  <c r="F136" i="33" s="1"/>
  <c r="ED178" i="9"/>
  <c r="F137" i="33" s="1"/>
  <c r="C137" i="2"/>
  <c r="D137" i="2"/>
  <c r="EE178" i="9"/>
  <c r="F138" i="33" s="1"/>
  <c r="EF178" i="9"/>
  <c r="F139" i="33" s="1"/>
  <c r="EG178" i="9"/>
  <c r="F140" i="33" s="1"/>
  <c r="EH178" i="9"/>
  <c r="F141" i="33" s="1"/>
  <c r="C141" i="2"/>
  <c r="D141" i="2"/>
  <c r="D141" i="33"/>
  <c r="E141" i="33"/>
  <c r="EI178" i="9"/>
  <c r="F142" i="33" s="1"/>
  <c r="EJ178" i="9"/>
  <c r="G143" i="57" s="1"/>
  <c r="EK178" i="9"/>
  <c r="F144" i="33" s="1"/>
  <c r="C145" i="2"/>
  <c r="C145" i="31" s="1"/>
  <c r="D145" i="2"/>
  <c r="D145" i="33"/>
  <c r="E145" i="33"/>
  <c r="C144" i="2"/>
  <c r="D144" i="2"/>
  <c r="E144" i="33"/>
  <c r="C139" i="2"/>
  <c r="D139" i="2"/>
  <c r="E139" i="33"/>
  <c r="C128" i="2"/>
  <c r="C128" i="33" s="1"/>
  <c r="D128" i="2"/>
  <c r="E128" i="33"/>
  <c r="C127" i="2"/>
  <c r="D127" i="2"/>
  <c r="E127" i="33"/>
  <c r="C123" i="2"/>
  <c r="C123" i="31" s="1"/>
  <c r="D123" i="2"/>
  <c r="E123" i="33"/>
  <c r="C120" i="2"/>
  <c r="D120" i="2"/>
  <c r="E120" i="33"/>
  <c r="C119" i="2"/>
  <c r="C119" i="33" s="1"/>
  <c r="D119" i="2"/>
  <c r="E119" i="33"/>
  <c r="C115" i="2"/>
  <c r="D115" i="2"/>
  <c r="E115" i="33"/>
  <c r="C108" i="2"/>
  <c r="D108" i="2"/>
  <c r="C108" i="31" s="1"/>
  <c r="D108" i="33"/>
  <c r="E108" i="33"/>
  <c r="C103" i="2"/>
  <c r="D103" i="2"/>
  <c r="E103" i="33"/>
  <c r="C100" i="2"/>
  <c r="D100" i="2"/>
  <c r="E100" i="33"/>
  <c r="C99" i="2"/>
  <c r="D99" i="2"/>
  <c r="E99" i="33"/>
  <c r="C95" i="2"/>
  <c r="D95" i="2"/>
  <c r="E95" i="33"/>
  <c r="C91" i="2"/>
  <c r="D91" i="2"/>
  <c r="E91" i="33"/>
  <c r="C84" i="2"/>
  <c r="D84" i="2"/>
  <c r="E84" i="33"/>
  <c r="C83" i="2"/>
  <c r="D83" i="2"/>
  <c r="E83" i="33"/>
  <c r="C79" i="2"/>
  <c r="D79" i="2"/>
  <c r="E79" i="33"/>
  <c r="C76" i="2"/>
  <c r="D76" i="2"/>
  <c r="D76" i="33"/>
  <c r="E76" i="33"/>
  <c r="C71" i="2"/>
  <c r="D71" i="2"/>
  <c r="E71" i="33"/>
  <c r="H71" i="33"/>
  <c r="C64" i="2"/>
  <c r="D64" i="2"/>
  <c r="D64" i="33"/>
  <c r="E64" i="33"/>
  <c r="C63" i="2"/>
  <c r="D63" i="2"/>
  <c r="E63" i="33"/>
  <c r="H63" i="33"/>
  <c r="C59" i="2"/>
  <c r="D59" i="2"/>
  <c r="E59" i="33"/>
  <c r="C56" i="2"/>
  <c r="C56" i="31" s="1"/>
  <c r="D56" i="2"/>
  <c r="E56" i="33"/>
  <c r="C55" i="2"/>
  <c r="D55" i="2"/>
  <c r="E55" i="33"/>
  <c r="C51" i="2"/>
  <c r="D51" i="2"/>
  <c r="D51" i="33"/>
  <c r="E51" i="33"/>
  <c r="C44" i="2"/>
  <c r="C44" i="31" s="1"/>
  <c r="D44" i="2"/>
  <c r="E44" i="33"/>
  <c r="C39" i="2"/>
  <c r="D39" i="2"/>
  <c r="E39" i="33"/>
  <c r="C36" i="2"/>
  <c r="D36" i="2"/>
  <c r="E36" i="33"/>
  <c r="C35" i="2"/>
  <c r="D35" i="2"/>
  <c r="E35" i="33"/>
  <c r="C31" i="2"/>
  <c r="D31" i="2"/>
  <c r="E31" i="33"/>
  <c r="C27" i="2"/>
  <c r="D27" i="2"/>
  <c r="E27" i="33"/>
  <c r="C20" i="2"/>
  <c r="D20" i="2"/>
  <c r="E20" i="33"/>
  <c r="C19" i="2"/>
  <c r="D19" i="2"/>
  <c r="C19" i="33" s="1"/>
  <c r="E19" i="33"/>
  <c r="C15" i="2"/>
  <c r="D15" i="2"/>
  <c r="E15" i="33"/>
  <c r="C12" i="2"/>
  <c r="D12" i="2"/>
  <c r="E12" i="33"/>
  <c r="C17" i="2"/>
  <c r="D17" i="2"/>
  <c r="E17" i="33"/>
  <c r="C53" i="2"/>
  <c r="D53" i="2"/>
  <c r="D53" i="33"/>
  <c r="C77" i="2"/>
  <c r="D77" i="2"/>
  <c r="C105" i="2"/>
  <c r="D105" i="2"/>
  <c r="E105" i="33"/>
  <c r="C125" i="2"/>
  <c r="D125" i="2"/>
  <c r="D125" i="33"/>
  <c r="C135" i="2"/>
  <c r="D135" i="2"/>
  <c r="C111" i="2"/>
  <c r="D111" i="2"/>
  <c r="E111" i="33"/>
  <c r="C87" i="2"/>
  <c r="D87" i="2"/>
  <c r="C87" i="31" s="1"/>
  <c r="E87" i="33"/>
  <c r="C67" i="2"/>
  <c r="D67" i="2"/>
  <c r="E67" i="33"/>
  <c r="C47" i="2"/>
  <c r="D47" i="2"/>
  <c r="E47" i="33"/>
  <c r="C23" i="2"/>
  <c r="D23" i="2"/>
  <c r="E23" i="33"/>
  <c r="C8" i="2"/>
  <c r="D8" i="2"/>
  <c r="E8" i="33"/>
  <c r="C10" i="2"/>
  <c r="D10" i="2"/>
  <c r="E10" i="33"/>
  <c r="C11" i="2"/>
  <c r="D11" i="2"/>
  <c r="H12" i="33"/>
  <c r="C14" i="2"/>
  <c r="D14" i="2"/>
  <c r="D14" i="33"/>
  <c r="E14" i="33"/>
  <c r="C16" i="2"/>
  <c r="D16" i="2"/>
  <c r="E16" i="33"/>
  <c r="H16" i="33"/>
  <c r="C18" i="2"/>
  <c r="D18" i="2"/>
  <c r="D18" i="33"/>
  <c r="E18" i="33"/>
  <c r="H20" i="33"/>
  <c r="C22" i="2"/>
  <c r="D22" i="2"/>
  <c r="D22" i="33"/>
  <c r="E22" i="33"/>
  <c r="C24" i="2"/>
  <c r="D24" i="2"/>
  <c r="C24" i="33" s="1"/>
  <c r="E24" i="33"/>
  <c r="C26" i="2"/>
  <c r="D26" i="2"/>
  <c r="C28" i="2"/>
  <c r="D28" i="2"/>
  <c r="C28" i="31" s="1"/>
  <c r="E28" i="33"/>
  <c r="C30" i="2"/>
  <c r="D30" i="2"/>
  <c r="E30" i="33"/>
  <c r="C32" i="2"/>
  <c r="D32" i="2"/>
  <c r="E32" i="33"/>
  <c r="C34" i="2"/>
  <c r="D34" i="2"/>
  <c r="C34" i="31" s="1"/>
  <c r="C38" i="2"/>
  <c r="D38" i="2"/>
  <c r="E38" i="33"/>
  <c r="C40" i="2"/>
  <c r="D40" i="2"/>
  <c r="E40" i="33"/>
  <c r="C42" i="2"/>
  <c r="D42" i="2"/>
  <c r="C42" i="33" s="1"/>
  <c r="C43" i="2"/>
  <c r="D43" i="2"/>
  <c r="D43" i="33"/>
  <c r="E43" i="33"/>
  <c r="C46" i="2"/>
  <c r="D46" i="2"/>
  <c r="C46" i="31" s="1"/>
  <c r="E46" i="33"/>
  <c r="C48" i="2"/>
  <c r="D48" i="2"/>
  <c r="E48" i="33"/>
  <c r="C49" i="2"/>
  <c r="D49" i="2"/>
  <c r="E49" i="33"/>
  <c r="C50" i="2"/>
  <c r="D50" i="2"/>
  <c r="C52" i="2"/>
  <c r="D52" i="2"/>
  <c r="E52" i="33"/>
  <c r="C54" i="2"/>
  <c r="D54" i="2"/>
  <c r="E54" i="33"/>
  <c r="C58" i="2"/>
  <c r="D58" i="2"/>
  <c r="C60" i="2"/>
  <c r="C60" i="33" s="1"/>
  <c r="D60" i="2"/>
  <c r="E60" i="33"/>
  <c r="C62" i="2"/>
  <c r="D62" i="2"/>
  <c r="C62" i="31" s="1"/>
  <c r="E62" i="33"/>
  <c r="C66" i="2"/>
  <c r="D66" i="2"/>
  <c r="C68" i="2"/>
  <c r="D68" i="2"/>
  <c r="E68" i="33"/>
  <c r="C70" i="2"/>
  <c r="D70" i="2"/>
  <c r="E70" i="33"/>
  <c r="C72" i="2"/>
  <c r="D72" i="2"/>
  <c r="E72" i="33"/>
  <c r="C74" i="2"/>
  <c r="D74" i="2"/>
  <c r="C75" i="2"/>
  <c r="D75" i="2"/>
  <c r="E75" i="33"/>
  <c r="C78" i="2"/>
  <c r="D78" i="2"/>
  <c r="E78" i="33"/>
  <c r="C80" i="2"/>
  <c r="D80" i="2"/>
  <c r="E80" i="33"/>
  <c r="C82" i="2"/>
  <c r="D82" i="2"/>
  <c r="C82" i="33" s="1"/>
  <c r="C86" i="2"/>
  <c r="D86" i="2"/>
  <c r="C86" i="31" s="1"/>
  <c r="E86" i="33"/>
  <c r="C88" i="2"/>
  <c r="D88" i="2"/>
  <c r="E88" i="33"/>
  <c r="C90" i="2"/>
  <c r="D90" i="2"/>
  <c r="C92" i="2"/>
  <c r="D92" i="2"/>
  <c r="C92" i="33" s="1"/>
  <c r="E92" i="33"/>
  <c r="C94" i="2"/>
  <c r="D94" i="2"/>
  <c r="E94" i="33"/>
  <c r="C96" i="2"/>
  <c r="D96" i="2"/>
  <c r="E96" i="33"/>
  <c r="C98" i="2"/>
  <c r="D98" i="2"/>
  <c r="C102" i="2"/>
  <c r="D102" i="2"/>
  <c r="E102" i="33"/>
  <c r="C104" i="2"/>
  <c r="C104" i="31" s="1"/>
  <c r="D104" i="2"/>
  <c r="D104" i="33"/>
  <c r="E104" i="33"/>
  <c r="C107" i="2"/>
  <c r="D107" i="2"/>
  <c r="E107" i="33"/>
  <c r="C110" i="2"/>
  <c r="D110" i="2"/>
  <c r="E110" i="33"/>
  <c r="C112" i="2"/>
  <c r="D112" i="2"/>
  <c r="E112" i="33"/>
  <c r="C113" i="2"/>
  <c r="D113" i="2"/>
  <c r="D113" i="33"/>
  <c r="E113" i="33"/>
  <c r="C114" i="2"/>
  <c r="D114" i="2"/>
  <c r="C116" i="2"/>
  <c r="D116" i="2"/>
  <c r="D116" i="33"/>
  <c r="E116" i="33"/>
  <c r="C118" i="2"/>
  <c r="D118" i="2"/>
  <c r="C118" i="31" s="1"/>
  <c r="E118" i="33"/>
  <c r="C122" i="2"/>
  <c r="D122" i="2"/>
  <c r="H122" i="33"/>
  <c r="C124" i="2"/>
  <c r="D124" i="2"/>
  <c r="C124" i="33" s="1"/>
  <c r="D124" i="33"/>
  <c r="E124" i="33"/>
  <c r="C126" i="2"/>
  <c r="D126" i="2"/>
  <c r="E126" i="33"/>
  <c r="C130" i="2"/>
  <c r="D130" i="2"/>
  <c r="C136" i="2"/>
  <c r="D136" i="2"/>
  <c r="C136" i="31" s="1"/>
  <c r="D136" i="33"/>
  <c r="E136" i="33"/>
  <c r="C138" i="2"/>
  <c r="D138" i="2"/>
  <c r="C138" i="31" s="1"/>
  <c r="E138" i="33"/>
  <c r="C140" i="2"/>
  <c r="D140" i="2"/>
  <c r="E140" i="33"/>
  <c r="C142" i="2"/>
  <c r="D142" i="2"/>
  <c r="E142" i="33"/>
  <c r="C143" i="2"/>
  <c r="D143" i="2"/>
  <c r="C146" i="2"/>
  <c r="D146" i="2"/>
  <c r="E146" i="33"/>
  <c r="C152" i="2"/>
  <c r="D152" i="2"/>
  <c r="D152" i="33"/>
  <c r="E152" i="33"/>
  <c r="C154" i="2"/>
  <c r="D154" i="2"/>
  <c r="E154" i="33"/>
  <c r="C157" i="2"/>
  <c r="D157" i="2"/>
  <c r="E157" i="33"/>
  <c r="C167" i="2"/>
  <c r="D167" i="2"/>
  <c r="E167" i="33"/>
  <c r="C106" i="2"/>
  <c r="D106" i="2"/>
  <c r="E163" i="33"/>
  <c r="D10" i="32"/>
  <c r="E10" i="32"/>
  <c r="F10" i="32"/>
  <c r="G10" i="32"/>
  <c r="H10" i="32"/>
  <c r="I10" i="32"/>
  <c r="J10" i="32"/>
  <c r="AU8" i="18"/>
  <c r="L10" i="32" s="1"/>
  <c r="P10" i="32"/>
  <c r="Q10" i="32"/>
  <c r="R10" i="32"/>
  <c r="S10" i="32"/>
  <c r="T10" i="32"/>
  <c r="U10" i="32"/>
  <c r="V10" i="32"/>
  <c r="AV8" i="18"/>
  <c r="X10" i="32" s="1"/>
  <c r="D11" i="32"/>
  <c r="E11" i="32"/>
  <c r="F11" i="32"/>
  <c r="G11" i="32"/>
  <c r="H11" i="32"/>
  <c r="I11" i="32"/>
  <c r="J11" i="32"/>
  <c r="AU9" i="18"/>
  <c r="L11" i="32" s="1"/>
  <c r="P11" i="32"/>
  <c r="Q11" i="32"/>
  <c r="R11" i="32"/>
  <c r="S11" i="32"/>
  <c r="T11" i="32"/>
  <c r="U11" i="32"/>
  <c r="V11" i="32"/>
  <c r="AV9" i="18"/>
  <c r="X11" i="32"/>
  <c r="D12" i="32"/>
  <c r="E12" i="32"/>
  <c r="F12" i="32"/>
  <c r="G12" i="32"/>
  <c r="H12" i="32"/>
  <c r="I12" i="32"/>
  <c r="J12" i="32"/>
  <c r="AU10" i="18"/>
  <c r="L12" i="32" s="1"/>
  <c r="P12" i="32"/>
  <c r="Q12" i="32"/>
  <c r="R12" i="32"/>
  <c r="S12" i="32"/>
  <c r="T12" i="32"/>
  <c r="U12" i="32"/>
  <c r="V12" i="32"/>
  <c r="AV10" i="18"/>
  <c r="X12" i="32" s="1"/>
  <c r="D13" i="32"/>
  <c r="E13" i="32"/>
  <c r="F13" i="32"/>
  <c r="G13" i="32"/>
  <c r="H13" i="32"/>
  <c r="I13" i="32"/>
  <c r="J13" i="32"/>
  <c r="AU11" i="18"/>
  <c r="L13" i="32" s="1"/>
  <c r="P13" i="32"/>
  <c r="Q13" i="32"/>
  <c r="R13" i="32"/>
  <c r="S13" i="32"/>
  <c r="T13" i="32"/>
  <c r="U13" i="32"/>
  <c r="V13" i="32"/>
  <c r="AV11" i="18"/>
  <c r="X13" i="32" s="1"/>
  <c r="D14" i="32"/>
  <c r="E14" i="32"/>
  <c r="F14" i="32"/>
  <c r="G14" i="32"/>
  <c r="H14" i="32"/>
  <c r="I14" i="32"/>
  <c r="J14" i="32"/>
  <c r="AU12" i="18"/>
  <c r="L14" i="32" s="1"/>
  <c r="P14" i="32"/>
  <c r="Q14" i="32"/>
  <c r="R14" i="32"/>
  <c r="S14" i="32"/>
  <c r="T14" i="32"/>
  <c r="U14" i="32"/>
  <c r="V14" i="32"/>
  <c r="AV12" i="18"/>
  <c r="X14" i="32" s="1"/>
  <c r="D15" i="32"/>
  <c r="E15" i="32"/>
  <c r="F15" i="32"/>
  <c r="G15" i="32"/>
  <c r="H15" i="32"/>
  <c r="I15" i="32"/>
  <c r="J15" i="32"/>
  <c r="AU13" i="18"/>
  <c r="L15" i="32" s="1"/>
  <c r="P15" i="32"/>
  <c r="Q15" i="32"/>
  <c r="R15" i="32"/>
  <c r="S15" i="32"/>
  <c r="T15" i="32"/>
  <c r="U15" i="32"/>
  <c r="V15" i="32"/>
  <c r="AV13" i="18"/>
  <c r="X15" i="32" s="1"/>
  <c r="D16" i="32"/>
  <c r="E16" i="32"/>
  <c r="F16" i="32"/>
  <c r="G16" i="32"/>
  <c r="H16" i="32"/>
  <c r="I16" i="32"/>
  <c r="J16" i="32"/>
  <c r="AU14" i="18"/>
  <c r="L16" i="32" s="1"/>
  <c r="P16" i="32"/>
  <c r="Q16" i="32"/>
  <c r="R16" i="32"/>
  <c r="S16" i="32"/>
  <c r="T16" i="32"/>
  <c r="U16" i="32"/>
  <c r="V16" i="32"/>
  <c r="AV14" i="18"/>
  <c r="X16" i="32"/>
  <c r="D17" i="32"/>
  <c r="E17" i="32"/>
  <c r="F17" i="32"/>
  <c r="G17" i="32"/>
  <c r="H17" i="32"/>
  <c r="I17" i="32"/>
  <c r="J17" i="32"/>
  <c r="AU15" i="18"/>
  <c r="L17" i="32" s="1"/>
  <c r="P17" i="32"/>
  <c r="Q17" i="32"/>
  <c r="R17" i="32"/>
  <c r="S17" i="32"/>
  <c r="T17" i="32"/>
  <c r="U17" i="32"/>
  <c r="V17" i="32"/>
  <c r="AV15" i="18"/>
  <c r="X17" i="32" s="1"/>
  <c r="D18" i="32"/>
  <c r="E18" i="32"/>
  <c r="F18" i="32"/>
  <c r="G18" i="32"/>
  <c r="H18" i="32"/>
  <c r="I18" i="32"/>
  <c r="J18" i="32"/>
  <c r="AU16" i="18"/>
  <c r="L18" i="32" s="1"/>
  <c r="P18" i="32"/>
  <c r="Q18" i="32"/>
  <c r="R18" i="32"/>
  <c r="S18" i="32"/>
  <c r="T18" i="32"/>
  <c r="U18" i="32"/>
  <c r="V18" i="32"/>
  <c r="AV16" i="18"/>
  <c r="X18" i="32" s="1"/>
  <c r="D19" i="32"/>
  <c r="E19" i="32"/>
  <c r="F19" i="32"/>
  <c r="G19" i="32"/>
  <c r="H19" i="32"/>
  <c r="I19" i="32"/>
  <c r="J19" i="32"/>
  <c r="AU17" i="18"/>
  <c r="L19" i="32" s="1"/>
  <c r="P19" i="32"/>
  <c r="Q19" i="32"/>
  <c r="R19" i="32"/>
  <c r="S19" i="32"/>
  <c r="T19" i="32"/>
  <c r="U19" i="32"/>
  <c r="V19" i="32"/>
  <c r="AV17" i="18"/>
  <c r="X19" i="32" s="1"/>
  <c r="D20" i="32"/>
  <c r="E20" i="32"/>
  <c r="F20" i="32"/>
  <c r="G20" i="32"/>
  <c r="H20" i="32"/>
  <c r="I20" i="32"/>
  <c r="J20" i="32"/>
  <c r="AU18" i="18"/>
  <c r="L20" i="32" s="1"/>
  <c r="P20" i="32"/>
  <c r="Q20" i="32"/>
  <c r="R20" i="32"/>
  <c r="S20" i="32"/>
  <c r="T20" i="32"/>
  <c r="U20" i="32"/>
  <c r="V20" i="32"/>
  <c r="AV18" i="18"/>
  <c r="X20" i="32" s="1"/>
  <c r="D21" i="32"/>
  <c r="E21" i="32"/>
  <c r="F21" i="32"/>
  <c r="G21" i="32"/>
  <c r="H21" i="32"/>
  <c r="I21" i="32"/>
  <c r="J21" i="32"/>
  <c r="AU19" i="18"/>
  <c r="L21" i="32" s="1"/>
  <c r="P21" i="32"/>
  <c r="Q21" i="32"/>
  <c r="R21" i="32"/>
  <c r="S21" i="32"/>
  <c r="T21" i="32"/>
  <c r="U21" i="32"/>
  <c r="V21" i="32"/>
  <c r="AV19" i="18"/>
  <c r="X21" i="32" s="1"/>
  <c r="D22" i="32"/>
  <c r="E22" i="32"/>
  <c r="F22" i="32"/>
  <c r="G22" i="32"/>
  <c r="H22" i="32"/>
  <c r="I22" i="32"/>
  <c r="J22" i="32"/>
  <c r="AU20" i="18"/>
  <c r="L22" i="32" s="1"/>
  <c r="P22" i="32"/>
  <c r="Q22" i="32"/>
  <c r="R22" i="32"/>
  <c r="S22" i="32"/>
  <c r="T22" i="32"/>
  <c r="U22" i="32"/>
  <c r="V22" i="32"/>
  <c r="AV20" i="18"/>
  <c r="X22" i="32" s="1"/>
  <c r="D23" i="32"/>
  <c r="E23" i="32"/>
  <c r="F23" i="32"/>
  <c r="G23" i="32"/>
  <c r="H23" i="32"/>
  <c r="I23" i="32"/>
  <c r="J23" i="32"/>
  <c r="AU21" i="18"/>
  <c r="L23" i="32" s="1"/>
  <c r="P23" i="32"/>
  <c r="Q23" i="32"/>
  <c r="R23" i="32"/>
  <c r="S23" i="32"/>
  <c r="T23" i="32"/>
  <c r="U23" i="32"/>
  <c r="V23" i="32"/>
  <c r="AV21" i="18"/>
  <c r="X23" i="32" s="1"/>
  <c r="D24" i="32"/>
  <c r="E24" i="32"/>
  <c r="F24" i="32"/>
  <c r="G24" i="32"/>
  <c r="H24" i="32"/>
  <c r="I24" i="32"/>
  <c r="J24" i="32"/>
  <c r="AU22" i="18"/>
  <c r="L24" i="32" s="1"/>
  <c r="P24" i="32"/>
  <c r="Q24" i="32"/>
  <c r="R24" i="32"/>
  <c r="S24" i="32"/>
  <c r="T24" i="32"/>
  <c r="U24" i="32"/>
  <c r="V24" i="32"/>
  <c r="AV22" i="18"/>
  <c r="X24" i="32"/>
  <c r="D25" i="32"/>
  <c r="E25" i="32"/>
  <c r="F25" i="32"/>
  <c r="G25" i="32"/>
  <c r="H25" i="32"/>
  <c r="I25" i="32"/>
  <c r="J25" i="32"/>
  <c r="AU23" i="18"/>
  <c r="L25" i="32" s="1"/>
  <c r="P25" i="32"/>
  <c r="Q25" i="32"/>
  <c r="R25" i="32"/>
  <c r="S25" i="32"/>
  <c r="T25" i="32"/>
  <c r="U25" i="32"/>
  <c r="V25" i="32"/>
  <c r="AV23" i="18"/>
  <c r="X25" i="32" s="1"/>
  <c r="D26" i="32"/>
  <c r="E26" i="32"/>
  <c r="F26" i="32"/>
  <c r="G26" i="32"/>
  <c r="H26" i="32"/>
  <c r="I26" i="32"/>
  <c r="J26" i="32"/>
  <c r="AU24" i="18"/>
  <c r="L26" i="32" s="1"/>
  <c r="P26" i="32"/>
  <c r="Q26" i="32"/>
  <c r="R26" i="32"/>
  <c r="S26" i="32"/>
  <c r="T26" i="32"/>
  <c r="U26" i="32"/>
  <c r="V26" i="32"/>
  <c r="AV24" i="18"/>
  <c r="X26" i="32" s="1"/>
  <c r="D27" i="32"/>
  <c r="E27" i="32"/>
  <c r="F27" i="32"/>
  <c r="G27" i="32"/>
  <c r="H27" i="32"/>
  <c r="I27" i="32"/>
  <c r="J27" i="32"/>
  <c r="AU25" i="18"/>
  <c r="L27" i="32" s="1"/>
  <c r="P27" i="32"/>
  <c r="Q27" i="32"/>
  <c r="R27" i="32"/>
  <c r="S27" i="32"/>
  <c r="T27" i="32"/>
  <c r="U27" i="32"/>
  <c r="V27" i="32"/>
  <c r="AV25" i="18"/>
  <c r="X27" i="32" s="1"/>
  <c r="D28" i="32"/>
  <c r="E28" i="32"/>
  <c r="F28" i="32"/>
  <c r="G28" i="32"/>
  <c r="H28" i="32"/>
  <c r="I28" i="32"/>
  <c r="J28" i="32"/>
  <c r="AU26" i="18"/>
  <c r="L28" i="32" s="1"/>
  <c r="P28" i="32"/>
  <c r="Q28" i="32"/>
  <c r="R28" i="32"/>
  <c r="S28" i="32"/>
  <c r="T28" i="32"/>
  <c r="U28" i="32"/>
  <c r="V28" i="32"/>
  <c r="AV26" i="18"/>
  <c r="X28" i="32"/>
  <c r="D29" i="32"/>
  <c r="E29" i="32"/>
  <c r="F29" i="32"/>
  <c r="G29" i="32"/>
  <c r="H29" i="32"/>
  <c r="I29" i="32"/>
  <c r="J29" i="32"/>
  <c r="AU27" i="18"/>
  <c r="L29" i="32" s="1"/>
  <c r="P29" i="32"/>
  <c r="Q29" i="32"/>
  <c r="R29" i="32"/>
  <c r="S29" i="32"/>
  <c r="T29" i="32"/>
  <c r="U29" i="32"/>
  <c r="V29" i="32"/>
  <c r="AV27" i="18"/>
  <c r="X29" i="32" s="1"/>
  <c r="D30" i="32"/>
  <c r="E30" i="32"/>
  <c r="F30" i="32"/>
  <c r="G30" i="32"/>
  <c r="H30" i="32"/>
  <c r="I30" i="32"/>
  <c r="J30" i="32"/>
  <c r="AU28" i="18"/>
  <c r="L30" i="32" s="1"/>
  <c r="P30" i="32"/>
  <c r="Q30" i="32"/>
  <c r="R30" i="32"/>
  <c r="S30" i="32"/>
  <c r="T30" i="32"/>
  <c r="U30" i="32"/>
  <c r="V30" i="32"/>
  <c r="AV28" i="18"/>
  <c r="X30" i="32" s="1"/>
  <c r="D31" i="32"/>
  <c r="E31" i="32"/>
  <c r="F31" i="32"/>
  <c r="G31" i="32"/>
  <c r="H31" i="32"/>
  <c r="I31" i="32"/>
  <c r="J31" i="32"/>
  <c r="AU29" i="18"/>
  <c r="L31" i="32" s="1"/>
  <c r="P31" i="32"/>
  <c r="Q31" i="32"/>
  <c r="R31" i="32"/>
  <c r="S31" i="32"/>
  <c r="T31" i="32"/>
  <c r="U31" i="32"/>
  <c r="V31" i="32"/>
  <c r="AV29" i="18"/>
  <c r="X31" i="32" s="1"/>
  <c r="D32" i="32"/>
  <c r="E32" i="32"/>
  <c r="F32" i="32"/>
  <c r="G32" i="32"/>
  <c r="H32" i="32"/>
  <c r="I32" i="32"/>
  <c r="J32" i="32"/>
  <c r="AU30" i="18"/>
  <c r="L32" i="32" s="1"/>
  <c r="P32" i="32"/>
  <c r="Q32" i="32"/>
  <c r="R32" i="32"/>
  <c r="S32" i="32"/>
  <c r="T32" i="32"/>
  <c r="U32" i="32"/>
  <c r="V32" i="32"/>
  <c r="AV30" i="18"/>
  <c r="X32" i="32" s="1"/>
  <c r="D33" i="32"/>
  <c r="E33" i="32"/>
  <c r="F33" i="32"/>
  <c r="G33" i="32"/>
  <c r="H33" i="32"/>
  <c r="I33" i="32"/>
  <c r="J33" i="32"/>
  <c r="AU31" i="18"/>
  <c r="L33" i="32" s="1"/>
  <c r="P33" i="32"/>
  <c r="Q33" i="32"/>
  <c r="R33" i="32"/>
  <c r="S33" i="32"/>
  <c r="T33" i="32"/>
  <c r="U33" i="32"/>
  <c r="V33" i="32"/>
  <c r="AV31" i="18"/>
  <c r="X33" i="32" s="1"/>
  <c r="D34" i="32"/>
  <c r="E34" i="32"/>
  <c r="F34" i="32"/>
  <c r="G34" i="32"/>
  <c r="H34" i="32"/>
  <c r="I34" i="32"/>
  <c r="J34" i="32"/>
  <c r="AU32" i="18"/>
  <c r="L34" i="32"/>
  <c r="P34" i="32"/>
  <c r="Q34" i="32"/>
  <c r="R34" i="32"/>
  <c r="S34" i="32"/>
  <c r="T34" i="32"/>
  <c r="U34" i="32"/>
  <c r="V34" i="32"/>
  <c r="AV32" i="18"/>
  <c r="X34" i="32" s="1"/>
  <c r="D35" i="32"/>
  <c r="E35" i="32"/>
  <c r="F35" i="32"/>
  <c r="G35" i="32"/>
  <c r="H35" i="32"/>
  <c r="I35" i="32"/>
  <c r="J35" i="32"/>
  <c r="AU33" i="18"/>
  <c r="L35" i="32" s="1"/>
  <c r="P35" i="32"/>
  <c r="Q35" i="32"/>
  <c r="R35" i="32"/>
  <c r="S35" i="32"/>
  <c r="T35" i="32"/>
  <c r="U35" i="32"/>
  <c r="V35" i="32"/>
  <c r="AV33" i="18"/>
  <c r="X35" i="32" s="1"/>
  <c r="D36" i="32"/>
  <c r="E36" i="32"/>
  <c r="F36" i="32"/>
  <c r="G36" i="32"/>
  <c r="H36" i="32"/>
  <c r="I36" i="32"/>
  <c r="J36" i="32"/>
  <c r="AU34" i="18"/>
  <c r="L36" i="32" s="1"/>
  <c r="P36" i="32"/>
  <c r="Q36" i="32"/>
  <c r="R36" i="32"/>
  <c r="S36" i="32"/>
  <c r="T36" i="32"/>
  <c r="U36" i="32"/>
  <c r="V36" i="32"/>
  <c r="AV34" i="18"/>
  <c r="X36" i="32"/>
  <c r="D37" i="32"/>
  <c r="E37" i="32"/>
  <c r="F37" i="32"/>
  <c r="G37" i="32"/>
  <c r="H37" i="32"/>
  <c r="I37" i="32"/>
  <c r="J37" i="32"/>
  <c r="AU35" i="18"/>
  <c r="L37" i="32" s="1"/>
  <c r="P37" i="32"/>
  <c r="Q37" i="32"/>
  <c r="R37" i="32"/>
  <c r="S37" i="32"/>
  <c r="T37" i="32"/>
  <c r="U37" i="32"/>
  <c r="V37" i="32"/>
  <c r="AV35" i="18"/>
  <c r="X37" i="32" s="1"/>
  <c r="D38" i="32"/>
  <c r="E38" i="32"/>
  <c r="F38" i="32"/>
  <c r="G38" i="32"/>
  <c r="H38" i="32"/>
  <c r="I38" i="32"/>
  <c r="J38" i="32"/>
  <c r="AU36" i="18"/>
  <c r="L38" i="32" s="1"/>
  <c r="P38" i="32"/>
  <c r="Q38" i="32"/>
  <c r="R38" i="32"/>
  <c r="S38" i="32"/>
  <c r="T38" i="32"/>
  <c r="U38" i="32"/>
  <c r="V38" i="32"/>
  <c r="AV36" i="18"/>
  <c r="X38" i="32" s="1"/>
  <c r="D39" i="32"/>
  <c r="E39" i="32"/>
  <c r="F39" i="32"/>
  <c r="G39" i="32"/>
  <c r="H39" i="32"/>
  <c r="I39" i="32"/>
  <c r="J39" i="32"/>
  <c r="AU37" i="18"/>
  <c r="L39" i="32" s="1"/>
  <c r="P39" i="32"/>
  <c r="Q39" i="32"/>
  <c r="R39" i="32"/>
  <c r="S39" i="32"/>
  <c r="T39" i="32"/>
  <c r="U39" i="32"/>
  <c r="V39" i="32"/>
  <c r="AV37" i="18"/>
  <c r="X39" i="32" s="1"/>
  <c r="D40" i="32"/>
  <c r="E40" i="32"/>
  <c r="F40" i="32"/>
  <c r="G40" i="32"/>
  <c r="H40" i="32"/>
  <c r="I40" i="32"/>
  <c r="J40" i="32"/>
  <c r="AU38" i="18"/>
  <c r="L40" i="32" s="1"/>
  <c r="P40" i="32"/>
  <c r="Q40" i="32"/>
  <c r="R40" i="32"/>
  <c r="S40" i="32"/>
  <c r="T40" i="32"/>
  <c r="U40" i="32"/>
  <c r="V40" i="32"/>
  <c r="AV38" i="18"/>
  <c r="X40" i="32" s="1"/>
  <c r="D41" i="32"/>
  <c r="E41" i="32"/>
  <c r="F41" i="32"/>
  <c r="G41" i="32"/>
  <c r="H41" i="32"/>
  <c r="I41" i="32"/>
  <c r="J41" i="32"/>
  <c r="AU39" i="18"/>
  <c r="L41" i="32" s="1"/>
  <c r="P41" i="32"/>
  <c r="Q41" i="32"/>
  <c r="R41" i="32"/>
  <c r="S41" i="32"/>
  <c r="T41" i="32"/>
  <c r="U41" i="32"/>
  <c r="V41" i="32"/>
  <c r="AV39" i="18"/>
  <c r="X41" i="32" s="1"/>
  <c r="D42" i="32"/>
  <c r="E42" i="32"/>
  <c r="F42" i="32"/>
  <c r="G42" i="32"/>
  <c r="H42" i="32"/>
  <c r="I42" i="32"/>
  <c r="J42" i="32"/>
  <c r="AU40" i="18"/>
  <c r="L42" i="32" s="1"/>
  <c r="P42" i="32"/>
  <c r="Q42" i="32"/>
  <c r="R42" i="32"/>
  <c r="S42" i="32"/>
  <c r="T42" i="32"/>
  <c r="U42" i="32"/>
  <c r="V42" i="32"/>
  <c r="AV40" i="18"/>
  <c r="X42" i="32" s="1"/>
  <c r="D43" i="32"/>
  <c r="E43" i="32"/>
  <c r="F43" i="32"/>
  <c r="G43" i="32"/>
  <c r="H43" i="32"/>
  <c r="I43" i="32"/>
  <c r="J43" i="32"/>
  <c r="AU41" i="18"/>
  <c r="L43" i="32" s="1"/>
  <c r="P43" i="32"/>
  <c r="Q43" i="32"/>
  <c r="R43" i="32"/>
  <c r="S43" i="32"/>
  <c r="T43" i="32"/>
  <c r="U43" i="32"/>
  <c r="V43" i="32"/>
  <c r="AV41" i="18"/>
  <c r="X43" i="32" s="1"/>
  <c r="D44" i="32"/>
  <c r="E44" i="32"/>
  <c r="F44" i="32"/>
  <c r="G44" i="32"/>
  <c r="H44" i="32"/>
  <c r="I44" i="32"/>
  <c r="J44" i="32"/>
  <c r="AU42" i="18"/>
  <c r="L44" i="32" s="1"/>
  <c r="P44" i="32"/>
  <c r="Q44" i="32"/>
  <c r="R44" i="32"/>
  <c r="S44" i="32"/>
  <c r="T44" i="32"/>
  <c r="U44" i="32"/>
  <c r="V44" i="32"/>
  <c r="AV42" i="18"/>
  <c r="X44" i="32"/>
  <c r="D45" i="32"/>
  <c r="E45" i="32"/>
  <c r="F45" i="32"/>
  <c r="G45" i="32"/>
  <c r="H45" i="32"/>
  <c r="I45" i="32"/>
  <c r="J45" i="32"/>
  <c r="AU43" i="18"/>
  <c r="L45" i="32" s="1"/>
  <c r="P45" i="32"/>
  <c r="Q45" i="32"/>
  <c r="R45" i="32"/>
  <c r="S45" i="32"/>
  <c r="T45" i="32"/>
  <c r="U45" i="32"/>
  <c r="V45" i="32"/>
  <c r="AV43" i="18"/>
  <c r="X45" i="32" s="1"/>
  <c r="D46" i="32"/>
  <c r="E46" i="32"/>
  <c r="F46" i="32"/>
  <c r="G46" i="32"/>
  <c r="H46" i="32"/>
  <c r="I46" i="32"/>
  <c r="J46" i="32"/>
  <c r="AU44" i="18"/>
  <c r="L46" i="32" s="1"/>
  <c r="P46" i="32"/>
  <c r="Q46" i="32"/>
  <c r="R46" i="32"/>
  <c r="S46" i="32"/>
  <c r="T46" i="32"/>
  <c r="U46" i="32"/>
  <c r="V46" i="32"/>
  <c r="AV44" i="18"/>
  <c r="X46" i="32" s="1"/>
  <c r="D47" i="32"/>
  <c r="E47" i="32"/>
  <c r="F47" i="32"/>
  <c r="G47" i="32"/>
  <c r="H47" i="32"/>
  <c r="I47" i="32"/>
  <c r="J47" i="32"/>
  <c r="AU45" i="18"/>
  <c r="L47" i="32" s="1"/>
  <c r="P47" i="32"/>
  <c r="Q47" i="32"/>
  <c r="R47" i="32"/>
  <c r="S47" i="32"/>
  <c r="T47" i="32"/>
  <c r="U47" i="32"/>
  <c r="V47" i="32"/>
  <c r="AV45" i="18"/>
  <c r="X47" i="32" s="1"/>
  <c r="D48" i="32"/>
  <c r="E48" i="32"/>
  <c r="F48" i="32"/>
  <c r="G48" i="32"/>
  <c r="H48" i="32"/>
  <c r="I48" i="32"/>
  <c r="J48" i="32"/>
  <c r="AU46" i="18"/>
  <c r="L48" i="32" s="1"/>
  <c r="P48" i="32"/>
  <c r="Q48" i="32"/>
  <c r="R48" i="32"/>
  <c r="S48" i="32"/>
  <c r="T48" i="32"/>
  <c r="U48" i="32"/>
  <c r="V48" i="32"/>
  <c r="AV46" i="18"/>
  <c r="X48" i="32" s="1"/>
  <c r="D49" i="32"/>
  <c r="E49" i="32"/>
  <c r="F49" i="32"/>
  <c r="G49" i="32"/>
  <c r="H49" i="32"/>
  <c r="I49" i="32"/>
  <c r="J49" i="32"/>
  <c r="AU47" i="18"/>
  <c r="L49" i="32" s="1"/>
  <c r="P49" i="32"/>
  <c r="Q49" i="32"/>
  <c r="R49" i="32"/>
  <c r="S49" i="32"/>
  <c r="T49" i="32"/>
  <c r="U49" i="32"/>
  <c r="V49" i="32"/>
  <c r="AV47" i="18"/>
  <c r="X49" i="32" s="1"/>
  <c r="D50" i="32"/>
  <c r="E50" i="32"/>
  <c r="F50" i="32"/>
  <c r="G50" i="32"/>
  <c r="H50" i="32"/>
  <c r="I50" i="32"/>
  <c r="J50" i="32"/>
  <c r="AU48" i="18"/>
  <c r="L50" i="32"/>
  <c r="P50" i="32"/>
  <c r="Q50" i="32"/>
  <c r="R50" i="32"/>
  <c r="S50" i="32"/>
  <c r="T50" i="32"/>
  <c r="U50" i="32"/>
  <c r="V50" i="32"/>
  <c r="AV48" i="18"/>
  <c r="X50" i="32" s="1"/>
  <c r="D51" i="32"/>
  <c r="E51" i="32"/>
  <c r="F51" i="32"/>
  <c r="G51" i="32"/>
  <c r="H51" i="32"/>
  <c r="I51" i="32"/>
  <c r="J51" i="32"/>
  <c r="AU49" i="18"/>
  <c r="L51" i="32" s="1"/>
  <c r="P51" i="32"/>
  <c r="Q51" i="32"/>
  <c r="R51" i="32"/>
  <c r="S51" i="32"/>
  <c r="T51" i="32"/>
  <c r="U51" i="32"/>
  <c r="V51" i="32"/>
  <c r="AV49" i="18"/>
  <c r="X51" i="32" s="1"/>
  <c r="D52" i="32"/>
  <c r="E52" i="32"/>
  <c r="F52" i="32"/>
  <c r="G52" i="32"/>
  <c r="H52" i="32"/>
  <c r="I52" i="32"/>
  <c r="J52" i="32"/>
  <c r="AU50" i="18"/>
  <c r="L52" i="32" s="1"/>
  <c r="P52" i="32"/>
  <c r="Q52" i="32"/>
  <c r="R52" i="32"/>
  <c r="S52" i="32"/>
  <c r="T52" i="32"/>
  <c r="U52" i="32"/>
  <c r="V52" i="32"/>
  <c r="AV50" i="18"/>
  <c r="X52" i="32" s="1"/>
  <c r="D53" i="32"/>
  <c r="E53" i="32"/>
  <c r="F53" i="32"/>
  <c r="G53" i="32"/>
  <c r="H53" i="32"/>
  <c r="I53" i="32"/>
  <c r="J53" i="32"/>
  <c r="AU51" i="18"/>
  <c r="L53" i="32" s="1"/>
  <c r="P53" i="32"/>
  <c r="Q53" i="32"/>
  <c r="R53" i="32"/>
  <c r="S53" i="32"/>
  <c r="T53" i="32"/>
  <c r="U53" i="32"/>
  <c r="V53" i="32"/>
  <c r="AV51" i="18"/>
  <c r="X53" i="32" s="1"/>
  <c r="D54" i="32"/>
  <c r="E54" i="32"/>
  <c r="F54" i="32"/>
  <c r="G54" i="32"/>
  <c r="H54" i="32"/>
  <c r="I54" i="32"/>
  <c r="J54" i="32"/>
  <c r="AU52" i="18"/>
  <c r="L54" i="32" s="1"/>
  <c r="P54" i="32"/>
  <c r="Q54" i="32"/>
  <c r="R54" i="32"/>
  <c r="S54" i="32"/>
  <c r="T54" i="32"/>
  <c r="U54" i="32"/>
  <c r="V54" i="32"/>
  <c r="AV52" i="18"/>
  <c r="X54" i="32" s="1"/>
  <c r="D55" i="32"/>
  <c r="E55" i="32"/>
  <c r="F55" i="32"/>
  <c r="G55" i="32"/>
  <c r="H55" i="32"/>
  <c r="I55" i="32"/>
  <c r="J55" i="32"/>
  <c r="AU53" i="18"/>
  <c r="L55" i="32" s="1"/>
  <c r="P55" i="32"/>
  <c r="Q55" i="32"/>
  <c r="R55" i="32"/>
  <c r="S55" i="32"/>
  <c r="T55" i="32"/>
  <c r="U55" i="32"/>
  <c r="V55" i="32"/>
  <c r="AV53" i="18"/>
  <c r="X55" i="32" s="1"/>
  <c r="D56" i="32"/>
  <c r="E56" i="32"/>
  <c r="F56" i="32"/>
  <c r="G56" i="32"/>
  <c r="H56" i="32"/>
  <c r="I56" i="32"/>
  <c r="J56" i="32"/>
  <c r="AU54" i="18"/>
  <c r="L56" i="32" s="1"/>
  <c r="P56" i="32"/>
  <c r="Q56" i="32"/>
  <c r="R56" i="32"/>
  <c r="S56" i="32"/>
  <c r="T56" i="32"/>
  <c r="U56" i="32"/>
  <c r="V56" i="32"/>
  <c r="AV54" i="18"/>
  <c r="X56" i="32"/>
  <c r="D57" i="32"/>
  <c r="E57" i="32"/>
  <c r="F57" i="32"/>
  <c r="G57" i="32"/>
  <c r="H57" i="32"/>
  <c r="I57" i="32"/>
  <c r="J57" i="32"/>
  <c r="AU55" i="18"/>
  <c r="L57" i="32" s="1"/>
  <c r="P57" i="32"/>
  <c r="Q57" i="32"/>
  <c r="R57" i="32"/>
  <c r="S57" i="32"/>
  <c r="T57" i="32"/>
  <c r="U57" i="32"/>
  <c r="V57" i="32"/>
  <c r="AV55" i="18"/>
  <c r="X57" i="32" s="1"/>
  <c r="D58" i="32"/>
  <c r="E58" i="32"/>
  <c r="F58" i="32"/>
  <c r="G58" i="32"/>
  <c r="H58" i="32"/>
  <c r="I58" i="32"/>
  <c r="J58" i="32"/>
  <c r="AU56" i="18"/>
  <c r="L58" i="32"/>
  <c r="P58" i="32"/>
  <c r="Q58" i="32"/>
  <c r="R58" i="32"/>
  <c r="S58" i="32"/>
  <c r="T58" i="32"/>
  <c r="U58" i="32"/>
  <c r="V58" i="32"/>
  <c r="AV56" i="18"/>
  <c r="X58" i="32" s="1"/>
  <c r="D59" i="32"/>
  <c r="E59" i="32"/>
  <c r="F59" i="32"/>
  <c r="G59" i="32"/>
  <c r="H59" i="32"/>
  <c r="I59" i="32"/>
  <c r="J59" i="32"/>
  <c r="AU57" i="18"/>
  <c r="L59" i="32" s="1"/>
  <c r="P59" i="32"/>
  <c r="Q59" i="32"/>
  <c r="R59" i="32"/>
  <c r="S59" i="32"/>
  <c r="T59" i="32"/>
  <c r="U59" i="32"/>
  <c r="V59" i="32"/>
  <c r="AV57" i="18"/>
  <c r="X59" i="32" s="1"/>
  <c r="D60" i="32"/>
  <c r="E60" i="32"/>
  <c r="F60" i="32"/>
  <c r="G60" i="32"/>
  <c r="H60" i="32"/>
  <c r="I60" i="32"/>
  <c r="J60" i="32"/>
  <c r="AU58" i="18"/>
  <c r="L60" i="32" s="1"/>
  <c r="P60" i="32"/>
  <c r="Q60" i="32"/>
  <c r="R60" i="32"/>
  <c r="S60" i="32"/>
  <c r="T60" i="32"/>
  <c r="U60" i="32"/>
  <c r="V60" i="32"/>
  <c r="AV58" i="18"/>
  <c r="X60" i="32" s="1"/>
  <c r="D61" i="32"/>
  <c r="E61" i="32"/>
  <c r="F61" i="32"/>
  <c r="G61" i="32"/>
  <c r="H61" i="32"/>
  <c r="I61" i="32"/>
  <c r="J61" i="32"/>
  <c r="AU59" i="18"/>
  <c r="L61" i="32" s="1"/>
  <c r="P61" i="32"/>
  <c r="Q61" i="32"/>
  <c r="R61" i="32"/>
  <c r="S61" i="32"/>
  <c r="T61" i="32"/>
  <c r="U61" i="32"/>
  <c r="V61" i="32"/>
  <c r="AV59" i="18"/>
  <c r="X61" i="32" s="1"/>
  <c r="D62" i="32"/>
  <c r="E62" i="32"/>
  <c r="F62" i="32"/>
  <c r="G62" i="32"/>
  <c r="H62" i="32"/>
  <c r="I62" i="32"/>
  <c r="J62" i="32"/>
  <c r="AU60" i="18"/>
  <c r="L62" i="32" s="1"/>
  <c r="P62" i="32"/>
  <c r="Q62" i="32"/>
  <c r="R62" i="32"/>
  <c r="S62" i="32"/>
  <c r="T62" i="32"/>
  <c r="U62" i="32"/>
  <c r="V62" i="32"/>
  <c r="AV60" i="18"/>
  <c r="X62" i="32" s="1"/>
  <c r="D63" i="32"/>
  <c r="E63" i="32"/>
  <c r="F63" i="32"/>
  <c r="G63" i="32"/>
  <c r="H63" i="32"/>
  <c r="I63" i="32"/>
  <c r="J63" i="32"/>
  <c r="AU61" i="18"/>
  <c r="L63" i="32" s="1"/>
  <c r="P63" i="32"/>
  <c r="Q63" i="32"/>
  <c r="R63" i="32"/>
  <c r="S63" i="32"/>
  <c r="T63" i="32"/>
  <c r="U63" i="32"/>
  <c r="V63" i="32"/>
  <c r="AV61" i="18"/>
  <c r="X63" i="32" s="1"/>
  <c r="D64" i="32"/>
  <c r="E64" i="32"/>
  <c r="F64" i="32"/>
  <c r="G64" i="32"/>
  <c r="H64" i="32"/>
  <c r="I64" i="32"/>
  <c r="J64" i="32"/>
  <c r="AU62" i="18"/>
  <c r="P64" i="32"/>
  <c r="Q64" i="32"/>
  <c r="R64" i="32"/>
  <c r="S64" i="32"/>
  <c r="T64" i="32"/>
  <c r="U64" i="32"/>
  <c r="V64" i="32"/>
  <c r="AV62" i="18"/>
  <c r="X64" i="32" s="1"/>
  <c r="D65" i="32"/>
  <c r="E65" i="32"/>
  <c r="F65" i="32"/>
  <c r="G65" i="32"/>
  <c r="H65" i="32"/>
  <c r="I65" i="32"/>
  <c r="J65" i="32"/>
  <c r="AU63" i="18"/>
  <c r="L65" i="32" s="1"/>
  <c r="P65" i="32"/>
  <c r="Q65" i="32"/>
  <c r="R65" i="32"/>
  <c r="S65" i="32"/>
  <c r="T65" i="32"/>
  <c r="U65" i="32"/>
  <c r="V65" i="32"/>
  <c r="AV63" i="18"/>
  <c r="X65" i="32" s="1"/>
  <c r="D66" i="32"/>
  <c r="E66" i="32"/>
  <c r="F66" i="32"/>
  <c r="G66" i="32"/>
  <c r="H66" i="32"/>
  <c r="I66" i="32"/>
  <c r="J66" i="32"/>
  <c r="AU64" i="18"/>
  <c r="L66" i="32" s="1"/>
  <c r="P66" i="32"/>
  <c r="Q66" i="32"/>
  <c r="R66" i="32"/>
  <c r="S66" i="32"/>
  <c r="T66" i="32"/>
  <c r="U66" i="32"/>
  <c r="V66" i="32"/>
  <c r="AV64" i="18"/>
  <c r="X66" i="32"/>
  <c r="D67" i="32"/>
  <c r="E67" i="32"/>
  <c r="F67" i="32"/>
  <c r="G67" i="32"/>
  <c r="H67" i="32"/>
  <c r="I67" i="32"/>
  <c r="J67" i="32"/>
  <c r="AU65" i="18"/>
  <c r="L67" i="32" s="1"/>
  <c r="P67" i="32"/>
  <c r="Q67" i="32"/>
  <c r="R67" i="32"/>
  <c r="S67" i="32"/>
  <c r="T67" i="32"/>
  <c r="U67" i="32"/>
  <c r="V67" i="32"/>
  <c r="AV65" i="18"/>
  <c r="X67" i="32" s="1"/>
  <c r="D68" i="32"/>
  <c r="E68" i="32"/>
  <c r="F68" i="32"/>
  <c r="G68" i="32"/>
  <c r="H68" i="32"/>
  <c r="I68" i="32"/>
  <c r="J68" i="32"/>
  <c r="AU66" i="18"/>
  <c r="L68" i="32" s="1"/>
  <c r="P68" i="32"/>
  <c r="Q68" i="32"/>
  <c r="R68" i="32"/>
  <c r="S68" i="32"/>
  <c r="T68" i="32"/>
  <c r="U68" i="32"/>
  <c r="V68" i="32"/>
  <c r="AV66" i="18"/>
  <c r="X68" i="32" s="1"/>
  <c r="D69" i="32"/>
  <c r="E69" i="32"/>
  <c r="F69" i="32"/>
  <c r="G69" i="32"/>
  <c r="H69" i="32"/>
  <c r="I69" i="32"/>
  <c r="J69" i="32"/>
  <c r="AU67" i="18"/>
  <c r="L69" i="32" s="1"/>
  <c r="P69" i="32"/>
  <c r="Q69" i="32"/>
  <c r="R69" i="32"/>
  <c r="S69" i="32"/>
  <c r="T69" i="32"/>
  <c r="U69" i="32"/>
  <c r="V69" i="32"/>
  <c r="AV67" i="18"/>
  <c r="X69" i="32" s="1"/>
  <c r="D70" i="32"/>
  <c r="E70" i="32"/>
  <c r="F70" i="32"/>
  <c r="G70" i="32"/>
  <c r="H70" i="32"/>
  <c r="I70" i="32"/>
  <c r="J70" i="32"/>
  <c r="AU68" i="18"/>
  <c r="L70" i="32" s="1"/>
  <c r="P70" i="32"/>
  <c r="Q70" i="32"/>
  <c r="R70" i="32"/>
  <c r="S70" i="32"/>
  <c r="T70" i="32"/>
  <c r="U70" i="32"/>
  <c r="V70" i="32"/>
  <c r="AV68" i="18"/>
  <c r="X70" i="32" s="1"/>
  <c r="D71" i="32"/>
  <c r="E71" i="32"/>
  <c r="F71" i="32"/>
  <c r="G71" i="32"/>
  <c r="H71" i="32"/>
  <c r="I71" i="32"/>
  <c r="J71" i="32"/>
  <c r="AU69" i="18"/>
  <c r="L71" i="32" s="1"/>
  <c r="P71" i="32"/>
  <c r="Q71" i="32"/>
  <c r="R71" i="32"/>
  <c r="S71" i="32"/>
  <c r="T71" i="32"/>
  <c r="U71" i="32"/>
  <c r="V71" i="32"/>
  <c r="AV69" i="18"/>
  <c r="X71" i="32" s="1"/>
  <c r="D72" i="32"/>
  <c r="E72" i="32"/>
  <c r="F72" i="32"/>
  <c r="G72" i="32"/>
  <c r="H72" i="32"/>
  <c r="I72" i="32"/>
  <c r="J72" i="32"/>
  <c r="AU70" i="18"/>
  <c r="L72" i="32" s="1"/>
  <c r="P72" i="32"/>
  <c r="Q72" i="32"/>
  <c r="R72" i="32"/>
  <c r="S72" i="32"/>
  <c r="T72" i="32"/>
  <c r="U72" i="32"/>
  <c r="V72" i="32"/>
  <c r="AV70" i="18"/>
  <c r="X72" i="32" s="1"/>
  <c r="D73" i="32"/>
  <c r="E73" i="32"/>
  <c r="F73" i="32"/>
  <c r="G73" i="32"/>
  <c r="H73" i="32"/>
  <c r="I73" i="32"/>
  <c r="J73" i="32"/>
  <c r="AU71" i="18"/>
  <c r="L73" i="32" s="1"/>
  <c r="P73" i="32"/>
  <c r="Q73" i="32"/>
  <c r="R73" i="32"/>
  <c r="S73" i="32"/>
  <c r="T73" i="32"/>
  <c r="U73" i="32"/>
  <c r="V73" i="32"/>
  <c r="AV71" i="18"/>
  <c r="X73" i="32"/>
  <c r="D74" i="32"/>
  <c r="E74" i="32"/>
  <c r="F74" i="32"/>
  <c r="G74" i="32"/>
  <c r="H74" i="32"/>
  <c r="I74" i="32"/>
  <c r="J74" i="32"/>
  <c r="AU72" i="18"/>
  <c r="L74" i="32" s="1"/>
  <c r="P74" i="32"/>
  <c r="Q74" i="32"/>
  <c r="R74" i="32"/>
  <c r="S74" i="32"/>
  <c r="T74" i="32"/>
  <c r="U74" i="32"/>
  <c r="V74" i="32"/>
  <c r="AV72" i="18"/>
  <c r="X74" i="32" s="1"/>
  <c r="D75" i="32"/>
  <c r="E75" i="32"/>
  <c r="F75" i="32"/>
  <c r="G75" i="32"/>
  <c r="H75" i="32"/>
  <c r="I75" i="32"/>
  <c r="J75" i="32"/>
  <c r="AU73" i="18"/>
  <c r="L75" i="32" s="1"/>
  <c r="P75" i="32"/>
  <c r="Q75" i="32"/>
  <c r="R75" i="32"/>
  <c r="S75" i="32"/>
  <c r="T75" i="32"/>
  <c r="U75" i="32"/>
  <c r="V75" i="32"/>
  <c r="AV73" i="18"/>
  <c r="X75" i="32" s="1"/>
  <c r="D76" i="32"/>
  <c r="E76" i="32"/>
  <c r="F76" i="32"/>
  <c r="G76" i="32"/>
  <c r="H76" i="32"/>
  <c r="I76" i="32"/>
  <c r="J76" i="32"/>
  <c r="AU74" i="18"/>
  <c r="L76" i="32" s="1"/>
  <c r="P76" i="32"/>
  <c r="Q76" i="32"/>
  <c r="R76" i="32"/>
  <c r="S76" i="32"/>
  <c r="T76" i="32"/>
  <c r="U76" i="32"/>
  <c r="V76" i="32"/>
  <c r="AV74" i="18"/>
  <c r="X76" i="32" s="1"/>
  <c r="D77" i="32"/>
  <c r="E77" i="32"/>
  <c r="F77" i="32"/>
  <c r="G77" i="32"/>
  <c r="H77" i="32"/>
  <c r="I77" i="32"/>
  <c r="J77" i="32"/>
  <c r="AU75" i="18"/>
  <c r="L77" i="32" s="1"/>
  <c r="P77" i="32"/>
  <c r="Q77" i="32"/>
  <c r="R77" i="32"/>
  <c r="S77" i="32"/>
  <c r="T77" i="32"/>
  <c r="U77" i="32"/>
  <c r="V77" i="32"/>
  <c r="AV75" i="18"/>
  <c r="X77" i="32"/>
  <c r="D78" i="32"/>
  <c r="E78" i="32"/>
  <c r="F78" i="32"/>
  <c r="G78" i="32"/>
  <c r="H78" i="32"/>
  <c r="I78" i="32"/>
  <c r="J78" i="32"/>
  <c r="AU76" i="18"/>
  <c r="L78" i="32" s="1"/>
  <c r="P78" i="32"/>
  <c r="Q78" i="32"/>
  <c r="R78" i="32"/>
  <c r="S78" i="32"/>
  <c r="T78" i="32"/>
  <c r="U78" i="32"/>
  <c r="V78" i="32"/>
  <c r="AV76" i="18"/>
  <c r="X78" i="32" s="1"/>
  <c r="D79" i="32"/>
  <c r="E79" i="32"/>
  <c r="F79" i="32"/>
  <c r="G79" i="32"/>
  <c r="H79" i="32"/>
  <c r="I79" i="32"/>
  <c r="J79" i="32"/>
  <c r="AU77" i="18"/>
  <c r="P79" i="32"/>
  <c r="Q79" i="32"/>
  <c r="R79" i="32"/>
  <c r="S79" i="32"/>
  <c r="T79" i="32"/>
  <c r="U79" i="32"/>
  <c r="V79" i="32"/>
  <c r="AV77" i="18"/>
  <c r="X79" i="32" s="1"/>
  <c r="D80" i="32"/>
  <c r="E80" i="32"/>
  <c r="F80" i="32"/>
  <c r="G80" i="32"/>
  <c r="H80" i="32"/>
  <c r="I80" i="32"/>
  <c r="J80" i="32"/>
  <c r="AU78" i="18"/>
  <c r="L80" i="32" s="1"/>
  <c r="P80" i="32"/>
  <c r="Q80" i="32"/>
  <c r="R80" i="32"/>
  <c r="S80" i="32"/>
  <c r="T80" i="32"/>
  <c r="U80" i="32"/>
  <c r="V80" i="32"/>
  <c r="AV78" i="18"/>
  <c r="X80" i="32" s="1"/>
  <c r="D81" i="32"/>
  <c r="E81" i="32"/>
  <c r="F81" i="32"/>
  <c r="G81" i="32"/>
  <c r="H81" i="32"/>
  <c r="I81" i="32"/>
  <c r="J81" i="32"/>
  <c r="AU79" i="18"/>
  <c r="L81" i="32" s="1"/>
  <c r="P81" i="32"/>
  <c r="Q81" i="32"/>
  <c r="R81" i="32"/>
  <c r="S81" i="32"/>
  <c r="T81" i="32"/>
  <c r="U81" i="32"/>
  <c r="V81" i="32"/>
  <c r="AV79" i="18"/>
  <c r="X81" i="32"/>
  <c r="D82" i="32"/>
  <c r="E82" i="32"/>
  <c r="F82" i="32"/>
  <c r="G82" i="32"/>
  <c r="H82" i="32"/>
  <c r="I82" i="32"/>
  <c r="J82" i="32"/>
  <c r="AU80" i="18"/>
  <c r="L82" i="32"/>
  <c r="P82" i="32"/>
  <c r="Q82" i="32"/>
  <c r="R82" i="32"/>
  <c r="S82" i="32"/>
  <c r="T82" i="32"/>
  <c r="U82" i="32"/>
  <c r="V82" i="32"/>
  <c r="AV80" i="18"/>
  <c r="X82" i="32" s="1"/>
  <c r="D83" i="32"/>
  <c r="E83" i="32"/>
  <c r="F83" i="32"/>
  <c r="G83" i="32"/>
  <c r="H83" i="32"/>
  <c r="I83" i="32"/>
  <c r="J83" i="32"/>
  <c r="AU81" i="18"/>
  <c r="L83" i="32" s="1"/>
  <c r="P83" i="32"/>
  <c r="Q83" i="32"/>
  <c r="R83" i="32"/>
  <c r="S83" i="32"/>
  <c r="T83" i="32"/>
  <c r="U83" i="32"/>
  <c r="V83" i="32"/>
  <c r="AV81" i="18"/>
  <c r="X83" i="32" s="1"/>
  <c r="D84" i="32"/>
  <c r="E84" i="32"/>
  <c r="F84" i="32"/>
  <c r="G84" i="32"/>
  <c r="H84" i="32"/>
  <c r="I84" i="32"/>
  <c r="J84" i="32"/>
  <c r="AU82" i="18"/>
  <c r="L84" i="32" s="1"/>
  <c r="P84" i="32"/>
  <c r="Q84" i="32"/>
  <c r="R84" i="32"/>
  <c r="S84" i="32"/>
  <c r="T84" i="32"/>
  <c r="U84" i="32"/>
  <c r="V84" i="32"/>
  <c r="AV82" i="18"/>
  <c r="X84" i="32" s="1"/>
  <c r="D85" i="32"/>
  <c r="E85" i="32"/>
  <c r="F85" i="32"/>
  <c r="G85" i="32"/>
  <c r="H85" i="32"/>
  <c r="I85" i="32"/>
  <c r="J85" i="32"/>
  <c r="AU83" i="18"/>
  <c r="L85" i="32" s="1"/>
  <c r="P85" i="32"/>
  <c r="Q85" i="32"/>
  <c r="R85" i="32"/>
  <c r="S85" i="32"/>
  <c r="T85" i="32"/>
  <c r="U85" i="32"/>
  <c r="V85" i="32"/>
  <c r="AV83" i="18"/>
  <c r="X85" i="32" s="1"/>
  <c r="D86" i="32"/>
  <c r="E86" i="32"/>
  <c r="F86" i="32"/>
  <c r="G86" i="32"/>
  <c r="H86" i="32"/>
  <c r="I86" i="32"/>
  <c r="J86" i="32"/>
  <c r="AU84" i="18"/>
  <c r="L86" i="32" s="1"/>
  <c r="P86" i="32"/>
  <c r="Q86" i="32"/>
  <c r="R86" i="32"/>
  <c r="S86" i="32"/>
  <c r="T86" i="32"/>
  <c r="U86" i="32"/>
  <c r="V86" i="32"/>
  <c r="AV84" i="18"/>
  <c r="X86" i="32" s="1"/>
  <c r="D87" i="32"/>
  <c r="E87" i="32"/>
  <c r="F87" i="32"/>
  <c r="G87" i="32"/>
  <c r="H87" i="32"/>
  <c r="I87" i="32"/>
  <c r="J87" i="32"/>
  <c r="AU85" i="18"/>
  <c r="L87" i="32" s="1"/>
  <c r="P87" i="32"/>
  <c r="Q87" i="32"/>
  <c r="R87" i="32"/>
  <c r="S87" i="32"/>
  <c r="T87" i="32"/>
  <c r="U87" i="32"/>
  <c r="V87" i="32"/>
  <c r="AV85" i="18"/>
  <c r="X87" i="32"/>
  <c r="D88" i="32"/>
  <c r="E88" i="32"/>
  <c r="F88" i="32"/>
  <c r="G88" i="32"/>
  <c r="H88" i="32"/>
  <c r="I88" i="32"/>
  <c r="J88" i="32"/>
  <c r="AU86" i="18"/>
  <c r="L88" i="32" s="1"/>
  <c r="P88" i="32"/>
  <c r="Q88" i="32"/>
  <c r="R88" i="32"/>
  <c r="S88" i="32"/>
  <c r="T88" i="32"/>
  <c r="U88" i="32"/>
  <c r="V88" i="32"/>
  <c r="AV86" i="18"/>
  <c r="X88" i="32" s="1"/>
  <c r="D89" i="32"/>
  <c r="E89" i="32"/>
  <c r="F89" i="32"/>
  <c r="G89" i="32"/>
  <c r="H89" i="32"/>
  <c r="I89" i="32"/>
  <c r="J89" i="32"/>
  <c r="AU87" i="18"/>
  <c r="L89" i="32" s="1"/>
  <c r="P89" i="32"/>
  <c r="Q89" i="32"/>
  <c r="R89" i="32"/>
  <c r="S89" i="32"/>
  <c r="T89" i="32"/>
  <c r="U89" i="32"/>
  <c r="V89" i="32"/>
  <c r="AV87" i="18"/>
  <c r="X89" i="32" s="1"/>
  <c r="D90" i="32"/>
  <c r="E90" i="32"/>
  <c r="F90" i="32"/>
  <c r="G90" i="32"/>
  <c r="H90" i="32"/>
  <c r="I90" i="32"/>
  <c r="J90" i="32"/>
  <c r="AU88" i="18"/>
  <c r="L90" i="32" s="1"/>
  <c r="P90" i="32"/>
  <c r="Q90" i="32"/>
  <c r="R90" i="32"/>
  <c r="S90" i="32"/>
  <c r="T90" i="32"/>
  <c r="U90" i="32"/>
  <c r="V90" i="32"/>
  <c r="AV88" i="18"/>
  <c r="X90" i="32" s="1"/>
  <c r="D91" i="32"/>
  <c r="E91" i="32"/>
  <c r="F91" i="32"/>
  <c r="G91" i="32"/>
  <c r="H91" i="32"/>
  <c r="I91" i="32"/>
  <c r="J91" i="32"/>
  <c r="AU89" i="18"/>
  <c r="L91" i="32"/>
  <c r="P91" i="32"/>
  <c r="Q91" i="32"/>
  <c r="R91" i="32"/>
  <c r="S91" i="32"/>
  <c r="T91" i="32"/>
  <c r="U91" i="32"/>
  <c r="V91" i="32"/>
  <c r="AV89" i="18"/>
  <c r="X91" i="32" s="1"/>
  <c r="D92" i="32"/>
  <c r="E92" i="32"/>
  <c r="F92" i="32"/>
  <c r="G92" i="32"/>
  <c r="H92" i="32"/>
  <c r="I92" i="32"/>
  <c r="J92" i="32"/>
  <c r="AU90" i="18"/>
  <c r="L92" i="32" s="1"/>
  <c r="P92" i="32"/>
  <c r="Q92" i="32"/>
  <c r="R92" i="32"/>
  <c r="S92" i="32"/>
  <c r="T92" i="32"/>
  <c r="U92" i="32"/>
  <c r="V92" i="32"/>
  <c r="AV90" i="18"/>
  <c r="X92" i="32" s="1"/>
  <c r="D93" i="32"/>
  <c r="E93" i="32"/>
  <c r="F93" i="32"/>
  <c r="G93" i="32"/>
  <c r="H93" i="32"/>
  <c r="I93" i="32"/>
  <c r="J93" i="32"/>
  <c r="AU91" i="18"/>
  <c r="L93" i="32" s="1"/>
  <c r="P93" i="32"/>
  <c r="Q93" i="32"/>
  <c r="R93" i="32"/>
  <c r="S93" i="32"/>
  <c r="T93" i="32"/>
  <c r="U93" i="32"/>
  <c r="V93" i="32"/>
  <c r="AV91" i="18"/>
  <c r="X93" i="32" s="1"/>
  <c r="D94" i="32"/>
  <c r="E94" i="32"/>
  <c r="F94" i="32"/>
  <c r="G94" i="32"/>
  <c r="H94" i="32"/>
  <c r="I94" i="32"/>
  <c r="J94" i="32"/>
  <c r="AU92" i="18"/>
  <c r="L94" i="32" s="1"/>
  <c r="P94" i="32"/>
  <c r="Q94" i="32"/>
  <c r="R94" i="32"/>
  <c r="S94" i="32"/>
  <c r="T94" i="32"/>
  <c r="U94" i="32"/>
  <c r="V94" i="32"/>
  <c r="AV92" i="18"/>
  <c r="X94" i="32" s="1"/>
  <c r="D95" i="32"/>
  <c r="E95" i="32"/>
  <c r="F95" i="32"/>
  <c r="G95" i="32"/>
  <c r="H95" i="32"/>
  <c r="I95" i="32"/>
  <c r="J95" i="32"/>
  <c r="AU93" i="18"/>
  <c r="L95" i="32"/>
  <c r="P95" i="32"/>
  <c r="Q95" i="32"/>
  <c r="R95" i="32"/>
  <c r="S95" i="32"/>
  <c r="T95" i="32"/>
  <c r="U95" i="32"/>
  <c r="V95" i="32"/>
  <c r="AV93" i="18"/>
  <c r="X95" i="32" s="1"/>
  <c r="D96" i="32"/>
  <c r="E96" i="32"/>
  <c r="F96" i="32"/>
  <c r="G96" i="32"/>
  <c r="H96" i="32"/>
  <c r="I96" i="32"/>
  <c r="J96" i="32"/>
  <c r="AU94" i="18"/>
  <c r="L96" i="32" s="1"/>
  <c r="P96" i="32"/>
  <c r="Q96" i="32"/>
  <c r="R96" i="32"/>
  <c r="S96" i="32"/>
  <c r="T96" i="32"/>
  <c r="U96" i="32"/>
  <c r="V96" i="32"/>
  <c r="AV94" i="18"/>
  <c r="X96" i="32" s="1"/>
  <c r="D97" i="32"/>
  <c r="E97" i="32"/>
  <c r="F97" i="32"/>
  <c r="G97" i="32"/>
  <c r="H97" i="32"/>
  <c r="I97" i="32"/>
  <c r="J97" i="32"/>
  <c r="AU95" i="18"/>
  <c r="L97" i="32" s="1"/>
  <c r="P97" i="32"/>
  <c r="Q97" i="32"/>
  <c r="R97" i="32"/>
  <c r="S97" i="32"/>
  <c r="T97" i="32"/>
  <c r="U97" i="32"/>
  <c r="V97" i="32"/>
  <c r="AV95" i="18"/>
  <c r="X97" i="32"/>
  <c r="D98" i="32"/>
  <c r="E98" i="32"/>
  <c r="F98" i="32"/>
  <c r="G98" i="32"/>
  <c r="H98" i="32"/>
  <c r="I98" i="32"/>
  <c r="J98" i="32"/>
  <c r="AU96" i="18"/>
  <c r="L98" i="32" s="1"/>
  <c r="P98" i="32"/>
  <c r="Q98" i="32"/>
  <c r="R98" i="32"/>
  <c r="S98" i="32"/>
  <c r="T98" i="32"/>
  <c r="U98" i="32"/>
  <c r="V98" i="32"/>
  <c r="AV96" i="18"/>
  <c r="X98" i="32" s="1"/>
  <c r="D99" i="32"/>
  <c r="E99" i="32"/>
  <c r="F99" i="32"/>
  <c r="G99" i="32"/>
  <c r="H99" i="32"/>
  <c r="I99" i="32"/>
  <c r="J99" i="32"/>
  <c r="AU97" i="18"/>
  <c r="P99" i="32"/>
  <c r="Q99" i="32"/>
  <c r="R99" i="32"/>
  <c r="S99" i="32"/>
  <c r="T99" i="32"/>
  <c r="U99" i="32"/>
  <c r="V99" i="32"/>
  <c r="AV97" i="18"/>
  <c r="X99" i="32" s="1"/>
  <c r="D100" i="32"/>
  <c r="E100" i="32"/>
  <c r="F100" i="32"/>
  <c r="G100" i="32"/>
  <c r="H100" i="32"/>
  <c r="I100" i="32"/>
  <c r="J100" i="32"/>
  <c r="AU98" i="18"/>
  <c r="L100" i="32" s="1"/>
  <c r="P100" i="32"/>
  <c r="Q100" i="32"/>
  <c r="R100" i="32"/>
  <c r="S100" i="32"/>
  <c r="T100" i="32"/>
  <c r="U100" i="32"/>
  <c r="V100" i="32"/>
  <c r="AV98" i="18"/>
  <c r="X100" i="32" s="1"/>
  <c r="D101" i="32"/>
  <c r="E101" i="32"/>
  <c r="F101" i="32"/>
  <c r="G101" i="32"/>
  <c r="H101" i="32"/>
  <c r="I101" i="32"/>
  <c r="J101" i="32"/>
  <c r="AU99" i="18"/>
  <c r="L101" i="32" s="1"/>
  <c r="P101" i="32"/>
  <c r="Q101" i="32"/>
  <c r="R101" i="32"/>
  <c r="S101" i="32"/>
  <c r="T101" i="32"/>
  <c r="U101" i="32"/>
  <c r="V101" i="32"/>
  <c r="AV99" i="18"/>
  <c r="X101" i="32" s="1"/>
  <c r="D102" i="32"/>
  <c r="E102" i="32"/>
  <c r="F102" i="32"/>
  <c r="G102" i="32"/>
  <c r="H102" i="32"/>
  <c r="I102" i="32"/>
  <c r="J102" i="32"/>
  <c r="AU100" i="18"/>
  <c r="L102" i="32" s="1"/>
  <c r="P102" i="32"/>
  <c r="Q102" i="32"/>
  <c r="R102" i="32"/>
  <c r="S102" i="32"/>
  <c r="T102" i="32"/>
  <c r="U102" i="32"/>
  <c r="V102" i="32"/>
  <c r="AV100" i="18"/>
  <c r="X102" i="32" s="1"/>
  <c r="D103" i="32"/>
  <c r="E103" i="32"/>
  <c r="F103" i="32"/>
  <c r="G103" i="32"/>
  <c r="H103" i="32"/>
  <c r="I103" i="32"/>
  <c r="J103" i="32"/>
  <c r="AU101" i="18"/>
  <c r="L103" i="32" s="1"/>
  <c r="P103" i="32"/>
  <c r="Q103" i="32"/>
  <c r="R103" i="32"/>
  <c r="S103" i="32"/>
  <c r="T103" i="32"/>
  <c r="U103" i="32"/>
  <c r="V103" i="32"/>
  <c r="AV101" i="18"/>
  <c r="X103" i="32" s="1"/>
  <c r="D104" i="32"/>
  <c r="E104" i="32"/>
  <c r="F104" i="32"/>
  <c r="G104" i="32"/>
  <c r="H104" i="32"/>
  <c r="I104" i="32"/>
  <c r="J104" i="32"/>
  <c r="AU102" i="18"/>
  <c r="L104" i="32"/>
  <c r="P104" i="32"/>
  <c r="Q104" i="32"/>
  <c r="R104" i="32"/>
  <c r="S104" i="32"/>
  <c r="T104" i="32"/>
  <c r="U104" i="32"/>
  <c r="V104" i="32"/>
  <c r="AV102" i="18"/>
  <c r="X104" i="32" s="1"/>
  <c r="D105" i="32"/>
  <c r="E105" i="32"/>
  <c r="F105" i="32"/>
  <c r="G105" i="32"/>
  <c r="H105" i="32"/>
  <c r="I105" i="32"/>
  <c r="J105" i="32"/>
  <c r="AU103" i="18"/>
  <c r="L105" i="32" s="1"/>
  <c r="P105" i="32"/>
  <c r="Q105" i="32"/>
  <c r="R105" i="32"/>
  <c r="S105" i="32"/>
  <c r="T105" i="32"/>
  <c r="U105" i="32"/>
  <c r="V105" i="32"/>
  <c r="AV103" i="18"/>
  <c r="X105" i="32" s="1"/>
  <c r="D106" i="32"/>
  <c r="E106" i="32"/>
  <c r="F106" i="32"/>
  <c r="G106" i="32"/>
  <c r="H106" i="32"/>
  <c r="I106" i="32"/>
  <c r="J106" i="32"/>
  <c r="AU104" i="18"/>
  <c r="L106" i="32" s="1"/>
  <c r="P106" i="32"/>
  <c r="Q106" i="32"/>
  <c r="R106" i="32"/>
  <c r="S106" i="32"/>
  <c r="T106" i="32"/>
  <c r="U106" i="32"/>
  <c r="V106" i="32"/>
  <c r="AV104" i="18"/>
  <c r="X106" i="32" s="1"/>
  <c r="D107" i="32"/>
  <c r="E107" i="32"/>
  <c r="F107" i="32"/>
  <c r="G107" i="32"/>
  <c r="H107" i="32"/>
  <c r="I107" i="32"/>
  <c r="J107" i="32"/>
  <c r="AU105" i="18"/>
  <c r="L107" i="32" s="1"/>
  <c r="P107" i="32"/>
  <c r="Q107" i="32"/>
  <c r="R107" i="32"/>
  <c r="S107" i="32"/>
  <c r="T107" i="32"/>
  <c r="U107" i="32"/>
  <c r="V107" i="32"/>
  <c r="AV105" i="18"/>
  <c r="X107" i="32" s="1"/>
  <c r="D108" i="32"/>
  <c r="E108" i="32"/>
  <c r="F108" i="32"/>
  <c r="G108" i="32"/>
  <c r="H108" i="32"/>
  <c r="I108" i="32"/>
  <c r="J108" i="32"/>
  <c r="AU106" i="18"/>
  <c r="L108" i="32" s="1"/>
  <c r="P108" i="32"/>
  <c r="Q108" i="32"/>
  <c r="R108" i="32"/>
  <c r="S108" i="32"/>
  <c r="T108" i="32"/>
  <c r="U108" i="32"/>
  <c r="V108" i="32"/>
  <c r="AV106" i="18"/>
  <c r="X108" i="32" s="1"/>
  <c r="D109" i="32"/>
  <c r="E109" i="32"/>
  <c r="F109" i="32"/>
  <c r="G109" i="32"/>
  <c r="H109" i="32"/>
  <c r="I109" i="32"/>
  <c r="J109" i="32"/>
  <c r="AU107" i="18"/>
  <c r="L109" i="32" s="1"/>
  <c r="P109" i="32"/>
  <c r="Q109" i="32"/>
  <c r="R109" i="32"/>
  <c r="S109" i="32"/>
  <c r="T109" i="32"/>
  <c r="U109" i="32"/>
  <c r="V109" i="32"/>
  <c r="AV107" i="18"/>
  <c r="X109" i="32"/>
  <c r="D110" i="32"/>
  <c r="E110" i="32"/>
  <c r="F110" i="32"/>
  <c r="G110" i="32"/>
  <c r="H110" i="32"/>
  <c r="I110" i="32"/>
  <c r="J110" i="32"/>
  <c r="AU108" i="18"/>
  <c r="L110" i="32" s="1"/>
  <c r="P110" i="32"/>
  <c r="Q110" i="32"/>
  <c r="R110" i="32"/>
  <c r="S110" i="32"/>
  <c r="T110" i="32"/>
  <c r="U110" i="32"/>
  <c r="V110" i="32"/>
  <c r="AV108" i="18"/>
  <c r="X110" i="32" s="1"/>
  <c r="D111" i="32"/>
  <c r="E111" i="32"/>
  <c r="F111" i="32"/>
  <c r="G111" i="32"/>
  <c r="H111" i="32"/>
  <c r="I111" i="32"/>
  <c r="J111" i="32"/>
  <c r="AU109" i="18"/>
  <c r="L111" i="32" s="1"/>
  <c r="P111" i="32"/>
  <c r="Q111" i="32"/>
  <c r="R111" i="32"/>
  <c r="S111" i="32"/>
  <c r="T111" i="32"/>
  <c r="U111" i="32"/>
  <c r="V111" i="32"/>
  <c r="AV109" i="18"/>
  <c r="X111" i="32" s="1"/>
  <c r="D112" i="32"/>
  <c r="E112" i="32"/>
  <c r="F112" i="32"/>
  <c r="K112" i="32" s="1"/>
  <c r="N112" i="32" s="1"/>
  <c r="G112" i="32"/>
  <c r="H112" i="32"/>
  <c r="I112" i="32"/>
  <c r="J112" i="32"/>
  <c r="AU110" i="18"/>
  <c r="L112" i="32" s="1"/>
  <c r="P112" i="32"/>
  <c r="Q112" i="32"/>
  <c r="R112" i="32"/>
  <c r="S112" i="32"/>
  <c r="T112" i="32"/>
  <c r="U112" i="32"/>
  <c r="V112" i="32"/>
  <c r="AV110" i="18"/>
  <c r="X112" i="32" s="1"/>
  <c r="D113" i="32"/>
  <c r="E113" i="32"/>
  <c r="F113" i="32"/>
  <c r="G113" i="32"/>
  <c r="H113" i="32"/>
  <c r="I113" i="32"/>
  <c r="J113" i="32"/>
  <c r="AU111" i="18"/>
  <c r="L113" i="32" s="1"/>
  <c r="P113" i="32"/>
  <c r="Q113" i="32"/>
  <c r="R113" i="32"/>
  <c r="S113" i="32"/>
  <c r="T113" i="32"/>
  <c r="U113" i="32"/>
  <c r="V113" i="32"/>
  <c r="AV111" i="18"/>
  <c r="X113" i="32" s="1"/>
  <c r="D114" i="32"/>
  <c r="E114" i="32"/>
  <c r="F114" i="32"/>
  <c r="G114" i="32"/>
  <c r="H114" i="32"/>
  <c r="I114" i="32"/>
  <c r="J114" i="32"/>
  <c r="AU112" i="18"/>
  <c r="L114" i="32" s="1"/>
  <c r="P114" i="32"/>
  <c r="Q114" i="32"/>
  <c r="R114" i="32"/>
  <c r="S114" i="32"/>
  <c r="T114" i="32"/>
  <c r="U114" i="32"/>
  <c r="V114" i="32"/>
  <c r="AV112" i="18"/>
  <c r="X114" i="32" s="1"/>
  <c r="D115" i="32"/>
  <c r="E115" i="32"/>
  <c r="F115" i="32"/>
  <c r="G115" i="32"/>
  <c r="H115" i="32"/>
  <c r="I115" i="32"/>
  <c r="J115" i="32"/>
  <c r="AU113" i="18"/>
  <c r="L115" i="32" s="1"/>
  <c r="P115" i="32"/>
  <c r="Q115" i="32"/>
  <c r="R115" i="32"/>
  <c r="S115" i="32"/>
  <c r="T115" i="32"/>
  <c r="U115" i="32"/>
  <c r="V115" i="32"/>
  <c r="AV113" i="18"/>
  <c r="X115" i="32" s="1"/>
  <c r="D116" i="32"/>
  <c r="E116" i="32"/>
  <c r="F116" i="32"/>
  <c r="G116" i="32"/>
  <c r="H116" i="32"/>
  <c r="I116" i="32"/>
  <c r="J116" i="32"/>
  <c r="AU114" i="18"/>
  <c r="L116" i="32"/>
  <c r="P116" i="32"/>
  <c r="Q116" i="32"/>
  <c r="R116" i="32"/>
  <c r="S116" i="32"/>
  <c r="T116" i="32"/>
  <c r="U116" i="32"/>
  <c r="V116" i="32"/>
  <c r="AV114" i="18"/>
  <c r="X116" i="32" s="1"/>
  <c r="D117" i="32"/>
  <c r="E117" i="32"/>
  <c r="F117" i="32"/>
  <c r="G117" i="32"/>
  <c r="H117" i="32"/>
  <c r="I117" i="32"/>
  <c r="J117" i="32"/>
  <c r="AU115" i="18"/>
  <c r="L117" i="32" s="1"/>
  <c r="P117" i="32"/>
  <c r="Q117" i="32"/>
  <c r="R117" i="32"/>
  <c r="S117" i="32"/>
  <c r="T117" i="32"/>
  <c r="U117" i="32"/>
  <c r="V117" i="32"/>
  <c r="AV115" i="18"/>
  <c r="X117" i="32"/>
  <c r="D118" i="32"/>
  <c r="E118" i="32"/>
  <c r="F118" i="32"/>
  <c r="G118" i="32"/>
  <c r="H118" i="32"/>
  <c r="I118" i="32"/>
  <c r="J118" i="32"/>
  <c r="AU116" i="18"/>
  <c r="L118" i="32" s="1"/>
  <c r="P118" i="32"/>
  <c r="Q118" i="32"/>
  <c r="R118" i="32"/>
  <c r="S118" i="32"/>
  <c r="T118" i="32"/>
  <c r="U118" i="32"/>
  <c r="V118" i="32"/>
  <c r="AV116" i="18"/>
  <c r="X118" i="32" s="1"/>
  <c r="D119" i="32"/>
  <c r="E119" i="32"/>
  <c r="F119" i="32"/>
  <c r="G119" i="32"/>
  <c r="H119" i="32"/>
  <c r="I119" i="32"/>
  <c r="J119" i="32"/>
  <c r="AU117" i="18"/>
  <c r="L119" i="32" s="1"/>
  <c r="P119" i="32"/>
  <c r="Q119" i="32"/>
  <c r="R119" i="32"/>
  <c r="S119" i="32"/>
  <c r="T119" i="32"/>
  <c r="U119" i="32"/>
  <c r="V119" i="32"/>
  <c r="AV117" i="18"/>
  <c r="X119" i="32" s="1"/>
  <c r="D120" i="32"/>
  <c r="E120" i="32"/>
  <c r="F120" i="32"/>
  <c r="G120" i="32"/>
  <c r="H120" i="32"/>
  <c r="I120" i="32"/>
  <c r="J120" i="32"/>
  <c r="AU118" i="18"/>
  <c r="L120" i="32"/>
  <c r="P120" i="32"/>
  <c r="Q120" i="32"/>
  <c r="R120" i="32"/>
  <c r="S120" i="32"/>
  <c r="T120" i="32"/>
  <c r="U120" i="32"/>
  <c r="V120" i="32"/>
  <c r="AV118" i="18"/>
  <c r="X120" i="32" s="1"/>
  <c r="D121" i="32"/>
  <c r="E121" i="32"/>
  <c r="F121" i="32"/>
  <c r="G121" i="32"/>
  <c r="H121" i="32"/>
  <c r="I121" i="32"/>
  <c r="J121" i="32"/>
  <c r="AU119" i="18"/>
  <c r="L121" i="32" s="1"/>
  <c r="P121" i="32"/>
  <c r="Q121" i="32"/>
  <c r="R121" i="32"/>
  <c r="S121" i="32"/>
  <c r="T121" i="32"/>
  <c r="U121" i="32"/>
  <c r="V121" i="32"/>
  <c r="AV119" i="18"/>
  <c r="X121" i="32" s="1"/>
  <c r="D122" i="32"/>
  <c r="E122" i="32"/>
  <c r="F122" i="32"/>
  <c r="G122" i="32"/>
  <c r="H122" i="32"/>
  <c r="I122" i="32"/>
  <c r="J122" i="32"/>
  <c r="AU120" i="18"/>
  <c r="L122" i="32" s="1"/>
  <c r="P122" i="32"/>
  <c r="Q122" i="32"/>
  <c r="R122" i="32"/>
  <c r="S122" i="32"/>
  <c r="T122" i="32"/>
  <c r="U122" i="32"/>
  <c r="V122" i="32"/>
  <c r="AV120" i="18"/>
  <c r="X122" i="32" s="1"/>
  <c r="D123" i="32"/>
  <c r="E123" i="32"/>
  <c r="F123" i="32"/>
  <c r="G123" i="32"/>
  <c r="H123" i="32"/>
  <c r="I123" i="32"/>
  <c r="J123" i="32"/>
  <c r="AU121" i="18"/>
  <c r="L123" i="32" s="1"/>
  <c r="N123" i="32" s="1"/>
  <c r="P123" i="32"/>
  <c r="Q123" i="32"/>
  <c r="R123" i="32"/>
  <c r="S123" i="32"/>
  <c r="T123" i="32"/>
  <c r="U123" i="32"/>
  <c r="V123" i="32"/>
  <c r="AV121" i="18"/>
  <c r="X123" i="32" s="1"/>
  <c r="D124" i="32"/>
  <c r="E124" i="32"/>
  <c r="F124" i="32"/>
  <c r="G124" i="32"/>
  <c r="H124" i="32"/>
  <c r="I124" i="32"/>
  <c r="J124" i="32"/>
  <c r="AU122" i="18"/>
  <c r="L124" i="32" s="1"/>
  <c r="P124" i="32"/>
  <c r="Q124" i="32"/>
  <c r="R124" i="32"/>
  <c r="S124" i="32"/>
  <c r="T124" i="32"/>
  <c r="U124" i="32"/>
  <c r="V124" i="32"/>
  <c r="AV122" i="18"/>
  <c r="X124" i="32" s="1"/>
  <c r="D125" i="32"/>
  <c r="E125" i="32"/>
  <c r="F125" i="32"/>
  <c r="G125" i="32"/>
  <c r="H125" i="32"/>
  <c r="I125" i="32"/>
  <c r="J125" i="32"/>
  <c r="AU123" i="18"/>
  <c r="L125" i="32" s="1"/>
  <c r="P125" i="32"/>
  <c r="Q125" i="32"/>
  <c r="R125" i="32"/>
  <c r="S125" i="32"/>
  <c r="T125" i="32"/>
  <c r="U125" i="32"/>
  <c r="V125" i="32"/>
  <c r="AV123" i="18"/>
  <c r="X125" i="32" s="1"/>
  <c r="D126" i="32"/>
  <c r="E126" i="32"/>
  <c r="F126" i="32"/>
  <c r="G126" i="32"/>
  <c r="H126" i="32"/>
  <c r="I126" i="32"/>
  <c r="J126" i="32"/>
  <c r="AU124" i="18"/>
  <c r="L126" i="32"/>
  <c r="P126" i="32"/>
  <c r="Q126" i="32"/>
  <c r="R126" i="32"/>
  <c r="S126" i="32"/>
  <c r="T126" i="32"/>
  <c r="U126" i="32"/>
  <c r="V126" i="32"/>
  <c r="AV124" i="18"/>
  <c r="X126" i="32" s="1"/>
  <c r="D127" i="32"/>
  <c r="E127" i="32"/>
  <c r="F127" i="32"/>
  <c r="G127" i="32"/>
  <c r="H127" i="32"/>
  <c r="I127" i="32"/>
  <c r="J127" i="32"/>
  <c r="AU125" i="18"/>
  <c r="L127" i="32" s="1"/>
  <c r="P127" i="32"/>
  <c r="Q127" i="32"/>
  <c r="R127" i="32"/>
  <c r="S127" i="32"/>
  <c r="T127" i="32"/>
  <c r="U127" i="32"/>
  <c r="V127" i="32"/>
  <c r="AV125" i="18"/>
  <c r="X127" i="32" s="1"/>
  <c r="D128" i="32"/>
  <c r="E128" i="32"/>
  <c r="F128" i="32"/>
  <c r="G128" i="32"/>
  <c r="H128" i="32"/>
  <c r="I128" i="32"/>
  <c r="J128" i="32"/>
  <c r="AU126" i="18"/>
  <c r="L128" i="32" s="1"/>
  <c r="P128" i="32"/>
  <c r="Q128" i="32"/>
  <c r="R128" i="32"/>
  <c r="S128" i="32"/>
  <c r="T128" i="32"/>
  <c r="U128" i="32"/>
  <c r="V128" i="32"/>
  <c r="AV126" i="18"/>
  <c r="X128" i="32" s="1"/>
  <c r="D129" i="32"/>
  <c r="E129" i="32"/>
  <c r="F129" i="32"/>
  <c r="G129" i="32"/>
  <c r="H129" i="32"/>
  <c r="I129" i="32"/>
  <c r="J129" i="32"/>
  <c r="AU127" i="18"/>
  <c r="L129" i="32" s="1"/>
  <c r="P129" i="32"/>
  <c r="Q129" i="32"/>
  <c r="R129" i="32"/>
  <c r="S129" i="32"/>
  <c r="T129" i="32"/>
  <c r="U129" i="32"/>
  <c r="V129" i="32"/>
  <c r="AV127" i="18"/>
  <c r="X129" i="32" s="1"/>
  <c r="D130" i="32"/>
  <c r="E130" i="32"/>
  <c r="F130" i="32"/>
  <c r="G130" i="32"/>
  <c r="H130" i="32"/>
  <c r="I130" i="32"/>
  <c r="J130" i="32"/>
  <c r="AU128" i="18"/>
  <c r="L130" i="32" s="1"/>
  <c r="P130" i="32"/>
  <c r="Q130" i="32"/>
  <c r="R130" i="32"/>
  <c r="S130" i="32"/>
  <c r="T130" i="32"/>
  <c r="U130" i="32"/>
  <c r="V130" i="32"/>
  <c r="AV128" i="18"/>
  <c r="X130" i="32" s="1"/>
  <c r="D131" i="32"/>
  <c r="E131" i="32"/>
  <c r="F131" i="32"/>
  <c r="G131" i="32"/>
  <c r="H131" i="32"/>
  <c r="I131" i="32"/>
  <c r="J131" i="32"/>
  <c r="AU129" i="18"/>
  <c r="L131" i="32" s="1"/>
  <c r="P131" i="32"/>
  <c r="Q131" i="32"/>
  <c r="R131" i="32"/>
  <c r="S131" i="32"/>
  <c r="T131" i="32"/>
  <c r="U131" i="32"/>
  <c r="V131" i="32"/>
  <c r="AV129" i="18"/>
  <c r="X131" i="32" s="1"/>
  <c r="D132" i="32"/>
  <c r="E132" i="32"/>
  <c r="F132" i="32"/>
  <c r="G132" i="32"/>
  <c r="H132" i="32"/>
  <c r="I132" i="32"/>
  <c r="J132" i="32"/>
  <c r="AU130" i="18"/>
  <c r="L132" i="32" s="1"/>
  <c r="P132" i="32"/>
  <c r="Q132" i="32"/>
  <c r="R132" i="32"/>
  <c r="S132" i="32"/>
  <c r="T132" i="32"/>
  <c r="U132" i="32"/>
  <c r="V132" i="32"/>
  <c r="AV130" i="18"/>
  <c r="X132" i="32"/>
  <c r="D138" i="32"/>
  <c r="E138" i="32"/>
  <c r="F138" i="32"/>
  <c r="G138" i="32"/>
  <c r="H138" i="32"/>
  <c r="I138" i="32"/>
  <c r="J138" i="32"/>
  <c r="AU136" i="18"/>
  <c r="L138" i="32" s="1"/>
  <c r="P138" i="32"/>
  <c r="Q138" i="32"/>
  <c r="R138" i="32"/>
  <c r="S138" i="32"/>
  <c r="T138" i="32"/>
  <c r="U138" i="32"/>
  <c r="V138" i="32"/>
  <c r="AV136" i="18"/>
  <c r="X138" i="32" s="1"/>
  <c r="D139" i="32"/>
  <c r="E139" i="32"/>
  <c r="F139" i="32"/>
  <c r="G139" i="32"/>
  <c r="H139" i="32"/>
  <c r="I139" i="32"/>
  <c r="J139" i="32"/>
  <c r="AU137" i="18"/>
  <c r="L139" i="32" s="1"/>
  <c r="P139" i="32"/>
  <c r="Q139" i="32"/>
  <c r="R139" i="32"/>
  <c r="S139" i="32"/>
  <c r="T139" i="32"/>
  <c r="U139" i="32"/>
  <c r="V139" i="32"/>
  <c r="AV137" i="18"/>
  <c r="X139" i="32" s="1"/>
  <c r="D140" i="32"/>
  <c r="E140" i="32"/>
  <c r="F140" i="32"/>
  <c r="G140" i="32"/>
  <c r="H140" i="32"/>
  <c r="I140" i="32"/>
  <c r="J140" i="32"/>
  <c r="AU138" i="18"/>
  <c r="L140" i="32" s="1"/>
  <c r="P140" i="32"/>
  <c r="Q140" i="32"/>
  <c r="R140" i="32"/>
  <c r="S140" i="32"/>
  <c r="T140" i="32"/>
  <c r="U140" i="32"/>
  <c r="V140" i="32"/>
  <c r="AV138" i="18"/>
  <c r="X140" i="32" s="1"/>
  <c r="D141" i="32"/>
  <c r="E141" i="32"/>
  <c r="F141" i="32"/>
  <c r="G141" i="32"/>
  <c r="H141" i="32"/>
  <c r="I141" i="32"/>
  <c r="J141" i="32"/>
  <c r="AU139" i="18"/>
  <c r="L141" i="32" s="1"/>
  <c r="P141" i="32"/>
  <c r="Q141" i="32"/>
  <c r="R141" i="32"/>
  <c r="S141" i="32"/>
  <c r="T141" i="32"/>
  <c r="U141" i="32"/>
  <c r="V141" i="32"/>
  <c r="AV139" i="18"/>
  <c r="X141" i="32"/>
  <c r="D142" i="32"/>
  <c r="E142" i="32"/>
  <c r="F142" i="32"/>
  <c r="G142" i="32"/>
  <c r="H142" i="32"/>
  <c r="I142" i="32"/>
  <c r="J142" i="32"/>
  <c r="AU140" i="18"/>
  <c r="L142" i="32" s="1"/>
  <c r="P142" i="32"/>
  <c r="Q142" i="32"/>
  <c r="R142" i="32"/>
  <c r="S142" i="32"/>
  <c r="T142" i="32"/>
  <c r="U142" i="32"/>
  <c r="V142" i="32"/>
  <c r="AV140" i="18"/>
  <c r="X142" i="32" s="1"/>
  <c r="D143" i="32"/>
  <c r="E143" i="32"/>
  <c r="F143" i="32"/>
  <c r="G143" i="32"/>
  <c r="H143" i="32"/>
  <c r="I143" i="32"/>
  <c r="J143" i="32"/>
  <c r="AU141" i="18"/>
  <c r="L143" i="32" s="1"/>
  <c r="P143" i="32"/>
  <c r="Q143" i="32"/>
  <c r="R143" i="32"/>
  <c r="S143" i="32"/>
  <c r="T143" i="32"/>
  <c r="U143" i="32"/>
  <c r="V143" i="32"/>
  <c r="AV141" i="18"/>
  <c r="X143" i="32" s="1"/>
  <c r="D144" i="32"/>
  <c r="E144" i="32"/>
  <c r="F144" i="32"/>
  <c r="G144" i="32"/>
  <c r="H144" i="32"/>
  <c r="I144" i="32"/>
  <c r="J144" i="32"/>
  <c r="AU142" i="18"/>
  <c r="P144" i="32"/>
  <c r="Q144" i="32"/>
  <c r="R144" i="32"/>
  <c r="S144" i="32"/>
  <c r="T144" i="32"/>
  <c r="U144" i="32"/>
  <c r="V144" i="32"/>
  <c r="AV142" i="18"/>
  <c r="X144" i="32" s="1"/>
  <c r="D145" i="32"/>
  <c r="E145" i="32"/>
  <c r="F145" i="32"/>
  <c r="G145" i="32"/>
  <c r="H145" i="32"/>
  <c r="I145" i="32"/>
  <c r="J145" i="32"/>
  <c r="AU143" i="18"/>
  <c r="L145" i="32" s="1"/>
  <c r="P145" i="32"/>
  <c r="Q145" i="32"/>
  <c r="R145" i="32"/>
  <c r="S145" i="32"/>
  <c r="T145" i="32"/>
  <c r="U145" i="32"/>
  <c r="V145" i="32"/>
  <c r="AV143" i="18"/>
  <c r="X145" i="32" s="1"/>
  <c r="D146" i="32"/>
  <c r="E146" i="32"/>
  <c r="F146" i="32"/>
  <c r="G146" i="32"/>
  <c r="H146" i="32"/>
  <c r="I146" i="32"/>
  <c r="J146" i="32"/>
  <c r="AU144" i="18"/>
  <c r="L146" i="32"/>
  <c r="P146" i="32"/>
  <c r="Q146" i="32"/>
  <c r="R146" i="32"/>
  <c r="S146" i="32"/>
  <c r="T146" i="32"/>
  <c r="U146" i="32"/>
  <c r="V146" i="32"/>
  <c r="AV144" i="18"/>
  <c r="X146" i="32" s="1"/>
  <c r="D147" i="32"/>
  <c r="E147" i="32"/>
  <c r="F147" i="32"/>
  <c r="G147" i="32"/>
  <c r="H147" i="32"/>
  <c r="I147" i="32"/>
  <c r="J147" i="32"/>
  <c r="AU145" i="18"/>
  <c r="L147" i="32" s="1"/>
  <c r="P147" i="32"/>
  <c r="Q147" i="32"/>
  <c r="R147" i="32"/>
  <c r="S147" i="32"/>
  <c r="T147" i="32"/>
  <c r="U147" i="32"/>
  <c r="V147" i="32"/>
  <c r="AV145" i="18"/>
  <c r="X147" i="32" s="1"/>
  <c r="D148" i="32"/>
  <c r="E148" i="32"/>
  <c r="F148" i="32"/>
  <c r="G148" i="32"/>
  <c r="H148" i="32"/>
  <c r="I148" i="32"/>
  <c r="J148" i="32"/>
  <c r="AU146" i="18"/>
  <c r="L148" i="32" s="1"/>
  <c r="P148" i="32"/>
  <c r="Q148" i="32"/>
  <c r="R148" i="32"/>
  <c r="S148" i="32"/>
  <c r="T148" i="32"/>
  <c r="U148" i="32"/>
  <c r="V148" i="32"/>
  <c r="AV146" i="18"/>
  <c r="X148" i="32" s="1"/>
  <c r="D149" i="32"/>
  <c r="E149" i="32"/>
  <c r="F149" i="32"/>
  <c r="G149" i="32"/>
  <c r="H149" i="32"/>
  <c r="I149" i="32"/>
  <c r="J149" i="32"/>
  <c r="AU147" i="18"/>
  <c r="L149" i="32" s="1"/>
  <c r="P149" i="32"/>
  <c r="Q149" i="32"/>
  <c r="R149" i="32"/>
  <c r="S149" i="32"/>
  <c r="T149" i="32"/>
  <c r="U149" i="32"/>
  <c r="V149" i="32"/>
  <c r="AV147" i="18"/>
  <c r="X149" i="32" s="1"/>
  <c r="D150" i="32"/>
  <c r="E150" i="32"/>
  <c r="F150" i="32"/>
  <c r="G150" i="32"/>
  <c r="H150" i="32"/>
  <c r="I150" i="32"/>
  <c r="J150" i="32"/>
  <c r="AU148" i="18"/>
  <c r="L150" i="32" s="1"/>
  <c r="P150" i="32"/>
  <c r="Q150" i="32"/>
  <c r="R150" i="32"/>
  <c r="S150" i="32"/>
  <c r="T150" i="32"/>
  <c r="U150" i="32"/>
  <c r="V150" i="32"/>
  <c r="AV148" i="18"/>
  <c r="X150" i="32" s="1"/>
  <c r="D151" i="32"/>
  <c r="E151" i="32"/>
  <c r="F151" i="32"/>
  <c r="G151" i="32"/>
  <c r="H151" i="32"/>
  <c r="I151" i="32"/>
  <c r="J151" i="32"/>
  <c r="AU149" i="18"/>
  <c r="L151" i="32" s="1"/>
  <c r="P151" i="32"/>
  <c r="Q151" i="32"/>
  <c r="R151" i="32"/>
  <c r="S151" i="32"/>
  <c r="T151" i="32"/>
  <c r="U151" i="32"/>
  <c r="V151" i="32"/>
  <c r="AV149" i="18"/>
  <c r="X151" i="32" s="1"/>
  <c r="D152" i="32"/>
  <c r="E152" i="32"/>
  <c r="F152" i="32"/>
  <c r="G152" i="32"/>
  <c r="H152" i="32"/>
  <c r="I152" i="32"/>
  <c r="J152" i="32"/>
  <c r="AU150" i="18"/>
  <c r="L152" i="32" s="1"/>
  <c r="P152" i="32"/>
  <c r="Q152" i="32"/>
  <c r="R152" i="32"/>
  <c r="S152" i="32"/>
  <c r="T152" i="32"/>
  <c r="U152" i="32"/>
  <c r="V152" i="32"/>
  <c r="AV150" i="18"/>
  <c r="X152" i="32" s="1"/>
  <c r="D153" i="32"/>
  <c r="E153" i="32"/>
  <c r="F153" i="32"/>
  <c r="G153" i="32"/>
  <c r="H153" i="32"/>
  <c r="I153" i="32"/>
  <c r="J153" i="32"/>
  <c r="AU151" i="18"/>
  <c r="L153" i="32" s="1"/>
  <c r="P153" i="32"/>
  <c r="Q153" i="32"/>
  <c r="R153" i="32"/>
  <c r="S153" i="32"/>
  <c r="T153" i="32"/>
  <c r="U153" i="32"/>
  <c r="V153" i="32"/>
  <c r="AV151" i="18"/>
  <c r="X153" i="32" s="1"/>
  <c r="D154" i="32"/>
  <c r="E154" i="32"/>
  <c r="F154" i="32"/>
  <c r="G154" i="32"/>
  <c r="H154" i="32"/>
  <c r="I154" i="32"/>
  <c r="J154" i="32"/>
  <c r="AU152" i="18"/>
  <c r="L154" i="32" s="1"/>
  <c r="P154" i="32"/>
  <c r="Q154" i="32"/>
  <c r="R154" i="32"/>
  <c r="S154" i="32"/>
  <c r="T154" i="32"/>
  <c r="U154" i="32"/>
  <c r="V154" i="32"/>
  <c r="AV152" i="18"/>
  <c r="X154" i="32" s="1"/>
  <c r="D155" i="32"/>
  <c r="E155" i="32"/>
  <c r="F155" i="32"/>
  <c r="G155" i="32"/>
  <c r="H155" i="32"/>
  <c r="I155" i="32"/>
  <c r="J155" i="32"/>
  <c r="AU153" i="18"/>
  <c r="L155" i="32" s="1"/>
  <c r="P155" i="32"/>
  <c r="Q155" i="32"/>
  <c r="R155" i="32"/>
  <c r="S155" i="32"/>
  <c r="T155" i="32"/>
  <c r="U155" i="32"/>
  <c r="V155" i="32"/>
  <c r="AV153" i="18"/>
  <c r="X155" i="32"/>
  <c r="D156" i="32"/>
  <c r="E156" i="32"/>
  <c r="F156" i="32"/>
  <c r="G156" i="32"/>
  <c r="H156" i="32"/>
  <c r="I156" i="32"/>
  <c r="J156" i="32"/>
  <c r="AU154" i="18"/>
  <c r="L156" i="32" s="1"/>
  <c r="P156" i="32"/>
  <c r="Q156" i="32"/>
  <c r="R156" i="32"/>
  <c r="S156" i="32"/>
  <c r="T156" i="32"/>
  <c r="U156" i="32"/>
  <c r="V156" i="32"/>
  <c r="AV154" i="18"/>
  <c r="X156" i="32" s="1"/>
  <c r="D157" i="32"/>
  <c r="E157" i="32"/>
  <c r="F157" i="32"/>
  <c r="G157" i="32"/>
  <c r="H157" i="32"/>
  <c r="I157" i="32"/>
  <c r="J157" i="32"/>
  <c r="AU155" i="18"/>
  <c r="L157" i="32" s="1"/>
  <c r="P157" i="32"/>
  <c r="Q157" i="32"/>
  <c r="R157" i="32"/>
  <c r="S157" i="32"/>
  <c r="T157" i="32"/>
  <c r="U157" i="32"/>
  <c r="V157" i="32"/>
  <c r="AV155" i="18"/>
  <c r="X157" i="32" s="1"/>
  <c r="D158" i="32"/>
  <c r="E158" i="32"/>
  <c r="F158" i="32"/>
  <c r="G158" i="32"/>
  <c r="H158" i="32"/>
  <c r="I158" i="32"/>
  <c r="J158" i="32"/>
  <c r="AU156" i="18"/>
  <c r="L158" i="32" s="1"/>
  <c r="P158" i="32"/>
  <c r="Q158" i="32"/>
  <c r="R158" i="32"/>
  <c r="S158" i="32"/>
  <c r="T158" i="32"/>
  <c r="U158" i="32"/>
  <c r="V158" i="32"/>
  <c r="AV156" i="18"/>
  <c r="X158" i="32" s="1"/>
  <c r="D159" i="32"/>
  <c r="E159" i="32"/>
  <c r="F159" i="32"/>
  <c r="G159" i="32"/>
  <c r="H159" i="32"/>
  <c r="I159" i="32"/>
  <c r="J159" i="32"/>
  <c r="AU157" i="18"/>
  <c r="L159" i="32" s="1"/>
  <c r="P159" i="32"/>
  <c r="Q159" i="32"/>
  <c r="R159" i="32"/>
  <c r="S159" i="32"/>
  <c r="T159" i="32"/>
  <c r="U159" i="32"/>
  <c r="V159" i="32"/>
  <c r="AV157" i="18"/>
  <c r="X159" i="32"/>
  <c r="D165" i="32"/>
  <c r="E165" i="32"/>
  <c r="F165" i="32"/>
  <c r="G165" i="32"/>
  <c r="H165" i="32"/>
  <c r="I165" i="32"/>
  <c r="J165" i="32"/>
  <c r="P165" i="32"/>
  <c r="Q165" i="32"/>
  <c r="R165" i="32"/>
  <c r="S165" i="32"/>
  <c r="T165" i="32"/>
  <c r="U165" i="32"/>
  <c r="V165" i="32"/>
  <c r="X165" i="32"/>
  <c r="D166" i="32"/>
  <c r="E166" i="32"/>
  <c r="F166" i="32"/>
  <c r="G166" i="32"/>
  <c r="H166" i="32"/>
  <c r="I166" i="32"/>
  <c r="J166" i="32"/>
  <c r="L166" i="32"/>
  <c r="P166" i="32"/>
  <c r="Q166" i="32"/>
  <c r="R166" i="32"/>
  <c r="S166" i="32"/>
  <c r="T166" i="32"/>
  <c r="U166" i="32"/>
  <c r="V166" i="32"/>
  <c r="X166" i="32"/>
  <c r="D167" i="32"/>
  <c r="E167" i="32"/>
  <c r="F167" i="32"/>
  <c r="G167" i="32"/>
  <c r="H167" i="32"/>
  <c r="I167" i="32"/>
  <c r="J167" i="32"/>
  <c r="L167" i="32"/>
  <c r="P167" i="32"/>
  <c r="Q167" i="32"/>
  <c r="R167" i="32"/>
  <c r="S167" i="32"/>
  <c r="T167" i="32"/>
  <c r="U167" i="32"/>
  <c r="V167" i="32"/>
  <c r="X167" i="32"/>
  <c r="D168" i="32"/>
  <c r="E168" i="32"/>
  <c r="F168" i="32"/>
  <c r="G168" i="32"/>
  <c r="H168" i="32"/>
  <c r="I168" i="32"/>
  <c r="J168" i="32"/>
  <c r="L168" i="32"/>
  <c r="P168" i="32"/>
  <c r="Q168" i="32"/>
  <c r="R168" i="32"/>
  <c r="S168" i="32"/>
  <c r="T168" i="32"/>
  <c r="U168" i="32"/>
  <c r="V168" i="32"/>
  <c r="D169" i="32"/>
  <c r="E169" i="32"/>
  <c r="F169" i="32"/>
  <c r="G169" i="32"/>
  <c r="H169" i="32"/>
  <c r="I169" i="32"/>
  <c r="J169" i="32"/>
  <c r="L169" i="32"/>
  <c r="P169" i="32"/>
  <c r="Q169" i="32"/>
  <c r="R169" i="32"/>
  <c r="S169" i="32"/>
  <c r="T169" i="32"/>
  <c r="U169" i="32"/>
  <c r="V169" i="32"/>
  <c r="X169" i="32"/>
  <c r="W8" i="6"/>
  <c r="D9" i="30" s="1"/>
  <c r="AA8" i="5"/>
  <c r="E9" i="30" s="1"/>
  <c r="O8" i="4"/>
  <c r="F9" i="30" s="1"/>
  <c r="X8" i="6"/>
  <c r="I9" i="30" s="1"/>
  <c r="AB8" i="5"/>
  <c r="J9" i="30" s="1"/>
  <c r="P8" i="4"/>
  <c r="K9" i="30" s="1"/>
  <c r="W9" i="6"/>
  <c r="D10" i="30" s="1"/>
  <c r="AA9" i="5"/>
  <c r="E10" i="30" s="1"/>
  <c r="O9" i="4"/>
  <c r="F10" i="30"/>
  <c r="X9" i="6"/>
  <c r="I10" i="30"/>
  <c r="AB9" i="5"/>
  <c r="J10" i="30" s="1"/>
  <c r="P9" i="4"/>
  <c r="W10" i="6"/>
  <c r="D11" i="30" s="1"/>
  <c r="AA10" i="5"/>
  <c r="E11" i="30" s="1"/>
  <c r="O10" i="4"/>
  <c r="F11" i="30"/>
  <c r="X10" i="6"/>
  <c r="I11" i="30"/>
  <c r="AB10" i="5"/>
  <c r="J11" i="30" s="1"/>
  <c r="P10" i="4"/>
  <c r="K11" i="30" s="1"/>
  <c r="W11" i="6"/>
  <c r="D12" i="30" s="1"/>
  <c r="AA11" i="5"/>
  <c r="E12" i="30"/>
  <c r="O11" i="4"/>
  <c r="F12" i="30" s="1"/>
  <c r="X11" i="6"/>
  <c r="I12" i="30" s="1"/>
  <c r="AB11" i="5"/>
  <c r="J12" i="30" s="1"/>
  <c r="P11" i="4"/>
  <c r="K12" i="30" s="1"/>
  <c r="W12" i="6"/>
  <c r="D13" i="30"/>
  <c r="AA12" i="5"/>
  <c r="E13" i="30" s="1"/>
  <c r="O12" i="4"/>
  <c r="F13" i="30" s="1"/>
  <c r="X12" i="6"/>
  <c r="I13" i="30" s="1"/>
  <c r="AB12" i="5"/>
  <c r="J13" i="30" s="1"/>
  <c r="P12" i="4"/>
  <c r="K13" i="30" s="1"/>
  <c r="W13" i="6"/>
  <c r="D14" i="30"/>
  <c r="AA13" i="5"/>
  <c r="E14" i="30"/>
  <c r="O13" i="4"/>
  <c r="F14" i="30"/>
  <c r="X13" i="6"/>
  <c r="I14" i="30" s="1"/>
  <c r="AB13" i="5"/>
  <c r="J14" i="30" s="1"/>
  <c r="P13" i="4"/>
  <c r="K14" i="30" s="1"/>
  <c r="W14" i="6"/>
  <c r="D15" i="30"/>
  <c r="AA14" i="5"/>
  <c r="E15" i="30" s="1"/>
  <c r="O14" i="4"/>
  <c r="F15" i="30" s="1"/>
  <c r="X14" i="6"/>
  <c r="I15" i="30" s="1"/>
  <c r="AB14" i="5"/>
  <c r="J15" i="30"/>
  <c r="P14" i="4"/>
  <c r="K15" i="30" s="1"/>
  <c r="W15" i="6"/>
  <c r="D16" i="30" s="1"/>
  <c r="AA15" i="5"/>
  <c r="E16" i="30"/>
  <c r="O15" i="4"/>
  <c r="F16" i="30" s="1"/>
  <c r="X15" i="6"/>
  <c r="I16" i="30" s="1"/>
  <c r="AB15" i="5"/>
  <c r="J16" i="30" s="1"/>
  <c r="P15" i="4"/>
  <c r="K16" i="30" s="1"/>
  <c r="W16" i="6"/>
  <c r="D17" i="30" s="1"/>
  <c r="AA16" i="5"/>
  <c r="E17" i="30" s="1"/>
  <c r="O16" i="4"/>
  <c r="F17" i="30" s="1"/>
  <c r="X16" i="6"/>
  <c r="AB16" i="5"/>
  <c r="J17" i="30" s="1"/>
  <c r="P16" i="4"/>
  <c r="K17" i="30" s="1"/>
  <c r="W17" i="6"/>
  <c r="D18" i="30" s="1"/>
  <c r="AA17" i="5"/>
  <c r="E18" i="30" s="1"/>
  <c r="O17" i="4"/>
  <c r="F18" i="30" s="1"/>
  <c r="X17" i="6"/>
  <c r="I18" i="30" s="1"/>
  <c r="AB17" i="5"/>
  <c r="J18" i="30" s="1"/>
  <c r="P17" i="4"/>
  <c r="K18" i="30" s="1"/>
  <c r="W18" i="6"/>
  <c r="D19" i="30" s="1"/>
  <c r="AA18" i="5"/>
  <c r="E19" i="30" s="1"/>
  <c r="O18" i="4"/>
  <c r="F19" i="30"/>
  <c r="X18" i="6"/>
  <c r="I19" i="30" s="1"/>
  <c r="AB18" i="5"/>
  <c r="J19" i="30" s="1"/>
  <c r="P18" i="4"/>
  <c r="K19" i="30" s="1"/>
  <c r="W19" i="6"/>
  <c r="D20" i="30" s="1"/>
  <c r="AA19" i="5"/>
  <c r="E20" i="30" s="1"/>
  <c r="O19" i="4"/>
  <c r="F20" i="30" s="1"/>
  <c r="X19" i="6"/>
  <c r="I20" i="30" s="1"/>
  <c r="AB19" i="5"/>
  <c r="J20" i="30" s="1"/>
  <c r="P19" i="4"/>
  <c r="K20" i="30" s="1"/>
  <c r="W20" i="6"/>
  <c r="D21" i="30" s="1"/>
  <c r="AA20" i="5"/>
  <c r="E21" i="30" s="1"/>
  <c r="O20" i="4"/>
  <c r="F21" i="30" s="1"/>
  <c r="X20" i="6"/>
  <c r="I21" i="30" s="1"/>
  <c r="AB20" i="5"/>
  <c r="J21" i="30" s="1"/>
  <c r="P20" i="4"/>
  <c r="K21" i="30"/>
  <c r="W21" i="6"/>
  <c r="D22" i="30" s="1"/>
  <c r="AA21" i="5"/>
  <c r="E22" i="30" s="1"/>
  <c r="O21" i="4"/>
  <c r="F22" i="30" s="1"/>
  <c r="X21" i="6"/>
  <c r="I22" i="30" s="1"/>
  <c r="AB21" i="5"/>
  <c r="J22" i="30" s="1"/>
  <c r="P21" i="4"/>
  <c r="K22" i="30"/>
  <c r="W22" i="6"/>
  <c r="D23" i="30" s="1"/>
  <c r="AA22" i="5"/>
  <c r="E23" i="30"/>
  <c r="O22" i="4"/>
  <c r="F23" i="30" s="1"/>
  <c r="X22" i="6"/>
  <c r="I23" i="30" s="1"/>
  <c r="AB22" i="5"/>
  <c r="J23" i="30"/>
  <c r="P22" i="4"/>
  <c r="K23" i="30"/>
  <c r="W23" i="6"/>
  <c r="D24" i="30" s="1"/>
  <c r="AA23" i="5"/>
  <c r="E24" i="30" s="1"/>
  <c r="O23" i="4"/>
  <c r="F24" i="30"/>
  <c r="X23" i="6"/>
  <c r="I24" i="30" s="1"/>
  <c r="AB23" i="5"/>
  <c r="J24" i="30" s="1"/>
  <c r="P23" i="4"/>
  <c r="K24" i="30"/>
  <c r="W24" i="6"/>
  <c r="D25" i="30" s="1"/>
  <c r="AA24" i="5"/>
  <c r="E25" i="30" s="1"/>
  <c r="O24" i="4"/>
  <c r="F25" i="30" s="1"/>
  <c r="X24" i="6"/>
  <c r="I25" i="30" s="1"/>
  <c r="AB24" i="5"/>
  <c r="J25" i="30" s="1"/>
  <c r="P24" i="4"/>
  <c r="K25" i="30" s="1"/>
  <c r="W25" i="6"/>
  <c r="D26" i="30" s="1"/>
  <c r="AA25" i="5"/>
  <c r="E26" i="30" s="1"/>
  <c r="O25" i="4"/>
  <c r="F26" i="30" s="1"/>
  <c r="X25" i="6"/>
  <c r="I26" i="30" s="1"/>
  <c r="AB25" i="5"/>
  <c r="J26" i="30" s="1"/>
  <c r="P25" i="4"/>
  <c r="K26" i="30" s="1"/>
  <c r="W26" i="6"/>
  <c r="D27" i="30" s="1"/>
  <c r="AA26" i="5"/>
  <c r="E27" i="30" s="1"/>
  <c r="O26" i="4"/>
  <c r="F27" i="30" s="1"/>
  <c r="X26" i="6"/>
  <c r="I27" i="30" s="1"/>
  <c r="AB26" i="5"/>
  <c r="P26" i="4"/>
  <c r="K27" i="30"/>
  <c r="W27" i="6"/>
  <c r="D28" i="30" s="1"/>
  <c r="AA27" i="5"/>
  <c r="E28" i="30"/>
  <c r="O27" i="4"/>
  <c r="F28" i="30" s="1"/>
  <c r="X27" i="6"/>
  <c r="I28" i="30" s="1"/>
  <c r="AB27" i="5"/>
  <c r="J28" i="30" s="1"/>
  <c r="P27" i="4"/>
  <c r="K28" i="30"/>
  <c r="W28" i="6"/>
  <c r="D29" i="30" s="1"/>
  <c r="AA28" i="5"/>
  <c r="E29" i="30" s="1"/>
  <c r="O28" i="4"/>
  <c r="F29" i="30" s="1"/>
  <c r="X28" i="6"/>
  <c r="I29" i="30" s="1"/>
  <c r="AB28" i="5"/>
  <c r="J29" i="30" s="1"/>
  <c r="P28" i="4"/>
  <c r="K29" i="30"/>
  <c r="W29" i="6"/>
  <c r="D30" i="30" s="1"/>
  <c r="AA29" i="5"/>
  <c r="E30" i="30" s="1"/>
  <c r="O29" i="4"/>
  <c r="F30" i="30" s="1"/>
  <c r="X29" i="6"/>
  <c r="I30" i="30" s="1"/>
  <c r="AB29" i="5"/>
  <c r="J30" i="30" s="1"/>
  <c r="P29" i="4"/>
  <c r="K30" i="30" s="1"/>
  <c r="W30" i="6"/>
  <c r="D31" i="30" s="1"/>
  <c r="AA30" i="5"/>
  <c r="E31" i="30"/>
  <c r="O30" i="4"/>
  <c r="F31" i="30" s="1"/>
  <c r="X30" i="6"/>
  <c r="I31" i="30" s="1"/>
  <c r="AB30" i="5"/>
  <c r="J31" i="30" s="1"/>
  <c r="P30" i="4"/>
  <c r="K31" i="30" s="1"/>
  <c r="W31" i="6"/>
  <c r="D32" i="30" s="1"/>
  <c r="AA31" i="5"/>
  <c r="E32" i="30" s="1"/>
  <c r="O31" i="4"/>
  <c r="F32" i="30" s="1"/>
  <c r="X31" i="6"/>
  <c r="I32" i="30" s="1"/>
  <c r="AB31" i="5"/>
  <c r="J32" i="30" s="1"/>
  <c r="P31" i="4"/>
  <c r="K32" i="30" s="1"/>
  <c r="W32" i="6"/>
  <c r="D33" i="30" s="1"/>
  <c r="AA32" i="5"/>
  <c r="E33" i="30" s="1"/>
  <c r="O32" i="4"/>
  <c r="F33" i="30" s="1"/>
  <c r="X32" i="6"/>
  <c r="I33" i="30"/>
  <c r="AB32" i="5"/>
  <c r="J33" i="30" s="1"/>
  <c r="P32" i="4"/>
  <c r="K33" i="30" s="1"/>
  <c r="W33" i="6"/>
  <c r="D34" i="30" s="1"/>
  <c r="AA33" i="5"/>
  <c r="E34" i="30"/>
  <c r="O33" i="4"/>
  <c r="F34" i="30" s="1"/>
  <c r="X33" i="6"/>
  <c r="I34" i="30" s="1"/>
  <c r="AB33" i="5"/>
  <c r="J34" i="30" s="1"/>
  <c r="P33" i="4"/>
  <c r="K34" i="30" s="1"/>
  <c r="W34" i="6"/>
  <c r="D35" i="30" s="1"/>
  <c r="AA34" i="5"/>
  <c r="E35" i="30" s="1"/>
  <c r="O34" i="4"/>
  <c r="F35" i="30" s="1"/>
  <c r="X34" i="6"/>
  <c r="I35" i="30" s="1"/>
  <c r="AB34" i="5"/>
  <c r="J35" i="30" s="1"/>
  <c r="P34" i="4"/>
  <c r="K35" i="30" s="1"/>
  <c r="W35" i="6"/>
  <c r="D36" i="30" s="1"/>
  <c r="AA35" i="5"/>
  <c r="E36" i="30" s="1"/>
  <c r="O35" i="4"/>
  <c r="F36" i="30" s="1"/>
  <c r="X35" i="6"/>
  <c r="I36" i="30" s="1"/>
  <c r="AB35" i="5"/>
  <c r="J36" i="30" s="1"/>
  <c r="P35" i="4"/>
  <c r="K36" i="30" s="1"/>
  <c r="W36" i="6"/>
  <c r="D37" i="30" s="1"/>
  <c r="AA36" i="5"/>
  <c r="E37" i="30" s="1"/>
  <c r="O36" i="4"/>
  <c r="F37" i="30" s="1"/>
  <c r="X36" i="6"/>
  <c r="I37" i="30"/>
  <c r="AB36" i="5"/>
  <c r="J37" i="30" s="1"/>
  <c r="P36" i="4"/>
  <c r="K37" i="30" s="1"/>
  <c r="W37" i="6"/>
  <c r="D38" i="30"/>
  <c r="AA37" i="5"/>
  <c r="E38" i="30" s="1"/>
  <c r="O37" i="4"/>
  <c r="F38" i="30" s="1"/>
  <c r="X37" i="6"/>
  <c r="I38" i="30" s="1"/>
  <c r="AB37" i="5"/>
  <c r="J38" i="30" s="1"/>
  <c r="P37" i="4"/>
  <c r="K38" i="30" s="1"/>
  <c r="W38" i="6"/>
  <c r="D39" i="30" s="1"/>
  <c r="AA38" i="5"/>
  <c r="E39" i="30" s="1"/>
  <c r="O38" i="4"/>
  <c r="F39" i="30" s="1"/>
  <c r="X38" i="6"/>
  <c r="I39" i="30" s="1"/>
  <c r="AB38" i="5"/>
  <c r="J39" i="30" s="1"/>
  <c r="P38" i="4"/>
  <c r="K39" i="30" s="1"/>
  <c r="W39" i="6"/>
  <c r="D40" i="30" s="1"/>
  <c r="AA39" i="5"/>
  <c r="E40" i="30"/>
  <c r="O39" i="4"/>
  <c r="F40" i="30" s="1"/>
  <c r="X39" i="6"/>
  <c r="I40" i="30" s="1"/>
  <c r="AB39" i="5"/>
  <c r="J40" i="30" s="1"/>
  <c r="P39" i="4"/>
  <c r="K40" i="30" s="1"/>
  <c r="W40" i="6"/>
  <c r="D41" i="30" s="1"/>
  <c r="AA40" i="5"/>
  <c r="E41" i="30" s="1"/>
  <c r="O40" i="4"/>
  <c r="F41" i="30" s="1"/>
  <c r="X40" i="6"/>
  <c r="I41" i="30" s="1"/>
  <c r="AB40" i="5"/>
  <c r="J41" i="30" s="1"/>
  <c r="P40" i="4"/>
  <c r="K41" i="30" s="1"/>
  <c r="W41" i="6"/>
  <c r="D42" i="30" s="1"/>
  <c r="AA41" i="5"/>
  <c r="E42" i="30" s="1"/>
  <c r="O41" i="4"/>
  <c r="F42" i="30" s="1"/>
  <c r="X41" i="6"/>
  <c r="I42" i="30" s="1"/>
  <c r="AB41" i="5"/>
  <c r="J42" i="30"/>
  <c r="P41" i="4"/>
  <c r="K42" i="30" s="1"/>
  <c r="W42" i="6"/>
  <c r="D43" i="30" s="1"/>
  <c r="AA42" i="5"/>
  <c r="E43" i="30" s="1"/>
  <c r="O42" i="4"/>
  <c r="F43" i="30" s="1"/>
  <c r="X42" i="6"/>
  <c r="I43" i="30" s="1"/>
  <c r="AB42" i="5"/>
  <c r="J43" i="30" s="1"/>
  <c r="P42" i="4"/>
  <c r="K43" i="30" s="1"/>
  <c r="W43" i="6"/>
  <c r="D44" i="30" s="1"/>
  <c r="AA43" i="5"/>
  <c r="E44" i="30" s="1"/>
  <c r="O43" i="4"/>
  <c r="F44" i="30" s="1"/>
  <c r="X43" i="6"/>
  <c r="I44" i="30" s="1"/>
  <c r="AB43" i="5"/>
  <c r="J44" i="30" s="1"/>
  <c r="P43" i="4"/>
  <c r="K44" i="30" s="1"/>
  <c r="W44" i="6"/>
  <c r="D45" i="30" s="1"/>
  <c r="AA44" i="5"/>
  <c r="E45" i="30" s="1"/>
  <c r="O44" i="4"/>
  <c r="F45" i="30" s="1"/>
  <c r="X44" i="6"/>
  <c r="I45" i="30" s="1"/>
  <c r="AB44" i="5"/>
  <c r="J45" i="30" s="1"/>
  <c r="P44" i="4"/>
  <c r="K45" i="30" s="1"/>
  <c r="W45" i="6"/>
  <c r="D46" i="30" s="1"/>
  <c r="AA45" i="5"/>
  <c r="E46" i="30" s="1"/>
  <c r="O45" i="4"/>
  <c r="F46" i="30" s="1"/>
  <c r="X45" i="6"/>
  <c r="I46" i="30" s="1"/>
  <c r="AB45" i="5"/>
  <c r="J46" i="30" s="1"/>
  <c r="P45" i="4"/>
  <c r="K46" i="30" s="1"/>
  <c r="W46" i="6"/>
  <c r="D47" i="30" s="1"/>
  <c r="AA46" i="5"/>
  <c r="E47" i="30" s="1"/>
  <c r="O46" i="4"/>
  <c r="F47" i="30" s="1"/>
  <c r="X46" i="6"/>
  <c r="I47" i="30" s="1"/>
  <c r="AB46" i="5"/>
  <c r="J47" i="30" s="1"/>
  <c r="P46" i="4"/>
  <c r="K47" i="30" s="1"/>
  <c r="W47" i="6"/>
  <c r="D48" i="30" s="1"/>
  <c r="AA47" i="5"/>
  <c r="E48" i="30" s="1"/>
  <c r="O47" i="4"/>
  <c r="F48" i="30" s="1"/>
  <c r="X47" i="6"/>
  <c r="I48" i="30" s="1"/>
  <c r="AB47" i="5"/>
  <c r="J48" i="30"/>
  <c r="P47" i="4"/>
  <c r="K48" i="30" s="1"/>
  <c r="W48" i="6"/>
  <c r="D49" i="30"/>
  <c r="AA48" i="5"/>
  <c r="E49" i="30" s="1"/>
  <c r="O48" i="4"/>
  <c r="F49" i="30" s="1"/>
  <c r="X48" i="6"/>
  <c r="I49" i="30" s="1"/>
  <c r="AB48" i="5"/>
  <c r="J49" i="30" s="1"/>
  <c r="P48" i="4"/>
  <c r="K49" i="30" s="1"/>
  <c r="W49" i="6"/>
  <c r="D50" i="30" s="1"/>
  <c r="AA49" i="5"/>
  <c r="E50" i="30" s="1"/>
  <c r="O49" i="4"/>
  <c r="F50" i="30" s="1"/>
  <c r="X49" i="6"/>
  <c r="I50" i="30" s="1"/>
  <c r="AB49" i="5"/>
  <c r="J50" i="30" s="1"/>
  <c r="P49" i="4"/>
  <c r="K50" i="30" s="1"/>
  <c r="W50" i="6"/>
  <c r="D51" i="30" s="1"/>
  <c r="AA50" i="5"/>
  <c r="E51" i="30" s="1"/>
  <c r="O50" i="4"/>
  <c r="F51" i="30"/>
  <c r="X50" i="6"/>
  <c r="I51" i="30" s="1"/>
  <c r="AB50" i="5"/>
  <c r="J51" i="30" s="1"/>
  <c r="P50" i="4"/>
  <c r="K51" i="30" s="1"/>
  <c r="W51" i="6"/>
  <c r="D52" i="30"/>
  <c r="AA51" i="5"/>
  <c r="E52" i="30" s="1"/>
  <c r="O51" i="4"/>
  <c r="F52" i="30" s="1"/>
  <c r="X51" i="6"/>
  <c r="I52" i="30"/>
  <c r="AB51" i="5"/>
  <c r="J52" i="30" s="1"/>
  <c r="P51" i="4"/>
  <c r="K52" i="30" s="1"/>
  <c r="W52" i="6"/>
  <c r="D53" i="30" s="1"/>
  <c r="AA52" i="5"/>
  <c r="E53" i="30"/>
  <c r="O52" i="4"/>
  <c r="F53" i="30" s="1"/>
  <c r="X52" i="6"/>
  <c r="I53" i="30" s="1"/>
  <c r="AB52" i="5"/>
  <c r="J53" i="30" s="1"/>
  <c r="P52" i="4"/>
  <c r="K53" i="30" s="1"/>
  <c r="W53" i="6"/>
  <c r="D54" i="30"/>
  <c r="AA53" i="5"/>
  <c r="E54" i="30" s="1"/>
  <c r="O53" i="4"/>
  <c r="F54" i="30" s="1"/>
  <c r="X53" i="6"/>
  <c r="I54" i="30" s="1"/>
  <c r="AB53" i="5"/>
  <c r="J54" i="30" s="1"/>
  <c r="P53" i="4"/>
  <c r="K54" i="30" s="1"/>
  <c r="W54" i="6"/>
  <c r="D55" i="30" s="1"/>
  <c r="AA54" i="5"/>
  <c r="E55" i="30"/>
  <c r="O54" i="4"/>
  <c r="F55" i="30" s="1"/>
  <c r="X54" i="6"/>
  <c r="I55" i="30" s="1"/>
  <c r="AB54" i="5"/>
  <c r="J55" i="30" s="1"/>
  <c r="P54" i="4"/>
  <c r="K55" i="30"/>
  <c r="W55" i="6"/>
  <c r="D56" i="30" s="1"/>
  <c r="AA55" i="5"/>
  <c r="E56" i="30"/>
  <c r="O55" i="4"/>
  <c r="F56" i="30" s="1"/>
  <c r="X55" i="6"/>
  <c r="I56" i="30" s="1"/>
  <c r="AB55" i="5"/>
  <c r="J56" i="30" s="1"/>
  <c r="P55" i="4"/>
  <c r="K56" i="30"/>
  <c r="W56" i="6"/>
  <c r="D57" i="30" s="1"/>
  <c r="AA56" i="5"/>
  <c r="E57" i="30"/>
  <c r="O56" i="4"/>
  <c r="F57" i="30" s="1"/>
  <c r="X56" i="6"/>
  <c r="I57" i="30" s="1"/>
  <c r="AB56" i="5"/>
  <c r="J57" i="30" s="1"/>
  <c r="P56" i="4"/>
  <c r="K57" i="30"/>
  <c r="W57" i="6"/>
  <c r="D58" i="30" s="1"/>
  <c r="AA57" i="5"/>
  <c r="E58" i="30" s="1"/>
  <c r="O57" i="4"/>
  <c r="F58" i="30" s="1"/>
  <c r="X57" i="6"/>
  <c r="I58" i="30" s="1"/>
  <c r="AB57" i="5"/>
  <c r="J58" i="30" s="1"/>
  <c r="P57" i="4"/>
  <c r="K58" i="30" s="1"/>
  <c r="W58" i="6"/>
  <c r="D59" i="30" s="1"/>
  <c r="AA58" i="5"/>
  <c r="E59" i="30" s="1"/>
  <c r="O58" i="4"/>
  <c r="F59" i="30" s="1"/>
  <c r="X58" i="6"/>
  <c r="I59" i="30" s="1"/>
  <c r="AB58" i="5"/>
  <c r="J59" i="30" s="1"/>
  <c r="P58" i="4"/>
  <c r="K59" i="30"/>
  <c r="W59" i="6"/>
  <c r="D60" i="30" s="1"/>
  <c r="AA59" i="5"/>
  <c r="E60" i="30" s="1"/>
  <c r="O59" i="4"/>
  <c r="F60" i="30" s="1"/>
  <c r="X59" i="6"/>
  <c r="I60" i="30" s="1"/>
  <c r="AB59" i="5"/>
  <c r="J60" i="30" s="1"/>
  <c r="P59" i="4"/>
  <c r="K60" i="30" s="1"/>
  <c r="W60" i="6"/>
  <c r="D61" i="30" s="1"/>
  <c r="AA60" i="5"/>
  <c r="E61" i="30" s="1"/>
  <c r="O60" i="4"/>
  <c r="F61" i="30"/>
  <c r="X60" i="6"/>
  <c r="I61" i="30" s="1"/>
  <c r="AB60" i="5"/>
  <c r="J61" i="30" s="1"/>
  <c r="P60" i="4"/>
  <c r="K61" i="30" s="1"/>
  <c r="W61" i="6"/>
  <c r="D62" i="30" s="1"/>
  <c r="AA61" i="5"/>
  <c r="E62" i="30" s="1"/>
  <c r="O61" i="4"/>
  <c r="F62" i="30" s="1"/>
  <c r="X61" i="6"/>
  <c r="I62" i="30" s="1"/>
  <c r="AB61" i="5"/>
  <c r="J62" i="30" s="1"/>
  <c r="P61" i="4"/>
  <c r="K62" i="30" s="1"/>
  <c r="W62" i="6"/>
  <c r="D63" i="30" s="1"/>
  <c r="AA62" i="5"/>
  <c r="E63" i="30" s="1"/>
  <c r="O62" i="4"/>
  <c r="F63" i="30"/>
  <c r="X62" i="6"/>
  <c r="I63" i="30" s="1"/>
  <c r="AB62" i="5"/>
  <c r="J63" i="30" s="1"/>
  <c r="P62" i="4"/>
  <c r="K63" i="30" s="1"/>
  <c r="W63" i="6"/>
  <c r="D64" i="30" s="1"/>
  <c r="AA63" i="5"/>
  <c r="E64" i="30" s="1"/>
  <c r="O63" i="4"/>
  <c r="F64" i="30" s="1"/>
  <c r="X63" i="6"/>
  <c r="I64" i="30" s="1"/>
  <c r="AB63" i="5"/>
  <c r="J64" i="30" s="1"/>
  <c r="P63" i="4"/>
  <c r="K64" i="30" s="1"/>
  <c r="W64" i="6"/>
  <c r="D65" i="30" s="1"/>
  <c r="AA64" i="5"/>
  <c r="E65" i="30" s="1"/>
  <c r="O64" i="4"/>
  <c r="F65" i="30" s="1"/>
  <c r="X64" i="6"/>
  <c r="I65" i="30" s="1"/>
  <c r="AB64" i="5"/>
  <c r="J65" i="30" s="1"/>
  <c r="P64" i="4"/>
  <c r="K65" i="30" s="1"/>
  <c r="W65" i="6"/>
  <c r="D66" i="30" s="1"/>
  <c r="AA65" i="5"/>
  <c r="E66" i="30" s="1"/>
  <c r="O65" i="4"/>
  <c r="F66" i="30" s="1"/>
  <c r="X65" i="6"/>
  <c r="I66" i="30" s="1"/>
  <c r="AB65" i="5"/>
  <c r="J66" i="30" s="1"/>
  <c r="P65" i="4"/>
  <c r="K66" i="30" s="1"/>
  <c r="W66" i="6"/>
  <c r="D67" i="30" s="1"/>
  <c r="AA66" i="5"/>
  <c r="E67" i="30" s="1"/>
  <c r="O66" i="4"/>
  <c r="F67" i="30" s="1"/>
  <c r="X66" i="6"/>
  <c r="I67" i="30" s="1"/>
  <c r="AB66" i="5"/>
  <c r="J67" i="30" s="1"/>
  <c r="P66" i="4"/>
  <c r="K67" i="30" s="1"/>
  <c r="W67" i="6"/>
  <c r="D68" i="30" s="1"/>
  <c r="AA67" i="5"/>
  <c r="E68" i="30" s="1"/>
  <c r="O67" i="4"/>
  <c r="F68" i="30" s="1"/>
  <c r="X67" i="6"/>
  <c r="I68" i="30" s="1"/>
  <c r="AB67" i="5"/>
  <c r="J68" i="30" s="1"/>
  <c r="P67" i="4"/>
  <c r="K68" i="30" s="1"/>
  <c r="W68" i="6"/>
  <c r="D69" i="30" s="1"/>
  <c r="AA68" i="5"/>
  <c r="E69" i="30" s="1"/>
  <c r="O68" i="4"/>
  <c r="F69" i="30" s="1"/>
  <c r="X68" i="6"/>
  <c r="I69" i="30" s="1"/>
  <c r="AB68" i="5"/>
  <c r="J69" i="30" s="1"/>
  <c r="P68" i="4"/>
  <c r="K69" i="30" s="1"/>
  <c r="W69" i="6"/>
  <c r="D70" i="30" s="1"/>
  <c r="AA69" i="5"/>
  <c r="E70" i="30" s="1"/>
  <c r="O69" i="4"/>
  <c r="F70" i="30" s="1"/>
  <c r="X69" i="6"/>
  <c r="I70" i="30" s="1"/>
  <c r="AB69" i="5"/>
  <c r="J70" i="30" s="1"/>
  <c r="P69" i="4"/>
  <c r="K70" i="30" s="1"/>
  <c r="W70" i="6"/>
  <c r="D71" i="30" s="1"/>
  <c r="AA70" i="5"/>
  <c r="E71" i="30" s="1"/>
  <c r="O70" i="4"/>
  <c r="F71" i="30" s="1"/>
  <c r="X70" i="6"/>
  <c r="I71" i="30" s="1"/>
  <c r="AB70" i="5"/>
  <c r="J71" i="30" s="1"/>
  <c r="P70" i="4"/>
  <c r="K71" i="30" s="1"/>
  <c r="W71" i="6"/>
  <c r="D72" i="30" s="1"/>
  <c r="AA71" i="5"/>
  <c r="E72" i="30" s="1"/>
  <c r="O71" i="4"/>
  <c r="F72" i="30" s="1"/>
  <c r="X71" i="6"/>
  <c r="I72" i="30" s="1"/>
  <c r="AB71" i="5"/>
  <c r="J72" i="30" s="1"/>
  <c r="P71" i="4"/>
  <c r="K72" i="30" s="1"/>
  <c r="W72" i="6"/>
  <c r="D73" i="30" s="1"/>
  <c r="AA72" i="5"/>
  <c r="E73" i="30" s="1"/>
  <c r="O72" i="4"/>
  <c r="F73" i="30"/>
  <c r="X72" i="6"/>
  <c r="I73" i="30" s="1"/>
  <c r="AB72" i="5"/>
  <c r="J73" i="30" s="1"/>
  <c r="P72" i="4"/>
  <c r="K73" i="30" s="1"/>
  <c r="W73" i="6"/>
  <c r="D74" i="30"/>
  <c r="AA73" i="5"/>
  <c r="E74" i="30" s="1"/>
  <c r="O73" i="4"/>
  <c r="F74" i="30" s="1"/>
  <c r="X73" i="6"/>
  <c r="I74" i="30" s="1"/>
  <c r="AB73" i="5"/>
  <c r="J74" i="30" s="1"/>
  <c r="P73" i="4"/>
  <c r="K74" i="30" s="1"/>
  <c r="W74" i="6"/>
  <c r="D75" i="30" s="1"/>
  <c r="AA74" i="5"/>
  <c r="E75" i="30" s="1"/>
  <c r="O74" i="4"/>
  <c r="F75" i="30"/>
  <c r="X74" i="6"/>
  <c r="I75" i="30" s="1"/>
  <c r="AB74" i="5"/>
  <c r="J75" i="30" s="1"/>
  <c r="P74" i="4"/>
  <c r="K75" i="30" s="1"/>
  <c r="W75" i="6"/>
  <c r="D76" i="30" s="1"/>
  <c r="AA75" i="5"/>
  <c r="E76" i="30" s="1"/>
  <c r="O75" i="4"/>
  <c r="F76" i="30" s="1"/>
  <c r="X75" i="6"/>
  <c r="I76" i="30" s="1"/>
  <c r="AB75" i="5"/>
  <c r="J76" i="30" s="1"/>
  <c r="P75" i="4"/>
  <c r="K76" i="30" s="1"/>
  <c r="W76" i="6"/>
  <c r="D77" i="30" s="1"/>
  <c r="AA76" i="5"/>
  <c r="E77" i="30" s="1"/>
  <c r="O76" i="4"/>
  <c r="F77" i="30" s="1"/>
  <c r="X76" i="6"/>
  <c r="I77" i="30" s="1"/>
  <c r="AB76" i="5"/>
  <c r="J77" i="30" s="1"/>
  <c r="P76" i="4"/>
  <c r="K77" i="30" s="1"/>
  <c r="W77" i="6"/>
  <c r="D78" i="30" s="1"/>
  <c r="AA77" i="5"/>
  <c r="E78" i="30" s="1"/>
  <c r="O77" i="4"/>
  <c r="F78" i="30" s="1"/>
  <c r="X77" i="6"/>
  <c r="I78" i="30" s="1"/>
  <c r="AB77" i="5"/>
  <c r="J78" i="30" s="1"/>
  <c r="P77" i="4"/>
  <c r="K78" i="30" s="1"/>
  <c r="W78" i="6"/>
  <c r="D79" i="30" s="1"/>
  <c r="AA78" i="5"/>
  <c r="E79" i="30" s="1"/>
  <c r="O78" i="4"/>
  <c r="F79" i="30" s="1"/>
  <c r="X78" i="6"/>
  <c r="I79" i="30" s="1"/>
  <c r="AB78" i="5"/>
  <c r="J79" i="30" s="1"/>
  <c r="P78" i="4"/>
  <c r="K79" i="30" s="1"/>
  <c r="W79" i="6"/>
  <c r="D80" i="30" s="1"/>
  <c r="AA79" i="5"/>
  <c r="E80" i="30" s="1"/>
  <c r="O79" i="4"/>
  <c r="F80" i="30" s="1"/>
  <c r="X79" i="6"/>
  <c r="I80" i="30" s="1"/>
  <c r="AB79" i="5"/>
  <c r="J80" i="30"/>
  <c r="P79" i="4"/>
  <c r="K80" i="30" s="1"/>
  <c r="W80" i="6"/>
  <c r="D81" i="30" s="1"/>
  <c r="AA80" i="5"/>
  <c r="E81" i="30" s="1"/>
  <c r="O80" i="4"/>
  <c r="F81" i="30" s="1"/>
  <c r="X80" i="6"/>
  <c r="I81" i="30" s="1"/>
  <c r="AB80" i="5"/>
  <c r="J81" i="30" s="1"/>
  <c r="P80" i="4"/>
  <c r="K81" i="30" s="1"/>
  <c r="W81" i="6"/>
  <c r="D82" i="30" s="1"/>
  <c r="AA81" i="5"/>
  <c r="E82" i="30" s="1"/>
  <c r="O81" i="4"/>
  <c r="F82" i="30" s="1"/>
  <c r="X81" i="6"/>
  <c r="I82" i="30" s="1"/>
  <c r="AB81" i="5"/>
  <c r="J82" i="30" s="1"/>
  <c r="P81" i="4"/>
  <c r="K82" i="30" s="1"/>
  <c r="W82" i="6"/>
  <c r="D83" i="30" s="1"/>
  <c r="AA82" i="5"/>
  <c r="E83" i="30" s="1"/>
  <c r="O82" i="4"/>
  <c r="F83" i="30" s="1"/>
  <c r="X82" i="6"/>
  <c r="I83" i="30" s="1"/>
  <c r="AB82" i="5"/>
  <c r="J83" i="30" s="1"/>
  <c r="P82" i="4"/>
  <c r="K83" i="30" s="1"/>
  <c r="W83" i="6"/>
  <c r="D84" i="30" s="1"/>
  <c r="AA83" i="5"/>
  <c r="E84" i="30" s="1"/>
  <c r="O83" i="4"/>
  <c r="F84" i="30" s="1"/>
  <c r="X83" i="6"/>
  <c r="I84" i="30" s="1"/>
  <c r="AB83" i="5"/>
  <c r="J84" i="30"/>
  <c r="P83" i="4"/>
  <c r="K84" i="30" s="1"/>
  <c r="W84" i="6"/>
  <c r="D85" i="30" s="1"/>
  <c r="AA84" i="5"/>
  <c r="E85" i="30" s="1"/>
  <c r="O84" i="4"/>
  <c r="F85" i="30" s="1"/>
  <c r="X84" i="6"/>
  <c r="I85" i="30" s="1"/>
  <c r="AB84" i="5"/>
  <c r="J85" i="30" s="1"/>
  <c r="P84" i="4"/>
  <c r="K85" i="30" s="1"/>
  <c r="W85" i="6"/>
  <c r="AA85" i="5"/>
  <c r="E86" i="30" s="1"/>
  <c r="O85" i="4"/>
  <c r="F86" i="30"/>
  <c r="X85" i="6"/>
  <c r="I86" i="30" s="1"/>
  <c r="AB85" i="5"/>
  <c r="J86" i="30"/>
  <c r="P85" i="4"/>
  <c r="K86" i="30"/>
  <c r="W86" i="6"/>
  <c r="D87" i="30"/>
  <c r="AA86" i="5"/>
  <c r="E87" i="30" s="1"/>
  <c r="O86" i="4"/>
  <c r="F87" i="30" s="1"/>
  <c r="X86" i="6"/>
  <c r="I87" i="30" s="1"/>
  <c r="AB86" i="5"/>
  <c r="J87" i="30" s="1"/>
  <c r="P86" i="4"/>
  <c r="K87" i="30" s="1"/>
  <c r="W87" i="6"/>
  <c r="D88" i="30" s="1"/>
  <c r="AA87" i="5"/>
  <c r="E88" i="30"/>
  <c r="O87" i="4"/>
  <c r="F88" i="30" s="1"/>
  <c r="X87" i="6"/>
  <c r="I88" i="30" s="1"/>
  <c r="AB87" i="5"/>
  <c r="J88" i="30" s="1"/>
  <c r="P87" i="4"/>
  <c r="K88" i="30" s="1"/>
  <c r="W88" i="6"/>
  <c r="D89" i="30"/>
  <c r="AA88" i="5"/>
  <c r="E89" i="30" s="1"/>
  <c r="O88" i="4"/>
  <c r="F89" i="30" s="1"/>
  <c r="X88" i="6"/>
  <c r="I89" i="30" s="1"/>
  <c r="AB88" i="5"/>
  <c r="J89" i="30" s="1"/>
  <c r="P88" i="4"/>
  <c r="K89" i="30" s="1"/>
  <c r="W89" i="6"/>
  <c r="D90" i="30" s="1"/>
  <c r="AA89" i="5"/>
  <c r="E90" i="30"/>
  <c r="O89" i="4"/>
  <c r="F90" i="30" s="1"/>
  <c r="X89" i="6"/>
  <c r="I90" i="30" s="1"/>
  <c r="AB89" i="5"/>
  <c r="J90" i="30"/>
  <c r="P89" i="4"/>
  <c r="K90" i="30" s="1"/>
  <c r="W90" i="6"/>
  <c r="D91" i="30" s="1"/>
  <c r="AA90" i="5"/>
  <c r="E91" i="30" s="1"/>
  <c r="O90" i="4"/>
  <c r="F91" i="30" s="1"/>
  <c r="X90" i="6"/>
  <c r="I91" i="30" s="1"/>
  <c r="AB90" i="5"/>
  <c r="J91" i="30"/>
  <c r="P90" i="4"/>
  <c r="K91" i="30"/>
  <c r="W91" i="6"/>
  <c r="D92" i="30"/>
  <c r="AA91" i="5"/>
  <c r="E92" i="30"/>
  <c r="O91" i="4"/>
  <c r="F92" i="30" s="1"/>
  <c r="X91" i="6"/>
  <c r="I92" i="30" s="1"/>
  <c r="AB91" i="5"/>
  <c r="J92" i="30" s="1"/>
  <c r="P91" i="4"/>
  <c r="K92" i="30" s="1"/>
  <c r="W92" i="6"/>
  <c r="D93" i="30" s="1"/>
  <c r="AA92" i="5"/>
  <c r="E93" i="30" s="1"/>
  <c r="O92" i="4"/>
  <c r="F93" i="30" s="1"/>
  <c r="X92" i="6"/>
  <c r="I93" i="30" s="1"/>
  <c r="AB92" i="5"/>
  <c r="J93" i="30" s="1"/>
  <c r="P92" i="4"/>
  <c r="K93" i="30" s="1"/>
  <c r="W93" i="6"/>
  <c r="D94" i="30" s="1"/>
  <c r="AA93" i="5"/>
  <c r="E94" i="30"/>
  <c r="O93" i="4"/>
  <c r="X93" i="6"/>
  <c r="I94" i="30" s="1"/>
  <c r="AB93" i="5"/>
  <c r="J94" i="30"/>
  <c r="P93" i="4"/>
  <c r="K94" i="30" s="1"/>
  <c r="W94" i="6"/>
  <c r="D95" i="30" s="1"/>
  <c r="AA94" i="5"/>
  <c r="E95" i="30" s="1"/>
  <c r="O94" i="4"/>
  <c r="F95" i="30" s="1"/>
  <c r="X94" i="6"/>
  <c r="I95" i="30" s="1"/>
  <c r="AB94" i="5"/>
  <c r="J95" i="30" s="1"/>
  <c r="P94" i="4"/>
  <c r="K95" i="30" s="1"/>
  <c r="W95" i="6"/>
  <c r="D96" i="30" s="1"/>
  <c r="AA95" i="5"/>
  <c r="E96" i="30" s="1"/>
  <c r="O95" i="4"/>
  <c r="F96" i="30" s="1"/>
  <c r="X95" i="6"/>
  <c r="I96" i="30" s="1"/>
  <c r="AB95" i="5"/>
  <c r="J96" i="30"/>
  <c r="P95" i="4"/>
  <c r="K96" i="30" s="1"/>
  <c r="W96" i="6"/>
  <c r="D97" i="30" s="1"/>
  <c r="AA96" i="5"/>
  <c r="E97" i="30" s="1"/>
  <c r="O96" i="4"/>
  <c r="F97" i="30" s="1"/>
  <c r="X96" i="6"/>
  <c r="I97" i="30" s="1"/>
  <c r="AB96" i="5"/>
  <c r="J97" i="30" s="1"/>
  <c r="P96" i="4"/>
  <c r="W97" i="6"/>
  <c r="D98" i="30" s="1"/>
  <c r="AA97" i="5"/>
  <c r="E98" i="30" s="1"/>
  <c r="O97" i="4"/>
  <c r="F98" i="30" s="1"/>
  <c r="X97" i="6"/>
  <c r="I98" i="30" s="1"/>
  <c r="AB97" i="5"/>
  <c r="J98" i="30" s="1"/>
  <c r="P97" i="4"/>
  <c r="K98" i="30" s="1"/>
  <c r="W98" i="6"/>
  <c r="D99" i="30" s="1"/>
  <c r="AA98" i="5"/>
  <c r="E99" i="30"/>
  <c r="O98" i="4"/>
  <c r="F99" i="30" s="1"/>
  <c r="X98" i="6"/>
  <c r="I99" i="30" s="1"/>
  <c r="AB98" i="5"/>
  <c r="J99" i="30"/>
  <c r="P98" i="4"/>
  <c r="K99" i="30" s="1"/>
  <c r="W99" i="6"/>
  <c r="D100" i="30" s="1"/>
  <c r="AA99" i="5"/>
  <c r="E100" i="30"/>
  <c r="O99" i="4"/>
  <c r="F100" i="30" s="1"/>
  <c r="X99" i="6"/>
  <c r="I100" i="30" s="1"/>
  <c r="AB99" i="5"/>
  <c r="J100" i="30" s="1"/>
  <c r="P99" i="4"/>
  <c r="K100" i="30" s="1"/>
  <c r="W100" i="6"/>
  <c r="D101" i="30" s="1"/>
  <c r="AA100" i="5"/>
  <c r="E101" i="30" s="1"/>
  <c r="O100" i="4"/>
  <c r="F101" i="30" s="1"/>
  <c r="X100" i="6"/>
  <c r="I101" i="30" s="1"/>
  <c r="AB100" i="5"/>
  <c r="J101" i="30"/>
  <c r="P100" i="4"/>
  <c r="K101" i="30" s="1"/>
  <c r="W101" i="6"/>
  <c r="D102" i="30" s="1"/>
  <c r="AA101" i="5"/>
  <c r="E102" i="30" s="1"/>
  <c r="O101" i="4"/>
  <c r="F102" i="30" s="1"/>
  <c r="X101" i="6"/>
  <c r="I102" i="30" s="1"/>
  <c r="AB101" i="5"/>
  <c r="J102" i="30" s="1"/>
  <c r="P101" i="4"/>
  <c r="K102" i="30" s="1"/>
  <c r="W102" i="6"/>
  <c r="D103" i="30" s="1"/>
  <c r="AA102" i="5"/>
  <c r="E103" i="30" s="1"/>
  <c r="O102" i="4"/>
  <c r="F103" i="30" s="1"/>
  <c r="X102" i="6"/>
  <c r="I103" i="30" s="1"/>
  <c r="AB102" i="5"/>
  <c r="J103" i="30" s="1"/>
  <c r="P102" i="4"/>
  <c r="K103" i="30" s="1"/>
  <c r="W103" i="6"/>
  <c r="D104" i="30" s="1"/>
  <c r="AA103" i="5"/>
  <c r="E104" i="30" s="1"/>
  <c r="O103" i="4"/>
  <c r="F104" i="30" s="1"/>
  <c r="X103" i="6"/>
  <c r="I104" i="30" s="1"/>
  <c r="AB103" i="5"/>
  <c r="J104" i="30" s="1"/>
  <c r="P103" i="4"/>
  <c r="K104" i="30" s="1"/>
  <c r="W104" i="6"/>
  <c r="D105" i="30" s="1"/>
  <c r="AA104" i="5"/>
  <c r="E105" i="30" s="1"/>
  <c r="O104" i="4"/>
  <c r="F105" i="30" s="1"/>
  <c r="X104" i="6"/>
  <c r="I105" i="30" s="1"/>
  <c r="AB104" i="5"/>
  <c r="J105" i="30" s="1"/>
  <c r="P104" i="4"/>
  <c r="K105" i="30" s="1"/>
  <c r="W105" i="6"/>
  <c r="D106" i="30" s="1"/>
  <c r="AA105" i="5"/>
  <c r="E106" i="30" s="1"/>
  <c r="O105" i="4"/>
  <c r="F106" i="30" s="1"/>
  <c r="X105" i="6"/>
  <c r="I106" i="30" s="1"/>
  <c r="AB105" i="5"/>
  <c r="J106" i="30" s="1"/>
  <c r="P105" i="4"/>
  <c r="K106" i="30" s="1"/>
  <c r="W106" i="6"/>
  <c r="D107" i="30" s="1"/>
  <c r="AA106" i="5"/>
  <c r="E107" i="30"/>
  <c r="O106" i="4"/>
  <c r="F107" i="30" s="1"/>
  <c r="X106" i="6"/>
  <c r="I107" i="30" s="1"/>
  <c r="AB106" i="5"/>
  <c r="J107" i="30" s="1"/>
  <c r="P106" i="4"/>
  <c r="K107" i="30" s="1"/>
  <c r="W107" i="6"/>
  <c r="D108" i="30" s="1"/>
  <c r="AA107" i="5"/>
  <c r="E108" i="30" s="1"/>
  <c r="O107" i="4"/>
  <c r="F108" i="30" s="1"/>
  <c r="X107" i="6"/>
  <c r="I108" i="30" s="1"/>
  <c r="AB107" i="5"/>
  <c r="J108" i="30" s="1"/>
  <c r="P107" i="4"/>
  <c r="K108" i="30" s="1"/>
  <c r="W108" i="6"/>
  <c r="D109" i="30" s="1"/>
  <c r="AA108" i="5"/>
  <c r="E109" i="30" s="1"/>
  <c r="O108" i="4"/>
  <c r="F109" i="30" s="1"/>
  <c r="X108" i="6"/>
  <c r="I109" i="30" s="1"/>
  <c r="AB108" i="5"/>
  <c r="J109" i="30" s="1"/>
  <c r="P108" i="4"/>
  <c r="K109" i="30" s="1"/>
  <c r="W109" i="6"/>
  <c r="D110" i="30" s="1"/>
  <c r="AA109" i="5"/>
  <c r="E110" i="30" s="1"/>
  <c r="O109" i="4"/>
  <c r="F110" i="30"/>
  <c r="X109" i="6"/>
  <c r="I110" i="30" s="1"/>
  <c r="AB109" i="5"/>
  <c r="J110" i="30" s="1"/>
  <c r="P109" i="4"/>
  <c r="K110" i="30" s="1"/>
  <c r="W110" i="6"/>
  <c r="D111" i="30" s="1"/>
  <c r="AA110" i="5"/>
  <c r="E111" i="30" s="1"/>
  <c r="O110" i="4"/>
  <c r="F111" i="30" s="1"/>
  <c r="X110" i="6"/>
  <c r="I111" i="30" s="1"/>
  <c r="AB110" i="5"/>
  <c r="J111" i="30" s="1"/>
  <c r="P110" i="4"/>
  <c r="K111" i="30" s="1"/>
  <c r="W111" i="6"/>
  <c r="D112" i="30" s="1"/>
  <c r="AA111" i="5"/>
  <c r="E112" i="30" s="1"/>
  <c r="O111" i="4"/>
  <c r="F112" i="30"/>
  <c r="X111" i="6"/>
  <c r="I112" i="30" s="1"/>
  <c r="AB111" i="5"/>
  <c r="J112" i="30" s="1"/>
  <c r="P111" i="4"/>
  <c r="K112" i="30" s="1"/>
  <c r="W112" i="6"/>
  <c r="D113" i="30" s="1"/>
  <c r="AA112" i="5"/>
  <c r="E113" i="30" s="1"/>
  <c r="O112" i="4"/>
  <c r="F113" i="30" s="1"/>
  <c r="X112" i="6"/>
  <c r="I113" i="30"/>
  <c r="AB112" i="5"/>
  <c r="J113" i="30" s="1"/>
  <c r="P112" i="4"/>
  <c r="K113" i="30"/>
  <c r="W113" i="6"/>
  <c r="D114" i="30" s="1"/>
  <c r="AA113" i="5"/>
  <c r="E114" i="30"/>
  <c r="O113" i="4"/>
  <c r="F114" i="30" s="1"/>
  <c r="X113" i="6"/>
  <c r="I114" i="30" s="1"/>
  <c r="AB113" i="5"/>
  <c r="J114" i="30" s="1"/>
  <c r="P113" i="4"/>
  <c r="K114" i="30" s="1"/>
  <c r="W114" i="6"/>
  <c r="D115" i="30" s="1"/>
  <c r="AA114" i="5"/>
  <c r="E115" i="30" s="1"/>
  <c r="O114" i="4"/>
  <c r="F115" i="30" s="1"/>
  <c r="X114" i="6"/>
  <c r="I115" i="30" s="1"/>
  <c r="AB114" i="5"/>
  <c r="J115" i="30" s="1"/>
  <c r="P114" i="4"/>
  <c r="K115" i="30" s="1"/>
  <c r="W115" i="6"/>
  <c r="D116" i="30" s="1"/>
  <c r="AA115" i="5"/>
  <c r="E116" i="30" s="1"/>
  <c r="O115" i="4"/>
  <c r="F116" i="30" s="1"/>
  <c r="X115" i="6"/>
  <c r="I116" i="30"/>
  <c r="AB115" i="5"/>
  <c r="J116" i="30" s="1"/>
  <c r="P115" i="4"/>
  <c r="K116" i="30" s="1"/>
  <c r="W116" i="6"/>
  <c r="D117" i="30" s="1"/>
  <c r="AA116" i="5"/>
  <c r="E117" i="30"/>
  <c r="O116" i="4"/>
  <c r="F117" i="30" s="1"/>
  <c r="X116" i="6"/>
  <c r="I117" i="30"/>
  <c r="AB116" i="5"/>
  <c r="J117" i="30"/>
  <c r="P116" i="4"/>
  <c r="K117" i="30" s="1"/>
  <c r="W117" i="6"/>
  <c r="D118" i="30" s="1"/>
  <c r="AA117" i="5"/>
  <c r="E118" i="30" s="1"/>
  <c r="O117" i="4"/>
  <c r="F118" i="30" s="1"/>
  <c r="X117" i="6"/>
  <c r="I118" i="30" s="1"/>
  <c r="AB117" i="5"/>
  <c r="J118" i="30" s="1"/>
  <c r="P117" i="4"/>
  <c r="K118" i="30"/>
  <c r="W118" i="6"/>
  <c r="D119" i="30"/>
  <c r="AA118" i="5"/>
  <c r="E119" i="30" s="1"/>
  <c r="O118" i="4"/>
  <c r="F119" i="30" s="1"/>
  <c r="X118" i="6"/>
  <c r="I119" i="30" s="1"/>
  <c r="AB118" i="5"/>
  <c r="J119" i="30" s="1"/>
  <c r="P118" i="4"/>
  <c r="K119" i="30" s="1"/>
  <c r="W119" i="6"/>
  <c r="D120" i="30" s="1"/>
  <c r="AA119" i="5"/>
  <c r="E120" i="30"/>
  <c r="O119" i="4"/>
  <c r="F120" i="30" s="1"/>
  <c r="X119" i="6"/>
  <c r="I120" i="30" s="1"/>
  <c r="AB119" i="5"/>
  <c r="J120" i="30" s="1"/>
  <c r="P119" i="4"/>
  <c r="K120" i="30" s="1"/>
  <c r="W120" i="6"/>
  <c r="D121" i="30" s="1"/>
  <c r="AA120" i="5"/>
  <c r="E121" i="30" s="1"/>
  <c r="O120" i="4"/>
  <c r="F121" i="30" s="1"/>
  <c r="X120" i="6"/>
  <c r="I121" i="30" s="1"/>
  <c r="AB120" i="5"/>
  <c r="J121" i="30" s="1"/>
  <c r="P120" i="4"/>
  <c r="K121" i="30"/>
  <c r="W121" i="6"/>
  <c r="D122" i="30" s="1"/>
  <c r="AA121" i="5"/>
  <c r="E122" i="30" s="1"/>
  <c r="O121" i="4"/>
  <c r="F122" i="30" s="1"/>
  <c r="X121" i="6"/>
  <c r="I122" i="30" s="1"/>
  <c r="AB121" i="5"/>
  <c r="J122" i="30" s="1"/>
  <c r="P121" i="4"/>
  <c r="K122" i="30" s="1"/>
  <c r="W122" i="6"/>
  <c r="D123" i="30"/>
  <c r="AA122" i="5"/>
  <c r="E123" i="30"/>
  <c r="O122" i="4"/>
  <c r="F123" i="30" s="1"/>
  <c r="X122" i="6"/>
  <c r="I123" i="30" s="1"/>
  <c r="AB122" i="5"/>
  <c r="J123" i="30" s="1"/>
  <c r="P122" i="4"/>
  <c r="K123" i="30" s="1"/>
  <c r="W123" i="6"/>
  <c r="D124" i="30" s="1"/>
  <c r="AA123" i="5"/>
  <c r="E124" i="30" s="1"/>
  <c r="O123" i="4"/>
  <c r="F124" i="30" s="1"/>
  <c r="X123" i="6"/>
  <c r="I124" i="30" s="1"/>
  <c r="AB123" i="5"/>
  <c r="J124" i="30" s="1"/>
  <c r="P123" i="4"/>
  <c r="K124" i="30" s="1"/>
  <c r="W124" i="6"/>
  <c r="D125" i="30" s="1"/>
  <c r="AA124" i="5"/>
  <c r="E125" i="30" s="1"/>
  <c r="O124" i="4"/>
  <c r="F125" i="30" s="1"/>
  <c r="X124" i="6"/>
  <c r="I125" i="30" s="1"/>
  <c r="AB124" i="5"/>
  <c r="J125" i="30"/>
  <c r="P124" i="4"/>
  <c r="K125" i="30" s="1"/>
  <c r="W125" i="6"/>
  <c r="D126" i="30" s="1"/>
  <c r="AA125" i="5"/>
  <c r="E126" i="30" s="1"/>
  <c r="O125" i="4"/>
  <c r="F126" i="30" s="1"/>
  <c r="X125" i="6"/>
  <c r="I126" i="30" s="1"/>
  <c r="AB125" i="5"/>
  <c r="J126" i="30" s="1"/>
  <c r="P125" i="4"/>
  <c r="K126" i="30" s="1"/>
  <c r="W126" i="6"/>
  <c r="D127" i="30"/>
  <c r="AA126" i="5"/>
  <c r="E127" i="30" s="1"/>
  <c r="O126" i="4"/>
  <c r="F127" i="30" s="1"/>
  <c r="X126" i="6"/>
  <c r="I127" i="30" s="1"/>
  <c r="AB126" i="5"/>
  <c r="J127" i="30" s="1"/>
  <c r="P126" i="4"/>
  <c r="K127" i="30" s="1"/>
  <c r="W127" i="6"/>
  <c r="D128" i="30" s="1"/>
  <c r="AA127" i="5"/>
  <c r="E128" i="30" s="1"/>
  <c r="O127" i="4"/>
  <c r="F128" i="30"/>
  <c r="X127" i="6"/>
  <c r="I128" i="30"/>
  <c r="AB127" i="5"/>
  <c r="J128" i="30" s="1"/>
  <c r="P127" i="4"/>
  <c r="K128" i="30" s="1"/>
  <c r="W128" i="6"/>
  <c r="D129" i="30" s="1"/>
  <c r="AA128" i="5"/>
  <c r="E129" i="30" s="1"/>
  <c r="O128" i="4"/>
  <c r="F129" i="30" s="1"/>
  <c r="X128" i="6"/>
  <c r="I129" i="30"/>
  <c r="AB128" i="5"/>
  <c r="J129" i="30" s="1"/>
  <c r="P128" i="4"/>
  <c r="K129" i="30" s="1"/>
  <c r="W129" i="6"/>
  <c r="D130" i="30" s="1"/>
  <c r="AA129" i="5"/>
  <c r="E130" i="30" s="1"/>
  <c r="O129" i="4"/>
  <c r="F130" i="30"/>
  <c r="X129" i="6"/>
  <c r="I130" i="30" s="1"/>
  <c r="AB129" i="5"/>
  <c r="J130" i="30" s="1"/>
  <c r="P129" i="4"/>
  <c r="K130" i="30" s="1"/>
  <c r="W130" i="6"/>
  <c r="D131" i="30"/>
  <c r="AA130" i="5"/>
  <c r="E131" i="30" s="1"/>
  <c r="O130" i="4"/>
  <c r="F131" i="30" s="1"/>
  <c r="X130" i="6"/>
  <c r="I131" i="30"/>
  <c r="AB130" i="5"/>
  <c r="J131" i="30" s="1"/>
  <c r="P130" i="4"/>
  <c r="K131" i="30"/>
  <c r="W136" i="6"/>
  <c r="D137" i="30" s="1"/>
  <c r="AA136" i="5"/>
  <c r="E137" i="30"/>
  <c r="O136" i="4"/>
  <c r="F137" i="30" s="1"/>
  <c r="X136" i="6"/>
  <c r="I137" i="30" s="1"/>
  <c r="AB136" i="5"/>
  <c r="J137" i="30" s="1"/>
  <c r="P136" i="4"/>
  <c r="K137" i="30"/>
  <c r="W137" i="6"/>
  <c r="D138" i="30"/>
  <c r="AA137" i="5"/>
  <c r="E138" i="30" s="1"/>
  <c r="O137" i="4"/>
  <c r="F138" i="30" s="1"/>
  <c r="X137" i="6"/>
  <c r="I138" i="30"/>
  <c r="AB137" i="5"/>
  <c r="J138" i="30"/>
  <c r="P137" i="4"/>
  <c r="K138" i="30" s="1"/>
  <c r="W138" i="6"/>
  <c r="D139" i="30" s="1"/>
  <c r="AA138" i="5"/>
  <c r="E139" i="30"/>
  <c r="O138" i="4"/>
  <c r="F139" i="30" s="1"/>
  <c r="X138" i="6"/>
  <c r="I139" i="30"/>
  <c r="AB138" i="5"/>
  <c r="J139" i="30" s="1"/>
  <c r="P138" i="4"/>
  <c r="K139" i="30" s="1"/>
  <c r="W139" i="6"/>
  <c r="D140" i="30" s="1"/>
  <c r="AA139" i="5"/>
  <c r="E140" i="30" s="1"/>
  <c r="O139" i="4"/>
  <c r="F140" i="30" s="1"/>
  <c r="X139" i="6"/>
  <c r="I140" i="30" s="1"/>
  <c r="AB139" i="5"/>
  <c r="J140" i="30" s="1"/>
  <c r="P139" i="4"/>
  <c r="K140" i="30"/>
  <c r="W140" i="6"/>
  <c r="D141" i="30" s="1"/>
  <c r="AA140" i="5"/>
  <c r="E141" i="30" s="1"/>
  <c r="O140" i="4"/>
  <c r="F141" i="30" s="1"/>
  <c r="X140" i="6"/>
  <c r="I141" i="30" s="1"/>
  <c r="AB140" i="5"/>
  <c r="J141" i="30" s="1"/>
  <c r="P140" i="4"/>
  <c r="K141" i="30" s="1"/>
  <c r="W141" i="6"/>
  <c r="D142" i="30" s="1"/>
  <c r="AA141" i="5"/>
  <c r="E142" i="30" s="1"/>
  <c r="O141" i="4"/>
  <c r="F142" i="30" s="1"/>
  <c r="X141" i="6"/>
  <c r="I142" i="30" s="1"/>
  <c r="AB141" i="5"/>
  <c r="J142" i="30" s="1"/>
  <c r="P141" i="4"/>
  <c r="K142" i="30" s="1"/>
  <c r="W142" i="6"/>
  <c r="D143" i="30" s="1"/>
  <c r="AA142" i="5"/>
  <c r="O142" i="4"/>
  <c r="F143" i="30" s="1"/>
  <c r="X142" i="6"/>
  <c r="I143" i="30"/>
  <c r="AB142" i="5"/>
  <c r="J143" i="30" s="1"/>
  <c r="P142" i="4"/>
  <c r="K143" i="30" s="1"/>
  <c r="W143" i="6"/>
  <c r="D144" i="30" s="1"/>
  <c r="AA143" i="5"/>
  <c r="E144" i="30" s="1"/>
  <c r="O143" i="4"/>
  <c r="F144" i="30" s="1"/>
  <c r="X143" i="6"/>
  <c r="I144" i="30"/>
  <c r="AB143" i="5"/>
  <c r="J144" i="30" s="1"/>
  <c r="P143" i="4"/>
  <c r="K144" i="30" s="1"/>
  <c r="W144" i="6"/>
  <c r="D145" i="30" s="1"/>
  <c r="AA144" i="5"/>
  <c r="E145" i="30"/>
  <c r="O144" i="4"/>
  <c r="F145" i="30" s="1"/>
  <c r="X144" i="6"/>
  <c r="I145" i="30" s="1"/>
  <c r="AB144" i="5"/>
  <c r="J145" i="30" s="1"/>
  <c r="P144" i="4"/>
  <c r="K145" i="30" s="1"/>
  <c r="W145" i="6"/>
  <c r="D146" i="30" s="1"/>
  <c r="AA145" i="5"/>
  <c r="E146" i="30"/>
  <c r="O145" i="4"/>
  <c r="F146" i="30" s="1"/>
  <c r="X145" i="6"/>
  <c r="I146" i="30" s="1"/>
  <c r="AB145" i="5"/>
  <c r="J146" i="30" s="1"/>
  <c r="P145" i="4"/>
  <c r="K146" i="30" s="1"/>
  <c r="W146" i="6"/>
  <c r="D147" i="30" s="1"/>
  <c r="AA146" i="5"/>
  <c r="E147" i="30"/>
  <c r="O146" i="4"/>
  <c r="F147" i="30" s="1"/>
  <c r="X146" i="6"/>
  <c r="I147" i="30"/>
  <c r="AB146" i="5"/>
  <c r="J147" i="30" s="1"/>
  <c r="P146" i="4"/>
  <c r="K147" i="30" s="1"/>
  <c r="W147" i="6"/>
  <c r="D148" i="30" s="1"/>
  <c r="AA147" i="5"/>
  <c r="E148" i="30"/>
  <c r="O147" i="4"/>
  <c r="F148" i="30" s="1"/>
  <c r="X147" i="6"/>
  <c r="I148" i="30" s="1"/>
  <c r="AB147" i="5"/>
  <c r="J148" i="30" s="1"/>
  <c r="P147" i="4"/>
  <c r="K148" i="30" s="1"/>
  <c r="W148" i="6"/>
  <c r="D149" i="30" s="1"/>
  <c r="AA148" i="5"/>
  <c r="E149" i="30" s="1"/>
  <c r="O148" i="4"/>
  <c r="F149" i="30" s="1"/>
  <c r="X148" i="6"/>
  <c r="I149" i="30"/>
  <c r="AB148" i="5"/>
  <c r="J149" i="30" s="1"/>
  <c r="P148" i="4"/>
  <c r="K149" i="30" s="1"/>
  <c r="W149" i="6"/>
  <c r="D150" i="30" s="1"/>
  <c r="AA149" i="5"/>
  <c r="E150" i="30" s="1"/>
  <c r="O149" i="4"/>
  <c r="F150" i="30" s="1"/>
  <c r="X149" i="6"/>
  <c r="I150" i="30" s="1"/>
  <c r="AB149" i="5"/>
  <c r="J150" i="30" s="1"/>
  <c r="P149" i="4"/>
  <c r="K150" i="30" s="1"/>
  <c r="W150" i="6"/>
  <c r="D151" i="30" s="1"/>
  <c r="AA150" i="5"/>
  <c r="E151" i="30" s="1"/>
  <c r="O150" i="4"/>
  <c r="F151" i="30" s="1"/>
  <c r="X150" i="6"/>
  <c r="I151" i="30" s="1"/>
  <c r="AB150" i="5"/>
  <c r="J151" i="30" s="1"/>
  <c r="P150" i="4"/>
  <c r="K151" i="30" s="1"/>
  <c r="W151" i="6"/>
  <c r="D152" i="30" s="1"/>
  <c r="AA151" i="5"/>
  <c r="E152" i="30"/>
  <c r="O151" i="4"/>
  <c r="F152" i="30" s="1"/>
  <c r="X151" i="6"/>
  <c r="I152" i="30" s="1"/>
  <c r="AB151" i="5"/>
  <c r="J152" i="30" s="1"/>
  <c r="P151" i="4"/>
  <c r="K152" i="30" s="1"/>
  <c r="W152" i="6"/>
  <c r="D153" i="30" s="1"/>
  <c r="AA152" i="5"/>
  <c r="E153" i="30" s="1"/>
  <c r="O152" i="4"/>
  <c r="F153" i="30" s="1"/>
  <c r="X152" i="6"/>
  <c r="I153" i="30"/>
  <c r="AB152" i="5"/>
  <c r="J153" i="30" s="1"/>
  <c r="P152" i="4"/>
  <c r="K153" i="30" s="1"/>
  <c r="W153" i="6"/>
  <c r="D154" i="30" s="1"/>
  <c r="AA153" i="5"/>
  <c r="E154" i="30" s="1"/>
  <c r="O153" i="4"/>
  <c r="F154" i="30" s="1"/>
  <c r="X153" i="6"/>
  <c r="I154" i="30" s="1"/>
  <c r="AB153" i="5"/>
  <c r="J154" i="30" s="1"/>
  <c r="P153" i="4"/>
  <c r="K154" i="30"/>
  <c r="W154" i="6"/>
  <c r="D155" i="30" s="1"/>
  <c r="AA154" i="5"/>
  <c r="E155" i="30" s="1"/>
  <c r="O154" i="4"/>
  <c r="F155" i="30" s="1"/>
  <c r="X154" i="6"/>
  <c r="I155" i="30"/>
  <c r="AB154" i="5"/>
  <c r="J155" i="30" s="1"/>
  <c r="P154" i="4"/>
  <c r="K155" i="30" s="1"/>
  <c r="W155" i="6"/>
  <c r="D156" i="30" s="1"/>
  <c r="AA155" i="5"/>
  <c r="E156" i="30"/>
  <c r="O155" i="4"/>
  <c r="F156" i="30" s="1"/>
  <c r="X155" i="6"/>
  <c r="I156" i="30" s="1"/>
  <c r="AB155" i="5"/>
  <c r="J156" i="30" s="1"/>
  <c r="P155" i="4"/>
  <c r="K156" i="30" s="1"/>
  <c r="W156" i="6"/>
  <c r="D157" i="30" s="1"/>
  <c r="AA156" i="5"/>
  <c r="E157" i="30" s="1"/>
  <c r="O156" i="4"/>
  <c r="F157" i="30" s="1"/>
  <c r="X156" i="6"/>
  <c r="I157" i="30" s="1"/>
  <c r="AB156" i="5"/>
  <c r="J157" i="30" s="1"/>
  <c r="P156" i="4"/>
  <c r="K157" i="30" s="1"/>
  <c r="W157" i="6"/>
  <c r="D158" i="30" s="1"/>
  <c r="AA157" i="5"/>
  <c r="E158" i="30"/>
  <c r="O157" i="4"/>
  <c r="F158" i="30" s="1"/>
  <c r="X157" i="6"/>
  <c r="I158" i="30" s="1"/>
  <c r="AB157" i="5"/>
  <c r="J158" i="30" s="1"/>
  <c r="P157" i="4"/>
  <c r="K158" i="30"/>
  <c r="D164" i="30"/>
  <c r="E164" i="30"/>
  <c r="F164" i="30"/>
  <c r="I164" i="30"/>
  <c r="J164" i="30"/>
  <c r="K164" i="30"/>
  <c r="D165" i="30"/>
  <c r="E165" i="30"/>
  <c r="F165" i="30"/>
  <c r="I165" i="30"/>
  <c r="J165" i="30"/>
  <c r="K165" i="30"/>
  <c r="D166" i="30"/>
  <c r="E166" i="30"/>
  <c r="F166" i="30"/>
  <c r="I166" i="30"/>
  <c r="J166" i="30"/>
  <c r="K166" i="30"/>
  <c r="D167" i="30"/>
  <c r="E167" i="30"/>
  <c r="F167" i="30"/>
  <c r="I167" i="30"/>
  <c r="J167" i="30"/>
  <c r="K167" i="30"/>
  <c r="D168" i="30"/>
  <c r="E168" i="30"/>
  <c r="F168" i="30"/>
  <c r="I168" i="30"/>
  <c r="J168" i="30"/>
  <c r="K168" i="30"/>
  <c r="E167" i="31"/>
  <c r="E166" i="31"/>
  <c r="D156" i="31"/>
  <c r="E156" i="31"/>
  <c r="F156" i="31"/>
  <c r="E154" i="31"/>
  <c r="E153" i="31"/>
  <c r="D152" i="31"/>
  <c r="E152" i="31"/>
  <c r="E150" i="31"/>
  <c r="G148" i="31"/>
  <c r="E147" i="31"/>
  <c r="E146" i="31"/>
  <c r="E8" i="31"/>
  <c r="G8" i="31"/>
  <c r="E9" i="31"/>
  <c r="E12" i="31"/>
  <c r="F12" i="31"/>
  <c r="D14" i="31"/>
  <c r="E14" i="31"/>
  <c r="G14" i="31"/>
  <c r="E15" i="31"/>
  <c r="E16" i="31"/>
  <c r="F16" i="31"/>
  <c r="E17" i="31"/>
  <c r="D18" i="31"/>
  <c r="E19" i="31"/>
  <c r="E20" i="31"/>
  <c r="D21" i="31"/>
  <c r="E22" i="31"/>
  <c r="E23" i="31"/>
  <c r="E24" i="31"/>
  <c r="E25" i="31"/>
  <c r="E27" i="31"/>
  <c r="E28" i="31"/>
  <c r="E30" i="31"/>
  <c r="E31" i="31"/>
  <c r="F31" i="31"/>
  <c r="E32" i="31"/>
  <c r="E33" i="31"/>
  <c r="E35" i="31"/>
  <c r="G35" i="31"/>
  <c r="E36" i="31"/>
  <c r="F37" i="31"/>
  <c r="E38" i="31"/>
  <c r="C39" i="31"/>
  <c r="E39" i="31"/>
  <c r="E40" i="31"/>
  <c r="E41" i="31"/>
  <c r="E43" i="31"/>
  <c r="E44" i="31"/>
  <c r="E46" i="31"/>
  <c r="E47" i="31"/>
  <c r="E48" i="31"/>
  <c r="E49" i="31"/>
  <c r="G49" i="31"/>
  <c r="E51" i="31"/>
  <c r="E52" i="31"/>
  <c r="E54" i="31"/>
  <c r="E55" i="31"/>
  <c r="G55" i="31"/>
  <c r="E56" i="31"/>
  <c r="E57" i="31"/>
  <c r="E59" i="31"/>
  <c r="E60" i="31"/>
  <c r="G61" i="31"/>
  <c r="E62" i="31"/>
  <c r="E63" i="31"/>
  <c r="F63" i="31"/>
  <c r="D64" i="31"/>
  <c r="E64" i="31"/>
  <c r="E65" i="31"/>
  <c r="E67" i="31"/>
  <c r="E68" i="31"/>
  <c r="E70" i="31"/>
  <c r="E71" i="31"/>
  <c r="D72" i="31"/>
  <c r="E72" i="31"/>
  <c r="E73" i="31"/>
  <c r="E75" i="31"/>
  <c r="D76" i="31"/>
  <c r="E76" i="31"/>
  <c r="E78" i="31"/>
  <c r="E79" i="31"/>
  <c r="E80" i="31"/>
  <c r="E81" i="31"/>
  <c r="E83" i="31"/>
  <c r="D84" i="31"/>
  <c r="E84" i="31"/>
  <c r="E86" i="31"/>
  <c r="E87" i="31"/>
  <c r="E88" i="31"/>
  <c r="E89" i="31"/>
  <c r="G90" i="31"/>
  <c r="E91" i="31"/>
  <c r="E92" i="31"/>
  <c r="E94" i="31"/>
  <c r="G94" i="31"/>
  <c r="E95" i="31"/>
  <c r="E96" i="31"/>
  <c r="G96" i="31"/>
  <c r="E97" i="31"/>
  <c r="E99" i="31"/>
  <c r="G99" i="31"/>
  <c r="E100" i="31"/>
  <c r="F101" i="31"/>
  <c r="E102" i="31"/>
  <c r="E103" i="31"/>
  <c r="D104" i="31"/>
  <c r="E104" i="31"/>
  <c r="E105" i="31"/>
  <c r="G105" i="31"/>
  <c r="E107" i="31"/>
  <c r="D108" i="31"/>
  <c r="E108" i="31"/>
  <c r="E110" i="31"/>
  <c r="E111" i="31"/>
  <c r="E112" i="31"/>
  <c r="D113" i="31"/>
  <c r="E113" i="31"/>
  <c r="C115" i="31"/>
  <c r="E115" i="31"/>
  <c r="D116" i="31"/>
  <c r="E116" i="31"/>
  <c r="F117" i="31"/>
  <c r="E118" i="31"/>
  <c r="E119" i="31"/>
  <c r="E120" i="31"/>
  <c r="D121" i="31"/>
  <c r="E121" i="31"/>
  <c r="G122" i="31"/>
  <c r="E123" i="31"/>
  <c r="D124" i="31"/>
  <c r="E124" i="31"/>
  <c r="F125" i="31"/>
  <c r="E126" i="31"/>
  <c r="E127" i="31"/>
  <c r="D128" i="31"/>
  <c r="E128" i="31"/>
  <c r="E129" i="31"/>
  <c r="D136" i="31"/>
  <c r="E136" i="31"/>
  <c r="E137" i="31"/>
  <c r="F137" i="31"/>
  <c r="E138" i="31"/>
  <c r="E139" i="31"/>
  <c r="E140" i="31"/>
  <c r="F140" i="31"/>
  <c r="D141" i="31"/>
  <c r="E141" i="31"/>
  <c r="C142" i="31"/>
  <c r="E142" i="31"/>
  <c r="F142" i="31"/>
  <c r="D144" i="31"/>
  <c r="E144" i="31"/>
  <c r="D145" i="31"/>
  <c r="E145" i="31"/>
  <c r="E148" i="31"/>
  <c r="D149" i="31"/>
  <c r="E149" i="31"/>
  <c r="E155" i="31"/>
  <c r="F155" i="31"/>
  <c r="E157" i="31"/>
  <c r="D165" i="31"/>
  <c r="E165" i="31"/>
  <c r="E163" i="31"/>
  <c r="E10" i="68"/>
  <c r="E12" i="68"/>
  <c r="E13" i="68"/>
  <c r="L13" i="68" s="1"/>
  <c r="E15" i="68"/>
  <c r="N15" i="68" s="1"/>
  <c r="E18" i="68"/>
  <c r="T18" i="68" s="1"/>
  <c r="E25" i="68"/>
  <c r="E26" i="68"/>
  <c r="E29" i="68"/>
  <c r="O29" i="68" s="1"/>
  <c r="E31" i="68"/>
  <c r="L31" i="68" s="1"/>
  <c r="E34" i="68"/>
  <c r="R34" i="68" s="1"/>
  <c r="E35" i="68"/>
  <c r="E36" i="68"/>
  <c r="E38" i="68"/>
  <c r="J38" i="68" s="1"/>
  <c r="E39" i="68"/>
  <c r="O39" i="68" s="1"/>
  <c r="E41" i="68"/>
  <c r="O41" i="68" s="1"/>
  <c r="E44" i="68"/>
  <c r="N44" i="68" s="1"/>
  <c r="E58" i="68"/>
  <c r="L58" i="68" s="1"/>
  <c r="E64" i="68"/>
  <c r="E65" i="68"/>
  <c r="E66" i="68"/>
  <c r="K66" i="68" s="1"/>
  <c r="E69" i="68"/>
  <c r="E71" i="68"/>
  <c r="E74" i="68"/>
  <c r="E77" i="68"/>
  <c r="R77" i="68" s="1"/>
  <c r="E78" i="68"/>
  <c r="O78" i="68" s="1"/>
  <c r="E79" i="68"/>
  <c r="E80" i="68"/>
  <c r="K80" i="68" s="1"/>
  <c r="E81" i="68"/>
  <c r="T81" i="68" s="1"/>
  <c r="E85" i="68"/>
  <c r="L85" i="68" s="1"/>
  <c r="E86" i="68"/>
  <c r="E90" i="68"/>
  <c r="N90" i="68" s="1"/>
  <c r="E96" i="68"/>
  <c r="J96" i="68" s="1"/>
  <c r="E98" i="68"/>
  <c r="E101" i="68"/>
  <c r="E102" i="68"/>
  <c r="E104" i="68"/>
  <c r="E109" i="68"/>
  <c r="E110" i="68"/>
  <c r="E112" i="68"/>
  <c r="O112" i="68" s="1"/>
  <c r="E116" i="68"/>
  <c r="E119" i="68"/>
  <c r="E120" i="68"/>
  <c r="E124" i="68"/>
  <c r="Q124" i="68" s="1"/>
  <c r="E125" i="68"/>
  <c r="E126" i="68"/>
  <c r="P126" i="68" s="1"/>
  <c r="E127" i="68"/>
  <c r="I127" i="68" s="1"/>
  <c r="E128" i="68"/>
  <c r="E137" i="68"/>
  <c r="K137" i="68" s="1"/>
  <c r="E146" i="68"/>
  <c r="Q146" i="68" s="1"/>
  <c r="E149" i="68"/>
  <c r="T149" i="68" s="1"/>
  <c r="E151" i="68"/>
  <c r="E156" i="68"/>
  <c r="E163" i="68"/>
  <c r="Q163" i="68" s="1"/>
  <c r="E164" i="68"/>
  <c r="Q164" i="68" s="1"/>
  <c r="E165" i="68"/>
  <c r="E167" i="68"/>
  <c r="R167" i="68" s="1"/>
  <c r="BT8" i="14"/>
  <c r="BU8" i="14"/>
  <c r="BT9" i="14"/>
  <c r="BU9" i="14"/>
  <c r="BT10" i="14"/>
  <c r="BU10" i="14"/>
  <c r="BT11" i="14"/>
  <c r="BU11" i="14"/>
  <c r="BT12" i="14"/>
  <c r="BU12" i="14"/>
  <c r="BT13" i="14"/>
  <c r="BU13" i="14"/>
  <c r="BT14" i="14"/>
  <c r="BU14" i="14"/>
  <c r="BT15" i="14"/>
  <c r="BU15" i="14"/>
  <c r="BT16" i="14"/>
  <c r="BU16" i="14"/>
  <c r="BT17" i="14"/>
  <c r="BU17" i="14"/>
  <c r="BT18" i="14"/>
  <c r="BU18" i="14"/>
  <c r="BT19" i="14"/>
  <c r="BU19" i="14"/>
  <c r="BT20" i="14"/>
  <c r="BU20" i="14"/>
  <c r="BT21" i="14"/>
  <c r="BU21" i="14"/>
  <c r="BT22" i="14"/>
  <c r="BU22" i="14"/>
  <c r="BT23" i="14"/>
  <c r="BU23" i="14"/>
  <c r="BT24" i="14"/>
  <c r="BU24" i="14"/>
  <c r="BT25" i="14"/>
  <c r="BU25" i="14"/>
  <c r="BT26" i="14"/>
  <c r="BU26" i="14"/>
  <c r="BT27" i="14"/>
  <c r="BU27" i="14"/>
  <c r="BT28" i="14"/>
  <c r="BU28" i="14"/>
  <c r="BT29" i="14"/>
  <c r="BU29" i="14"/>
  <c r="BT30" i="14"/>
  <c r="BU30" i="14"/>
  <c r="BT31" i="14"/>
  <c r="BU31" i="14"/>
  <c r="BT32" i="14"/>
  <c r="BU32" i="14"/>
  <c r="BT33" i="14"/>
  <c r="BU33" i="14"/>
  <c r="BT34" i="14"/>
  <c r="BU34" i="14"/>
  <c r="BT35" i="14"/>
  <c r="BU35" i="14"/>
  <c r="BT36" i="14"/>
  <c r="BU36" i="14"/>
  <c r="BT37" i="14"/>
  <c r="BU37" i="14"/>
  <c r="BT38" i="14"/>
  <c r="BU38" i="14"/>
  <c r="BT39" i="14"/>
  <c r="BU39" i="14"/>
  <c r="BT40" i="14"/>
  <c r="BU40" i="14"/>
  <c r="BT41" i="14"/>
  <c r="BU41" i="14"/>
  <c r="BT42" i="14"/>
  <c r="BU42" i="14"/>
  <c r="BT43" i="14"/>
  <c r="BU43" i="14"/>
  <c r="BT44" i="14"/>
  <c r="BU44" i="14"/>
  <c r="BT45" i="14"/>
  <c r="BU45" i="14"/>
  <c r="BT46" i="14"/>
  <c r="BU46" i="14"/>
  <c r="BT47" i="14"/>
  <c r="BU47" i="14"/>
  <c r="BT48" i="14"/>
  <c r="BU48" i="14"/>
  <c r="BT49" i="14"/>
  <c r="BU49" i="14"/>
  <c r="BT50" i="14"/>
  <c r="BU50" i="14"/>
  <c r="BT51" i="14"/>
  <c r="BU51" i="14"/>
  <c r="BT52" i="14"/>
  <c r="BU52" i="14"/>
  <c r="BT53" i="14"/>
  <c r="BU53" i="14"/>
  <c r="BT54" i="14"/>
  <c r="BU54" i="14"/>
  <c r="BT55" i="14"/>
  <c r="BU55" i="14"/>
  <c r="BT56" i="14"/>
  <c r="BU56" i="14"/>
  <c r="BT57" i="14"/>
  <c r="BU57" i="14"/>
  <c r="BT58" i="14"/>
  <c r="BU58" i="14"/>
  <c r="BT59" i="14"/>
  <c r="BU59" i="14"/>
  <c r="BT60" i="14"/>
  <c r="BU60" i="14"/>
  <c r="BT61" i="14"/>
  <c r="BU61" i="14"/>
  <c r="BT62" i="14"/>
  <c r="BU62" i="14"/>
  <c r="BT63" i="14"/>
  <c r="BU63" i="14"/>
  <c r="BT64" i="14"/>
  <c r="BU64" i="14"/>
  <c r="BT65" i="14"/>
  <c r="BU65" i="14"/>
  <c r="BT66" i="14"/>
  <c r="BU66" i="14"/>
  <c r="BT67" i="14"/>
  <c r="BU67" i="14"/>
  <c r="BT68" i="14"/>
  <c r="BU68" i="14"/>
  <c r="BT69" i="14"/>
  <c r="BU69" i="14"/>
  <c r="BT70" i="14"/>
  <c r="BU70" i="14"/>
  <c r="BT71" i="14"/>
  <c r="BU71" i="14"/>
  <c r="BT72" i="14"/>
  <c r="BU72" i="14"/>
  <c r="BT73" i="14"/>
  <c r="BU73" i="14"/>
  <c r="BT74" i="14"/>
  <c r="BU74" i="14"/>
  <c r="BT75" i="14"/>
  <c r="BU75" i="14"/>
  <c r="BT76" i="14"/>
  <c r="BU76" i="14"/>
  <c r="BT77" i="14"/>
  <c r="BU77" i="14"/>
  <c r="BT78" i="14"/>
  <c r="BU78" i="14"/>
  <c r="BT79" i="14"/>
  <c r="BU79" i="14"/>
  <c r="BT80" i="14"/>
  <c r="BU80" i="14"/>
  <c r="BT81" i="14"/>
  <c r="BU81" i="14"/>
  <c r="BT82" i="14"/>
  <c r="BU82" i="14"/>
  <c r="BT83" i="14"/>
  <c r="BU83" i="14"/>
  <c r="BT84" i="14"/>
  <c r="BU84" i="14"/>
  <c r="BT85" i="14"/>
  <c r="BU85" i="14"/>
  <c r="BT86" i="14"/>
  <c r="BU86" i="14"/>
  <c r="BT87" i="14"/>
  <c r="BU87" i="14"/>
  <c r="BT88" i="14"/>
  <c r="BU88" i="14"/>
  <c r="BT89" i="14"/>
  <c r="BU89" i="14"/>
  <c r="BT90" i="14"/>
  <c r="BU90" i="14"/>
  <c r="BT91" i="14"/>
  <c r="BU91" i="14"/>
  <c r="BT92" i="14"/>
  <c r="BU92" i="14"/>
  <c r="BT93" i="14"/>
  <c r="BU93" i="14"/>
  <c r="BT94" i="14"/>
  <c r="BU94" i="14"/>
  <c r="BT95" i="14"/>
  <c r="BU95" i="14"/>
  <c r="BT96" i="14"/>
  <c r="BU96" i="14"/>
  <c r="BT97" i="14"/>
  <c r="BU97" i="14"/>
  <c r="BT98" i="14"/>
  <c r="BU98" i="14"/>
  <c r="BT99" i="14"/>
  <c r="BU99" i="14"/>
  <c r="BT100" i="14"/>
  <c r="BU100" i="14"/>
  <c r="BT101" i="14"/>
  <c r="BU101" i="14"/>
  <c r="BT102" i="14"/>
  <c r="BU102" i="14"/>
  <c r="BT103" i="14"/>
  <c r="BU103" i="14"/>
  <c r="BT104" i="14"/>
  <c r="BU104" i="14"/>
  <c r="BT105" i="14"/>
  <c r="BU105" i="14"/>
  <c r="BT106" i="14"/>
  <c r="BU106" i="14"/>
  <c r="BT107" i="14"/>
  <c r="BU107" i="14"/>
  <c r="BT108" i="14"/>
  <c r="BU108" i="14"/>
  <c r="BT109" i="14"/>
  <c r="BU109" i="14"/>
  <c r="BT110" i="14"/>
  <c r="BU110" i="14"/>
  <c r="BT111" i="14"/>
  <c r="BU111" i="14"/>
  <c r="BT112" i="14"/>
  <c r="BU112" i="14"/>
  <c r="BT113" i="14"/>
  <c r="BU113" i="14"/>
  <c r="BT114" i="14"/>
  <c r="BU114" i="14"/>
  <c r="BT115" i="14"/>
  <c r="BU115" i="14"/>
  <c r="BT116" i="14"/>
  <c r="BU116" i="14"/>
  <c r="BT117" i="14"/>
  <c r="BU117" i="14"/>
  <c r="BT118" i="14"/>
  <c r="BU118" i="14"/>
  <c r="BT119" i="14"/>
  <c r="BU119" i="14"/>
  <c r="BT120" i="14"/>
  <c r="BU120" i="14"/>
  <c r="BT121" i="14"/>
  <c r="BU121" i="14"/>
  <c r="BT122" i="14"/>
  <c r="BU122" i="14"/>
  <c r="BT123" i="14"/>
  <c r="BU123" i="14"/>
  <c r="BT124" i="14"/>
  <c r="BU124" i="14"/>
  <c r="BT125" i="14"/>
  <c r="BU125" i="14"/>
  <c r="BT126" i="14"/>
  <c r="BU126" i="14"/>
  <c r="BT127" i="14"/>
  <c r="BU127" i="14"/>
  <c r="BT128" i="14"/>
  <c r="BU128" i="14"/>
  <c r="BT129" i="14"/>
  <c r="BU129" i="14"/>
  <c r="BT130" i="14"/>
  <c r="BU130" i="14"/>
  <c r="J6" i="14"/>
  <c r="J7" i="14"/>
  <c r="BT136" i="14"/>
  <c r="BU136" i="14"/>
  <c r="BT137" i="14"/>
  <c r="BU137" i="14"/>
  <c r="N6" i="14"/>
  <c r="N7" i="14"/>
  <c r="BT138" i="14"/>
  <c r="BU138" i="14"/>
  <c r="BT139" i="14"/>
  <c r="BU139" i="14"/>
  <c r="BT140" i="14"/>
  <c r="BU140" i="14"/>
  <c r="BT141" i="14"/>
  <c r="BU141" i="14"/>
  <c r="BT142" i="14"/>
  <c r="BU142" i="14"/>
  <c r="BT143" i="14"/>
  <c r="BU143" i="14"/>
  <c r="BT144" i="14"/>
  <c r="BU144" i="14"/>
  <c r="BT145" i="14"/>
  <c r="BU145" i="14"/>
  <c r="BT146" i="14"/>
  <c r="BU146" i="14"/>
  <c r="BT147" i="14"/>
  <c r="BU147" i="14"/>
  <c r="BT148" i="14"/>
  <c r="BU148" i="14"/>
  <c r="BT149" i="14"/>
  <c r="BU149" i="14"/>
  <c r="BT150" i="14"/>
  <c r="BU150" i="14"/>
  <c r="BT151" i="14"/>
  <c r="BU151" i="14"/>
  <c r="BT152" i="14"/>
  <c r="BU152" i="14"/>
  <c r="BT153" i="14"/>
  <c r="BU153" i="14"/>
  <c r="BT154" i="14"/>
  <c r="BU154" i="14"/>
  <c r="BT155" i="14"/>
  <c r="BU155" i="14"/>
  <c r="BT156" i="14"/>
  <c r="BU156" i="14"/>
  <c r="BT157" i="14"/>
  <c r="BU157" i="14"/>
  <c r="BT167" i="14"/>
  <c r="BU167" i="14"/>
  <c r="E8" i="15"/>
  <c r="F8" i="15"/>
  <c r="H8" i="15"/>
  <c r="I8" i="15"/>
  <c r="J8" i="15"/>
  <c r="E9" i="15"/>
  <c r="F9" i="15"/>
  <c r="H9" i="15"/>
  <c r="I9" i="15"/>
  <c r="J9" i="15"/>
  <c r="E10" i="15"/>
  <c r="F10" i="15"/>
  <c r="H10" i="15"/>
  <c r="I10" i="15"/>
  <c r="J10" i="15"/>
  <c r="E11" i="15"/>
  <c r="F11" i="15"/>
  <c r="H11" i="15"/>
  <c r="I11" i="15"/>
  <c r="J11" i="15"/>
  <c r="E12" i="15"/>
  <c r="F12" i="15"/>
  <c r="H12" i="15"/>
  <c r="I12" i="15"/>
  <c r="J12" i="15"/>
  <c r="E13" i="15"/>
  <c r="F13" i="15"/>
  <c r="H13" i="15"/>
  <c r="I13" i="15"/>
  <c r="J13" i="15"/>
  <c r="E14" i="15"/>
  <c r="F14" i="15"/>
  <c r="H14" i="15"/>
  <c r="I14" i="15"/>
  <c r="J14" i="15"/>
  <c r="E15" i="15"/>
  <c r="F15" i="15"/>
  <c r="H15" i="15"/>
  <c r="I15" i="15"/>
  <c r="J15" i="15"/>
  <c r="E16" i="15"/>
  <c r="F16" i="15"/>
  <c r="H16" i="15"/>
  <c r="I16" i="15"/>
  <c r="J16" i="15"/>
  <c r="E17" i="15"/>
  <c r="F17" i="15"/>
  <c r="H17" i="15"/>
  <c r="I17" i="15"/>
  <c r="J17" i="15"/>
  <c r="AK17" i="2"/>
  <c r="AJ17" i="15" s="1"/>
  <c r="E18" i="15"/>
  <c r="F18" i="15"/>
  <c r="H18" i="15"/>
  <c r="I18" i="15"/>
  <c r="J18" i="15"/>
  <c r="E19" i="15"/>
  <c r="F19" i="15"/>
  <c r="H19" i="15"/>
  <c r="I19" i="15"/>
  <c r="J19" i="15"/>
  <c r="E20" i="15"/>
  <c r="F20" i="15"/>
  <c r="H20" i="15"/>
  <c r="I20" i="15"/>
  <c r="J20" i="15"/>
  <c r="AK20" i="2"/>
  <c r="AJ20" i="15" s="1"/>
  <c r="E21" i="15"/>
  <c r="F21" i="15"/>
  <c r="H21" i="15"/>
  <c r="I21" i="15"/>
  <c r="J21" i="15"/>
  <c r="E22" i="15"/>
  <c r="F22" i="15"/>
  <c r="H22" i="15"/>
  <c r="I22" i="15"/>
  <c r="J22" i="15"/>
  <c r="E23" i="15"/>
  <c r="F23" i="15"/>
  <c r="H23" i="15"/>
  <c r="I23" i="15"/>
  <c r="J23" i="15"/>
  <c r="E24" i="15"/>
  <c r="F24" i="15"/>
  <c r="H24" i="15"/>
  <c r="I24" i="15"/>
  <c r="J24" i="15"/>
  <c r="E25" i="15"/>
  <c r="F25" i="15"/>
  <c r="H25" i="15"/>
  <c r="I25" i="15"/>
  <c r="J25" i="15"/>
  <c r="E26" i="15"/>
  <c r="F26" i="15"/>
  <c r="H26" i="15"/>
  <c r="I26" i="15"/>
  <c r="J26" i="15"/>
  <c r="E27" i="15"/>
  <c r="F27" i="15"/>
  <c r="H27" i="15"/>
  <c r="I27" i="15"/>
  <c r="J27" i="15"/>
  <c r="E28" i="15"/>
  <c r="F28" i="15"/>
  <c r="H28" i="15"/>
  <c r="I28" i="15"/>
  <c r="J28" i="15"/>
  <c r="E29" i="15"/>
  <c r="F29" i="15"/>
  <c r="H29" i="15"/>
  <c r="I29" i="15"/>
  <c r="J29" i="15"/>
  <c r="E30" i="15"/>
  <c r="F30" i="15"/>
  <c r="H30" i="15"/>
  <c r="I30" i="15"/>
  <c r="J30" i="15"/>
  <c r="E31" i="15"/>
  <c r="F31" i="15"/>
  <c r="H31" i="15"/>
  <c r="I31" i="15"/>
  <c r="J31" i="15"/>
  <c r="E32" i="15"/>
  <c r="F32" i="15"/>
  <c r="H32" i="15"/>
  <c r="I32" i="15"/>
  <c r="J32" i="15"/>
  <c r="E33" i="15"/>
  <c r="F33" i="15"/>
  <c r="H33" i="15"/>
  <c r="I33" i="15"/>
  <c r="J33" i="15"/>
  <c r="E34" i="15"/>
  <c r="F34" i="15"/>
  <c r="H34" i="15"/>
  <c r="I34" i="15"/>
  <c r="J34" i="15"/>
  <c r="E35" i="15"/>
  <c r="F35" i="15"/>
  <c r="H35" i="15"/>
  <c r="I35" i="15"/>
  <c r="J35" i="15"/>
  <c r="E36" i="15"/>
  <c r="F36" i="15"/>
  <c r="H36" i="15"/>
  <c r="I36" i="15"/>
  <c r="J36" i="15"/>
  <c r="E37" i="15"/>
  <c r="F37" i="15"/>
  <c r="H37" i="15"/>
  <c r="I37" i="15"/>
  <c r="J37" i="15"/>
  <c r="E38" i="15"/>
  <c r="F38" i="15"/>
  <c r="H38" i="15"/>
  <c r="I38" i="15"/>
  <c r="J38" i="15"/>
  <c r="E39" i="15"/>
  <c r="F39" i="15"/>
  <c r="H39" i="15"/>
  <c r="I39" i="15"/>
  <c r="J39" i="15"/>
  <c r="E40" i="15"/>
  <c r="F40" i="15"/>
  <c r="H40" i="15"/>
  <c r="I40" i="15"/>
  <c r="J40" i="15"/>
  <c r="E41" i="15"/>
  <c r="F41" i="15"/>
  <c r="H41" i="15"/>
  <c r="I41" i="15"/>
  <c r="J41" i="15"/>
  <c r="E42" i="15"/>
  <c r="F42" i="15"/>
  <c r="H42" i="15"/>
  <c r="I42" i="15"/>
  <c r="J42" i="15"/>
  <c r="E43" i="15"/>
  <c r="F43" i="15"/>
  <c r="H43" i="15"/>
  <c r="I43" i="15"/>
  <c r="J43" i="15"/>
  <c r="AK43" i="2"/>
  <c r="AJ43" i="15" s="1"/>
  <c r="E44" i="15"/>
  <c r="F44" i="15"/>
  <c r="H44" i="15"/>
  <c r="I44" i="15"/>
  <c r="J44" i="15"/>
  <c r="AK44" i="2"/>
  <c r="AJ44" i="15" s="1"/>
  <c r="E45" i="15"/>
  <c r="F45" i="15"/>
  <c r="H45" i="15"/>
  <c r="I45" i="15"/>
  <c r="J45" i="15"/>
  <c r="E46" i="15"/>
  <c r="F46" i="15"/>
  <c r="H46" i="15"/>
  <c r="I46" i="15"/>
  <c r="J46" i="15"/>
  <c r="E47" i="15"/>
  <c r="F47" i="15"/>
  <c r="H47" i="15"/>
  <c r="I47" i="15"/>
  <c r="J47" i="15"/>
  <c r="AK47" i="2"/>
  <c r="AJ47" i="15" s="1"/>
  <c r="E48" i="15"/>
  <c r="F48" i="15"/>
  <c r="H48" i="15"/>
  <c r="I48" i="15"/>
  <c r="J48" i="15"/>
  <c r="E49" i="15"/>
  <c r="F49" i="15"/>
  <c r="H49" i="15"/>
  <c r="I49" i="15"/>
  <c r="J49" i="15"/>
  <c r="E50" i="15"/>
  <c r="F50" i="15"/>
  <c r="H50" i="15"/>
  <c r="I50" i="15"/>
  <c r="J50" i="15"/>
  <c r="E51" i="15"/>
  <c r="F51" i="15"/>
  <c r="H51" i="15"/>
  <c r="I51" i="15"/>
  <c r="J51" i="15"/>
  <c r="E52" i="15"/>
  <c r="F52" i="15"/>
  <c r="H52" i="15"/>
  <c r="I52" i="15"/>
  <c r="J52" i="15"/>
  <c r="E53" i="15"/>
  <c r="F53" i="15"/>
  <c r="H53" i="15"/>
  <c r="I53" i="15"/>
  <c r="J53" i="15"/>
  <c r="AK53" i="2"/>
  <c r="AJ53" i="15" s="1"/>
  <c r="E54" i="15"/>
  <c r="F54" i="15"/>
  <c r="H54" i="15"/>
  <c r="I54" i="15"/>
  <c r="J54" i="15"/>
  <c r="E55" i="15"/>
  <c r="F55" i="15"/>
  <c r="H55" i="15"/>
  <c r="I55" i="15"/>
  <c r="J55" i="15"/>
  <c r="E56" i="15"/>
  <c r="F56" i="15"/>
  <c r="H56" i="15"/>
  <c r="I56" i="15"/>
  <c r="J56" i="15"/>
  <c r="AK56" i="2"/>
  <c r="AJ56" i="15"/>
  <c r="E57" i="15"/>
  <c r="F57" i="15"/>
  <c r="H57" i="15"/>
  <c r="I57" i="15"/>
  <c r="J57" i="15"/>
  <c r="E58" i="15"/>
  <c r="F58" i="15"/>
  <c r="H58" i="15"/>
  <c r="I58" i="15"/>
  <c r="J58" i="15"/>
  <c r="E59" i="15"/>
  <c r="F59" i="15"/>
  <c r="H59" i="15"/>
  <c r="I59" i="15"/>
  <c r="J59" i="15"/>
  <c r="E60" i="15"/>
  <c r="F60" i="15"/>
  <c r="H60" i="15"/>
  <c r="I60" i="15"/>
  <c r="J60" i="15"/>
  <c r="E61" i="15"/>
  <c r="F61" i="15"/>
  <c r="H61" i="15"/>
  <c r="I61" i="15"/>
  <c r="J61" i="15"/>
  <c r="AK61" i="2"/>
  <c r="AJ61" i="15" s="1"/>
  <c r="E62" i="15"/>
  <c r="F62" i="15"/>
  <c r="H62" i="15"/>
  <c r="I62" i="15"/>
  <c r="J62" i="15"/>
  <c r="E63" i="15"/>
  <c r="F63" i="15"/>
  <c r="H63" i="15"/>
  <c r="I63" i="15"/>
  <c r="J63" i="15"/>
  <c r="E64" i="15"/>
  <c r="F64" i="15"/>
  <c r="H64" i="15"/>
  <c r="I64" i="15"/>
  <c r="J64" i="15"/>
  <c r="AK64" i="2"/>
  <c r="AJ64" i="15" s="1"/>
  <c r="E65" i="15"/>
  <c r="F65" i="15"/>
  <c r="H65" i="15"/>
  <c r="I65" i="15"/>
  <c r="J65" i="15"/>
  <c r="E66" i="15"/>
  <c r="F66" i="15"/>
  <c r="H66" i="15"/>
  <c r="I66" i="15"/>
  <c r="J66" i="15"/>
  <c r="E67" i="15"/>
  <c r="F67" i="15"/>
  <c r="H67" i="15"/>
  <c r="I67" i="15"/>
  <c r="J67" i="15"/>
  <c r="AK67" i="2"/>
  <c r="AJ67" i="15" s="1"/>
  <c r="E68" i="15"/>
  <c r="F68" i="15"/>
  <c r="H68" i="15"/>
  <c r="I68" i="15"/>
  <c r="J68" i="15"/>
  <c r="AK68" i="2"/>
  <c r="AJ68" i="15" s="1"/>
  <c r="E69" i="15"/>
  <c r="F69" i="15"/>
  <c r="H69" i="15"/>
  <c r="I69" i="15"/>
  <c r="J69" i="15"/>
  <c r="E70" i="15"/>
  <c r="F70" i="15"/>
  <c r="H70" i="15"/>
  <c r="I70" i="15"/>
  <c r="J70" i="15"/>
  <c r="E71" i="15"/>
  <c r="F71" i="15"/>
  <c r="H71" i="15"/>
  <c r="I71" i="15"/>
  <c r="J71" i="15"/>
  <c r="AK71" i="2"/>
  <c r="AJ71" i="15" s="1"/>
  <c r="E72" i="15"/>
  <c r="F72" i="15"/>
  <c r="H72" i="15"/>
  <c r="I72" i="15"/>
  <c r="J72" i="15"/>
  <c r="E73" i="15"/>
  <c r="F73" i="15"/>
  <c r="H73" i="15"/>
  <c r="I73" i="15"/>
  <c r="J73" i="15"/>
  <c r="E74" i="15"/>
  <c r="F74" i="15"/>
  <c r="H74" i="15"/>
  <c r="I74" i="15"/>
  <c r="J74" i="15"/>
  <c r="E75" i="15"/>
  <c r="F75" i="15"/>
  <c r="H75" i="15"/>
  <c r="I75" i="15"/>
  <c r="J75" i="15"/>
  <c r="E76" i="15"/>
  <c r="F76" i="15"/>
  <c r="H76" i="15"/>
  <c r="I76" i="15"/>
  <c r="J76" i="15"/>
  <c r="AK76" i="2"/>
  <c r="AJ76" i="15"/>
  <c r="E77" i="15"/>
  <c r="F77" i="15"/>
  <c r="H77" i="15"/>
  <c r="I77" i="15"/>
  <c r="J77" i="15"/>
  <c r="E78" i="15"/>
  <c r="F78" i="15"/>
  <c r="H78" i="15"/>
  <c r="I78" i="15"/>
  <c r="J78" i="15"/>
  <c r="E79" i="15"/>
  <c r="F79" i="15"/>
  <c r="H79" i="15"/>
  <c r="I79" i="15"/>
  <c r="J79" i="15"/>
  <c r="AK79" i="2"/>
  <c r="AJ79" i="15" s="1"/>
  <c r="E80" i="15"/>
  <c r="F80" i="15"/>
  <c r="H80" i="15"/>
  <c r="I80" i="15"/>
  <c r="J80" i="15"/>
  <c r="E81" i="15"/>
  <c r="F81" i="15"/>
  <c r="H81" i="15"/>
  <c r="I81" i="15"/>
  <c r="J81" i="15"/>
  <c r="E82" i="15"/>
  <c r="F82" i="15"/>
  <c r="H82" i="15"/>
  <c r="I82" i="15"/>
  <c r="J82" i="15"/>
  <c r="E83" i="15"/>
  <c r="F83" i="15"/>
  <c r="H83" i="15"/>
  <c r="I83" i="15"/>
  <c r="J83" i="15"/>
  <c r="E84" i="15"/>
  <c r="F84" i="15"/>
  <c r="H84" i="15"/>
  <c r="I84" i="15"/>
  <c r="J84" i="15"/>
  <c r="E85" i="15"/>
  <c r="F85" i="15"/>
  <c r="H85" i="15"/>
  <c r="I85" i="15"/>
  <c r="J85" i="15"/>
  <c r="E86" i="15"/>
  <c r="F86" i="15"/>
  <c r="H86" i="15"/>
  <c r="I86" i="15"/>
  <c r="J86" i="15"/>
  <c r="E87" i="15"/>
  <c r="F87" i="15"/>
  <c r="H87" i="15"/>
  <c r="I87" i="15"/>
  <c r="J87" i="15"/>
  <c r="E88" i="15"/>
  <c r="F88" i="15"/>
  <c r="H88" i="15"/>
  <c r="I88" i="15"/>
  <c r="J88" i="15"/>
  <c r="AK88" i="2"/>
  <c r="AJ88" i="15" s="1"/>
  <c r="E89" i="15"/>
  <c r="F89" i="15"/>
  <c r="H89" i="15"/>
  <c r="I89" i="15"/>
  <c r="J89" i="15"/>
  <c r="E90" i="15"/>
  <c r="F90" i="15"/>
  <c r="H90" i="15"/>
  <c r="I90" i="15"/>
  <c r="J90" i="15"/>
  <c r="E91" i="15"/>
  <c r="F91" i="15"/>
  <c r="H91" i="15"/>
  <c r="I91" i="15"/>
  <c r="J91" i="15"/>
  <c r="AK91" i="2"/>
  <c r="AJ91" i="15" s="1"/>
  <c r="E92" i="15"/>
  <c r="F92" i="15"/>
  <c r="H92" i="15"/>
  <c r="I92" i="15"/>
  <c r="J92" i="15"/>
  <c r="E93" i="15"/>
  <c r="F93" i="15"/>
  <c r="H93" i="15"/>
  <c r="I93" i="15"/>
  <c r="J93" i="15"/>
  <c r="E94" i="15"/>
  <c r="F94" i="15"/>
  <c r="H94" i="15"/>
  <c r="I94" i="15"/>
  <c r="J94" i="15"/>
  <c r="E95" i="15"/>
  <c r="F95" i="15"/>
  <c r="H95" i="15"/>
  <c r="I95" i="15"/>
  <c r="J95" i="15"/>
  <c r="AK95" i="2"/>
  <c r="AJ95" i="15" s="1"/>
  <c r="E96" i="15"/>
  <c r="F96" i="15"/>
  <c r="H96" i="15"/>
  <c r="I96" i="15"/>
  <c r="J96" i="15"/>
  <c r="E97" i="15"/>
  <c r="F97" i="15"/>
  <c r="H97" i="15"/>
  <c r="I97" i="15"/>
  <c r="J97" i="15"/>
  <c r="E98" i="15"/>
  <c r="F98" i="15"/>
  <c r="H98" i="15"/>
  <c r="I98" i="15"/>
  <c r="J98" i="15"/>
  <c r="E99" i="15"/>
  <c r="F99" i="15"/>
  <c r="H99" i="15"/>
  <c r="I99" i="15"/>
  <c r="J99" i="15"/>
  <c r="AK99" i="2"/>
  <c r="AJ99" i="15" s="1"/>
  <c r="E100" i="15"/>
  <c r="F100" i="15"/>
  <c r="H100" i="15"/>
  <c r="I100" i="15"/>
  <c r="J100" i="15"/>
  <c r="E101" i="15"/>
  <c r="F101" i="15"/>
  <c r="H101" i="15"/>
  <c r="I101" i="15"/>
  <c r="J101" i="15"/>
  <c r="E102" i="15"/>
  <c r="F102" i="15"/>
  <c r="H102" i="15"/>
  <c r="I102" i="15"/>
  <c r="J102" i="15"/>
  <c r="E103" i="15"/>
  <c r="F103" i="15"/>
  <c r="H103" i="15"/>
  <c r="I103" i="15"/>
  <c r="J103" i="15"/>
  <c r="E104" i="15"/>
  <c r="F104" i="15"/>
  <c r="H104" i="15"/>
  <c r="I104" i="15"/>
  <c r="J104" i="15"/>
  <c r="AK104" i="2"/>
  <c r="AJ104" i="15" s="1"/>
  <c r="E105" i="15"/>
  <c r="F105" i="15"/>
  <c r="H105" i="15"/>
  <c r="I105" i="15"/>
  <c r="J105" i="15"/>
  <c r="E106" i="15"/>
  <c r="F106" i="15"/>
  <c r="H106" i="15"/>
  <c r="I106" i="15"/>
  <c r="J106" i="15"/>
  <c r="E107" i="15"/>
  <c r="F107" i="15"/>
  <c r="H107" i="15"/>
  <c r="I107" i="15"/>
  <c r="J107" i="15"/>
  <c r="E108" i="15"/>
  <c r="F108" i="15"/>
  <c r="H108" i="15"/>
  <c r="I108" i="15"/>
  <c r="J108" i="15"/>
  <c r="E109" i="15"/>
  <c r="F109" i="15"/>
  <c r="H109" i="15"/>
  <c r="I109" i="15"/>
  <c r="J109" i="15"/>
  <c r="E110" i="15"/>
  <c r="F110" i="15"/>
  <c r="H110" i="15"/>
  <c r="I110" i="15"/>
  <c r="J110" i="15"/>
  <c r="E111" i="15"/>
  <c r="F111" i="15"/>
  <c r="H111" i="15"/>
  <c r="I111" i="15"/>
  <c r="J111" i="15"/>
  <c r="E112" i="15"/>
  <c r="F112" i="15"/>
  <c r="H112" i="15"/>
  <c r="I112" i="15"/>
  <c r="J112" i="15"/>
  <c r="E113" i="15"/>
  <c r="F113" i="15"/>
  <c r="H113" i="15"/>
  <c r="I113" i="15"/>
  <c r="J113" i="15"/>
  <c r="E114" i="15"/>
  <c r="F114" i="15"/>
  <c r="H114" i="15"/>
  <c r="I114" i="15"/>
  <c r="J114" i="15"/>
  <c r="E115" i="15"/>
  <c r="F115" i="15"/>
  <c r="H115" i="15"/>
  <c r="I115" i="15"/>
  <c r="J115" i="15"/>
  <c r="AK115" i="2"/>
  <c r="AJ115" i="15" s="1"/>
  <c r="E116" i="15"/>
  <c r="F116" i="15"/>
  <c r="H116" i="15"/>
  <c r="I116" i="15"/>
  <c r="J116" i="15"/>
  <c r="AK116" i="2"/>
  <c r="AJ116" i="15" s="1"/>
  <c r="E117" i="15"/>
  <c r="F117" i="15"/>
  <c r="H117" i="15"/>
  <c r="I117" i="15"/>
  <c r="J117" i="15"/>
  <c r="E118" i="15"/>
  <c r="F118" i="15"/>
  <c r="H118" i="15"/>
  <c r="I118" i="15"/>
  <c r="J118" i="15"/>
  <c r="E119" i="15"/>
  <c r="F119" i="15"/>
  <c r="H119" i="15"/>
  <c r="I119" i="15"/>
  <c r="J119" i="15"/>
  <c r="AK119" i="2"/>
  <c r="AJ119" i="15" s="1"/>
  <c r="E120" i="15"/>
  <c r="F120" i="15"/>
  <c r="H120" i="15"/>
  <c r="I120" i="15"/>
  <c r="J120" i="15"/>
  <c r="E121" i="15"/>
  <c r="F121" i="15"/>
  <c r="H121" i="15"/>
  <c r="I121" i="15"/>
  <c r="J121" i="15"/>
  <c r="E122" i="15"/>
  <c r="F122" i="15"/>
  <c r="H122" i="15"/>
  <c r="I122" i="15"/>
  <c r="J122" i="15"/>
  <c r="E123" i="15"/>
  <c r="F123" i="15"/>
  <c r="H123" i="15"/>
  <c r="I123" i="15"/>
  <c r="J123" i="15"/>
  <c r="E124" i="15"/>
  <c r="F124" i="15"/>
  <c r="H124" i="15"/>
  <c r="I124" i="15"/>
  <c r="J124" i="15"/>
  <c r="AK124" i="2"/>
  <c r="AJ124" i="15" s="1"/>
  <c r="E125" i="15"/>
  <c r="F125" i="15"/>
  <c r="H125" i="15"/>
  <c r="I125" i="15"/>
  <c r="J125" i="15"/>
  <c r="E126" i="15"/>
  <c r="F126" i="15"/>
  <c r="H126" i="15"/>
  <c r="I126" i="15"/>
  <c r="J126" i="15"/>
  <c r="E127" i="15"/>
  <c r="F127" i="15"/>
  <c r="H127" i="15"/>
  <c r="I127" i="15"/>
  <c r="J127" i="15"/>
  <c r="AK127" i="2"/>
  <c r="AJ127" i="15" s="1"/>
  <c r="E128" i="15"/>
  <c r="F128" i="15"/>
  <c r="H128" i="15"/>
  <c r="I128" i="15"/>
  <c r="J128" i="15"/>
  <c r="AK128" i="2"/>
  <c r="AJ128" i="15" s="1"/>
  <c r="E129" i="15"/>
  <c r="F129" i="15"/>
  <c r="H129" i="15"/>
  <c r="I129" i="15"/>
  <c r="J129" i="15"/>
  <c r="E130" i="15"/>
  <c r="F130" i="15"/>
  <c r="H130" i="15"/>
  <c r="I130" i="15"/>
  <c r="J130" i="15"/>
  <c r="E136" i="15"/>
  <c r="F136" i="15"/>
  <c r="H136" i="15"/>
  <c r="I136" i="15"/>
  <c r="J136" i="15"/>
  <c r="E137" i="15"/>
  <c r="F137" i="15"/>
  <c r="H137" i="15"/>
  <c r="I137" i="15"/>
  <c r="J137" i="15"/>
  <c r="E138" i="15"/>
  <c r="F138" i="15"/>
  <c r="H138" i="15"/>
  <c r="I138" i="15"/>
  <c r="J138" i="15"/>
  <c r="E139" i="15"/>
  <c r="F139" i="15"/>
  <c r="H139" i="15"/>
  <c r="I139" i="15"/>
  <c r="J139" i="15"/>
  <c r="E140" i="15"/>
  <c r="F140" i="15"/>
  <c r="H140" i="15"/>
  <c r="I140" i="15"/>
  <c r="J140" i="15"/>
  <c r="E141" i="15"/>
  <c r="F141" i="15"/>
  <c r="H141" i="15"/>
  <c r="I141" i="15"/>
  <c r="J141" i="15"/>
  <c r="AK141" i="2"/>
  <c r="AJ141" i="15" s="1"/>
  <c r="E142" i="15"/>
  <c r="F142" i="15"/>
  <c r="H142" i="15"/>
  <c r="I142" i="15"/>
  <c r="J142" i="15"/>
  <c r="E143" i="15"/>
  <c r="F143" i="15"/>
  <c r="H143" i="15"/>
  <c r="I143" i="15"/>
  <c r="J143" i="15"/>
  <c r="AK143" i="2"/>
  <c r="AJ143" i="15" s="1"/>
  <c r="E144" i="15"/>
  <c r="F144" i="15"/>
  <c r="H144" i="15"/>
  <c r="I144" i="15"/>
  <c r="J144" i="15"/>
  <c r="E145" i="15"/>
  <c r="F145" i="15"/>
  <c r="H145" i="15"/>
  <c r="I145" i="15"/>
  <c r="J145" i="15"/>
  <c r="E146" i="15"/>
  <c r="F146" i="15"/>
  <c r="H146" i="15"/>
  <c r="I146" i="15"/>
  <c r="J146" i="15"/>
  <c r="E147" i="15"/>
  <c r="F147" i="15"/>
  <c r="H147" i="15"/>
  <c r="I147" i="15"/>
  <c r="J147" i="15"/>
  <c r="E148" i="15"/>
  <c r="F148" i="15"/>
  <c r="H148" i="15"/>
  <c r="I148" i="15"/>
  <c r="J148" i="15"/>
  <c r="E149" i="15"/>
  <c r="F149" i="15"/>
  <c r="H149" i="15"/>
  <c r="I149" i="15"/>
  <c r="J149" i="15"/>
  <c r="AK149" i="2"/>
  <c r="AJ149" i="15" s="1"/>
  <c r="E150" i="15"/>
  <c r="F150" i="15"/>
  <c r="H150" i="15"/>
  <c r="I150" i="15"/>
  <c r="J150" i="15"/>
  <c r="E151" i="15"/>
  <c r="F151" i="15"/>
  <c r="H151" i="15"/>
  <c r="I151" i="15"/>
  <c r="J151" i="15"/>
  <c r="E152" i="15"/>
  <c r="F152" i="15"/>
  <c r="H152" i="15"/>
  <c r="I152" i="15"/>
  <c r="J152" i="15"/>
  <c r="E153" i="15"/>
  <c r="F153" i="15"/>
  <c r="H153" i="15"/>
  <c r="I153" i="15"/>
  <c r="J153" i="15"/>
  <c r="E154" i="15"/>
  <c r="F154" i="15"/>
  <c r="H154" i="15"/>
  <c r="I154" i="15"/>
  <c r="J154" i="15"/>
  <c r="E155" i="15"/>
  <c r="F155" i="15"/>
  <c r="H155" i="15"/>
  <c r="I155" i="15"/>
  <c r="J155" i="15"/>
  <c r="AK155" i="2"/>
  <c r="AJ155" i="15" s="1"/>
  <c r="E156" i="15"/>
  <c r="F156" i="15"/>
  <c r="H156" i="15"/>
  <c r="I156" i="15"/>
  <c r="J156" i="15"/>
  <c r="E157" i="15"/>
  <c r="F157" i="15"/>
  <c r="H157" i="15"/>
  <c r="I157" i="15"/>
  <c r="J157" i="15"/>
  <c r="BA10" i="43"/>
  <c r="BA11" i="43"/>
  <c r="BA12" i="43"/>
  <c r="BA13" i="43"/>
  <c r="BA14" i="43"/>
  <c r="BA15" i="43"/>
  <c r="BA16" i="43"/>
  <c r="BA17" i="43"/>
  <c r="BA18" i="43"/>
  <c r="BA19" i="43"/>
  <c r="BA20" i="43"/>
  <c r="BA21" i="43"/>
  <c r="BA22" i="43"/>
  <c r="BA23" i="43"/>
  <c r="BA24" i="43"/>
  <c r="BA25" i="43"/>
  <c r="BA26" i="43"/>
  <c r="BA27" i="43"/>
  <c r="BA28" i="43"/>
  <c r="BA29" i="43"/>
  <c r="BA30" i="43"/>
  <c r="BA31" i="43"/>
  <c r="BA32" i="43"/>
  <c r="BA33" i="43"/>
  <c r="BA34" i="43"/>
  <c r="BA35" i="43"/>
  <c r="BA36" i="43"/>
  <c r="BA37" i="43"/>
  <c r="BA38" i="43"/>
  <c r="BA39" i="43"/>
  <c r="BA40" i="43"/>
  <c r="BA41" i="43"/>
  <c r="BA42" i="43"/>
  <c r="BA43" i="43"/>
  <c r="BA44" i="43"/>
  <c r="BA45" i="43"/>
  <c r="BA46" i="43"/>
  <c r="BA47" i="43"/>
  <c r="BA48" i="43"/>
  <c r="BA49" i="43"/>
  <c r="BA50" i="43"/>
  <c r="BA51" i="43"/>
  <c r="BA52" i="43"/>
  <c r="BA53" i="43"/>
  <c r="BA54" i="43"/>
  <c r="BA55" i="43"/>
  <c r="BA56" i="43"/>
  <c r="BA57" i="43"/>
  <c r="BA58" i="43"/>
  <c r="BA59" i="43"/>
  <c r="BA60" i="43"/>
  <c r="BA61" i="43"/>
  <c r="BA62" i="43"/>
  <c r="BA63" i="43"/>
  <c r="BA64" i="43"/>
  <c r="BA65" i="43"/>
  <c r="BA66" i="43"/>
  <c r="BA67" i="43"/>
  <c r="BA68" i="43"/>
  <c r="BA69" i="43"/>
  <c r="BA70" i="43"/>
  <c r="BA71" i="43"/>
  <c r="BA72" i="43"/>
  <c r="BA73" i="43"/>
  <c r="BA74" i="43"/>
  <c r="BA75" i="43"/>
  <c r="BA76" i="43"/>
  <c r="BA77" i="43"/>
  <c r="BA78" i="43"/>
  <c r="BA79" i="43"/>
  <c r="BA80" i="43"/>
  <c r="BA81" i="43"/>
  <c r="BA82" i="43"/>
  <c r="BA83" i="43"/>
  <c r="BA84" i="43"/>
  <c r="BA85" i="43"/>
  <c r="BA86" i="43"/>
  <c r="BA87" i="43"/>
  <c r="BA88" i="43"/>
  <c r="BA89" i="43"/>
  <c r="BA90" i="43"/>
  <c r="BA91" i="43"/>
  <c r="BA92" i="43"/>
  <c r="BA93" i="43"/>
  <c r="BA94" i="43"/>
  <c r="BA95" i="43"/>
  <c r="BA96" i="43"/>
  <c r="BA97" i="43"/>
  <c r="BA98" i="43"/>
  <c r="BA99" i="43"/>
  <c r="BA100" i="43"/>
  <c r="BA101" i="43"/>
  <c r="BA102" i="43"/>
  <c r="BA103" i="43"/>
  <c r="BA104" i="43"/>
  <c r="BA105" i="43"/>
  <c r="BA106" i="43"/>
  <c r="BA107" i="43"/>
  <c r="BA108" i="43"/>
  <c r="BA109" i="43"/>
  <c r="BA110" i="43"/>
  <c r="BA111" i="43"/>
  <c r="BA112" i="43"/>
  <c r="BA113" i="43"/>
  <c r="BA114" i="43"/>
  <c r="BA115" i="43"/>
  <c r="BA116" i="43"/>
  <c r="BA117" i="43"/>
  <c r="BA118" i="43"/>
  <c r="BA119" i="43"/>
  <c r="BA120" i="43"/>
  <c r="BA121" i="43"/>
  <c r="BA122" i="43"/>
  <c r="BA123" i="43"/>
  <c r="BA124" i="43"/>
  <c r="BA125" i="43"/>
  <c r="BA126" i="43"/>
  <c r="BA127" i="43"/>
  <c r="BA128" i="43"/>
  <c r="BA129" i="43"/>
  <c r="BA130" i="43"/>
  <c r="BA131" i="43"/>
  <c r="BA132" i="43"/>
  <c r="BA138" i="43"/>
  <c r="BA139" i="43"/>
  <c r="BA140" i="43"/>
  <c r="BA141" i="43"/>
  <c r="BA142" i="43"/>
  <c r="BA143" i="43"/>
  <c r="BA144" i="43"/>
  <c r="BA145" i="43"/>
  <c r="BA146" i="43"/>
  <c r="BA147" i="43"/>
  <c r="BA148" i="43"/>
  <c r="BA149" i="43"/>
  <c r="BA150" i="43"/>
  <c r="BA151" i="43"/>
  <c r="BA152" i="43"/>
  <c r="BA153" i="43"/>
  <c r="BA154" i="43"/>
  <c r="BA155" i="43"/>
  <c r="BA156" i="43"/>
  <c r="BA157" i="43"/>
  <c r="BA158" i="43"/>
  <c r="BA159" i="43"/>
  <c r="AA6" i="5"/>
  <c r="E7" i="30" s="1"/>
  <c r="AA7" i="5"/>
  <c r="FG15" i="9"/>
  <c r="FF15" i="9"/>
  <c r="ES15" i="9"/>
  <c r="E15" i="9"/>
  <c r="F15" i="9"/>
  <c r="I15" i="9"/>
  <c r="M15" i="9"/>
  <c r="N15" i="9"/>
  <c r="U15" i="9"/>
  <c r="V15" i="9"/>
  <c r="X15" i="9"/>
  <c r="AC15" i="9"/>
  <c r="AD15" i="9"/>
  <c r="AL15" i="9"/>
  <c r="AO15" i="9"/>
  <c r="AS15" i="9"/>
  <c r="BB15" i="9"/>
  <c r="BD15" i="9"/>
  <c r="BJ15" i="9"/>
  <c r="BR15" i="9"/>
  <c r="BY15" i="9"/>
  <c r="CG15" i="9"/>
  <c r="CO15" i="9"/>
  <c r="CP15" i="9"/>
  <c r="CU15" i="9"/>
  <c r="CW15" i="9"/>
  <c r="DN15" i="9"/>
  <c r="DV15" i="9"/>
  <c r="ED15" i="9"/>
  <c r="EF15" i="9"/>
  <c r="EK15" i="9"/>
  <c r="FH15" i="9"/>
  <c r="F6" i="2"/>
  <c r="H6" i="2"/>
  <c r="J6" i="2"/>
  <c r="F7" i="2"/>
  <c r="H7" i="2"/>
  <c r="J7" i="2"/>
  <c r="G6" i="2"/>
  <c r="G7" i="2"/>
  <c r="D6" i="2"/>
  <c r="D7" i="2"/>
  <c r="I6" i="2"/>
  <c r="I7" i="2"/>
  <c r="E6" i="2"/>
  <c r="E7" i="2"/>
  <c r="Y168" i="6"/>
  <c r="AK7" i="2"/>
  <c r="AJ7" i="15" s="1"/>
  <c r="E6" i="33"/>
  <c r="S169" i="7"/>
  <c r="T169" i="7"/>
  <c r="AD168" i="15"/>
  <c r="A20" i="98"/>
  <c r="A19" i="98"/>
  <c r="J17" i="98"/>
  <c r="I17" i="98"/>
  <c r="H17" i="98"/>
  <c r="G17" i="98"/>
  <c r="F17" i="98"/>
  <c r="E17" i="98"/>
  <c r="D17" i="98"/>
  <c r="C17" i="98"/>
  <c r="E2" i="98"/>
  <c r="AA4" i="2"/>
  <c r="F7" i="15"/>
  <c r="F6" i="15"/>
  <c r="F7" i="91"/>
  <c r="F6" i="91"/>
  <c r="E7" i="91"/>
  <c r="E6" i="91"/>
  <c r="B6" i="91"/>
  <c r="A6" i="91"/>
  <c r="B20" i="77"/>
  <c r="A13" i="77"/>
  <c r="B13" i="77"/>
  <c r="A14" i="77"/>
  <c r="B14" i="77"/>
  <c r="L6" i="14"/>
  <c r="L7" i="14"/>
  <c r="AX168" i="14"/>
  <c r="C7" i="15"/>
  <c r="C6" i="15"/>
  <c r="D6" i="15"/>
  <c r="L59" i="58"/>
  <c r="K59" i="58"/>
  <c r="L58"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49" i="58"/>
  <c r="L50" i="58"/>
  <c r="L51" i="58"/>
  <c r="L52" i="58"/>
  <c r="L53" i="58"/>
  <c r="L54" i="58"/>
  <c r="L55" i="58"/>
  <c r="L56" i="58"/>
  <c r="K58"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K7" i="58"/>
  <c r="H60" i="58"/>
  <c r="G60" i="58"/>
  <c r="E2" i="52"/>
  <c r="C34" i="23"/>
  <c r="C33" i="23"/>
  <c r="C32" i="23"/>
  <c r="C31" i="23"/>
  <c r="C30" i="23"/>
  <c r="C29" i="23"/>
  <c r="C28" i="23"/>
  <c r="C27" i="23"/>
  <c r="C26" i="23"/>
  <c r="C25" i="23"/>
  <c r="C17" i="23"/>
  <c r="C15" i="23"/>
  <c r="C14" i="23"/>
  <c r="C13" i="23"/>
  <c r="C12" i="23"/>
  <c r="C11" i="23"/>
  <c r="C10" i="23"/>
  <c r="C9" i="23"/>
  <c r="C8" i="23"/>
  <c r="C7" i="23"/>
  <c r="C6" i="23"/>
  <c r="C5" i="23"/>
  <c r="C4" i="23"/>
  <c r="AD6" i="14"/>
  <c r="AD7" i="14"/>
  <c r="Z6" i="14"/>
  <c r="Z7" i="14"/>
  <c r="F6" i="14"/>
  <c r="F7" i="14"/>
  <c r="AC6" i="14"/>
  <c r="AC7" i="14"/>
  <c r="AG7" i="14"/>
  <c r="AF7" i="14"/>
  <c r="G7" i="76" s="1"/>
  <c r="AE7" i="14"/>
  <c r="D7" i="76" s="1"/>
  <c r="AB7" i="14"/>
  <c r="AA7" i="14"/>
  <c r="Y7" i="14"/>
  <c r="X7" i="14"/>
  <c r="W7" i="14"/>
  <c r="M7" i="14"/>
  <c r="M6" i="14"/>
  <c r="K7" i="14"/>
  <c r="I7" i="14"/>
  <c r="H7" i="14"/>
  <c r="H6" i="14"/>
  <c r="G7" i="14"/>
  <c r="E7" i="14"/>
  <c r="D7" i="14"/>
  <c r="C7" i="14"/>
  <c r="AG6" i="14"/>
  <c r="AF6" i="14"/>
  <c r="G6" i="76" s="1"/>
  <c r="AE6" i="14"/>
  <c r="D6" i="76" s="1"/>
  <c r="AB6" i="14"/>
  <c r="AA6" i="14"/>
  <c r="Y6" i="14"/>
  <c r="X6" i="14"/>
  <c r="W6" i="14"/>
  <c r="K6" i="14"/>
  <c r="I6" i="14"/>
  <c r="G6" i="14"/>
  <c r="E6" i="14"/>
  <c r="D6" i="14"/>
  <c r="C6" i="14"/>
  <c r="BS168" i="14"/>
  <c r="BR168" i="14"/>
  <c r="BQ168" i="14"/>
  <c r="BP168" i="14"/>
  <c r="BO168" i="14"/>
  <c r="BN168" i="14"/>
  <c r="BM168" i="14"/>
  <c r="BL168" i="14"/>
  <c r="BK168" i="14"/>
  <c r="BJ168" i="14"/>
  <c r="BI168" i="14"/>
  <c r="BH168" i="14"/>
  <c r="AZ168" i="14"/>
  <c r="AY168" i="14"/>
  <c r="AW168" i="14"/>
  <c r="AV168" i="14"/>
  <c r="AU168" i="14"/>
  <c r="AT168" i="14"/>
  <c r="AS168" i="14"/>
  <c r="AR168" i="14"/>
  <c r="AQ168" i="14"/>
  <c r="AP168" i="14"/>
  <c r="AO168" i="14"/>
  <c r="BU7" i="14"/>
  <c r="BT7" i="14"/>
  <c r="BU6" i="14"/>
  <c r="J6" i="15"/>
  <c r="J7" i="15"/>
  <c r="I7" i="15"/>
  <c r="H7" i="15"/>
  <c r="E7" i="15"/>
  <c r="D7" i="15"/>
  <c r="I6" i="15"/>
  <c r="H6" i="15"/>
  <c r="E6" i="15"/>
  <c r="AH168" i="15"/>
  <c r="AC168" i="15"/>
  <c r="AB168" i="15"/>
  <c r="AA168" i="15"/>
  <c r="O8" i="43"/>
  <c r="O9" i="43"/>
  <c r="M8" i="43"/>
  <c r="M9" i="43"/>
  <c r="I8" i="43"/>
  <c r="I9" i="43"/>
  <c r="P9" i="43"/>
  <c r="N9" i="43"/>
  <c r="L9" i="43"/>
  <c r="K9" i="43"/>
  <c r="K8" i="43"/>
  <c r="J9" i="43"/>
  <c r="F9" i="43"/>
  <c r="E9" i="43"/>
  <c r="D9" i="43"/>
  <c r="C9" i="43"/>
  <c r="P8" i="43"/>
  <c r="N8" i="43"/>
  <c r="L8" i="43"/>
  <c r="D8" i="43"/>
  <c r="F8" i="43"/>
  <c r="J8" i="43"/>
  <c r="E8" i="43"/>
  <c r="C8" i="43"/>
  <c r="AX170" i="43"/>
  <c r="AW170" i="43"/>
  <c r="AT170" i="43"/>
  <c r="AS170" i="43"/>
  <c r="AR170" i="43"/>
  <c r="AQ170" i="43"/>
  <c r="AP170" i="43"/>
  <c r="AO170" i="43"/>
  <c r="AN170" i="43"/>
  <c r="AM170" i="43"/>
  <c r="AL170" i="43"/>
  <c r="AK170" i="43"/>
  <c r="AJ170" i="43"/>
  <c r="AI170" i="43"/>
  <c r="AF170" i="43"/>
  <c r="AE170" i="43"/>
  <c r="AD170" i="43"/>
  <c r="AC170" i="43"/>
  <c r="C6" i="2"/>
  <c r="C7" i="2"/>
  <c r="C7" i="31" s="1"/>
  <c r="W6" i="6"/>
  <c r="D7" i="30"/>
  <c r="O6" i="4"/>
  <c r="F7" i="30" s="1"/>
  <c r="AH168" i="2"/>
  <c r="AG168" i="2"/>
  <c r="AF168" i="2"/>
  <c r="AE168" i="2"/>
  <c r="AD168" i="2"/>
  <c r="AC168" i="2"/>
  <c r="AB168" i="2"/>
  <c r="AA168" i="2"/>
  <c r="J18" i="52"/>
  <c r="I18" i="52"/>
  <c r="H18" i="52"/>
  <c r="G18" i="52"/>
  <c r="F18" i="52"/>
  <c r="E18" i="52"/>
  <c r="C18" i="52"/>
  <c r="D18" i="52"/>
  <c r="K33" i="38"/>
  <c r="Y169" i="6"/>
  <c r="Y170" i="6"/>
  <c r="Y171" i="6"/>
  <c r="Y172" i="6"/>
  <c r="K211" i="38"/>
  <c r="A3" i="32"/>
  <c r="A35" i="23"/>
  <c r="E7" i="33"/>
  <c r="R169" i="7"/>
  <c r="Q169" i="7"/>
  <c r="E37" i="23"/>
  <c r="E40" i="23"/>
  <c r="A38" i="23"/>
  <c r="B29" i="81"/>
  <c r="B27" i="81"/>
  <c r="B28" i="81"/>
  <c r="B26" i="81"/>
  <c r="B24" i="81"/>
  <c r="B30" i="81"/>
  <c r="K212" i="38"/>
  <c r="B33" i="81"/>
  <c r="B25" i="81"/>
  <c r="B23" i="81"/>
  <c r="B19" i="81"/>
  <c r="B16" i="81"/>
  <c r="B15" i="81"/>
  <c r="B14" i="81"/>
  <c r="B13" i="81"/>
  <c r="B8" i="81"/>
  <c r="B7" i="81"/>
  <c r="B6" i="81"/>
  <c r="C34" i="81"/>
  <c r="B7" i="77"/>
  <c r="A7" i="77"/>
  <c r="B6" i="77"/>
  <c r="A6" i="77"/>
  <c r="B5" i="77"/>
  <c r="A5" i="77"/>
  <c r="F60" i="58"/>
  <c r="K68" i="58" s="1"/>
  <c r="E60" i="58"/>
  <c r="D60" i="58"/>
  <c r="C60" i="58"/>
  <c r="C20" i="35"/>
  <c r="B20" i="35"/>
  <c r="A20" i="35"/>
  <c r="C19" i="35"/>
  <c r="B19" i="35"/>
  <c r="A19" i="35"/>
  <c r="B2" i="23"/>
  <c r="A170" i="68"/>
  <c r="A29" i="46"/>
  <c r="B29" i="46"/>
  <c r="C29" i="46"/>
  <c r="A30" i="46"/>
  <c r="B30" i="46"/>
  <c r="C30" i="46"/>
  <c r="A31" i="46"/>
  <c r="B31" i="46"/>
  <c r="C31" i="46"/>
  <c r="C28" i="46"/>
  <c r="B28" i="46"/>
  <c r="A28" i="46"/>
  <c r="B6" i="76"/>
  <c r="A6" i="76"/>
  <c r="AB7" i="5"/>
  <c r="J8" i="30" s="1"/>
  <c r="AB6" i="5"/>
  <c r="X168" i="5"/>
  <c r="W168" i="5"/>
  <c r="X7" i="6"/>
  <c r="I8" i="30" s="1"/>
  <c r="W7" i="6"/>
  <c r="D8" i="30" s="1"/>
  <c r="X6" i="6"/>
  <c r="I7" i="30" s="1"/>
  <c r="T168" i="6"/>
  <c r="S168" i="6"/>
  <c r="S5" i="53"/>
  <c r="C7" i="35"/>
  <c r="B7" i="35"/>
  <c r="V9" i="32"/>
  <c r="V8" i="32"/>
  <c r="J9" i="32"/>
  <c r="J8" i="32"/>
  <c r="C27" i="46"/>
  <c r="A27" i="46"/>
  <c r="B27" i="46"/>
  <c r="E16" i="46"/>
  <c r="E15" i="46"/>
  <c r="E14" i="46"/>
  <c r="K62" i="38"/>
  <c r="C16" i="46"/>
  <c r="G16" i="46" s="1"/>
  <c r="B16" i="46"/>
  <c r="A16" i="46"/>
  <c r="K26" i="38"/>
  <c r="K25" i="38"/>
  <c r="K24" i="38"/>
  <c r="K23" i="38"/>
  <c r="K22" i="38"/>
  <c r="K4" i="2"/>
  <c r="C4" i="2"/>
  <c r="J168" i="20"/>
  <c r="I168" i="20"/>
  <c r="T5" i="68"/>
  <c r="O5" i="68"/>
  <c r="N5" i="68"/>
  <c r="L5" i="68"/>
  <c r="J5" i="68"/>
  <c r="F5" i="68"/>
  <c r="B6" i="68"/>
  <c r="A6" i="68"/>
  <c r="C5" i="68"/>
  <c r="A1" i="68"/>
  <c r="G65" i="38"/>
  <c r="A1" i="63"/>
  <c r="U9" i="32"/>
  <c r="U8" i="32"/>
  <c r="T9" i="32"/>
  <c r="S9" i="32"/>
  <c r="T8" i="32"/>
  <c r="R9" i="32"/>
  <c r="Q9" i="32"/>
  <c r="P9" i="32"/>
  <c r="R8" i="32"/>
  <c r="Q8" i="32"/>
  <c r="D9" i="32"/>
  <c r="E9" i="32"/>
  <c r="F9" i="32"/>
  <c r="G9" i="32"/>
  <c r="H9" i="32"/>
  <c r="I9" i="32"/>
  <c r="D8" i="32"/>
  <c r="E8" i="32"/>
  <c r="F8" i="32"/>
  <c r="G8" i="32"/>
  <c r="H8" i="32"/>
  <c r="I8" i="32"/>
  <c r="E7" i="57"/>
  <c r="E6" i="57"/>
  <c r="P7" i="4"/>
  <c r="K8" i="30"/>
  <c r="O7" i="4"/>
  <c r="F8" i="30" s="1"/>
  <c r="P6" i="4"/>
  <c r="K7" i="30" s="1"/>
  <c r="N168" i="4"/>
  <c r="M168" i="4"/>
  <c r="J168" i="4"/>
  <c r="I168" i="4"/>
  <c r="P169" i="7"/>
  <c r="O169" i="7"/>
  <c r="N169" i="7"/>
  <c r="M169" i="7"/>
  <c r="L169" i="7"/>
  <c r="K169" i="7"/>
  <c r="F169" i="7"/>
  <c r="E169" i="7"/>
  <c r="N168" i="20"/>
  <c r="M168" i="20"/>
  <c r="F168" i="20"/>
  <c r="E168" i="20"/>
  <c r="L30" i="63"/>
  <c r="M30" i="63"/>
  <c r="N30" i="63"/>
  <c r="O30" i="63"/>
  <c r="P30" i="63"/>
  <c r="Q30" i="63"/>
  <c r="R30" i="63"/>
  <c r="S30" i="63"/>
  <c r="A63" i="58"/>
  <c r="F65" i="58"/>
  <c r="C65" i="58"/>
  <c r="K59" i="38"/>
  <c r="FI16" i="9"/>
  <c r="F6" i="31" s="1"/>
  <c r="FI17" i="9"/>
  <c r="F7" i="31" s="1"/>
  <c r="C32" i="46"/>
  <c r="C6" i="46"/>
  <c r="C7" i="46"/>
  <c r="C8" i="46"/>
  <c r="C9" i="46"/>
  <c r="C10" i="46"/>
  <c r="C11" i="46"/>
  <c r="C12" i="46"/>
  <c r="C13" i="46"/>
  <c r="C14" i="46"/>
  <c r="G14" i="46" s="1"/>
  <c r="C15" i="46"/>
  <c r="G15" i="46" s="1"/>
  <c r="C17" i="46"/>
  <c r="C18" i="46"/>
  <c r="C19" i="46"/>
  <c r="C20" i="46"/>
  <c r="C21" i="46"/>
  <c r="C22" i="46"/>
  <c r="C23" i="46"/>
  <c r="C24" i="46"/>
  <c r="C25" i="46"/>
  <c r="C26" i="46"/>
  <c r="C33" i="46"/>
  <c r="C34" i="46"/>
  <c r="C35" i="46"/>
  <c r="B6" i="35"/>
  <c r="C6" i="35"/>
  <c r="B5" i="35"/>
  <c r="C5" i="35"/>
  <c r="C16" i="35"/>
  <c r="C15" i="35"/>
  <c r="C14" i="35"/>
  <c r="C13" i="35"/>
  <c r="G137" i="57"/>
  <c r="G123" i="57"/>
  <c r="G105" i="57"/>
  <c r="G57" i="57"/>
  <c r="G49" i="57"/>
  <c r="E7" i="31"/>
  <c r="G7" i="57"/>
  <c r="AU6" i="18"/>
  <c r="L8" i="32" s="1"/>
  <c r="AU7" i="18"/>
  <c r="L9" i="32" s="1"/>
  <c r="P8" i="32"/>
  <c r="S8" i="32"/>
  <c r="AV6" i="18"/>
  <c r="X8" i="32" s="1"/>
  <c r="AV7" i="18"/>
  <c r="X9" i="32" s="1"/>
  <c r="J7" i="30"/>
  <c r="L168" i="20"/>
  <c r="C168" i="20"/>
  <c r="K168" i="20"/>
  <c r="D168" i="20"/>
  <c r="G168" i="20"/>
  <c r="H168" i="20"/>
  <c r="O168" i="20"/>
  <c r="P168" i="20"/>
  <c r="B6" i="57"/>
  <c r="A6" i="57"/>
  <c r="A1" i="57"/>
  <c r="C4" i="44"/>
  <c r="A1" i="6"/>
  <c r="A1" i="43"/>
  <c r="B9" i="43"/>
  <c r="A9" i="43"/>
  <c r="B8" i="43"/>
  <c r="A8" i="43"/>
  <c r="A21" i="52"/>
  <c r="A20" i="52"/>
  <c r="C39" i="53"/>
  <c r="D39" i="53"/>
  <c r="E39" i="53"/>
  <c r="F39" i="53"/>
  <c r="G39" i="53"/>
  <c r="H39" i="53"/>
  <c r="I39" i="53"/>
  <c r="J39" i="53"/>
  <c r="K39" i="53"/>
  <c r="L39" i="53"/>
  <c r="M39" i="53"/>
  <c r="N39" i="53"/>
  <c r="Q39" i="53"/>
  <c r="R39" i="53"/>
  <c r="A170" i="2"/>
  <c r="C4" i="33"/>
  <c r="B26" i="46"/>
  <c r="A26" i="46"/>
  <c r="B25" i="46"/>
  <c r="A25" i="46"/>
  <c r="B24" i="46"/>
  <c r="A24" i="46"/>
  <c r="B23" i="46"/>
  <c r="A23" i="46"/>
  <c r="B22" i="46"/>
  <c r="A22" i="46"/>
  <c r="B21" i="46"/>
  <c r="A21" i="46"/>
  <c r="B20" i="46"/>
  <c r="A20" i="46"/>
  <c r="B19" i="46"/>
  <c r="A19" i="46"/>
  <c r="B18" i="46"/>
  <c r="A18" i="46"/>
  <c r="B17" i="46"/>
  <c r="A17" i="46"/>
  <c r="B15" i="46"/>
  <c r="A15" i="46"/>
  <c r="B14" i="46"/>
  <c r="A14" i="46"/>
  <c r="B13" i="46"/>
  <c r="A13" i="46"/>
  <c r="B12" i="46"/>
  <c r="A12" i="46"/>
  <c r="B11" i="46"/>
  <c r="A11" i="46"/>
  <c r="B10" i="46"/>
  <c r="A10" i="46"/>
  <c r="B9" i="46"/>
  <c r="A9" i="46"/>
  <c r="B8" i="46"/>
  <c r="A8" i="46"/>
  <c r="B7" i="46"/>
  <c r="A7" i="46"/>
  <c r="B6" i="46"/>
  <c r="A6" i="46"/>
  <c r="A6" i="45"/>
  <c r="B6" i="45"/>
  <c r="C4" i="31"/>
  <c r="A6" i="44"/>
  <c r="B6" i="44"/>
  <c r="B6" i="29"/>
  <c r="A6" i="29"/>
  <c r="A168" i="31"/>
  <c r="B6" i="31"/>
  <c r="A6" i="31"/>
  <c r="I4" i="31"/>
  <c r="H4" i="31"/>
  <c r="A3" i="31"/>
  <c r="A1" i="31"/>
  <c r="A169" i="30"/>
  <c r="B7" i="30"/>
  <c r="A7" i="30"/>
  <c r="C5" i="30"/>
  <c r="H5" i="30"/>
  <c r="A1" i="30"/>
  <c r="A3" i="30"/>
  <c r="A170" i="32"/>
  <c r="B8" i="32"/>
  <c r="A8" i="32"/>
  <c r="O6" i="32"/>
  <c r="C6" i="32"/>
  <c r="A1" i="32"/>
  <c r="A168" i="33"/>
  <c r="B6" i="33"/>
  <c r="A6" i="33"/>
  <c r="C1" i="18"/>
  <c r="AA1" i="18" s="1"/>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C168" i="18"/>
  <c r="B7" i="18"/>
  <c r="A7" i="18"/>
  <c r="B6" i="18"/>
  <c r="A6" i="18"/>
  <c r="A1" i="15"/>
  <c r="A7" i="15"/>
  <c r="B7" i="15"/>
  <c r="B6" i="15"/>
  <c r="A6" i="15"/>
  <c r="A7" i="14"/>
  <c r="B7" i="14"/>
  <c r="B6" i="14"/>
  <c r="A6" i="14"/>
  <c r="B6" i="20"/>
  <c r="A6" i="20"/>
  <c r="Q15" i="9"/>
  <c r="B17" i="9"/>
  <c r="D15" i="9" s="1"/>
  <c r="B16" i="9"/>
  <c r="C15" i="9" s="1"/>
  <c r="A17" i="9"/>
  <c r="A16" i="9"/>
  <c r="A1" i="8"/>
  <c r="A8" i="8"/>
  <c r="B8" i="8"/>
  <c r="B7" i="8"/>
  <c r="A7" i="8"/>
  <c r="A1" i="7"/>
  <c r="D169" i="7"/>
  <c r="G169" i="7"/>
  <c r="H169" i="7"/>
  <c r="I169" i="7"/>
  <c r="J169" i="7"/>
  <c r="C169" i="7"/>
  <c r="A8" i="7"/>
  <c r="B8" i="7"/>
  <c r="B7" i="7"/>
  <c r="A7" i="7"/>
  <c r="D168" i="6"/>
  <c r="E168" i="6"/>
  <c r="F168" i="6"/>
  <c r="G168" i="6"/>
  <c r="H168" i="6"/>
  <c r="I168" i="6"/>
  <c r="J168" i="6"/>
  <c r="K168" i="6"/>
  <c r="L168" i="6"/>
  <c r="M168" i="6"/>
  <c r="N168" i="6"/>
  <c r="O168" i="6"/>
  <c r="P168" i="6"/>
  <c r="Q168" i="6"/>
  <c r="R168" i="6"/>
  <c r="U168" i="6"/>
  <c r="V168" i="6"/>
  <c r="C168" i="6"/>
  <c r="A7" i="6"/>
  <c r="B7" i="6"/>
  <c r="B6" i="6"/>
  <c r="A6" i="6"/>
  <c r="A1" i="5"/>
  <c r="D168" i="5"/>
  <c r="E168" i="5"/>
  <c r="F168" i="5"/>
  <c r="G168" i="5"/>
  <c r="H168" i="5"/>
  <c r="I168" i="5"/>
  <c r="J168" i="5"/>
  <c r="K168" i="5"/>
  <c r="L168" i="5"/>
  <c r="M168" i="5"/>
  <c r="N168" i="5"/>
  <c r="O168" i="5"/>
  <c r="P168" i="5"/>
  <c r="Q168" i="5"/>
  <c r="R168" i="5"/>
  <c r="S168" i="5"/>
  <c r="T168" i="5"/>
  <c r="U168" i="5"/>
  <c r="V168" i="5"/>
  <c r="Y168" i="5"/>
  <c r="Z168" i="5"/>
  <c r="C168" i="5"/>
  <c r="A7" i="5"/>
  <c r="B7" i="5"/>
  <c r="B6" i="5"/>
  <c r="A6" i="5"/>
  <c r="A1" i="4"/>
  <c r="D168" i="4"/>
  <c r="E168" i="4"/>
  <c r="F168" i="4"/>
  <c r="G168" i="4"/>
  <c r="H168" i="4"/>
  <c r="K168" i="4"/>
  <c r="L168" i="4"/>
  <c r="C168" i="4"/>
  <c r="A7" i="4"/>
  <c r="B7" i="4"/>
  <c r="B6" i="4"/>
  <c r="A6" i="4"/>
  <c r="G98" i="57"/>
  <c r="G99" i="57"/>
  <c r="G42" i="57"/>
  <c r="E8" i="30"/>
  <c r="A1" i="53"/>
  <c r="A1" i="52"/>
  <c r="A1" i="81"/>
  <c r="A1" i="77"/>
  <c r="A1" i="82"/>
  <c r="A1" i="58"/>
  <c r="A1" i="83"/>
  <c r="A1" i="23"/>
  <c r="A1" i="91"/>
  <c r="A1" i="98"/>
  <c r="N153" i="68"/>
  <c r="T96" i="68"/>
  <c r="N71" i="68"/>
  <c r="R71" i="68"/>
  <c r="N69" i="68"/>
  <c r="Q98" i="68"/>
  <c r="J79" i="68"/>
  <c r="K79" i="68"/>
  <c r="I71" i="68"/>
  <c r="K100" i="68"/>
  <c r="O90" i="68"/>
  <c r="T85" i="68"/>
  <c r="O81" i="68"/>
  <c r="T128" i="68"/>
  <c r="P120" i="68"/>
  <c r="P110" i="68"/>
  <c r="P106" i="68"/>
  <c r="J86" i="68"/>
  <c r="O86" i="68"/>
  <c r="L86" i="68"/>
  <c r="K78" i="68"/>
  <c r="P78" i="68"/>
  <c r="T68" i="68"/>
  <c r="L63" i="68"/>
  <c r="T63" i="68"/>
  <c r="R63" i="68"/>
  <c r="T62" i="68"/>
  <c r="K41" i="68"/>
  <c r="E6" i="31"/>
  <c r="G6" i="57"/>
  <c r="G6" i="31"/>
  <c r="G60" i="57"/>
  <c r="G39" i="57"/>
  <c r="G10" i="57"/>
  <c r="AK9" i="2"/>
  <c r="AJ9" i="15" s="1"/>
  <c r="C23" i="33"/>
  <c r="L157" i="2"/>
  <c r="AY157" i="18" s="1"/>
  <c r="AK153" i="2"/>
  <c r="AJ153" i="15"/>
  <c r="C66" i="33"/>
  <c r="C115" i="33"/>
  <c r="L52" i="2"/>
  <c r="L143" i="2"/>
  <c r="AK57" i="2"/>
  <c r="AJ57" i="15" s="1"/>
  <c r="K112" i="2"/>
  <c r="K139" i="2"/>
  <c r="C140" i="30" s="1"/>
  <c r="C110" i="33"/>
  <c r="C10" i="33"/>
  <c r="C35" i="33"/>
  <c r="C73" i="33"/>
  <c r="C55" i="33"/>
  <c r="AK84" i="2"/>
  <c r="AJ84" i="15" s="1"/>
  <c r="AK24" i="2"/>
  <c r="AJ24" i="15" s="1"/>
  <c r="C104" i="33"/>
  <c r="K34" i="2"/>
  <c r="AK75" i="2"/>
  <c r="AJ75" i="15" s="1"/>
  <c r="K16" i="2"/>
  <c r="C72" i="33"/>
  <c r="C30" i="33"/>
  <c r="C123" i="33"/>
  <c r="C52" i="33"/>
  <c r="C38" i="33"/>
  <c r="C32" i="33"/>
  <c r="C64" i="33"/>
  <c r="C67" i="33"/>
  <c r="C32" i="31"/>
  <c r="C91" i="31"/>
  <c r="C90" i="31"/>
  <c r="C75" i="33"/>
  <c r="C59" i="33"/>
  <c r="C106" i="33"/>
  <c r="C8" i="33"/>
  <c r="C39" i="33"/>
  <c r="C127" i="33"/>
  <c r="C11" i="33"/>
  <c r="J52" i="68"/>
  <c r="I52" i="68"/>
  <c r="N52" i="68"/>
  <c r="P52" i="68"/>
  <c r="D86" i="30"/>
  <c r="G18" i="29"/>
  <c r="H18" i="29"/>
  <c r="I18" i="29"/>
  <c r="I102" i="29"/>
  <c r="G34" i="29"/>
  <c r="F7" i="44"/>
  <c r="I106" i="68"/>
  <c r="R104" i="68"/>
  <c r="K39" i="68"/>
  <c r="Q79" i="68"/>
  <c r="R55" i="68"/>
  <c r="O156" i="68"/>
  <c r="J146" i="68"/>
  <c r="K128" i="68"/>
  <c r="O126" i="68"/>
  <c r="N106" i="68"/>
  <c r="I86" i="68"/>
  <c r="O63" i="68"/>
  <c r="Q110" i="68"/>
  <c r="K156" i="68"/>
  <c r="J63" i="68"/>
  <c r="Q63" i="68"/>
  <c r="I63" i="68"/>
  <c r="P13" i="68"/>
  <c r="C64" i="31"/>
  <c r="H124" i="29"/>
  <c r="H36" i="29"/>
  <c r="H20" i="29"/>
  <c r="D137" i="45"/>
  <c r="L67" i="2"/>
  <c r="I37" i="29"/>
  <c r="I29" i="29"/>
  <c r="H29" i="29"/>
  <c r="F166" i="44"/>
  <c r="F137" i="44"/>
  <c r="F101" i="44"/>
  <c r="C166" i="29"/>
  <c r="E166" i="29" s="1"/>
  <c r="AK126" i="2"/>
  <c r="AJ126" i="15" s="1"/>
  <c r="D51" i="31"/>
  <c r="D75" i="33"/>
  <c r="D75" i="31"/>
  <c r="D164" i="31"/>
  <c r="D91" i="33"/>
  <c r="D95" i="31"/>
  <c r="D51" i="44"/>
  <c r="D47" i="33"/>
  <c r="H7" i="57"/>
  <c r="D7" i="33"/>
  <c r="D127" i="31"/>
  <c r="D77" i="33"/>
  <c r="D157" i="44"/>
  <c r="D166" i="44"/>
  <c r="H127" i="57"/>
  <c r="H116" i="57"/>
  <c r="H112" i="57"/>
  <c r="H108" i="57"/>
  <c r="H81" i="57"/>
  <c r="H27" i="57"/>
  <c r="D61" i="31"/>
  <c r="D27" i="31"/>
  <c r="D92" i="33"/>
  <c r="D31" i="33"/>
  <c r="H153" i="57"/>
  <c r="H123" i="57"/>
  <c r="H119" i="57"/>
  <c r="H73" i="57"/>
  <c r="H46" i="57"/>
  <c r="H38" i="57"/>
  <c r="D157" i="31"/>
  <c r="D31" i="31"/>
  <c r="D153" i="44"/>
  <c r="D146" i="44"/>
  <c r="D61" i="44"/>
  <c r="H80" i="57"/>
  <c r="H26" i="57"/>
  <c r="H99" i="57"/>
  <c r="D27" i="33"/>
  <c r="D153" i="33"/>
  <c r="D127" i="44"/>
  <c r="H25" i="57"/>
  <c r="D22" i="44"/>
  <c r="H18" i="57"/>
  <c r="H14" i="57"/>
  <c r="D81" i="31"/>
  <c r="D77" i="31"/>
  <c r="D81" i="33"/>
  <c r="D20" i="44"/>
  <c r="H144" i="57"/>
  <c r="H121" i="57"/>
  <c r="D105" i="44"/>
  <c r="H101" i="57"/>
  <c r="H44" i="57"/>
  <c r="D105" i="31"/>
  <c r="D140" i="44"/>
  <c r="H166" i="57"/>
  <c r="H140" i="57"/>
  <c r="H97" i="57"/>
  <c r="H69" i="57"/>
  <c r="H65" i="57"/>
  <c r="H39" i="57"/>
  <c r="D80" i="33"/>
  <c r="D69" i="44"/>
  <c r="D47" i="44"/>
  <c r="H165" i="57"/>
  <c r="H157" i="57"/>
  <c r="H125" i="57"/>
  <c r="H104" i="57"/>
  <c r="D68" i="31"/>
  <c r="H61" i="57"/>
  <c r="H57" i="57"/>
  <c r="D46" i="44"/>
  <c r="D35" i="44"/>
  <c r="D47" i="31"/>
  <c r="D43" i="31"/>
  <c r="D166" i="31"/>
  <c r="D26" i="33"/>
  <c r="D163" i="31"/>
  <c r="D97" i="31"/>
  <c r="D39" i="31"/>
  <c r="D26" i="31"/>
  <c r="D144" i="33"/>
  <c r="D69" i="33"/>
  <c r="D43" i="44"/>
  <c r="D33" i="44"/>
  <c r="D119" i="44"/>
  <c r="D87" i="44"/>
  <c r="H149" i="57"/>
  <c r="H120" i="57"/>
  <c r="H113" i="57"/>
  <c r="H85" i="57"/>
  <c r="D41" i="44"/>
  <c r="H31" i="57"/>
  <c r="D65" i="31"/>
  <c r="D39" i="33"/>
  <c r="D29" i="33"/>
  <c r="D80" i="44"/>
  <c r="D26" i="44"/>
  <c r="D148" i="31"/>
  <c r="H141" i="57"/>
  <c r="H91" i="57"/>
  <c r="H84" i="57"/>
  <c r="D29" i="31"/>
  <c r="D105" i="33"/>
  <c r="H105" i="57"/>
  <c r="D73" i="33"/>
  <c r="D60" i="33"/>
  <c r="D79" i="33"/>
  <c r="D117" i="33"/>
  <c r="D57" i="33"/>
  <c r="D73" i="44"/>
  <c r="D65" i="44"/>
  <c r="H117" i="57"/>
  <c r="H109" i="57"/>
  <c r="H30" i="57"/>
  <c r="H22" i="57"/>
  <c r="D101" i="33"/>
  <c r="H35" i="57"/>
  <c r="D46" i="31"/>
  <c r="D35" i="31"/>
  <c r="D10" i="31"/>
  <c r="D85" i="33"/>
  <c r="D148" i="44"/>
  <c r="D85" i="31"/>
  <c r="D57" i="31"/>
  <c r="D128" i="33"/>
  <c r="D151" i="44"/>
  <c r="D101" i="44"/>
  <c r="D85" i="44"/>
  <c r="D117" i="31"/>
  <c r="D112" i="31"/>
  <c r="D109" i="31"/>
  <c r="D101" i="31"/>
  <c r="D73" i="31"/>
  <c r="D22" i="31"/>
  <c r="D140" i="33"/>
  <c r="D46" i="33"/>
  <c r="D35" i="33"/>
  <c r="G35" i="33" s="1"/>
  <c r="D55" i="33"/>
  <c r="D120" i="33"/>
  <c r="D109" i="33"/>
  <c r="D112" i="33"/>
  <c r="D120" i="44"/>
  <c r="D112" i="44"/>
  <c r="D120" i="31"/>
  <c r="D128" i="44"/>
  <c r="H86" i="29"/>
  <c r="I86" i="29"/>
  <c r="H102" i="29"/>
  <c r="H13" i="29"/>
  <c r="O10" i="68"/>
  <c r="N56" i="68"/>
  <c r="T56" i="68"/>
  <c r="I98" i="68"/>
  <c r="J98" i="68"/>
  <c r="K56" i="68"/>
  <c r="O56" i="68"/>
  <c r="R56" i="68"/>
  <c r="J56" i="68"/>
  <c r="L98" i="68"/>
  <c r="N62" i="68"/>
  <c r="L56" i="68"/>
  <c r="Q56" i="68"/>
  <c r="T98" i="68"/>
  <c r="O98" i="68"/>
  <c r="L25" i="68"/>
  <c r="K98" i="68"/>
  <c r="O128" i="68"/>
  <c r="L128" i="68"/>
  <c r="J30" i="68"/>
  <c r="K26" i="68"/>
  <c r="I56" i="68"/>
  <c r="I151" i="68"/>
  <c r="K151" i="68"/>
  <c r="R151" i="68"/>
  <c r="O151" i="68"/>
  <c r="T146" i="68"/>
  <c r="K110" i="68"/>
  <c r="O110" i="68"/>
  <c r="N146" i="68"/>
  <c r="R146" i="68"/>
  <c r="K146" i="68"/>
  <c r="L146" i="68"/>
  <c r="O146" i="68"/>
  <c r="P146" i="68"/>
  <c r="G28" i="29"/>
  <c r="I20" i="29"/>
  <c r="G20" i="29"/>
  <c r="D81" i="45"/>
  <c r="D48" i="45"/>
  <c r="F48" i="44"/>
  <c r="C48" i="29"/>
  <c r="E48" i="29" s="1"/>
  <c r="I48" i="29" s="1"/>
  <c r="R81" i="68"/>
  <c r="P85" i="68"/>
  <c r="E48" i="68"/>
  <c r="I48" i="68" s="1"/>
  <c r="P36" i="68"/>
  <c r="I143" i="29"/>
  <c r="I36" i="29"/>
  <c r="G36" i="29"/>
  <c r="N118" i="68"/>
  <c r="Q128" i="68"/>
  <c r="L57" i="68"/>
  <c r="H104" i="29"/>
  <c r="L12" i="68"/>
  <c r="D50" i="45"/>
  <c r="F50" i="44"/>
  <c r="C50" i="29"/>
  <c r="E50" i="29" s="1"/>
  <c r="G50" i="29" s="1"/>
  <c r="D71" i="45"/>
  <c r="F71" i="44"/>
  <c r="C71" i="29"/>
  <c r="E71" i="29" s="1"/>
  <c r="G71" i="29" s="1"/>
  <c r="D15" i="45"/>
  <c r="C15" i="29"/>
  <c r="E15" i="29" s="1"/>
  <c r="I15" i="29" s="1"/>
  <c r="F15" i="44"/>
  <c r="D17" i="45"/>
  <c r="C17" i="29"/>
  <c r="E17" i="29" s="1"/>
  <c r="G17" i="29" s="1"/>
  <c r="I17" i="30"/>
  <c r="E77" i="31"/>
  <c r="E29" i="31"/>
  <c r="E53" i="33"/>
  <c r="E69" i="31"/>
  <c r="E117" i="33"/>
  <c r="E109" i="31"/>
  <c r="E101" i="31"/>
  <c r="E45" i="31"/>
  <c r="E13" i="31"/>
  <c r="E125" i="33"/>
  <c r="E37" i="33"/>
  <c r="E61" i="31"/>
  <c r="E93" i="33"/>
  <c r="H8" i="57"/>
  <c r="H107" i="57"/>
  <c r="H42" i="57"/>
  <c r="D89" i="33"/>
  <c r="D137" i="33"/>
  <c r="D30" i="31"/>
  <c r="D63" i="33"/>
  <c r="D71" i="31"/>
  <c r="D38" i="31"/>
  <c r="D42" i="33"/>
  <c r="D11" i="31"/>
  <c r="D56" i="31"/>
  <c r="D45" i="31"/>
  <c r="H137" i="57"/>
  <c r="D38" i="33"/>
  <c r="D8" i="44"/>
  <c r="D71" i="33"/>
  <c r="D93" i="44"/>
  <c r="D19" i="33"/>
  <c r="D129" i="31"/>
  <c r="H15" i="57"/>
  <c r="D93" i="31"/>
  <c r="H93" i="57"/>
  <c r="D15" i="44"/>
  <c r="H19" i="57"/>
  <c r="H89" i="57"/>
  <c r="D8" i="33"/>
  <c r="D30" i="33"/>
  <c r="D103" i="44"/>
  <c r="H100" i="57"/>
  <c r="D23" i="44"/>
  <c r="H11" i="57"/>
  <c r="D59" i="31"/>
  <c r="D96" i="31"/>
  <c r="D89" i="31"/>
  <c r="D34" i="44"/>
  <c r="H34" i="57"/>
  <c r="D19" i="31"/>
  <c r="D23" i="31"/>
  <c r="H96" i="57"/>
  <c r="D100" i="31"/>
  <c r="D34" i="31"/>
  <c r="D49" i="33"/>
  <c r="D100" i="33"/>
  <c r="G55" i="33"/>
  <c r="D137" i="31"/>
  <c r="D15" i="31"/>
  <c r="D96" i="33"/>
  <c r="D23" i="33"/>
  <c r="D45" i="33"/>
  <c r="F129" i="33"/>
  <c r="G129" i="31"/>
  <c r="F95" i="57"/>
  <c r="F63" i="57"/>
  <c r="E63" i="44"/>
  <c r="F31" i="57"/>
  <c r="H31" i="33"/>
  <c r="E31" i="44"/>
  <c r="F43" i="57"/>
  <c r="H43" i="33"/>
  <c r="F87" i="31"/>
  <c r="F55" i="57"/>
  <c r="H55" i="33"/>
  <c r="E55" i="44"/>
  <c r="F23" i="57"/>
  <c r="F23" i="31"/>
  <c r="E23" i="44"/>
  <c r="H23" i="33"/>
  <c r="F55" i="31"/>
  <c r="F35" i="31"/>
  <c r="F79" i="57"/>
  <c r="E103" i="44"/>
  <c r="F103" i="31"/>
  <c r="O145" i="32"/>
  <c r="C60" i="31"/>
  <c r="C66" i="31"/>
  <c r="K103" i="2"/>
  <c r="C86" i="33"/>
  <c r="C121" i="31"/>
  <c r="C101" i="31"/>
  <c r="C101" i="33"/>
  <c r="K33" i="2"/>
  <c r="AK31" i="2"/>
  <c r="AJ31" i="15" s="1"/>
  <c r="C76" i="33"/>
  <c r="L43" i="2"/>
  <c r="H44" i="30"/>
  <c r="L85" i="2"/>
  <c r="AK39" i="2"/>
  <c r="AJ39" i="15" s="1"/>
  <c r="C136" i="32"/>
  <c r="M136" i="32" s="1"/>
  <c r="C70" i="33"/>
  <c r="K128" i="2"/>
  <c r="K110" i="2"/>
  <c r="L81" i="2"/>
  <c r="AY81" i="18" s="1"/>
  <c r="K87" i="2"/>
  <c r="K120" i="2"/>
  <c r="L50" i="2"/>
  <c r="AK120" i="2"/>
  <c r="AJ120" i="15" s="1"/>
  <c r="AK60" i="2"/>
  <c r="AJ60" i="15" s="1"/>
  <c r="AK52" i="2"/>
  <c r="AJ52" i="15"/>
  <c r="AY26" i="18"/>
  <c r="K81" i="2"/>
  <c r="K48" i="2"/>
  <c r="H118" i="30"/>
  <c r="AK152" i="2"/>
  <c r="AJ152" i="15" s="1"/>
  <c r="AK148" i="2"/>
  <c r="AJ148" i="15" s="1"/>
  <c r="AK140" i="2"/>
  <c r="AJ140" i="15" s="1"/>
  <c r="K135" i="2"/>
  <c r="K116" i="2"/>
  <c r="AK101" i="2"/>
  <c r="AJ101" i="15"/>
  <c r="AK93" i="2"/>
  <c r="AJ93" i="15" s="1"/>
  <c r="K90" i="2"/>
  <c r="K85" i="2"/>
  <c r="AK66" i="2"/>
  <c r="AJ66" i="15" s="1"/>
  <c r="K55" i="2"/>
  <c r="K25" i="2"/>
  <c r="AX25" i="18" s="1"/>
  <c r="L10" i="2"/>
  <c r="H11" i="30" s="1"/>
  <c r="O12" i="32"/>
  <c r="AX95" i="18"/>
  <c r="L44" i="30"/>
  <c r="O159" i="32"/>
  <c r="Y159" i="32" s="1"/>
  <c r="K24" i="2"/>
  <c r="C108" i="33"/>
  <c r="C63" i="31"/>
  <c r="C95" i="31"/>
  <c r="C95" i="33"/>
  <c r="C120" i="31"/>
  <c r="C12" i="31"/>
  <c r="C12" i="33"/>
  <c r="C74" i="33"/>
  <c r="C48" i="33"/>
  <c r="C48" i="31"/>
  <c r="C26" i="31"/>
  <c r="C26" i="33"/>
  <c r="C117" i="33"/>
  <c r="C97" i="33"/>
  <c r="C97" i="31"/>
  <c r="C149" i="33"/>
  <c r="C149" i="31"/>
  <c r="C142" i="33"/>
  <c r="K93" i="2"/>
  <c r="AJ90" i="15"/>
  <c r="C70" i="31"/>
  <c r="C156" i="33"/>
  <c r="AK156" i="2"/>
  <c r="AJ156" i="15" s="1"/>
  <c r="AJ78" i="15"/>
  <c r="K113" i="2"/>
  <c r="L76" i="2"/>
  <c r="L96" i="2"/>
  <c r="H97" i="30" s="1"/>
  <c r="L87" i="2"/>
  <c r="K118" i="2"/>
  <c r="C164" i="44"/>
  <c r="K40" i="2"/>
  <c r="K153" i="2"/>
  <c r="AK167" i="2"/>
  <c r="AJ167" i="15" s="1"/>
  <c r="C59" i="31"/>
  <c r="AK110" i="2"/>
  <c r="AJ110" i="15" s="1"/>
  <c r="C68" i="31"/>
  <c r="C55" i="31"/>
  <c r="L18" i="2"/>
  <c r="K141" i="2"/>
  <c r="AK23" i="2"/>
  <c r="AJ23" i="15" s="1"/>
  <c r="L48" i="68"/>
  <c r="Q48" i="68"/>
  <c r="J48" i="68"/>
  <c r="T48" i="68"/>
  <c r="K48" i="68"/>
  <c r="O48" i="68"/>
  <c r="R48" i="68"/>
  <c r="C35" i="30"/>
  <c r="C36" i="32"/>
  <c r="K67" i="58"/>
  <c r="C230" i="38"/>
  <c r="C165" i="30"/>
  <c r="D7" i="29"/>
  <c r="I85" i="68"/>
  <c r="I50" i="68"/>
  <c r="T153" i="68"/>
  <c r="K63" i="68"/>
  <c r="R50" i="68"/>
  <c r="P153" i="68"/>
  <c r="Q50" i="68"/>
  <c r="T29" i="68"/>
  <c r="J129" i="68"/>
  <c r="O50" i="68"/>
  <c r="I146" i="68"/>
  <c r="K50" i="68"/>
  <c r="J50" i="68"/>
  <c r="D64" i="45"/>
  <c r="F64" i="44"/>
  <c r="D56" i="45"/>
  <c r="F56" i="44"/>
  <c r="C56" i="29"/>
  <c r="E56" i="29" s="1"/>
  <c r="C64" i="29"/>
  <c r="E64" i="29" s="1"/>
  <c r="H64" i="29" s="1"/>
  <c r="D141" i="45"/>
  <c r="F141" i="44"/>
  <c r="D103" i="45"/>
  <c r="C103" i="29"/>
  <c r="E103" i="29" s="1"/>
  <c r="G103" i="29" s="1"/>
  <c r="F29" i="44"/>
  <c r="D29" i="45"/>
  <c r="F77" i="57"/>
  <c r="C53" i="31"/>
  <c r="D69" i="45"/>
  <c r="C136" i="33"/>
  <c r="F102" i="44"/>
  <c r="D102" i="45"/>
  <c r="F68" i="44"/>
  <c r="D52" i="45"/>
  <c r="F52" i="44"/>
  <c r="C52" i="29"/>
  <c r="E52" i="29" s="1"/>
  <c r="I52" i="29" s="1"/>
  <c r="D30" i="45"/>
  <c r="C76" i="31"/>
  <c r="F100" i="44"/>
  <c r="F36" i="44"/>
  <c r="D36" i="45"/>
  <c r="F12" i="44"/>
  <c r="D12" i="45"/>
  <c r="C12" i="29"/>
  <c r="E12" i="29" s="1"/>
  <c r="C31" i="29"/>
  <c r="E31" i="29" s="1"/>
  <c r="F31" i="44"/>
  <c r="C10" i="44"/>
  <c r="D55" i="45"/>
  <c r="C55" i="29"/>
  <c r="E55" i="29" s="1"/>
  <c r="F55" i="44"/>
  <c r="F105" i="44"/>
  <c r="C105" i="29"/>
  <c r="E105" i="29" s="1"/>
  <c r="G105" i="29" s="1"/>
  <c r="F94" i="44"/>
  <c r="C94" i="29"/>
  <c r="E94" i="29" s="1"/>
  <c r="D65" i="45"/>
  <c r="F65" i="44"/>
  <c r="L75" i="2"/>
  <c r="H76" i="30" s="1"/>
  <c r="L76" i="30" s="1"/>
  <c r="L68" i="2"/>
  <c r="F165" i="57"/>
  <c r="D62" i="45"/>
  <c r="F62" i="44"/>
  <c r="C62" i="29"/>
  <c r="E62" i="29" s="1"/>
  <c r="C58" i="30"/>
  <c r="G58" i="30" s="1"/>
  <c r="L44" i="2"/>
  <c r="AY44" i="18" s="1"/>
  <c r="F140" i="44"/>
  <c r="K133" i="2"/>
  <c r="C135" i="32" s="1"/>
  <c r="M135" i="32" s="1"/>
  <c r="D131" i="45"/>
  <c r="C131" i="29"/>
  <c r="E131" i="29" s="1"/>
  <c r="G131" i="29" s="1"/>
  <c r="E101" i="33"/>
  <c r="E93" i="31"/>
  <c r="AK28" i="2"/>
  <c r="AJ28" i="15" s="1"/>
  <c r="AK12" i="2"/>
  <c r="AJ12" i="15" s="1"/>
  <c r="D133" i="44"/>
  <c r="D133" i="33"/>
  <c r="H133" i="57"/>
  <c r="E134" i="31"/>
  <c r="E132" i="31"/>
  <c r="AK150" i="2"/>
  <c r="AJ150" i="15" s="1"/>
  <c r="D34" i="33"/>
  <c r="D38" i="44"/>
  <c r="D132" i="29"/>
  <c r="D31" i="44"/>
  <c r="D131" i="29"/>
  <c r="D132" i="31"/>
  <c r="F132" i="44"/>
  <c r="AX55" i="18"/>
  <c r="AY10" i="18"/>
  <c r="C51" i="32"/>
  <c r="O78" i="32"/>
  <c r="AY18" i="18"/>
  <c r="L45" i="2"/>
  <c r="AK87" i="2"/>
  <c r="AJ87" i="15"/>
  <c r="C31" i="31"/>
  <c r="K74" i="2"/>
  <c r="L37" i="2"/>
  <c r="C15" i="31"/>
  <c r="C15" i="33"/>
  <c r="C20" i="31"/>
  <c r="C20" i="33"/>
  <c r="AJ35" i="15"/>
  <c r="C28" i="33"/>
  <c r="C24" i="31"/>
  <c r="L77" i="2"/>
  <c r="O79" i="32" s="1"/>
  <c r="L35" i="2"/>
  <c r="L28" i="2"/>
  <c r="C154" i="33"/>
  <c r="C154" i="31"/>
  <c r="C140" i="31"/>
  <c r="C45" i="33"/>
  <c r="AK117" i="2"/>
  <c r="AJ117" i="15" s="1"/>
  <c r="AK105" i="2"/>
  <c r="AJ105" i="15" s="1"/>
  <c r="AK97" i="2"/>
  <c r="AJ97" i="15" s="1"/>
  <c r="C119" i="31"/>
  <c r="C78" i="33"/>
  <c r="C61" i="33"/>
  <c r="C61" i="31"/>
  <c r="K127" i="2"/>
  <c r="AX127" i="18" s="1"/>
  <c r="L11" i="2"/>
  <c r="L156" i="2"/>
  <c r="AY156" i="18" s="1"/>
  <c r="C128" i="31"/>
  <c r="E5" i="35"/>
  <c r="O47" i="32"/>
  <c r="C137" i="32"/>
  <c r="C135" i="30"/>
  <c r="AX42" i="18"/>
  <c r="I25" i="31"/>
  <c r="C44" i="32"/>
  <c r="C26" i="30"/>
  <c r="C27" i="32"/>
  <c r="C43" i="30"/>
  <c r="C68" i="58"/>
  <c r="AX16" i="18"/>
  <c r="C18" i="32"/>
  <c r="C17" i="30"/>
  <c r="C165" i="33"/>
  <c r="C146" i="31"/>
  <c r="AI168" i="2"/>
  <c r="C157" i="31"/>
  <c r="C247" i="38"/>
  <c r="C84" i="33"/>
  <c r="C84" i="31"/>
  <c r="K50" i="2"/>
  <c r="C141" i="44"/>
  <c r="AX132" i="18"/>
  <c r="C133" i="30"/>
  <c r="C134" i="32"/>
  <c r="O70" i="32"/>
  <c r="C79" i="31"/>
  <c r="C79" i="33"/>
  <c r="AX82" i="18"/>
  <c r="C83" i="30"/>
  <c r="G83" i="30" s="1"/>
  <c r="C84" i="32"/>
  <c r="AY96" i="18"/>
  <c r="C94" i="30"/>
  <c r="AX87" i="18"/>
  <c r="C89" i="32"/>
  <c r="AX49" i="18"/>
  <c r="C134" i="30"/>
  <c r="H27" i="30"/>
  <c r="O28" i="32"/>
  <c r="C47" i="31"/>
  <c r="C47" i="33"/>
  <c r="C125" i="31"/>
  <c r="C125" i="33"/>
  <c r="C56" i="33"/>
  <c r="C71" i="33"/>
  <c r="C166" i="32"/>
  <c r="C25" i="31"/>
  <c r="C25" i="33"/>
  <c r="C13" i="33"/>
  <c r="C13" i="31"/>
  <c r="C151" i="33"/>
  <c r="I87" i="31"/>
  <c r="C94" i="31"/>
  <c r="C94" i="33"/>
  <c r="C33" i="33"/>
  <c r="C33" i="31"/>
  <c r="AK6" i="2"/>
  <c r="AJ6" i="15"/>
  <c r="AJ168" i="2"/>
  <c r="C57" i="31"/>
  <c r="C57" i="33"/>
  <c r="C124" i="31"/>
  <c r="L107" i="2"/>
  <c r="K39" i="2"/>
  <c r="L36" i="2"/>
  <c r="L13" i="2"/>
  <c r="AY13" i="18" s="1"/>
  <c r="K88" i="2"/>
  <c r="L93" i="2"/>
  <c r="L139" i="2"/>
  <c r="AY139" i="18" s="1"/>
  <c r="C118" i="33"/>
  <c r="C145" i="33"/>
  <c r="L167" i="2"/>
  <c r="AY167" i="18" s="1"/>
  <c r="L129" i="2"/>
  <c r="AY129" i="18" s="1"/>
  <c r="L34" i="2"/>
  <c r="L33" i="2"/>
  <c r="K84" i="2"/>
  <c r="AK144" i="2"/>
  <c r="AJ144" i="15" s="1"/>
  <c r="AK113" i="2"/>
  <c r="AJ113" i="15" s="1"/>
  <c r="AK54" i="2"/>
  <c r="AJ54" i="15" s="1"/>
  <c r="AK50" i="2"/>
  <c r="AJ50" i="15" s="1"/>
  <c r="C90" i="33"/>
  <c r="C53" i="33"/>
  <c r="K150" i="2"/>
  <c r="K73" i="2"/>
  <c r="K138" i="2"/>
  <c r="AK151" i="2"/>
  <c r="AJ151" i="15" s="1"/>
  <c r="AK139" i="2"/>
  <c r="AJ139" i="15" s="1"/>
  <c r="AK112" i="2"/>
  <c r="AJ112" i="15" s="1"/>
  <c r="AK85" i="2"/>
  <c r="AJ85" i="15" s="1"/>
  <c r="AK81" i="2"/>
  <c r="AJ81" i="15" s="1"/>
  <c r="K80" i="2"/>
  <c r="K72" i="2"/>
  <c r="K65" i="2"/>
  <c r="C66" i="30" s="1"/>
  <c r="K64" i="2"/>
  <c r="C66" i="32" s="1"/>
  <c r="K156" i="2"/>
  <c r="L152" i="2"/>
  <c r="AY152" i="18" s="1"/>
  <c r="K56" i="2"/>
  <c r="AX56" i="18" s="1"/>
  <c r="L53" i="2"/>
  <c r="K17" i="2"/>
  <c r="AK111" i="2"/>
  <c r="AJ111" i="15" s="1"/>
  <c r="AK107" i="2"/>
  <c r="AJ107" i="15" s="1"/>
  <c r="C40" i="31"/>
  <c r="C23" i="31"/>
  <c r="H125" i="30"/>
  <c r="AK138" i="2"/>
  <c r="AJ138" i="15" s="1"/>
  <c r="C10" i="31"/>
  <c r="C87" i="33"/>
  <c r="L59" i="2"/>
  <c r="O61" i="32"/>
  <c r="L51" i="2"/>
  <c r="K47" i="2"/>
  <c r="K32" i="2"/>
  <c r="AX32" i="18" s="1"/>
  <c r="K23" i="2"/>
  <c r="AK145" i="2"/>
  <c r="AJ145" i="15" s="1"/>
  <c r="AK122" i="2"/>
  <c r="AJ122" i="15" s="1"/>
  <c r="AK83" i="2"/>
  <c r="AJ83" i="15" s="1"/>
  <c r="K131" i="2"/>
  <c r="AX133" i="18"/>
  <c r="AX57" i="18"/>
  <c r="C59" i="32"/>
  <c r="C119" i="30"/>
  <c r="C11" i="30"/>
  <c r="I10" i="31"/>
  <c r="AY138" i="18"/>
  <c r="C50" i="30"/>
  <c r="O19" i="32"/>
  <c r="M87" i="2"/>
  <c r="O119" i="32"/>
  <c r="AX33" i="18"/>
  <c r="AY101" i="18"/>
  <c r="C97" i="32"/>
  <c r="H51" i="30"/>
  <c r="L51" i="30" s="1"/>
  <c r="C34" i="30"/>
  <c r="C35" i="32"/>
  <c r="C42" i="31"/>
  <c r="C29" i="31"/>
  <c r="C83" i="32"/>
  <c r="C103" i="33"/>
  <c r="C103" i="31"/>
  <c r="C153" i="33"/>
  <c r="C153" i="31"/>
  <c r="C22" i="31"/>
  <c r="C22" i="33"/>
  <c r="C14" i="31"/>
  <c r="AY67" i="18"/>
  <c r="A1" i="14"/>
  <c r="A1" i="33"/>
  <c r="A1" i="29"/>
  <c r="A1" i="45"/>
  <c r="K151" i="2"/>
  <c r="AX151" i="18" s="1"/>
  <c r="K125" i="2"/>
  <c r="L123" i="2"/>
  <c r="L108" i="2"/>
  <c r="K78" i="2"/>
  <c r="AX78" i="18" s="1"/>
  <c r="K67" i="2"/>
  <c r="D67" i="68" s="1"/>
  <c r="K115" i="2"/>
  <c r="A1" i="44"/>
  <c r="C3" i="38"/>
  <c r="A1" i="46"/>
  <c r="K149" i="2"/>
  <c r="C151" i="32" s="1"/>
  <c r="L121" i="2"/>
  <c r="K109" i="2"/>
  <c r="L99" i="2"/>
  <c r="AY99" i="18" s="1"/>
  <c r="K76" i="2"/>
  <c r="C77" i="30" s="1"/>
  <c r="C76" i="44"/>
  <c r="L69" i="2"/>
  <c r="AY69" i="18" s="1"/>
  <c r="K31" i="2"/>
  <c r="O168" i="32"/>
  <c r="AK109" i="2"/>
  <c r="AJ109" i="15" s="1"/>
  <c r="AK63" i="2"/>
  <c r="AJ63" i="15"/>
  <c r="AK59" i="2"/>
  <c r="AJ59" i="15"/>
  <c r="AK55" i="2"/>
  <c r="AJ55" i="15" s="1"/>
  <c r="AK51" i="2"/>
  <c r="AJ51" i="15"/>
  <c r="AK16" i="2"/>
  <c r="AJ16" i="15" s="1"/>
  <c r="AK8" i="2"/>
  <c r="AJ8" i="15" s="1"/>
  <c r="AK130" i="2"/>
  <c r="AJ130" i="15" s="1"/>
  <c r="AK100" i="2"/>
  <c r="AJ100" i="15" s="1"/>
  <c r="AK96" i="2"/>
  <c r="AJ96" i="15" s="1"/>
  <c r="AK92" i="2"/>
  <c r="AJ92" i="15" s="1"/>
  <c r="L58" i="2"/>
  <c r="K18" i="2"/>
  <c r="AK15" i="2"/>
  <c r="AJ15" i="15" s="1"/>
  <c r="AK11" i="2"/>
  <c r="AJ11" i="15"/>
  <c r="A1" i="35"/>
  <c r="B1" i="63"/>
  <c r="L78" i="2"/>
  <c r="H79" i="30" s="1"/>
  <c r="L27" i="2"/>
  <c r="L146" i="2"/>
  <c r="AK103" i="2"/>
  <c r="AJ103" i="15" s="1"/>
  <c r="K6" i="2"/>
  <c r="AK136" i="2"/>
  <c r="AJ136" i="15" s="1"/>
  <c r="AK125" i="2"/>
  <c r="AJ125" i="15" s="1"/>
  <c r="AK30" i="2"/>
  <c r="AJ30" i="15" s="1"/>
  <c r="L130" i="2"/>
  <c r="K119" i="2"/>
  <c r="K58" i="2"/>
  <c r="K8" i="2"/>
  <c r="AK147" i="2"/>
  <c r="AJ147" i="15" s="1"/>
  <c r="C169" i="32"/>
  <c r="O143" i="32"/>
  <c r="H142" i="30"/>
  <c r="AY141" i="18"/>
  <c r="C112" i="32"/>
  <c r="AX110" i="18"/>
  <c r="H86" i="30"/>
  <c r="C121" i="30"/>
  <c r="AX120" i="18"/>
  <c r="H102" i="30"/>
  <c r="C168" i="30"/>
  <c r="C10" i="30"/>
  <c r="AX9" i="18"/>
  <c r="C11" i="32"/>
  <c r="M11" i="32" s="1"/>
  <c r="C88" i="30"/>
  <c r="C129" i="30"/>
  <c r="AX128" i="18"/>
  <c r="C130" i="32"/>
  <c r="O96" i="32"/>
  <c r="AY94" i="18"/>
  <c r="H95" i="30"/>
  <c r="AX103" i="18"/>
  <c r="AX34" i="18"/>
  <c r="C85" i="30"/>
  <c r="G85" i="30" s="1"/>
  <c r="AX84" i="18"/>
  <c r="C86" i="32"/>
  <c r="M86" i="32" s="1"/>
  <c r="AY70" i="18"/>
  <c r="I17" i="31"/>
  <c r="M17" i="2"/>
  <c r="W18" i="7" s="1"/>
  <c r="C18" i="30"/>
  <c r="C73" i="30"/>
  <c r="AX72" i="18"/>
  <c r="D139" i="57"/>
  <c r="H108" i="30"/>
  <c r="O109" i="32"/>
  <c r="AY107" i="18"/>
  <c r="H35" i="30"/>
  <c r="I93" i="31"/>
  <c r="C55" i="30"/>
  <c r="K135" i="32"/>
  <c r="N135" i="32" s="1"/>
  <c r="AY59" i="18"/>
  <c r="H130" i="30"/>
  <c r="D129" i="68"/>
  <c r="C129" i="68"/>
  <c r="M129" i="2"/>
  <c r="AY36" i="18"/>
  <c r="C24" i="30"/>
  <c r="C40" i="30"/>
  <c r="C8" i="32"/>
  <c r="AY78" i="18"/>
  <c r="C76" i="68"/>
  <c r="I76" i="31"/>
  <c r="M76" i="2"/>
  <c r="AI76" i="14" s="1"/>
  <c r="AX76" i="18"/>
  <c r="C117" i="32"/>
  <c r="AX109" i="18"/>
  <c r="H124" i="30"/>
  <c r="C63" i="30"/>
  <c r="D121" i="57"/>
  <c r="AX125" i="18"/>
  <c r="C126" i="30"/>
  <c r="AX149" i="18"/>
  <c r="C150" i="30"/>
  <c r="AX119" i="18"/>
  <c r="M59" i="32"/>
  <c r="AY130" i="18"/>
  <c r="Y143" i="32"/>
  <c r="Q76" i="20"/>
  <c r="AA78" i="43"/>
  <c r="W77" i="7"/>
  <c r="AC76" i="5"/>
  <c r="AZ76" i="18"/>
  <c r="M58" i="2"/>
  <c r="H167" i="30"/>
  <c r="O132" i="32"/>
  <c r="M84" i="32"/>
  <c r="O37" i="32"/>
  <c r="Y37" i="32" s="1"/>
  <c r="AY35" i="18"/>
  <c r="H36" i="30"/>
  <c r="C50" i="68"/>
  <c r="AX105" i="18"/>
  <c r="C106" i="30"/>
  <c r="C107" i="32"/>
  <c r="K107" i="32" s="1"/>
  <c r="N107" i="32" s="1"/>
  <c r="C41" i="32"/>
  <c r="AX39" i="18"/>
  <c r="H70" i="30"/>
  <c r="O71" i="32"/>
  <c r="Y71" i="32" s="1"/>
  <c r="C124" i="68"/>
  <c r="AY124" i="18"/>
  <c r="O126" i="32"/>
  <c r="M139" i="2"/>
  <c r="C139" i="44"/>
  <c r="C139" i="68"/>
  <c r="H140" i="30"/>
  <c r="I75" i="31"/>
  <c r="M75" i="2"/>
  <c r="AZ75" i="18" s="1"/>
  <c r="C75" i="68"/>
  <c r="C60" i="32"/>
  <c r="O131" i="32"/>
  <c r="I129" i="31"/>
  <c r="D129" i="57"/>
  <c r="C129" i="44"/>
  <c r="C33" i="30"/>
  <c r="C34" i="32"/>
  <c r="O30" i="32"/>
  <c r="Y30" i="32" s="1"/>
  <c r="C129" i="32"/>
  <c r="AY37" i="18"/>
  <c r="H38" i="30"/>
  <c r="C168" i="32"/>
  <c r="AX40" i="18"/>
  <c r="D87" i="68"/>
  <c r="H87" i="68" s="1"/>
  <c r="H88" i="30"/>
  <c r="O89" i="32"/>
  <c r="AY87" i="18"/>
  <c r="O45" i="32"/>
  <c r="AY43" i="18"/>
  <c r="H78" i="30"/>
  <c r="H45" i="30"/>
  <c r="Y12" i="32"/>
  <c r="AY25" i="18"/>
  <c r="H26" i="30"/>
  <c r="O127" i="68"/>
  <c r="R25" i="68"/>
  <c r="O25" i="68"/>
  <c r="J25" i="68"/>
  <c r="I25" i="68"/>
  <c r="N25" i="68"/>
  <c r="P25" i="68"/>
  <c r="T25" i="68"/>
  <c r="K25" i="68"/>
  <c r="Q25" i="68"/>
  <c r="K97" i="30"/>
  <c r="F94" i="30"/>
  <c r="AX10" i="18"/>
  <c r="D9" i="68"/>
  <c r="C111" i="30"/>
  <c r="AX139" i="18"/>
  <c r="AW139" i="18" s="1"/>
  <c r="C141" i="32"/>
  <c r="M141" i="32" s="1"/>
  <c r="C226" i="38"/>
  <c r="L60" i="58"/>
  <c r="R129" i="68"/>
  <c r="K129" i="68"/>
  <c r="I12" i="68"/>
  <c r="T12" i="68"/>
  <c r="N12" i="68"/>
  <c r="Q12" i="68"/>
  <c r="L39" i="68"/>
  <c r="J39" i="68"/>
  <c r="P39" i="68"/>
  <c r="L34" i="68"/>
  <c r="P34" i="68"/>
  <c r="K153" i="68"/>
  <c r="Q36" i="68"/>
  <c r="L29" i="68"/>
  <c r="C156" i="31"/>
  <c r="C73" i="31"/>
  <c r="D70" i="45"/>
  <c r="C70" i="29"/>
  <c r="E70" i="29" s="1"/>
  <c r="C41" i="29"/>
  <c r="E41" i="29" s="1"/>
  <c r="I41" i="29" s="1"/>
  <c r="F41" i="44"/>
  <c r="D41" i="45"/>
  <c r="D39" i="45"/>
  <c r="C39" i="29"/>
  <c r="E39" i="29" s="1"/>
  <c r="D119" i="45"/>
  <c r="C119" i="29"/>
  <c r="E119" i="29" s="1"/>
  <c r="D74" i="45"/>
  <c r="D49" i="45"/>
  <c r="C49" i="29"/>
  <c r="E49" i="29" s="1"/>
  <c r="H49" i="29" s="1"/>
  <c r="F49" i="44"/>
  <c r="D98" i="45"/>
  <c r="F98" i="44"/>
  <c r="C78" i="29"/>
  <c r="E78" i="29" s="1"/>
  <c r="G78" i="29" s="1"/>
  <c r="D78" i="45"/>
  <c r="D109" i="45"/>
  <c r="C109" i="29"/>
  <c r="E109" i="29" s="1"/>
  <c r="G109" i="29" s="1"/>
  <c r="D58" i="45"/>
  <c r="F58" i="44"/>
  <c r="C58" i="29"/>
  <c r="E58" i="29" s="1"/>
  <c r="G58" i="29" s="1"/>
  <c r="F109" i="44"/>
  <c r="D111" i="45"/>
  <c r="C111" i="29"/>
  <c r="E111" i="29" s="1"/>
  <c r="D63" i="45"/>
  <c r="F63" i="44"/>
  <c r="C63" i="29"/>
  <c r="E63" i="29" s="1"/>
  <c r="F167" i="44"/>
  <c r="D167" i="45"/>
  <c r="L113" i="2"/>
  <c r="C113" i="68" s="1"/>
  <c r="K38" i="2"/>
  <c r="K100" i="2"/>
  <c r="C102" i="32" s="1"/>
  <c r="K83" i="2"/>
  <c r="D88" i="45"/>
  <c r="F73" i="44"/>
  <c r="D86" i="45"/>
  <c r="D80" i="45"/>
  <c r="L79" i="2"/>
  <c r="L122" i="2"/>
  <c r="K66" i="2"/>
  <c r="L90" i="2"/>
  <c r="E135" i="31"/>
  <c r="E135" i="33"/>
  <c r="E69" i="33"/>
  <c r="E53" i="31"/>
  <c r="D89" i="44"/>
  <c r="E133" i="68"/>
  <c r="O133" i="68" s="1"/>
  <c r="D7" i="31"/>
  <c r="D45" i="44"/>
  <c r="C134" i="29"/>
  <c r="E134" i="29" s="1"/>
  <c r="E21" i="31"/>
  <c r="AK58" i="2"/>
  <c r="AJ58" i="15" s="1"/>
  <c r="D15" i="33"/>
  <c r="D27" i="44"/>
  <c r="E134" i="68"/>
  <c r="O134" i="68" s="1"/>
  <c r="L153" i="2"/>
  <c r="H47" i="57"/>
  <c r="H132" i="57"/>
  <c r="E131" i="44"/>
  <c r="I149" i="31"/>
  <c r="D153" i="68"/>
  <c r="G153" i="68" s="1"/>
  <c r="I100" i="31"/>
  <c r="M100" i="2"/>
  <c r="C49" i="68"/>
  <c r="F87" i="68"/>
  <c r="C246" i="38"/>
  <c r="C6" i="31"/>
  <c r="H153" i="30"/>
  <c r="O154" i="32"/>
  <c r="AX65" i="18"/>
  <c r="C67" i="32"/>
  <c r="C76" i="32"/>
  <c r="C85" i="32"/>
  <c r="M134" i="32"/>
  <c r="D113" i="68"/>
  <c r="D113" i="57"/>
  <c r="C113" i="44"/>
  <c r="I70" i="29"/>
  <c r="AY146" i="18"/>
  <c r="O148" i="32"/>
  <c r="H147" i="30"/>
  <c r="H100" i="30"/>
  <c r="L100" i="30" s="1"/>
  <c r="C116" i="30"/>
  <c r="AX115" i="18"/>
  <c r="C151" i="30"/>
  <c r="G151" i="30" s="1"/>
  <c r="AX150" i="18"/>
  <c r="C152" i="32"/>
  <c r="M150" i="2"/>
  <c r="AC150" i="5" s="1"/>
  <c r="D150" i="57"/>
  <c r="C150" i="68"/>
  <c r="I150" i="31"/>
  <c r="C150" i="44"/>
  <c r="Y28" i="32"/>
  <c r="AX8" i="18"/>
  <c r="AY51" i="18"/>
  <c r="H52" i="30"/>
  <c r="O53" i="32"/>
  <c r="AX18" i="18"/>
  <c r="AW18" i="18" s="1"/>
  <c r="C20" i="32"/>
  <c r="C18" i="68"/>
  <c r="C19" i="30"/>
  <c r="M18" i="2"/>
  <c r="L18" i="15" s="1"/>
  <c r="C18" i="44"/>
  <c r="D18" i="57"/>
  <c r="D18" i="68"/>
  <c r="H18" i="68" s="1"/>
  <c r="I18" i="31"/>
  <c r="I127" i="31"/>
  <c r="M127" i="2"/>
  <c r="D127" i="57"/>
  <c r="AY127" i="18"/>
  <c r="AW127" i="18" s="1"/>
  <c r="D127" i="68"/>
  <c r="H128" i="30"/>
  <c r="C127" i="44"/>
  <c r="AY77" i="18"/>
  <c r="AY45" i="18"/>
  <c r="H46" i="30"/>
  <c r="C10" i="68"/>
  <c r="H82" i="30"/>
  <c r="L82" i="30" s="1"/>
  <c r="O83" i="32"/>
  <c r="C81" i="44"/>
  <c r="C50" i="32"/>
  <c r="D68" i="58"/>
  <c r="E68" i="58" s="1"/>
  <c r="H166" i="29"/>
  <c r="AY52" i="18"/>
  <c r="O54" i="32"/>
  <c r="Y54" i="32" s="1"/>
  <c r="H53" i="30"/>
  <c r="L53" i="30" s="1"/>
  <c r="K60" i="58"/>
  <c r="Q29" i="68"/>
  <c r="K29" i="68"/>
  <c r="I29" i="68"/>
  <c r="T39" i="68"/>
  <c r="P29" i="68"/>
  <c r="I39" i="68"/>
  <c r="N39" i="68"/>
  <c r="R39" i="68"/>
  <c r="L163" i="68"/>
  <c r="K163" i="68"/>
  <c r="Q39" i="68"/>
  <c r="N29" i="68"/>
  <c r="R29" i="68"/>
  <c r="I153" i="68"/>
  <c r="J153" i="68"/>
  <c r="L153" i="68"/>
  <c r="J29" i="68"/>
  <c r="Q112" i="68"/>
  <c r="R62" i="68"/>
  <c r="D146" i="45"/>
  <c r="F97" i="44"/>
  <c r="F88" i="44"/>
  <c r="F129" i="44"/>
  <c r="F127" i="44"/>
  <c r="F110" i="44"/>
  <c r="E131" i="33"/>
  <c r="AC18" i="5"/>
  <c r="W19" i="7"/>
  <c r="I153" i="31"/>
  <c r="AY79" i="18"/>
  <c r="O81" i="32"/>
  <c r="C7" i="30"/>
  <c r="AX6" i="18"/>
  <c r="O110" i="32"/>
  <c r="AY108" i="18"/>
  <c r="O125" i="32"/>
  <c r="AY123" i="18"/>
  <c r="C121" i="44"/>
  <c r="C121" i="68"/>
  <c r="H109" i="30"/>
  <c r="O72" i="32"/>
  <c r="Y72" i="32" s="1"/>
  <c r="D27" i="68"/>
  <c r="C89" i="30"/>
  <c r="M27" i="2"/>
  <c r="AX62" i="18"/>
  <c r="D167" i="57"/>
  <c r="C167" i="68"/>
  <c r="C167" i="44"/>
  <c r="O169" i="32"/>
  <c r="I167" i="31"/>
  <c r="D167" i="68"/>
  <c r="F167" i="68" s="1"/>
  <c r="I12" i="29"/>
  <c r="H14" i="30"/>
  <c r="H60" i="30"/>
  <c r="C74" i="30"/>
  <c r="O15" i="32"/>
  <c r="C75" i="32"/>
  <c r="I85" i="31"/>
  <c r="M85" i="2"/>
  <c r="Q120" i="68"/>
  <c r="N120" i="68"/>
  <c r="D67" i="58"/>
  <c r="L120" i="68"/>
  <c r="C46" i="29"/>
  <c r="E46" i="29" s="1"/>
  <c r="D34" i="45"/>
  <c r="F34" i="44"/>
  <c r="D18" i="45"/>
  <c r="F18" i="44"/>
  <c r="C110" i="29"/>
  <c r="E110" i="29" s="1"/>
  <c r="F121" i="44"/>
  <c r="F146" i="44"/>
  <c r="D96" i="45"/>
  <c r="F122" i="57"/>
  <c r="E53" i="44"/>
  <c r="C165" i="29"/>
  <c r="E165" i="29" s="1"/>
  <c r="G165" i="29" s="1"/>
  <c r="C151" i="29"/>
  <c r="E151" i="29" s="1"/>
  <c r="G151" i="29" s="1"/>
  <c r="C90" i="29"/>
  <c r="E90" i="29" s="1"/>
  <c r="G90" i="29" s="1"/>
  <c r="F86" i="44"/>
  <c r="D120" i="45"/>
  <c r="F120" i="44"/>
  <c r="L42" i="2"/>
  <c r="AY42" i="18" s="1"/>
  <c r="AW42" i="18" s="1"/>
  <c r="F151" i="44"/>
  <c r="D42" i="45"/>
  <c r="C42" i="29"/>
  <c r="E42" i="29" s="1"/>
  <c r="K152" i="2"/>
  <c r="L19" i="2"/>
  <c r="D154" i="45"/>
  <c r="C121" i="29"/>
  <c r="E121" i="29" s="1"/>
  <c r="G121" i="29" s="1"/>
  <c r="D95" i="45"/>
  <c r="F95" i="44"/>
  <c r="F80" i="44"/>
  <c r="C80" i="29"/>
  <c r="E80" i="29" s="1"/>
  <c r="G80" i="29" s="1"/>
  <c r="L60" i="2"/>
  <c r="C163" i="29"/>
  <c r="E163" i="29" s="1"/>
  <c r="G163" i="29" s="1"/>
  <c r="C126" i="29"/>
  <c r="E126" i="29" s="1"/>
  <c r="G126" i="29" s="1"/>
  <c r="D165" i="45"/>
  <c r="D163" i="45"/>
  <c r="D126" i="45"/>
  <c r="D90" i="45"/>
  <c r="K123" i="2"/>
  <c r="C124" i="30" s="1"/>
  <c r="K99" i="2"/>
  <c r="D99" i="68" s="1"/>
  <c r="K26" i="2"/>
  <c r="D26" i="68" s="1"/>
  <c r="H26" i="68" s="1"/>
  <c r="F79" i="44"/>
  <c r="F247" i="38"/>
  <c r="AK123" i="2"/>
  <c r="AJ123" i="15" s="1"/>
  <c r="F132" i="57"/>
  <c r="H134" i="57"/>
  <c r="AK146" i="2"/>
  <c r="AJ146" i="15" s="1"/>
  <c r="AK72" i="2"/>
  <c r="AJ72" i="15" s="1"/>
  <c r="E134" i="33"/>
  <c r="D52" i="31"/>
  <c r="AK80" i="2"/>
  <c r="AJ80" i="15" s="1"/>
  <c r="D42" i="44"/>
  <c r="D132" i="33"/>
  <c r="E109" i="33"/>
  <c r="AK86" i="2"/>
  <c r="AJ86" i="15" s="1"/>
  <c r="D103" i="31"/>
  <c r="K147" i="2"/>
  <c r="AX147" i="18" s="1"/>
  <c r="L27" i="15"/>
  <c r="AI27" i="14"/>
  <c r="D26" i="57"/>
  <c r="C101" i="32"/>
  <c r="C51" i="44"/>
  <c r="M51" i="2"/>
  <c r="AA60" i="43"/>
  <c r="M151" i="32"/>
  <c r="D78" i="57"/>
  <c r="C78" i="44"/>
  <c r="D78" i="68"/>
  <c r="H78" i="68" s="1"/>
  <c r="C78" i="68"/>
  <c r="M78" i="2"/>
  <c r="C79" i="30"/>
  <c r="I78" i="31"/>
  <c r="AZ127" i="18"/>
  <c r="L127" i="15"/>
  <c r="AY122" i="18"/>
  <c r="C68" i="32"/>
  <c r="C80" i="32"/>
  <c r="M80" i="32" s="1"/>
  <c r="I58" i="31"/>
  <c r="D58" i="68"/>
  <c r="D58" i="57"/>
  <c r="AX58" i="18"/>
  <c r="C58" i="68"/>
  <c r="C59" i="30"/>
  <c r="G59" i="30" s="1"/>
  <c r="C58" i="44"/>
  <c r="C121" i="32"/>
  <c r="M121" i="32" s="1"/>
  <c r="C119" i="44"/>
  <c r="M119" i="2"/>
  <c r="D119" i="68"/>
  <c r="G119" i="68" s="1"/>
  <c r="I119" i="31"/>
  <c r="C120" i="30"/>
  <c r="C119" i="68"/>
  <c r="AX22" i="18"/>
  <c r="C24" i="32"/>
  <c r="C22" i="68"/>
  <c r="I22" i="31"/>
  <c r="C23" i="30"/>
  <c r="AY22" i="18"/>
  <c r="I54" i="31"/>
  <c r="C54" i="68"/>
  <c r="M54" i="2"/>
  <c r="AY53" i="18"/>
  <c r="C127" i="68"/>
  <c r="O129" i="32"/>
  <c r="C139" i="30"/>
  <c r="AX138" i="18"/>
  <c r="C140" i="32"/>
  <c r="D138" i="68"/>
  <c r="H138" i="68" s="1"/>
  <c r="AA129" i="43"/>
  <c r="W128" i="7"/>
  <c r="O124" i="32"/>
  <c r="C65" i="44"/>
  <c r="Y58" i="6"/>
  <c r="D51" i="68"/>
  <c r="H91" i="30"/>
  <c r="C47" i="30"/>
  <c r="AX46" i="18"/>
  <c r="M46" i="2"/>
  <c r="Q46" i="20" s="1"/>
  <c r="C48" i="32"/>
  <c r="AI127" i="14"/>
  <c r="D119" i="57"/>
  <c r="L129" i="15"/>
  <c r="AI129" i="14"/>
  <c r="AA131" i="43"/>
  <c r="Q129" i="20"/>
  <c r="AZ129" i="18"/>
  <c r="AC129" i="5"/>
  <c r="Y129" i="6"/>
  <c r="W130" i="7"/>
  <c r="Q129" i="4"/>
  <c r="AX88" i="18"/>
  <c r="C90" i="32"/>
  <c r="C118" i="32"/>
  <c r="C117" i="30"/>
  <c r="G117" i="30" s="1"/>
  <c r="AX116" i="18"/>
  <c r="D149" i="57"/>
  <c r="O151" i="32"/>
  <c r="M38" i="2"/>
  <c r="AX38" i="18"/>
  <c r="K130" i="32"/>
  <c r="N130" i="32" s="1"/>
  <c r="M130" i="32"/>
  <c r="C64" i="32"/>
  <c r="H131" i="30"/>
  <c r="C33" i="32"/>
  <c r="C32" i="30"/>
  <c r="C110" i="30"/>
  <c r="C111" i="32"/>
  <c r="C58" i="32"/>
  <c r="M58" i="32" s="1"/>
  <c r="C57" i="30"/>
  <c r="C158" i="32"/>
  <c r="D156" i="57"/>
  <c r="AX156" i="18"/>
  <c r="C156" i="44"/>
  <c r="C156" i="68"/>
  <c r="M33" i="2"/>
  <c r="AC33" i="5" s="1"/>
  <c r="O39" i="32"/>
  <c r="Y39" i="32" s="1"/>
  <c r="C87" i="44"/>
  <c r="D87" i="57"/>
  <c r="AX113" i="18"/>
  <c r="C104" i="30"/>
  <c r="G104" i="30" s="1"/>
  <c r="C105" i="32"/>
  <c r="AX59" i="18"/>
  <c r="W88" i="7"/>
  <c r="AA89" i="43"/>
  <c r="AI87" i="14"/>
  <c r="Y87" i="6"/>
  <c r="AX23" i="18"/>
  <c r="O20" i="32"/>
  <c r="H19" i="30"/>
  <c r="H120" i="30"/>
  <c r="O121" i="32"/>
  <c r="Y121" i="32" s="1"/>
  <c r="D57" i="57"/>
  <c r="M57" i="2"/>
  <c r="AY57" i="18"/>
  <c r="D57" i="68"/>
  <c r="H57" i="68" s="1"/>
  <c r="C57" i="44"/>
  <c r="AX80" i="18"/>
  <c r="C82" i="32"/>
  <c r="O95" i="32"/>
  <c r="C93" i="68"/>
  <c r="M93" i="2"/>
  <c r="Y93" i="6" s="1"/>
  <c r="H94" i="30"/>
  <c r="C93" i="44"/>
  <c r="D93" i="57"/>
  <c r="O38" i="32"/>
  <c r="H37" i="30"/>
  <c r="C20" i="30"/>
  <c r="AX153" i="18"/>
  <c r="C155" i="32"/>
  <c r="C154" i="30"/>
  <c r="H165" i="30"/>
  <c r="I164" i="31"/>
  <c r="D164" i="68"/>
  <c r="F164" i="68" s="1"/>
  <c r="C164" i="68"/>
  <c r="O166" i="32"/>
  <c r="D164" i="57"/>
  <c r="I81" i="31"/>
  <c r="AX81" i="18"/>
  <c r="C82" i="30"/>
  <c r="C81" i="68"/>
  <c r="M81" i="2"/>
  <c r="L81" i="15" s="1"/>
  <c r="C125" i="30"/>
  <c r="Y79" i="32"/>
  <c r="O46" i="32"/>
  <c r="Y46" i="32" s="1"/>
  <c r="M10" i="2"/>
  <c r="L10" i="15" s="1"/>
  <c r="C12" i="32"/>
  <c r="C56" i="30"/>
  <c r="O11" i="32"/>
  <c r="H10" i="30"/>
  <c r="C126" i="32"/>
  <c r="O113" i="32"/>
  <c r="C57" i="32"/>
  <c r="G15" i="29"/>
  <c r="H12" i="30"/>
  <c r="AY11" i="18"/>
  <c r="O13" i="32"/>
  <c r="C25" i="30"/>
  <c r="C122" i="32"/>
  <c r="M122" i="32" s="1"/>
  <c r="C106" i="29"/>
  <c r="E106" i="29" s="1"/>
  <c r="D106" i="45"/>
  <c r="F106" i="44"/>
  <c r="C76" i="29"/>
  <c r="E76" i="29" s="1"/>
  <c r="D72" i="45"/>
  <c r="F72" i="44"/>
  <c r="C72" i="29"/>
  <c r="E72" i="29" s="1"/>
  <c r="I72" i="29" s="1"/>
  <c r="D77" i="45"/>
  <c r="F77" i="44"/>
  <c r="C77" i="29"/>
  <c r="E77" i="29" s="1"/>
  <c r="G77" i="29" s="1"/>
  <c r="D73" i="45"/>
  <c r="C73" i="29"/>
  <c r="E73" i="29" s="1"/>
  <c r="G73" i="29" s="1"/>
  <c r="D10" i="45"/>
  <c r="F10" i="44"/>
  <c r="C10" i="29"/>
  <c r="E10" i="29" s="1"/>
  <c r="K106" i="2"/>
  <c r="E147" i="44"/>
  <c r="F101" i="57"/>
  <c r="E101" i="44"/>
  <c r="H143" i="33"/>
  <c r="H101" i="33"/>
  <c r="D104" i="45"/>
  <c r="F104" i="44"/>
  <c r="D66" i="45"/>
  <c r="F66" i="44"/>
  <c r="F33" i="44"/>
  <c r="K101" i="2"/>
  <c r="C101" i="68" s="1"/>
  <c r="L61" i="2"/>
  <c r="K41" i="2"/>
  <c r="C43" i="32" s="1"/>
  <c r="L21" i="2"/>
  <c r="K104" i="2"/>
  <c r="C106" i="32" s="1"/>
  <c r="C105" i="30"/>
  <c r="L41" i="2"/>
  <c r="L20" i="2"/>
  <c r="H21" i="30" s="1"/>
  <c r="L21" i="30" s="1"/>
  <c r="K15" i="2"/>
  <c r="F145" i="57"/>
  <c r="F125" i="57"/>
  <c r="E125" i="44"/>
  <c r="F117" i="57"/>
  <c r="E117" i="44"/>
  <c r="F74" i="57"/>
  <c r="D25" i="45"/>
  <c r="D21" i="45"/>
  <c r="AZ119" i="18"/>
  <c r="Q119" i="4"/>
  <c r="Y119" i="6"/>
  <c r="AC119" i="5"/>
  <c r="AA121" i="43"/>
  <c r="L119" i="15"/>
  <c r="W120" i="7"/>
  <c r="AI119" i="14"/>
  <c r="Q119" i="20"/>
  <c r="G58" i="68"/>
  <c r="H58" i="68"/>
  <c r="F58" i="68"/>
  <c r="M48" i="32"/>
  <c r="K48" i="32"/>
  <c r="K140" i="32"/>
  <c r="Q78" i="20"/>
  <c r="Y78" i="6"/>
  <c r="AA80" i="43"/>
  <c r="L78" i="15"/>
  <c r="AI78" i="14"/>
  <c r="AZ78" i="18"/>
  <c r="Q78" i="4"/>
  <c r="AC78" i="5"/>
  <c r="W79" i="7"/>
  <c r="M105" i="32"/>
  <c r="Y151" i="32"/>
  <c r="O23" i="32"/>
  <c r="AY21" i="18"/>
  <c r="H22" i="30"/>
  <c r="Q81" i="20"/>
  <c r="Q81" i="4"/>
  <c r="W82" i="7"/>
  <c r="AC81" i="5"/>
  <c r="Y81" i="6"/>
  <c r="AI81" i="14"/>
  <c r="AA83" i="43"/>
  <c r="C16" i="30"/>
  <c r="K58" i="32"/>
  <c r="N58" i="32" s="1"/>
  <c r="F51" i="68"/>
  <c r="AY41" i="18"/>
  <c r="O43" i="32"/>
  <c r="H42" i="30"/>
  <c r="C103" i="32"/>
  <c r="D101" i="68"/>
  <c r="G101" i="68" s="1"/>
  <c r="AC57" i="5"/>
  <c r="AZ57" i="18"/>
  <c r="AI57" i="14"/>
  <c r="Q57" i="20"/>
  <c r="Y129" i="32"/>
  <c r="AX26" i="18"/>
  <c r="AW26" i="18" s="1"/>
  <c r="M26" i="2"/>
  <c r="C28" i="32"/>
  <c r="I26" i="31"/>
  <c r="C26" i="68"/>
  <c r="C26" i="44"/>
  <c r="C27" i="30"/>
  <c r="L79" i="32"/>
  <c r="L64" i="32"/>
  <c r="Y13" i="32"/>
  <c r="C100" i="30"/>
  <c r="X168" i="32"/>
  <c r="C107" i="33"/>
  <c r="C107" i="31"/>
  <c r="F47" i="33"/>
  <c r="G47" i="31"/>
  <c r="G47" i="57"/>
  <c r="AC51" i="5"/>
  <c r="I42" i="31"/>
  <c r="D42" i="68"/>
  <c r="C163" i="31"/>
  <c r="C163" i="33"/>
  <c r="L144" i="32"/>
  <c r="M112" i="32"/>
  <c r="Y61" i="32"/>
  <c r="M152" i="2"/>
  <c r="AZ152" i="18" s="1"/>
  <c r="C152" i="44"/>
  <c r="I152" i="31"/>
  <c r="J27" i="30"/>
  <c r="AX104" i="18"/>
  <c r="F26" i="68"/>
  <c r="G26" i="68"/>
  <c r="O62" i="32"/>
  <c r="D65" i="57"/>
  <c r="D65" i="68"/>
  <c r="G65" i="68" s="1"/>
  <c r="H66" i="30"/>
  <c r="L66" i="30" s="1"/>
  <c r="C65" i="68"/>
  <c r="M65" i="2"/>
  <c r="AC65" i="5" s="1"/>
  <c r="O67" i="32"/>
  <c r="Y67" i="32" s="1"/>
  <c r="AY65" i="18"/>
  <c r="I65" i="31"/>
  <c r="K10" i="30"/>
  <c r="F59" i="31"/>
  <c r="E143" i="30"/>
  <c r="L165" i="32"/>
  <c r="L99" i="32"/>
  <c r="L29" i="2"/>
  <c r="W169" i="32"/>
  <c r="Y100" i="6"/>
  <c r="L100" i="15"/>
  <c r="W101" i="7"/>
  <c r="Q100" i="20"/>
  <c r="AI100" i="14"/>
  <c r="AC100" i="5"/>
  <c r="C49" i="44"/>
  <c r="AY49" i="18"/>
  <c r="H50" i="30"/>
  <c r="O51" i="32"/>
  <c r="W51" i="32" s="1"/>
  <c r="M49" i="2"/>
  <c r="I49" i="31"/>
  <c r="D49" i="68"/>
  <c r="I58" i="29"/>
  <c r="Q87" i="20"/>
  <c r="L87" i="15"/>
  <c r="AC87" i="5"/>
  <c r="Q87" i="4"/>
  <c r="AZ87" i="18"/>
  <c r="AA20" i="43"/>
  <c r="Q18" i="20"/>
  <c r="Y18" i="6"/>
  <c r="AI18" i="14"/>
  <c r="AZ18" i="18"/>
  <c r="Q18" i="4"/>
  <c r="C81" i="30"/>
  <c r="G81" i="30" s="1"/>
  <c r="D35" i="68"/>
  <c r="D35" i="57"/>
  <c r="I35" i="31"/>
  <c r="C35" i="68"/>
  <c r="C36" i="30"/>
  <c r="G36" i="30" s="1"/>
  <c r="C35" i="44"/>
  <c r="AX35" i="18"/>
  <c r="AX31" i="18"/>
  <c r="H17" i="29"/>
  <c r="D153" i="57"/>
  <c r="H28" i="30"/>
  <c r="L28" i="30" s="1"/>
  <c r="C27" i="44"/>
  <c r="AY27" i="18"/>
  <c r="O29" i="32"/>
  <c r="Y29" i="32" s="1"/>
  <c r="C27" i="68"/>
  <c r="F153" i="68"/>
  <c r="M153" i="2"/>
  <c r="Y153" i="6" s="1"/>
  <c r="C153" i="68"/>
  <c r="F129" i="68"/>
  <c r="O32" i="32"/>
  <c r="W32" i="32" s="1"/>
  <c r="Z32" i="32" s="1"/>
  <c r="AY30" i="18"/>
  <c r="H31" i="30"/>
  <c r="AX24" i="18"/>
  <c r="C26" i="32"/>
  <c r="C87" i="68"/>
  <c r="D76" i="68"/>
  <c r="H76" i="68" s="1"/>
  <c r="L102" i="30"/>
  <c r="AY28" i="18"/>
  <c r="D27" i="57"/>
  <c r="H157" i="30"/>
  <c r="M156" i="2"/>
  <c r="AZ156" i="18" s="1"/>
  <c r="AX17" i="18"/>
  <c r="D17" i="68"/>
  <c r="G17" i="68" s="1"/>
  <c r="C19" i="32"/>
  <c r="D17" i="57"/>
  <c r="C17" i="44"/>
  <c r="O158" i="32"/>
  <c r="C25" i="68"/>
  <c r="Y78" i="32"/>
  <c r="N48" i="68"/>
  <c r="P48" i="68"/>
  <c r="C25" i="44"/>
  <c r="O98" i="32"/>
  <c r="Y98" i="32" s="1"/>
  <c r="T170" i="32"/>
  <c r="I78" i="68"/>
  <c r="Q78" i="68"/>
  <c r="C128" i="29"/>
  <c r="E128" i="29" s="1"/>
  <c r="F128" i="44"/>
  <c r="D128" i="45"/>
  <c r="F116" i="44"/>
  <c r="C116" i="29"/>
  <c r="E116" i="29" s="1"/>
  <c r="D116" i="45"/>
  <c r="C154" i="29"/>
  <c r="E154" i="29" s="1"/>
  <c r="G154" i="29" s="1"/>
  <c r="F154" i="44"/>
  <c r="C118" i="29"/>
  <c r="E118" i="29" s="1"/>
  <c r="D118" i="45"/>
  <c r="F118" i="44"/>
  <c r="C81" i="33"/>
  <c r="C156" i="29"/>
  <c r="E156" i="29" s="1"/>
  <c r="G156" i="29" s="1"/>
  <c r="F156" i="44"/>
  <c r="D156" i="45"/>
  <c r="F112" i="44"/>
  <c r="C112" i="29"/>
  <c r="E112" i="29" s="1"/>
  <c r="G112" i="29" s="1"/>
  <c r="D112" i="45"/>
  <c r="F150" i="44"/>
  <c r="C96" i="29"/>
  <c r="E96" i="29" s="1"/>
  <c r="F96" i="44"/>
  <c r="F114" i="44"/>
  <c r="C114" i="29"/>
  <c r="E114" i="29" s="1"/>
  <c r="D114" i="45"/>
  <c r="F87" i="44"/>
  <c r="L147" i="2"/>
  <c r="C147" i="68" s="1"/>
  <c r="AK134" i="2"/>
  <c r="AJ134" i="15"/>
  <c r="O167" i="32"/>
  <c r="Y167" i="32" s="1"/>
  <c r="H43" i="57"/>
  <c r="D11" i="44"/>
  <c r="H49" i="68"/>
  <c r="H30" i="30"/>
  <c r="AA67" i="43"/>
  <c r="AZ65" i="18"/>
  <c r="Q65" i="20"/>
  <c r="Q65" i="4"/>
  <c r="AI65" i="14"/>
  <c r="L65" i="15"/>
  <c r="Y65" i="6"/>
  <c r="L49" i="15"/>
  <c r="W50" i="7"/>
  <c r="AI49" i="14"/>
  <c r="Q49" i="4"/>
  <c r="AC49" i="5"/>
  <c r="Y49" i="6"/>
  <c r="Q49" i="20"/>
  <c r="AA51" i="43"/>
  <c r="AZ49" i="18"/>
  <c r="H42" i="68"/>
  <c r="G35" i="68"/>
  <c r="F35" i="68"/>
  <c r="H35" i="68"/>
  <c r="H65" i="68"/>
  <c r="AZ26" i="18"/>
  <c r="Y26" i="6"/>
  <c r="Q26" i="4"/>
  <c r="W27" i="7"/>
  <c r="Q26" i="20"/>
  <c r="H166" i="30"/>
  <c r="Q153" i="20"/>
  <c r="AY170" i="43"/>
  <c r="AZ170" i="43"/>
  <c r="H72" i="29"/>
  <c r="Y113" i="32"/>
  <c r="W11" i="32"/>
  <c r="Z11" i="32" s="1"/>
  <c r="AC46" i="5"/>
  <c r="AA48" i="43"/>
  <c r="AI46" i="14"/>
  <c r="Y46" i="6"/>
  <c r="F138" i="68"/>
  <c r="F76" i="68"/>
  <c r="Q38" i="4"/>
  <c r="AZ38" i="18"/>
  <c r="Q38" i="20"/>
  <c r="L38" i="15"/>
  <c r="W39" i="7"/>
  <c r="D90" i="68"/>
  <c r="F90" i="68" s="1"/>
  <c r="D90" i="57"/>
  <c r="O92" i="32"/>
  <c r="M90" i="2"/>
  <c r="I90" i="31"/>
  <c r="C90" i="68"/>
  <c r="AY90" i="18"/>
  <c r="C90" i="44"/>
  <c r="Y20" i="32"/>
  <c r="Y51" i="32"/>
  <c r="W94" i="7"/>
  <c r="AA95" i="43"/>
  <c r="D147" i="57"/>
  <c r="K68" i="32"/>
  <c r="Y38" i="32"/>
  <c r="AY147" i="18"/>
  <c r="AC54" i="5"/>
  <c r="AZ54" i="18"/>
  <c r="Q54" i="20"/>
  <c r="L54" i="15"/>
  <c r="AI54" i="14"/>
  <c r="Y54" i="6"/>
  <c r="Q54" i="4"/>
  <c r="AY20" i="18"/>
  <c r="O22" i="32"/>
  <c r="C42" i="30"/>
  <c r="AA53" i="43"/>
  <c r="Q51" i="20"/>
  <c r="Y51" i="6"/>
  <c r="AI51" i="14"/>
  <c r="W52" i="7"/>
  <c r="L51" i="15"/>
  <c r="Q85" i="20"/>
  <c r="Y85" i="6"/>
  <c r="Q85" i="4"/>
  <c r="AI85" i="14"/>
  <c r="I78" i="29"/>
  <c r="AY61" i="18"/>
  <c r="C37" i="32"/>
  <c r="M37" i="32" s="1"/>
  <c r="M35" i="2"/>
  <c r="O63" i="32"/>
  <c r="Y63" i="32" s="1"/>
  <c r="H123" i="30"/>
  <c r="L123" i="30" s="1"/>
  <c r="H70" i="29"/>
  <c r="G70" i="29"/>
  <c r="C46" i="44"/>
  <c r="D46" i="68"/>
  <c r="F46" i="68" s="1"/>
  <c r="C75" i="44"/>
  <c r="C77" i="32"/>
  <c r="M166" i="32"/>
  <c r="M123" i="32"/>
  <c r="D25" i="68"/>
  <c r="F25" i="68" s="1"/>
  <c r="M25" i="2"/>
  <c r="F16" i="33"/>
  <c r="G16" i="31"/>
  <c r="G16" i="57"/>
  <c r="O118" i="68"/>
  <c r="T118" i="68"/>
  <c r="P118" i="68"/>
  <c r="K44" i="68"/>
  <c r="I44" i="68"/>
  <c r="I36" i="68"/>
  <c r="O36" i="68"/>
  <c r="R120" i="68"/>
  <c r="T120" i="68"/>
  <c r="D85" i="45"/>
  <c r="F85" i="44"/>
  <c r="D38" i="45"/>
  <c r="F38" i="44"/>
  <c r="F20" i="57"/>
  <c r="E20" i="44"/>
  <c r="D129" i="45"/>
  <c r="C129" i="29"/>
  <c r="E129" i="29" s="1"/>
  <c r="L12" i="2"/>
  <c r="AY12" i="18" s="1"/>
  <c r="E93" i="44"/>
  <c r="D153" i="45"/>
  <c r="D124" i="45"/>
  <c r="AK108" i="2"/>
  <c r="AJ108" i="15" s="1"/>
  <c r="W164" i="7"/>
  <c r="AK45" i="2"/>
  <c r="AJ45" i="15" s="1"/>
  <c r="D96" i="44"/>
  <c r="AK121" i="2"/>
  <c r="AJ121" i="15"/>
  <c r="AK21" i="2"/>
  <c r="AJ21" i="15" s="1"/>
  <c r="D131" i="33"/>
  <c r="M77" i="32"/>
  <c r="Y92" i="32"/>
  <c r="H164" i="30"/>
  <c r="D163" i="68"/>
  <c r="F163" i="68" s="1"/>
  <c r="C163" i="44"/>
  <c r="I163" i="31"/>
  <c r="O165" i="32"/>
  <c r="D163" i="57"/>
  <c r="C163" i="68"/>
  <c r="Y22" i="32"/>
  <c r="G90" i="68"/>
  <c r="H90" i="68"/>
  <c r="AZ25" i="18"/>
  <c r="W26" i="7"/>
  <c r="Q25" i="20"/>
  <c r="AA27" i="43"/>
  <c r="L25" i="15"/>
  <c r="Q25" i="4"/>
  <c r="AC25" i="5"/>
  <c r="AI25" i="14"/>
  <c r="Y25" i="6"/>
  <c r="G46" i="68"/>
  <c r="Y35" i="6"/>
  <c r="AA37" i="43"/>
  <c r="Q35" i="20"/>
  <c r="W36" i="7"/>
  <c r="L35" i="15"/>
  <c r="H25" i="68"/>
  <c r="AZ90" i="18"/>
  <c r="L90" i="15"/>
  <c r="Q90" i="20"/>
  <c r="AI90" i="14"/>
  <c r="Y90" i="6"/>
  <c r="AA92" i="43"/>
  <c r="AC90" i="5"/>
  <c r="F226" i="38"/>
  <c r="F8" i="119"/>
  <c r="D8" i="119"/>
  <c r="F7" i="119"/>
  <c r="F11" i="119"/>
  <c r="D7" i="119"/>
  <c r="E11" i="119"/>
  <c r="E7" i="119"/>
  <c r="E8" i="119"/>
  <c r="D11" i="119"/>
  <c r="G167" i="31" l="1"/>
  <c r="F167" i="33"/>
  <c r="G167" i="57"/>
  <c r="E133" i="44"/>
  <c r="F78" i="31"/>
  <c r="F14" i="57"/>
  <c r="F54" i="57"/>
  <c r="E78" i="44"/>
  <c r="G78" i="44" s="1"/>
  <c r="F133" i="57"/>
  <c r="E155" i="44"/>
  <c r="H133" i="33"/>
  <c r="F6" i="119"/>
  <c r="E6" i="119"/>
  <c r="D6" i="119"/>
  <c r="Z9" i="43"/>
  <c r="J170" i="43"/>
  <c r="Z43" i="43"/>
  <c r="Y43" i="43"/>
  <c r="Z39" i="43"/>
  <c r="Y39" i="43"/>
  <c r="Y66" i="43"/>
  <c r="Y62" i="43"/>
  <c r="Y58" i="43"/>
  <c r="Y54" i="43"/>
  <c r="Y50" i="43"/>
  <c r="AR113" i="15"/>
  <c r="AR109" i="15"/>
  <c r="AR105" i="15"/>
  <c r="AR101" i="15"/>
  <c r="AR97" i="15"/>
  <c r="AR93" i="15"/>
  <c r="AR89" i="15"/>
  <c r="AR85" i="15"/>
  <c r="AR81" i="15"/>
  <c r="AR157" i="15"/>
  <c r="AR153" i="15"/>
  <c r="AR149" i="15"/>
  <c r="AR145" i="15"/>
  <c r="AR141" i="15"/>
  <c r="AR137" i="15"/>
  <c r="AR128" i="15"/>
  <c r="AR124" i="15"/>
  <c r="AR120" i="15"/>
  <c r="AR116" i="15"/>
  <c r="AR112" i="15"/>
  <c r="AR108" i="15"/>
  <c r="AR104" i="15"/>
  <c r="AR100" i="15"/>
  <c r="AR96" i="15"/>
  <c r="AR92" i="15"/>
  <c r="AR88" i="15"/>
  <c r="AR84" i="15"/>
  <c r="AR80" i="15"/>
  <c r="AR76" i="15"/>
  <c r="H109" i="29"/>
  <c r="O164" i="68"/>
  <c r="N115" i="68"/>
  <c r="I15" i="68"/>
  <c r="H51" i="29"/>
  <c r="O96" i="68"/>
  <c r="Q96" i="68"/>
  <c r="E51" i="68"/>
  <c r="P51" i="68" s="1"/>
  <c r="AR133" i="15"/>
  <c r="D51" i="45"/>
  <c r="T164" i="68"/>
  <c r="P15" i="68"/>
  <c r="G51" i="29"/>
  <c r="N96" i="68"/>
  <c r="AR132" i="15"/>
  <c r="I109" i="29"/>
  <c r="L15" i="68"/>
  <c r="H50" i="29"/>
  <c r="D19" i="45"/>
  <c r="I73" i="29"/>
  <c r="N133" i="68"/>
  <c r="I50" i="29"/>
  <c r="C19" i="29"/>
  <c r="E19" i="29" s="1"/>
  <c r="H19" i="29" s="1"/>
  <c r="L137" i="68"/>
  <c r="K96" i="68"/>
  <c r="E152" i="68"/>
  <c r="E43" i="68"/>
  <c r="K43" i="68" s="1"/>
  <c r="R15" i="68"/>
  <c r="G72" i="29"/>
  <c r="T15" i="68"/>
  <c r="D144" i="45"/>
  <c r="F115" i="44"/>
  <c r="C133" i="29"/>
  <c r="E133" i="29" s="1"/>
  <c r="G133" i="29" s="1"/>
  <c r="F59" i="44"/>
  <c r="C43" i="29"/>
  <c r="E43" i="29" s="1"/>
  <c r="F35" i="44"/>
  <c r="O15" i="68"/>
  <c r="C152" i="29"/>
  <c r="E152" i="29" s="1"/>
  <c r="G152" i="29" s="1"/>
  <c r="F11" i="44"/>
  <c r="D59" i="45"/>
  <c r="F43" i="44"/>
  <c r="C35" i="29"/>
  <c r="E35" i="29" s="1"/>
  <c r="I35" i="29" s="1"/>
  <c r="Q15" i="68"/>
  <c r="D152" i="45"/>
  <c r="J15" i="68"/>
  <c r="L77" i="68"/>
  <c r="E19" i="68"/>
  <c r="I19" i="68" s="1"/>
  <c r="G49" i="29"/>
  <c r="F133" i="44"/>
  <c r="K15" i="68"/>
  <c r="E59" i="68"/>
  <c r="N59" i="68" s="1"/>
  <c r="C74" i="29"/>
  <c r="E74" i="29" s="1"/>
  <c r="H74" i="29" s="1"/>
  <c r="AR151" i="15"/>
  <c r="AR147" i="15"/>
  <c r="AR146" i="15"/>
  <c r="AR150" i="15"/>
  <c r="G67" i="68"/>
  <c r="H67" i="68"/>
  <c r="F67" i="68"/>
  <c r="H99" i="68"/>
  <c r="G99" i="68"/>
  <c r="F99" i="68"/>
  <c r="H74" i="57"/>
  <c r="D74" i="33"/>
  <c r="D74" i="44"/>
  <c r="D74" i="31"/>
  <c r="D106" i="44"/>
  <c r="H106" i="57"/>
  <c r="D143" i="31"/>
  <c r="H143" i="57"/>
  <c r="C42" i="32"/>
  <c r="C41" i="30"/>
  <c r="H139" i="30"/>
  <c r="M138" i="2"/>
  <c r="C138" i="68"/>
  <c r="O140" i="32"/>
  <c r="C138" i="44"/>
  <c r="D58" i="33"/>
  <c r="D58" i="44"/>
  <c r="D58" i="31"/>
  <c r="H58" i="57"/>
  <c r="D78" i="31"/>
  <c r="H78" i="57"/>
  <c r="D78" i="44"/>
  <c r="H147" i="57"/>
  <c r="D147" i="31"/>
  <c r="D147" i="33"/>
  <c r="G138" i="68"/>
  <c r="H118" i="29"/>
  <c r="G118" i="29"/>
  <c r="I128" i="29"/>
  <c r="G128" i="29"/>
  <c r="I41" i="31"/>
  <c r="C108" i="32"/>
  <c r="K80" i="32"/>
  <c r="N80" i="32" s="1"/>
  <c r="Q33" i="20"/>
  <c r="W47" i="7"/>
  <c r="D100" i="57"/>
  <c r="W59" i="7"/>
  <c r="L58" i="15"/>
  <c r="AI58" i="14"/>
  <c r="M50" i="2"/>
  <c r="I50" i="31"/>
  <c r="AX90" i="18"/>
  <c r="C92" i="32"/>
  <c r="C91" i="30"/>
  <c r="I129" i="29"/>
  <c r="G129" i="29"/>
  <c r="K37" i="32"/>
  <c r="N37" i="32" s="1"/>
  <c r="AA154" i="43"/>
  <c r="AA155" i="43"/>
  <c r="F17" i="68"/>
  <c r="Q33" i="4"/>
  <c r="H39" i="29"/>
  <c r="I39" i="29"/>
  <c r="C10" i="32"/>
  <c r="M10" i="32" s="1"/>
  <c r="C9" i="30"/>
  <c r="O55" i="32"/>
  <c r="H54" i="30"/>
  <c r="O52" i="32"/>
  <c r="Y52" i="32" s="1"/>
  <c r="AY50" i="18"/>
  <c r="H150" i="30"/>
  <c r="AY149" i="18"/>
  <c r="AW149" i="18" s="1"/>
  <c r="M149" i="2"/>
  <c r="AX75" i="18"/>
  <c r="D75" i="68"/>
  <c r="D75" i="57"/>
  <c r="C76" i="30"/>
  <c r="I119" i="29"/>
  <c r="G119" i="29"/>
  <c r="L17" i="15"/>
  <c r="AI17" i="14"/>
  <c r="AZ17" i="18"/>
  <c r="AC17" i="5"/>
  <c r="Y17" i="6"/>
  <c r="D50" i="33"/>
  <c r="D50" i="44"/>
  <c r="D50" i="31"/>
  <c r="H50" i="57"/>
  <c r="D66" i="44"/>
  <c r="D66" i="33"/>
  <c r="H66" i="57"/>
  <c r="D66" i="31"/>
  <c r="H82" i="57"/>
  <c r="D82" i="33"/>
  <c r="D82" i="44"/>
  <c r="H90" i="57"/>
  <c r="D90" i="44"/>
  <c r="D90" i="33"/>
  <c r="D102" i="33"/>
  <c r="D102" i="44"/>
  <c r="AX41" i="18"/>
  <c r="H46" i="68"/>
  <c r="L156" i="15"/>
  <c r="W153" i="7"/>
  <c r="Q152" i="20"/>
  <c r="AI153" i="14"/>
  <c r="H114" i="29"/>
  <c r="G114" i="29"/>
  <c r="AB168" i="5"/>
  <c r="I99" i="31"/>
  <c r="AU168" i="18"/>
  <c r="W34" i="7"/>
  <c r="AA19" i="43"/>
  <c r="Q127" i="4"/>
  <c r="Q127" i="20"/>
  <c r="AX74" i="18"/>
  <c r="C75" i="30"/>
  <c r="G75" i="30" s="1"/>
  <c r="C49" i="30"/>
  <c r="AX48" i="18"/>
  <c r="J102" i="68"/>
  <c r="O102" i="68"/>
  <c r="I102" i="68"/>
  <c r="L102" i="68"/>
  <c r="R102" i="68"/>
  <c r="D90" i="31"/>
  <c r="C18" i="33"/>
  <c r="C18" i="31"/>
  <c r="C168" i="2"/>
  <c r="C14" i="33"/>
  <c r="C111" i="31"/>
  <c r="C111" i="33"/>
  <c r="C105" i="31"/>
  <c r="C105" i="33"/>
  <c r="C36" i="33"/>
  <c r="C36" i="31"/>
  <c r="C100" i="31"/>
  <c r="C100" i="33"/>
  <c r="H13" i="30"/>
  <c r="D82" i="31"/>
  <c r="D147" i="68"/>
  <c r="L152" i="15"/>
  <c r="O149" i="32"/>
  <c r="W154" i="7"/>
  <c r="C99" i="68"/>
  <c r="H106" i="29"/>
  <c r="G106" i="29"/>
  <c r="D138" i="57"/>
  <c r="H167" i="68"/>
  <c r="C67" i="68"/>
  <c r="C67" i="30"/>
  <c r="AX66" i="18"/>
  <c r="D100" i="68"/>
  <c r="C101" i="30"/>
  <c r="C100" i="68"/>
  <c r="AX100" i="18"/>
  <c r="C100" i="44"/>
  <c r="C167" i="33"/>
  <c r="C167" i="31"/>
  <c r="C143" i="33"/>
  <c r="C143" i="31"/>
  <c r="C122" i="31"/>
  <c r="C122" i="33"/>
  <c r="C98" i="33"/>
  <c r="C98" i="31"/>
  <c r="AW90" i="18"/>
  <c r="D54" i="31"/>
  <c r="D54" i="33"/>
  <c r="H54" i="57"/>
  <c r="D54" i="44"/>
  <c r="D86" i="44"/>
  <c r="D86" i="31"/>
  <c r="C134" i="31"/>
  <c r="C134" i="33"/>
  <c r="I116" i="29"/>
  <c r="G116" i="29"/>
  <c r="C99" i="44"/>
  <c r="C41" i="44"/>
  <c r="G167" i="68"/>
  <c r="AZ85" i="18"/>
  <c r="AC85" i="5"/>
  <c r="AX154" i="18"/>
  <c r="C69" i="32"/>
  <c r="M69" i="32" s="1"/>
  <c r="C133" i="31"/>
  <c r="Q144" i="68"/>
  <c r="S144" i="68" s="1"/>
  <c r="J144" i="68"/>
  <c r="K144" i="68"/>
  <c r="N144" i="68"/>
  <c r="O144" i="68"/>
  <c r="P144" i="68"/>
  <c r="I144" i="68"/>
  <c r="L144" i="68"/>
  <c r="T144" i="68"/>
  <c r="K119" i="68"/>
  <c r="I119" i="68"/>
  <c r="N119" i="68"/>
  <c r="L119" i="68"/>
  <c r="O119" i="68"/>
  <c r="D62" i="44"/>
  <c r="H62" i="57"/>
  <c r="D62" i="31"/>
  <c r="D62" i="33"/>
  <c r="D94" i="44"/>
  <c r="D94" i="33"/>
  <c r="H94" i="57"/>
  <c r="D139" i="31"/>
  <c r="H139" i="57"/>
  <c r="O14" i="32"/>
  <c r="Y14" i="32" s="1"/>
  <c r="M41" i="2"/>
  <c r="AC152" i="5"/>
  <c r="I147" i="31"/>
  <c r="AZ153" i="18"/>
  <c r="H96" i="29"/>
  <c r="G96" i="29"/>
  <c r="G10" i="29"/>
  <c r="H10" i="29"/>
  <c r="I10" i="29"/>
  <c r="AY113" i="18"/>
  <c r="H114" i="30"/>
  <c r="L114" i="30" s="1"/>
  <c r="O115" i="32"/>
  <c r="H111" i="29"/>
  <c r="G111" i="29"/>
  <c r="I113" i="31"/>
  <c r="M113" i="2"/>
  <c r="C114" i="30"/>
  <c r="C115" i="32"/>
  <c r="M115" i="32" s="1"/>
  <c r="H68" i="30"/>
  <c r="O69" i="32"/>
  <c r="Y69" i="32" s="1"/>
  <c r="I67" i="31"/>
  <c r="AX67" i="18"/>
  <c r="M67" i="2"/>
  <c r="C68" i="30"/>
  <c r="C67" i="44"/>
  <c r="C143" i="32"/>
  <c r="M143" i="32" s="1"/>
  <c r="M141" i="2"/>
  <c r="AX141" i="18"/>
  <c r="D141" i="68"/>
  <c r="G141" i="68" s="1"/>
  <c r="C141" i="68"/>
  <c r="I141" i="31"/>
  <c r="C142" i="30"/>
  <c r="D141" i="57"/>
  <c r="H70" i="57"/>
  <c r="D70" i="33"/>
  <c r="D70" i="31"/>
  <c r="D70" i="44"/>
  <c r="D114" i="31"/>
  <c r="D114" i="33"/>
  <c r="C41" i="68"/>
  <c r="G25" i="68"/>
  <c r="D41" i="57"/>
  <c r="AI152" i="14"/>
  <c r="M147" i="2"/>
  <c r="D168" i="2"/>
  <c r="I138" i="31"/>
  <c r="Q51" i="4"/>
  <c r="AZ51" i="18"/>
  <c r="D99" i="57"/>
  <c r="AX99" i="18"/>
  <c r="M99" i="2"/>
  <c r="W151" i="7"/>
  <c r="O101" i="32"/>
  <c r="Q100" i="4"/>
  <c r="AA102" i="43"/>
  <c r="AZ100" i="18"/>
  <c r="D67" i="57"/>
  <c r="D94" i="31"/>
  <c r="H110" i="29"/>
  <c r="G110" i="29"/>
  <c r="H134" i="29"/>
  <c r="G134" i="29"/>
  <c r="Y70" i="32"/>
  <c r="C122" i="30"/>
  <c r="D131" i="31"/>
  <c r="D32" i="45"/>
  <c r="D6" i="35"/>
  <c r="C228" i="38"/>
  <c r="T101" i="68"/>
  <c r="K101" i="68"/>
  <c r="O101" i="68"/>
  <c r="C138" i="33"/>
  <c r="C126" i="31"/>
  <c r="C126" i="33"/>
  <c r="C34" i="33"/>
  <c r="C8" i="31"/>
  <c r="D113" i="45"/>
  <c r="E113" i="68"/>
  <c r="L113" i="68" s="1"/>
  <c r="D105" i="45"/>
  <c r="E105" i="68"/>
  <c r="C97" i="29"/>
  <c r="E97" i="29" s="1"/>
  <c r="E97" i="68"/>
  <c r="H89" i="29"/>
  <c r="G89" i="29"/>
  <c r="I89" i="29"/>
  <c r="C81" i="29"/>
  <c r="E81" i="29" s="1"/>
  <c r="F81" i="44"/>
  <c r="K73" i="68"/>
  <c r="L73" i="68"/>
  <c r="T73" i="68"/>
  <c r="C58" i="33"/>
  <c r="C58" i="31"/>
  <c r="C50" i="31"/>
  <c r="C50" i="33"/>
  <c r="K24" i="68"/>
  <c r="T24" i="68"/>
  <c r="F123" i="31"/>
  <c r="F123" i="57"/>
  <c r="E123" i="44"/>
  <c r="H123" i="33"/>
  <c r="F107" i="31"/>
  <c r="E107" i="44"/>
  <c r="F107" i="57"/>
  <c r="H107" i="33"/>
  <c r="H99" i="33"/>
  <c r="F99" i="57"/>
  <c r="F99" i="31"/>
  <c r="H75" i="33"/>
  <c r="F75" i="57"/>
  <c r="F51" i="57"/>
  <c r="F51" i="31"/>
  <c r="E51" i="44"/>
  <c r="H51" i="33"/>
  <c r="F43" i="31"/>
  <c r="E43" i="44"/>
  <c r="E35" i="44"/>
  <c r="H35" i="33"/>
  <c r="E27" i="44"/>
  <c r="F27" i="31"/>
  <c r="E11" i="44"/>
  <c r="H11" i="33"/>
  <c r="L76" i="15"/>
  <c r="Q76" i="4"/>
  <c r="C78" i="32"/>
  <c r="M78" i="32" s="1"/>
  <c r="K164" i="68"/>
  <c r="I164" i="68"/>
  <c r="L164" i="68"/>
  <c r="R164" i="68"/>
  <c r="P164" i="68"/>
  <c r="N164" i="68"/>
  <c r="J164" i="68"/>
  <c r="Q137" i="68"/>
  <c r="N137" i="68"/>
  <c r="R137" i="68"/>
  <c r="J137" i="68"/>
  <c r="Q116" i="68"/>
  <c r="N116" i="68"/>
  <c r="M121" i="2"/>
  <c r="AI121" i="14" s="1"/>
  <c r="F16" i="44"/>
  <c r="C46" i="33"/>
  <c r="AX135" i="18"/>
  <c r="C136" i="30"/>
  <c r="C114" i="32"/>
  <c r="M114" i="32" s="1"/>
  <c r="C113" i="30"/>
  <c r="AX112" i="18"/>
  <c r="L7" i="2"/>
  <c r="J12" i="68"/>
  <c r="P12" i="68"/>
  <c r="K12" i="68"/>
  <c r="F151" i="31"/>
  <c r="F143" i="31"/>
  <c r="E143" i="44"/>
  <c r="G93" i="29"/>
  <c r="H93" i="29"/>
  <c r="AZ81" i="18"/>
  <c r="G74" i="30"/>
  <c r="K141" i="32"/>
  <c r="C128" i="30"/>
  <c r="Y76" i="6"/>
  <c r="D76" i="57"/>
  <c r="G73" i="30"/>
  <c r="AX121" i="18"/>
  <c r="C95" i="32"/>
  <c r="AX93" i="18"/>
  <c r="H158" i="30"/>
  <c r="F35" i="57"/>
  <c r="P10" i="68"/>
  <c r="N10" i="68"/>
  <c r="I10" i="68"/>
  <c r="C74" i="31"/>
  <c r="M129" i="32"/>
  <c r="Q81" i="68"/>
  <c r="I81" i="68"/>
  <c r="K81" i="68"/>
  <c r="I41" i="68"/>
  <c r="N41" i="68"/>
  <c r="P41" i="68"/>
  <c r="I26" i="68"/>
  <c r="Q26" i="68"/>
  <c r="C144" i="31"/>
  <c r="C144" i="33"/>
  <c r="F122" i="33"/>
  <c r="G122" i="57"/>
  <c r="F118" i="33"/>
  <c r="G118" i="31"/>
  <c r="G118" i="57"/>
  <c r="F106" i="33"/>
  <c r="G106" i="31"/>
  <c r="G106" i="57"/>
  <c r="F100" i="33"/>
  <c r="G100" i="57"/>
  <c r="G100" i="31"/>
  <c r="F96" i="33"/>
  <c r="G96" i="57"/>
  <c r="F90" i="33"/>
  <c r="G90" i="57"/>
  <c r="F61" i="33"/>
  <c r="G61" i="57"/>
  <c r="F56" i="33"/>
  <c r="G56" i="33" s="1"/>
  <c r="G56" i="57"/>
  <c r="F23" i="33"/>
  <c r="G23" i="57"/>
  <c r="F12" i="33"/>
  <c r="G12" i="57"/>
  <c r="F7" i="33"/>
  <c r="G7" i="31"/>
  <c r="D156" i="29"/>
  <c r="K156" i="15"/>
  <c r="D148" i="29"/>
  <c r="K148" i="15"/>
  <c r="D140" i="29"/>
  <c r="K140" i="15"/>
  <c r="D127" i="29"/>
  <c r="K127" i="15"/>
  <c r="D119" i="29"/>
  <c r="K119" i="15"/>
  <c r="D111" i="29"/>
  <c r="K111" i="15"/>
  <c r="D103" i="29"/>
  <c r="K103" i="15"/>
  <c r="D95" i="29"/>
  <c r="K95" i="15"/>
  <c r="D87" i="29"/>
  <c r="K87" i="15"/>
  <c r="D79" i="29"/>
  <c r="K79" i="15"/>
  <c r="D71" i="29"/>
  <c r="K71" i="15"/>
  <c r="D63" i="29"/>
  <c r="K63" i="15"/>
  <c r="D55" i="29"/>
  <c r="K55" i="15"/>
  <c r="D47" i="29"/>
  <c r="K47" i="15"/>
  <c r="D39" i="29"/>
  <c r="K39" i="15"/>
  <c r="D31" i="29"/>
  <c r="K31" i="15"/>
  <c r="D23" i="29"/>
  <c r="K23" i="15"/>
  <c r="D15" i="29"/>
  <c r="K15" i="15"/>
  <c r="K18" i="15"/>
  <c r="C92" i="31"/>
  <c r="D154" i="29"/>
  <c r="K154" i="15"/>
  <c r="D146" i="29"/>
  <c r="K146" i="15"/>
  <c r="D138" i="29"/>
  <c r="K138" i="15"/>
  <c r="D125" i="29"/>
  <c r="K125" i="15"/>
  <c r="D117" i="29"/>
  <c r="K117" i="15"/>
  <c r="D109" i="29"/>
  <c r="K109" i="15"/>
  <c r="D101" i="29"/>
  <c r="K101" i="15"/>
  <c r="D93" i="29"/>
  <c r="K93" i="15"/>
  <c r="D85" i="29"/>
  <c r="K85" i="15"/>
  <c r="K77" i="15"/>
  <c r="D69" i="29"/>
  <c r="K69" i="15"/>
  <c r="D61" i="29"/>
  <c r="K61" i="15"/>
  <c r="D53" i="29"/>
  <c r="K53" i="15"/>
  <c r="D45" i="29"/>
  <c r="K45" i="15"/>
  <c r="D37" i="29"/>
  <c r="K37" i="15"/>
  <c r="D29" i="29"/>
  <c r="K29" i="15"/>
  <c r="D21" i="29"/>
  <c r="K21" i="15"/>
  <c r="D13" i="29"/>
  <c r="K13" i="15"/>
  <c r="C138" i="29"/>
  <c r="E138" i="29" s="1"/>
  <c r="E95" i="68"/>
  <c r="T95" i="68" s="1"/>
  <c r="C95" i="29"/>
  <c r="E95" i="29" s="1"/>
  <c r="G95" i="29" s="1"/>
  <c r="K130" i="2"/>
  <c r="L126" i="2"/>
  <c r="L125" i="2"/>
  <c r="K122" i="2"/>
  <c r="K114" i="2"/>
  <c r="L110" i="2"/>
  <c r="L109" i="2"/>
  <c r="K107" i="2"/>
  <c r="K69" i="2"/>
  <c r="K68" i="2"/>
  <c r="L63" i="2"/>
  <c r="O65" i="32" s="1"/>
  <c r="I94" i="29"/>
  <c r="G94" i="29"/>
  <c r="Z8" i="43"/>
  <c r="L6" i="2"/>
  <c r="C78" i="31"/>
  <c r="C72" i="31"/>
  <c r="C49" i="33"/>
  <c r="C11" i="31"/>
  <c r="C45" i="31"/>
  <c r="D153" i="29"/>
  <c r="K153" i="15"/>
  <c r="D145" i="29"/>
  <c r="K145" i="15"/>
  <c r="D137" i="29"/>
  <c r="K137" i="15"/>
  <c r="D124" i="29"/>
  <c r="K124" i="15"/>
  <c r="D116" i="29"/>
  <c r="K116" i="15"/>
  <c r="D108" i="29"/>
  <c r="K108" i="15"/>
  <c r="D100" i="29"/>
  <c r="K100" i="15"/>
  <c r="D92" i="29"/>
  <c r="K92" i="15"/>
  <c r="D84" i="29"/>
  <c r="K84" i="15"/>
  <c r="D76" i="29"/>
  <c r="K76" i="15"/>
  <c r="D68" i="29"/>
  <c r="K68" i="15"/>
  <c r="D60" i="29"/>
  <c r="K60" i="15"/>
  <c r="D52" i="29"/>
  <c r="K52" i="15"/>
  <c r="D44" i="29"/>
  <c r="K44" i="15"/>
  <c r="D36" i="29"/>
  <c r="K36" i="15"/>
  <c r="D28" i="29"/>
  <c r="K28" i="15"/>
  <c r="D20" i="29"/>
  <c r="K20" i="15"/>
  <c r="D12" i="29"/>
  <c r="K12" i="15"/>
  <c r="C127" i="29"/>
  <c r="E127" i="29" s="1"/>
  <c r="G127" i="29" s="1"/>
  <c r="F51" i="44"/>
  <c r="J170" i="32"/>
  <c r="K7" i="15"/>
  <c r="D152" i="29"/>
  <c r="K152" i="15"/>
  <c r="D144" i="29"/>
  <c r="K144" i="15"/>
  <c r="D136" i="29"/>
  <c r="K136" i="15"/>
  <c r="D123" i="29"/>
  <c r="K123" i="15"/>
  <c r="D115" i="29"/>
  <c r="K115" i="15"/>
  <c r="D107" i="29"/>
  <c r="K107" i="15"/>
  <c r="D99" i="29"/>
  <c r="K99" i="15"/>
  <c r="D91" i="29"/>
  <c r="K91" i="15"/>
  <c r="D83" i="29"/>
  <c r="K83" i="15"/>
  <c r="D75" i="29"/>
  <c r="K75" i="15"/>
  <c r="D67" i="29"/>
  <c r="K67" i="15"/>
  <c r="D59" i="29"/>
  <c r="K59" i="15"/>
  <c r="D51" i="29"/>
  <c r="K51" i="15"/>
  <c r="D43" i="29"/>
  <c r="K43" i="15"/>
  <c r="D35" i="29"/>
  <c r="K35" i="15"/>
  <c r="D27" i="29"/>
  <c r="K27" i="15"/>
  <c r="D19" i="29"/>
  <c r="K19" i="15"/>
  <c r="D11" i="29"/>
  <c r="K11" i="15"/>
  <c r="I124" i="29"/>
  <c r="G124" i="29"/>
  <c r="H146" i="29"/>
  <c r="G146" i="29"/>
  <c r="D53" i="45"/>
  <c r="F53" i="44"/>
  <c r="C140" i="33"/>
  <c r="C52" i="31"/>
  <c r="C35" i="31"/>
  <c r="D151" i="29"/>
  <c r="K151" i="15"/>
  <c r="D143" i="29"/>
  <c r="K143" i="15"/>
  <c r="D130" i="29"/>
  <c r="K130" i="15"/>
  <c r="D122" i="29"/>
  <c r="K122" i="15"/>
  <c r="D114" i="29"/>
  <c r="K114" i="15"/>
  <c r="D106" i="29"/>
  <c r="K106" i="15"/>
  <c r="D98" i="29"/>
  <c r="K98" i="15"/>
  <c r="D90" i="29"/>
  <c r="K90" i="15"/>
  <c r="D82" i="29"/>
  <c r="K82" i="15"/>
  <c r="D74" i="29"/>
  <c r="K74" i="15"/>
  <c r="D66" i="29"/>
  <c r="K66" i="15"/>
  <c r="D58" i="29"/>
  <c r="K58" i="15"/>
  <c r="D50" i="29"/>
  <c r="K50" i="15"/>
  <c r="D42" i="29"/>
  <c r="K42" i="15"/>
  <c r="D34" i="29"/>
  <c r="K34" i="15"/>
  <c r="D26" i="29"/>
  <c r="K26" i="15"/>
  <c r="D10" i="29"/>
  <c r="K10" i="15"/>
  <c r="L114" i="2"/>
  <c r="K111" i="2"/>
  <c r="L106" i="2"/>
  <c r="D106" i="57" s="1"/>
  <c r="M56" i="68"/>
  <c r="G168" i="30"/>
  <c r="G111" i="30"/>
  <c r="L50" i="30"/>
  <c r="D150" i="29"/>
  <c r="K150" i="15"/>
  <c r="D142" i="29"/>
  <c r="K142" i="15"/>
  <c r="D129" i="29"/>
  <c r="K129" i="15"/>
  <c r="D121" i="29"/>
  <c r="K121" i="15"/>
  <c r="D113" i="29"/>
  <c r="K113" i="15"/>
  <c r="D105" i="29"/>
  <c r="K105" i="15"/>
  <c r="D97" i="29"/>
  <c r="K97" i="15"/>
  <c r="D89" i="29"/>
  <c r="K89" i="15"/>
  <c r="D81" i="29"/>
  <c r="K81" i="15"/>
  <c r="D73" i="29"/>
  <c r="K73" i="15"/>
  <c r="D65" i="29"/>
  <c r="K65" i="15"/>
  <c r="D57" i="29"/>
  <c r="K57" i="15"/>
  <c r="D49" i="29"/>
  <c r="K49" i="15"/>
  <c r="D41" i="29"/>
  <c r="K41" i="15"/>
  <c r="D33" i="29"/>
  <c r="K33" i="15"/>
  <c r="D25" i="29"/>
  <c r="K25" i="15"/>
  <c r="D17" i="29"/>
  <c r="K17" i="15"/>
  <c r="D9" i="29"/>
  <c r="K9" i="15"/>
  <c r="F144" i="44"/>
  <c r="C144" i="29"/>
  <c r="E144" i="29" s="1"/>
  <c r="I99" i="29"/>
  <c r="G99" i="29"/>
  <c r="I166" i="29"/>
  <c r="G166" i="29"/>
  <c r="G140" i="30"/>
  <c r="D5" i="35"/>
  <c r="E7" i="35"/>
  <c r="Y8" i="43"/>
  <c r="Y9" i="43"/>
  <c r="K7" i="2"/>
  <c r="C38" i="31"/>
  <c r="C30" i="31"/>
  <c r="C63" i="33"/>
  <c r="C71" i="31"/>
  <c r="D157" i="29"/>
  <c r="K157" i="15"/>
  <c r="D149" i="29"/>
  <c r="K149" i="15"/>
  <c r="D141" i="29"/>
  <c r="K141" i="15"/>
  <c r="K128" i="15"/>
  <c r="Z156" i="43"/>
  <c r="Y156" i="43"/>
  <c r="Z152" i="43"/>
  <c r="Y152" i="43"/>
  <c r="Z148" i="43"/>
  <c r="Y148" i="43"/>
  <c r="Z144" i="43"/>
  <c r="Y144" i="43"/>
  <c r="Z140" i="43"/>
  <c r="Y140" i="43"/>
  <c r="Z131" i="43"/>
  <c r="Y131" i="43"/>
  <c r="Z127" i="43"/>
  <c r="Y127" i="43"/>
  <c r="Z123" i="43"/>
  <c r="Y123" i="43"/>
  <c r="Z119" i="43"/>
  <c r="Y119" i="43"/>
  <c r="Z115" i="43"/>
  <c r="Y115" i="43"/>
  <c r="Z111" i="43"/>
  <c r="Y111" i="43"/>
  <c r="Z107" i="43"/>
  <c r="Y107" i="43"/>
  <c r="Z103" i="43"/>
  <c r="Y103" i="43"/>
  <c r="Z99" i="43"/>
  <c r="Y99" i="43"/>
  <c r="Z95" i="43"/>
  <c r="Y95" i="43"/>
  <c r="Z91" i="43"/>
  <c r="Y91" i="43"/>
  <c r="Z87" i="43"/>
  <c r="Y87" i="43"/>
  <c r="Z83" i="43"/>
  <c r="Y83" i="43"/>
  <c r="Z79" i="43"/>
  <c r="Y79" i="43"/>
  <c r="Z75" i="43"/>
  <c r="Y75" i="43"/>
  <c r="Z71" i="43"/>
  <c r="Y71" i="43"/>
  <c r="Z67" i="43"/>
  <c r="Y67" i="43"/>
  <c r="Z63" i="43"/>
  <c r="Y63" i="43"/>
  <c r="Z59" i="43"/>
  <c r="Y59" i="43"/>
  <c r="Z55" i="43"/>
  <c r="Y55" i="43"/>
  <c r="Z51" i="43"/>
  <c r="Y51" i="43"/>
  <c r="Z47" i="43"/>
  <c r="Y47" i="43"/>
  <c r="L103" i="2"/>
  <c r="L102" i="2"/>
  <c r="L82" i="2"/>
  <c r="K79" i="2"/>
  <c r="K77" i="2"/>
  <c r="K71" i="2"/>
  <c r="L66" i="2"/>
  <c r="I66" i="31" s="1"/>
  <c r="K63" i="2"/>
  <c r="F157" i="57"/>
  <c r="H157" i="33"/>
  <c r="Y137" i="43"/>
  <c r="Z136" i="43"/>
  <c r="K102" i="2"/>
  <c r="L83" i="2"/>
  <c r="Z159" i="43"/>
  <c r="Y159" i="43"/>
  <c r="Z155" i="43"/>
  <c r="Y155" i="43"/>
  <c r="Z151" i="43"/>
  <c r="Y151" i="43"/>
  <c r="Z147" i="43"/>
  <c r="Y147" i="43"/>
  <c r="Z143" i="43"/>
  <c r="Y143" i="43"/>
  <c r="Z139" i="43"/>
  <c r="Y139" i="43"/>
  <c r="Z130" i="43"/>
  <c r="Y130" i="43"/>
  <c r="Z126" i="43"/>
  <c r="Y126" i="43"/>
  <c r="Z122" i="43"/>
  <c r="Y122" i="43"/>
  <c r="Z118" i="43"/>
  <c r="Y118" i="43"/>
  <c r="Z114" i="43"/>
  <c r="Y114" i="43"/>
  <c r="Z110" i="43"/>
  <c r="Y110" i="43"/>
  <c r="Z106" i="43"/>
  <c r="Y106" i="43"/>
  <c r="Z102" i="43"/>
  <c r="Y102" i="43"/>
  <c r="Z98" i="43"/>
  <c r="Y98" i="43"/>
  <c r="Z94" i="43"/>
  <c r="Y94" i="43"/>
  <c r="Z90" i="43"/>
  <c r="Y90" i="43"/>
  <c r="Z86" i="43"/>
  <c r="Y86" i="43"/>
  <c r="Z82" i="43"/>
  <c r="Y82" i="43"/>
  <c r="Z78" i="43"/>
  <c r="Y78" i="43"/>
  <c r="Z74" i="43"/>
  <c r="Y74" i="43"/>
  <c r="Z70" i="43"/>
  <c r="Y70" i="43"/>
  <c r="Z66" i="43"/>
  <c r="Z62" i="43"/>
  <c r="Z58" i="43"/>
  <c r="Z54" i="43"/>
  <c r="Z50" i="43"/>
  <c r="D120" i="29"/>
  <c r="K120" i="15"/>
  <c r="D112" i="29"/>
  <c r="K112" i="15"/>
  <c r="D104" i="29"/>
  <c r="K104" i="15"/>
  <c r="D96" i="29"/>
  <c r="K96" i="15"/>
  <c r="D88" i="29"/>
  <c r="K88" i="15"/>
  <c r="D80" i="29"/>
  <c r="K80" i="15"/>
  <c r="D72" i="29"/>
  <c r="K72" i="15"/>
  <c r="D64" i="29"/>
  <c r="K64" i="15"/>
  <c r="D56" i="29"/>
  <c r="K56" i="15"/>
  <c r="D48" i="29"/>
  <c r="K48" i="15"/>
  <c r="D40" i="29"/>
  <c r="K40" i="15"/>
  <c r="D32" i="29"/>
  <c r="K32" i="15"/>
  <c r="D24" i="29"/>
  <c r="K24" i="15"/>
  <c r="D16" i="29"/>
  <c r="K16" i="15"/>
  <c r="K8" i="15"/>
  <c r="H143" i="29"/>
  <c r="G143" i="29"/>
  <c r="I98" i="29"/>
  <c r="G98" i="29"/>
  <c r="Z158" i="43"/>
  <c r="Y158" i="43"/>
  <c r="Z154" i="43"/>
  <c r="Y154" i="43"/>
  <c r="Z150" i="43"/>
  <c r="Y150" i="43"/>
  <c r="Z146" i="43"/>
  <c r="Y146" i="43"/>
  <c r="Z142" i="43"/>
  <c r="Y142" i="43"/>
  <c r="Z138" i="43"/>
  <c r="Y138" i="43"/>
  <c r="Z129" i="43"/>
  <c r="Y129" i="43"/>
  <c r="Z125" i="43"/>
  <c r="Y125" i="43"/>
  <c r="Z121" i="43"/>
  <c r="Y121" i="43"/>
  <c r="Z117" i="43"/>
  <c r="Y117" i="43"/>
  <c r="Z113" i="43"/>
  <c r="Y113" i="43"/>
  <c r="Z109" i="43"/>
  <c r="Y109" i="43"/>
  <c r="Z105" i="43"/>
  <c r="Y105" i="43"/>
  <c r="Z101" i="43"/>
  <c r="Y101" i="43"/>
  <c r="Z97" i="43"/>
  <c r="Y97" i="43"/>
  <c r="Z93" i="43"/>
  <c r="Y93" i="43"/>
  <c r="Z89" i="43"/>
  <c r="Y89" i="43"/>
  <c r="Z85" i="43"/>
  <c r="Y85" i="43"/>
  <c r="Z81" i="43"/>
  <c r="Y81" i="43"/>
  <c r="Z77" i="43"/>
  <c r="Y77" i="43"/>
  <c r="Z73" i="43"/>
  <c r="Y73" i="43"/>
  <c r="Z69" i="43"/>
  <c r="Y69" i="43"/>
  <c r="Z65" i="43"/>
  <c r="Y65" i="43"/>
  <c r="Z61" i="43"/>
  <c r="Y61" i="43"/>
  <c r="Z57" i="43"/>
  <c r="Y57" i="43"/>
  <c r="Z53" i="43"/>
  <c r="Y53" i="43"/>
  <c r="Z49" i="43"/>
  <c r="Y49" i="43"/>
  <c r="Z45" i="43"/>
  <c r="Y45" i="43"/>
  <c r="Z41" i="43"/>
  <c r="Y41" i="43"/>
  <c r="Z37" i="43"/>
  <c r="Y37" i="43"/>
  <c r="Z33" i="43"/>
  <c r="Y33" i="43"/>
  <c r="Z29" i="43"/>
  <c r="Y29" i="43"/>
  <c r="Z25" i="43"/>
  <c r="Y25" i="43"/>
  <c r="Z21" i="43"/>
  <c r="Y21" i="43"/>
  <c r="Z17" i="43"/>
  <c r="Y17" i="43"/>
  <c r="Z13" i="43"/>
  <c r="Y13" i="43"/>
  <c r="C117" i="31"/>
  <c r="C81" i="31"/>
  <c r="C155" i="33"/>
  <c r="D155" i="29"/>
  <c r="K155" i="15"/>
  <c r="D147" i="29"/>
  <c r="K147" i="15"/>
  <c r="D139" i="29"/>
  <c r="K139" i="15"/>
  <c r="D126" i="29"/>
  <c r="K126" i="15"/>
  <c r="D118" i="29"/>
  <c r="K118" i="15"/>
  <c r="D110" i="29"/>
  <c r="K110" i="15"/>
  <c r="D102" i="29"/>
  <c r="K102" i="15"/>
  <c r="D94" i="29"/>
  <c r="K94" i="15"/>
  <c r="K86" i="15"/>
  <c r="D78" i="29"/>
  <c r="K78" i="15"/>
  <c r="K70" i="15"/>
  <c r="D62" i="29"/>
  <c r="K62" i="15"/>
  <c r="D54" i="29"/>
  <c r="K54" i="15"/>
  <c r="D46" i="29"/>
  <c r="K46" i="15"/>
  <c r="D38" i="29"/>
  <c r="K38" i="15"/>
  <c r="D30" i="29"/>
  <c r="K30" i="15"/>
  <c r="D22" i="29"/>
  <c r="K22" i="15"/>
  <c r="D14" i="29"/>
  <c r="K14" i="15"/>
  <c r="I157" i="29"/>
  <c r="G157" i="29"/>
  <c r="I120" i="29"/>
  <c r="G120" i="29"/>
  <c r="L62" i="2"/>
  <c r="Z157" i="43"/>
  <c r="Y157" i="43"/>
  <c r="Z153" i="43"/>
  <c r="Y153" i="43"/>
  <c r="Z149" i="43"/>
  <c r="Y149" i="43"/>
  <c r="Z145" i="43"/>
  <c r="Y145" i="43"/>
  <c r="Z141" i="43"/>
  <c r="Y141" i="43"/>
  <c r="Z132" i="43"/>
  <c r="Y132" i="43"/>
  <c r="Z128" i="43"/>
  <c r="Y128" i="43"/>
  <c r="Z124" i="43"/>
  <c r="Y124" i="43"/>
  <c r="Z120" i="43"/>
  <c r="Y120" i="43"/>
  <c r="Z116" i="43"/>
  <c r="Y116" i="43"/>
  <c r="Z112" i="43"/>
  <c r="Y112" i="43"/>
  <c r="Z108" i="43"/>
  <c r="Y108" i="43"/>
  <c r="Z104" i="43"/>
  <c r="Y104" i="43"/>
  <c r="Z100" i="43"/>
  <c r="Y100" i="43"/>
  <c r="Z96" i="43"/>
  <c r="Y96" i="43"/>
  <c r="Z92" i="43"/>
  <c r="Y92" i="43"/>
  <c r="Z88" i="43"/>
  <c r="Y88" i="43"/>
  <c r="Z84" i="43"/>
  <c r="Y84" i="43"/>
  <c r="Z80" i="43"/>
  <c r="Y80" i="43"/>
  <c r="Z76" i="43"/>
  <c r="Y76" i="43"/>
  <c r="Z72" i="43"/>
  <c r="Y72" i="43"/>
  <c r="Z68" i="43"/>
  <c r="Y68" i="43"/>
  <c r="Z64" i="43"/>
  <c r="Y64" i="43"/>
  <c r="Z60" i="43"/>
  <c r="Y60" i="43"/>
  <c r="Z56" i="43"/>
  <c r="Y56" i="43"/>
  <c r="K145" i="2"/>
  <c r="K146" i="2"/>
  <c r="L98" i="2"/>
  <c r="AY98" i="18" s="1"/>
  <c r="H98" i="57"/>
  <c r="C132" i="33"/>
  <c r="C131" i="31"/>
  <c r="Y136" i="43"/>
  <c r="Z135" i="43"/>
  <c r="K131" i="15"/>
  <c r="Z52" i="43"/>
  <c r="Y52" i="43"/>
  <c r="Z48" i="43"/>
  <c r="Y48" i="43"/>
  <c r="Z44" i="43"/>
  <c r="Y44" i="43"/>
  <c r="Z40" i="43"/>
  <c r="Y40" i="43"/>
  <c r="Z36" i="43"/>
  <c r="Y36" i="43"/>
  <c r="Z32" i="43"/>
  <c r="Y32" i="43"/>
  <c r="Z28" i="43"/>
  <c r="Y28" i="43"/>
  <c r="Z24" i="43"/>
  <c r="Y24" i="43"/>
  <c r="Z20" i="43"/>
  <c r="Y20" i="43"/>
  <c r="Z16" i="43"/>
  <c r="Y16" i="43"/>
  <c r="Z12" i="43"/>
  <c r="Y12" i="43"/>
  <c r="L144" i="2"/>
  <c r="AR77" i="15"/>
  <c r="AR73" i="15"/>
  <c r="AR69" i="15"/>
  <c r="AR65" i="15"/>
  <c r="AR61" i="15"/>
  <c r="AR57" i="15"/>
  <c r="AR53" i="15"/>
  <c r="AR49" i="15"/>
  <c r="AR45" i="15"/>
  <c r="AR41" i="15"/>
  <c r="AR37" i="15"/>
  <c r="AR33" i="15"/>
  <c r="AR29" i="15"/>
  <c r="AR25" i="15"/>
  <c r="AR21" i="15"/>
  <c r="AR17" i="15"/>
  <c r="AR13" i="15"/>
  <c r="AR9" i="15"/>
  <c r="D55" i="44"/>
  <c r="Y135" i="43"/>
  <c r="Z134" i="43"/>
  <c r="K136" i="2"/>
  <c r="L136" i="2"/>
  <c r="AK154" i="2"/>
  <c r="AJ154" i="15" s="1"/>
  <c r="AT26" i="53"/>
  <c r="AK142" i="2"/>
  <c r="AJ142" i="15" s="1"/>
  <c r="AT14" i="53"/>
  <c r="H64" i="57"/>
  <c r="D68" i="44"/>
  <c r="D72" i="33"/>
  <c r="D80" i="31"/>
  <c r="D84" i="33"/>
  <c r="D88" i="44"/>
  <c r="D92" i="44"/>
  <c r="Y134" i="43"/>
  <c r="Z133" i="43"/>
  <c r="AR131" i="15"/>
  <c r="AK133" i="2"/>
  <c r="AJ133" i="15" s="1"/>
  <c r="Z35" i="43"/>
  <c r="Y35" i="43"/>
  <c r="Z31" i="43"/>
  <c r="Y31" i="43"/>
  <c r="Z27" i="43"/>
  <c r="Y27" i="43"/>
  <c r="Z23" i="43"/>
  <c r="Y23" i="43"/>
  <c r="Z19" i="43"/>
  <c r="Y19" i="43"/>
  <c r="Z15" i="43"/>
  <c r="Y15" i="43"/>
  <c r="Z11" i="43"/>
  <c r="Y11" i="43"/>
  <c r="AR72" i="15"/>
  <c r="AR68" i="15"/>
  <c r="AR64" i="15"/>
  <c r="AR60" i="15"/>
  <c r="AR56" i="15"/>
  <c r="AR52" i="15"/>
  <c r="AR48" i="15"/>
  <c r="AR44" i="15"/>
  <c r="AR40" i="15"/>
  <c r="AR36" i="15"/>
  <c r="AR32" i="15"/>
  <c r="AR28" i="15"/>
  <c r="AR24" i="15"/>
  <c r="AR20" i="15"/>
  <c r="AR16" i="15"/>
  <c r="AR12" i="15"/>
  <c r="AR8" i="15"/>
  <c r="AK157" i="2"/>
  <c r="AJ157" i="15" s="1"/>
  <c r="AU29" i="53"/>
  <c r="AK14" i="2"/>
  <c r="AJ14" i="15" s="1"/>
  <c r="AK10" i="2"/>
  <c r="AJ10" i="15" s="1"/>
  <c r="D13" i="31"/>
  <c r="D17" i="31"/>
  <c r="H21" i="57"/>
  <c r="D25" i="44"/>
  <c r="H29" i="57"/>
  <c r="D33" i="31"/>
  <c r="D37" i="31"/>
  <c r="H41" i="57"/>
  <c r="H45" i="57"/>
  <c r="H49" i="57"/>
  <c r="Y133" i="43"/>
  <c r="D135" i="29"/>
  <c r="K135" i="15"/>
  <c r="E164" i="33"/>
  <c r="E151" i="31"/>
  <c r="E143" i="31"/>
  <c r="E130" i="31"/>
  <c r="E122" i="33"/>
  <c r="E114" i="33"/>
  <c r="E106" i="31"/>
  <c r="E98" i="33"/>
  <c r="E90" i="31"/>
  <c r="E82" i="31"/>
  <c r="E74" i="33"/>
  <c r="E66" i="31"/>
  <c r="E58" i="33"/>
  <c r="E50" i="31"/>
  <c r="E42" i="31"/>
  <c r="E34" i="33"/>
  <c r="E26" i="33"/>
  <c r="E18" i="31"/>
  <c r="D6" i="44"/>
  <c r="U169" i="8"/>
  <c r="K170" i="43"/>
  <c r="L170" i="43"/>
  <c r="D134" i="29"/>
  <c r="K134" i="15"/>
  <c r="Z46" i="43"/>
  <c r="Y46" i="43"/>
  <c r="Z42" i="43"/>
  <c r="Y42" i="43"/>
  <c r="Z38" i="43"/>
  <c r="Y38" i="43"/>
  <c r="Z34" i="43"/>
  <c r="Y34" i="43"/>
  <c r="Z30" i="43"/>
  <c r="Y30" i="43"/>
  <c r="Z26" i="43"/>
  <c r="Y26" i="43"/>
  <c r="Z22" i="43"/>
  <c r="Y22" i="43"/>
  <c r="Z18" i="43"/>
  <c r="Y18" i="43"/>
  <c r="Z14" i="43"/>
  <c r="Y14" i="43"/>
  <c r="Z10" i="43"/>
  <c r="Y10" i="43"/>
  <c r="K97" i="2"/>
  <c r="K92" i="2"/>
  <c r="AX92" i="18" s="1"/>
  <c r="L84" i="2"/>
  <c r="L95" i="2"/>
  <c r="L89" i="2"/>
  <c r="L115" i="2"/>
  <c r="L116" i="2"/>
  <c r="K144" i="2"/>
  <c r="M144" i="2" s="1"/>
  <c r="L148" i="2"/>
  <c r="AY148" i="18" s="1"/>
  <c r="L145" i="2"/>
  <c r="H146" i="30" s="1"/>
  <c r="L142" i="2"/>
  <c r="C142" i="68" s="1"/>
  <c r="L140" i="2"/>
  <c r="L137" i="2"/>
  <c r="L135" i="2"/>
  <c r="I135" i="31" s="1"/>
  <c r="L155" i="2"/>
  <c r="AR156" i="15"/>
  <c r="AR152" i="15"/>
  <c r="AR148" i="15"/>
  <c r="AR144" i="15"/>
  <c r="AR140" i="15"/>
  <c r="AR136" i="15"/>
  <c r="AR127" i="15"/>
  <c r="AR123" i="15"/>
  <c r="AR119" i="15"/>
  <c r="AR115" i="15"/>
  <c r="AR111" i="15"/>
  <c r="AR107" i="15"/>
  <c r="AR103" i="15"/>
  <c r="AR99" i="15"/>
  <c r="AR95" i="15"/>
  <c r="AR91" i="15"/>
  <c r="AR87" i="15"/>
  <c r="AR83" i="15"/>
  <c r="AR79" i="15"/>
  <c r="AR75" i="15"/>
  <c r="AR71" i="15"/>
  <c r="AR67" i="15"/>
  <c r="AR63" i="15"/>
  <c r="AR59" i="15"/>
  <c r="AR55" i="15"/>
  <c r="AR51" i="15"/>
  <c r="AR47" i="15"/>
  <c r="AR43" i="15"/>
  <c r="AR39" i="15"/>
  <c r="AR35" i="15"/>
  <c r="AR31" i="15"/>
  <c r="AR27" i="15"/>
  <c r="AR23" i="15"/>
  <c r="AR19" i="15"/>
  <c r="AR15" i="15"/>
  <c r="AR11" i="15"/>
  <c r="AR7" i="15"/>
  <c r="AU39" i="53"/>
  <c r="V169" i="8"/>
  <c r="H10" i="57"/>
  <c r="D30" i="44"/>
  <c r="H77" i="57"/>
  <c r="L134" i="2"/>
  <c r="L133" i="2"/>
  <c r="L132" i="2"/>
  <c r="L131" i="2"/>
  <c r="O133" i="32" s="1"/>
  <c r="D132" i="44"/>
  <c r="E133" i="31"/>
  <c r="AR135" i="15"/>
  <c r="D133" i="29"/>
  <c r="K133" i="15"/>
  <c r="K96" i="2"/>
  <c r="K91" i="2"/>
  <c r="L97" i="2"/>
  <c r="L118" i="2"/>
  <c r="K143" i="2"/>
  <c r="K157" i="2"/>
  <c r="A1" i="122"/>
  <c r="A1" i="123"/>
  <c r="A1" i="121"/>
  <c r="A1" i="9"/>
  <c r="AT39" i="53"/>
  <c r="F231" i="38" s="1"/>
  <c r="D7" i="44"/>
  <c r="D78" i="33"/>
  <c r="D154" i="33"/>
  <c r="Z137" i="43"/>
  <c r="L15" i="83"/>
  <c r="L11" i="83"/>
  <c r="L6" i="83"/>
  <c r="K12" i="83"/>
  <c r="I8" i="83"/>
  <c r="I12" i="83"/>
  <c r="T30" i="63"/>
  <c r="C232" i="38" s="1"/>
  <c r="I6" i="83"/>
  <c r="I7" i="83"/>
  <c r="I11" i="83"/>
  <c r="K17" i="83"/>
  <c r="C229" i="38"/>
  <c r="I15" i="83"/>
  <c r="I17" i="83"/>
  <c r="L7" i="83"/>
  <c r="I13" i="83"/>
  <c r="I16" i="83"/>
  <c r="J24" i="120"/>
  <c r="K14" i="83"/>
  <c r="E14" i="83"/>
  <c r="C52" i="120"/>
  <c r="K52" i="120"/>
  <c r="F52" i="120"/>
  <c r="G52" i="120"/>
  <c r="H24" i="120"/>
  <c r="I24" i="120"/>
  <c r="B16" i="35" s="1"/>
  <c r="K6" i="15"/>
  <c r="M170" i="43"/>
  <c r="C170" i="43"/>
  <c r="I170" i="43"/>
  <c r="C14" i="77" s="1"/>
  <c r="D14" i="77" s="1"/>
  <c r="N170" i="43"/>
  <c r="R170" i="43"/>
  <c r="Q170" i="43"/>
  <c r="I159" i="57"/>
  <c r="U170" i="43"/>
  <c r="X170" i="43"/>
  <c r="T170" i="43"/>
  <c r="S170" i="43"/>
  <c r="F170" i="43"/>
  <c r="I160" i="57"/>
  <c r="P170" i="43"/>
  <c r="O170" i="43"/>
  <c r="E170" i="43"/>
  <c r="D170" i="43"/>
  <c r="I158" i="57"/>
  <c r="E6" i="35"/>
  <c r="E24" i="46"/>
  <c r="D21" i="35"/>
  <c r="E19" i="35"/>
  <c r="D20" i="35"/>
  <c r="D19" i="35"/>
  <c r="C36" i="46"/>
  <c r="C244" i="38" s="1"/>
  <c r="E12" i="46"/>
  <c r="K8" i="83"/>
  <c r="E8" i="83"/>
  <c r="I52" i="120"/>
  <c r="L52" i="120"/>
  <c r="E24" i="120"/>
  <c r="J161" i="76"/>
  <c r="J160" i="76"/>
  <c r="J162" i="76"/>
  <c r="J159" i="76"/>
  <c r="P142" i="68"/>
  <c r="K142" i="68"/>
  <c r="I142" i="68"/>
  <c r="H149" i="29"/>
  <c r="I149" i="29"/>
  <c r="C83" i="29"/>
  <c r="E83" i="29" s="1"/>
  <c r="G83" i="29" s="1"/>
  <c r="O30" i="68"/>
  <c r="H78" i="29"/>
  <c r="F157" i="44"/>
  <c r="C22" i="29"/>
  <c r="E22" i="29" s="1"/>
  <c r="O115" i="68"/>
  <c r="R127" i="68"/>
  <c r="C68" i="29"/>
  <c r="E68" i="29" s="1"/>
  <c r="I68" i="29" s="1"/>
  <c r="N68" i="68"/>
  <c r="N19" i="68"/>
  <c r="O68" i="68"/>
  <c r="F83" i="44"/>
  <c r="L30" i="68"/>
  <c r="F75" i="44"/>
  <c r="R134" i="68"/>
  <c r="D157" i="45"/>
  <c r="D22" i="45"/>
  <c r="H94" i="29"/>
  <c r="R149" i="68"/>
  <c r="T115" i="68"/>
  <c r="P127" i="68"/>
  <c r="C107" i="29"/>
  <c r="E107" i="29" s="1"/>
  <c r="G107" i="29" s="1"/>
  <c r="K30" i="68"/>
  <c r="I30" i="68"/>
  <c r="R68" i="68"/>
  <c r="E91" i="68"/>
  <c r="I91" i="68" s="1"/>
  <c r="D83" i="45"/>
  <c r="R30" i="68"/>
  <c r="D75" i="45"/>
  <c r="C135" i="29"/>
  <c r="E135" i="29" s="1"/>
  <c r="G135" i="29" s="1"/>
  <c r="K115" i="68"/>
  <c r="T127" i="68"/>
  <c r="D99" i="45"/>
  <c r="Q30" i="68"/>
  <c r="T30" i="68"/>
  <c r="F142" i="44"/>
  <c r="L68" i="68"/>
  <c r="E60" i="68"/>
  <c r="F135" i="44"/>
  <c r="L127" i="68"/>
  <c r="N127" i="68"/>
  <c r="F45" i="44"/>
  <c r="D149" i="45"/>
  <c r="F99" i="44"/>
  <c r="C60" i="29"/>
  <c r="E60" i="29" s="1"/>
  <c r="H60" i="29" s="1"/>
  <c r="T19" i="68"/>
  <c r="Q19" i="68"/>
  <c r="Q127" i="68"/>
  <c r="J68" i="68"/>
  <c r="E157" i="68"/>
  <c r="K157" i="68" s="1"/>
  <c r="E75" i="68"/>
  <c r="E135" i="68"/>
  <c r="J115" i="68"/>
  <c r="I81" i="29"/>
  <c r="K127" i="68"/>
  <c r="F149" i="44"/>
  <c r="F60" i="44"/>
  <c r="P30" i="68"/>
  <c r="H75" i="29"/>
  <c r="H37" i="29"/>
  <c r="T66" i="68"/>
  <c r="C115" i="29"/>
  <c r="E115" i="29" s="1"/>
  <c r="P115" i="68"/>
  <c r="J127" i="68"/>
  <c r="M127" i="68" s="1"/>
  <c r="C30" i="29"/>
  <c r="E30" i="29" s="1"/>
  <c r="I30" i="29" s="1"/>
  <c r="F37" i="44"/>
  <c r="G75" i="29"/>
  <c r="I74" i="29"/>
  <c r="R66" i="68"/>
  <c r="E37" i="68"/>
  <c r="H71" i="29"/>
  <c r="F30" i="44"/>
  <c r="D68" i="45"/>
  <c r="D37" i="45"/>
  <c r="Q66" i="68"/>
  <c r="G74" i="29"/>
  <c r="E53" i="68"/>
  <c r="Q53" i="68" s="1"/>
  <c r="E22" i="68"/>
  <c r="T22" i="68" s="1"/>
  <c r="D115" i="45"/>
  <c r="I131" i="68"/>
  <c r="J131" i="68"/>
  <c r="N131" i="68"/>
  <c r="T131" i="68"/>
  <c r="K131" i="68"/>
  <c r="R131" i="68"/>
  <c r="O131" i="68"/>
  <c r="Q131" i="68"/>
  <c r="L131" i="68"/>
  <c r="I42" i="29"/>
  <c r="H42" i="29"/>
  <c r="G42" i="29"/>
  <c r="N112" i="68"/>
  <c r="K112" i="68"/>
  <c r="J69" i="68"/>
  <c r="O69" i="68"/>
  <c r="I53" i="68"/>
  <c r="T53" i="68"/>
  <c r="J53" i="68"/>
  <c r="P53" i="68"/>
  <c r="P100" i="68"/>
  <c r="T100" i="68"/>
  <c r="J100" i="68"/>
  <c r="N100" i="68"/>
  <c r="I100" i="68"/>
  <c r="M100" i="68" s="1"/>
  <c r="Q100" i="68"/>
  <c r="S100" i="68" s="1"/>
  <c r="R100" i="68"/>
  <c r="C92" i="29"/>
  <c r="E92" i="29" s="1"/>
  <c r="E92" i="68"/>
  <c r="O92" i="68" s="1"/>
  <c r="D84" i="45"/>
  <c r="E84" i="68"/>
  <c r="Q84" i="68" s="1"/>
  <c r="D76" i="45"/>
  <c r="H15" i="29"/>
  <c r="D46" i="45"/>
  <c r="P163" i="68"/>
  <c r="F131" i="44"/>
  <c r="C69" i="29"/>
  <c r="E69" i="29" s="1"/>
  <c r="I69" i="29" s="1"/>
  <c r="L100" i="68"/>
  <c r="O100" i="68"/>
  <c r="Q157" i="68"/>
  <c r="J157" i="68"/>
  <c r="L157" i="68"/>
  <c r="R157" i="68"/>
  <c r="I157" i="68"/>
  <c r="R110" i="68"/>
  <c r="I110" i="68"/>
  <c r="N110" i="68"/>
  <c r="L110" i="68"/>
  <c r="N79" i="68"/>
  <c r="I79" i="68"/>
  <c r="O79" i="68"/>
  <c r="L79" i="68"/>
  <c r="P79" i="68"/>
  <c r="J35" i="68"/>
  <c r="I35" i="68"/>
  <c r="D142" i="45"/>
  <c r="C142" i="29"/>
  <c r="E142" i="29" s="1"/>
  <c r="G142" i="29" s="1"/>
  <c r="D130" i="45"/>
  <c r="C130" i="29"/>
  <c r="E130" i="29" s="1"/>
  <c r="H130" i="29" s="1"/>
  <c r="E130" i="68"/>
  <c r="I130" i="68" s="1"/>
  <c r="F130" i="44"/>
  <c r="Q115" i="68"/>
  <c r="I115" i="68"/>
  <c r="R115" i="68"/>
  <c r="F107" i="44"/>
  <c r="E107" i="68"/>
  <c r="L125" i="68"/>
  <c r="O125" i="68"/>
  <c r="P125" i="68"/>
  <c r="T125" i="68"/>
  <c r="Q109" i="68"/>
  <c r="J109" i="68"/>
  <c r="I109" i="68"/>
  <c r="R65" i="68"/>
  <c r="K65" i="68"/>
  <c r="L65" i="68"/>
  <c r="I65" i="68"/>
  <c r="R44" i="68"/>
  <c r="J44" i="68"/>
  <c r="J34" i="68"/>
  <c r="Q34" i="68"/>
  <c r="S34" i="68" s="1"/>
  <c r="J18" i="68"/>
  <c r="I18" i="68"/>
  <c r="Q18" i="68"/>
  <c r="L18" i="68"/>
  <c r="N18" i="68"/>
  <c r="O18" i="68"/>
  <c r="K18" i="68"/>
  <c r="P18" i="68"/>
  <c r="I44" i="29"/>
  <c r="G44" i="29"/>
  <c r="D100" i="45"/>
  <c r="O53" i="68"/>
  <c r="R53" i="68"/>
  <c r="R18" i="68"/>
  <c r="I69" i="68"/>
  <c r="E143" i="68"/>
  <c r="P143" i="68" s="1"/>
  <c r="J77" i="68"/>
  <c r="I77" i="68"/>
  <c r="T77" i="68"/>
  <c r="N64" i="68"/>
  <c r="Q64" i="68"/>
  <c r="D147" i="45"/>
  <c r="F147" i="44"/>
  <c r="H28" i="29"/>
  <c r="I28" i="29"/>
  <c r="I114" i="29"/>
  <c r="Q44" i="68"/>
  <c r="C84" i="29"/>
  <c r="E84" i="29" s="1"/>
  <c r="G84" i="29" s="1"/>
  <c r="L44" i="68"/>
  <c r="D148" i="45"/>
  <c r="O109" i="68"/>
  <c r="I112" i="68"/>
  <c r="O31" i="68"/>
  <c r="J90" i="68"/>
  <c r="T65" i="68"/>
  <c r="J151" i="68"/>
  <c r="L151" i="68"/>
  <c r="T151" i="68"/>
  <c r="P151" i="68"/>
  <c r="N151" i="68"/>
  <c r="Q151" i="68"/>
  <c r="J120" i="68"/>
  <c r="O120" i="68"/>
  <c r="P86" i="68"/>
  <c r="R86" i="68"/>
  <c r="E76" i="68"/>
  <c r="I76" i="68" s="1"/>
  <c r="J41" i="68"/>
  <c r="L41" i="68"/>
  <c r="Q41" i="68"/>
  <c r="R41" i="68"/>
  <c r="T41" i="68"/>
  <c r="D8" i="29"/>
  <c r="L50" i="68"/>
  <c r="N50" i="68"/>
  <c r="P50" i="68"/>
  <c r="F42" i="44"/>
  <c r="E42" i="68"/>
  <c r="H34" i="29"/>
  <c r="I34" i="29"/>
  <c r="C27" i="29"/>
  <c r="E27" i="29" s="1"/>
  <c r="E27" i="68"/>
  <c r="C11" i="29"/>
  <c r="E11" i="29" s="1"/>
  <c r="E11" i="68"/>
  <c r="O163" i="68"/>
  <c r="P44" i="68"/>
  <c r="S44" i="68" s="1"/>
  <c r="M30" i="68"/>
  <c r="H119" i="29"/>
  <c r="F46" i="44"/>
  <c r="H35" i="29"/>
  <c r="K125" i="68"/>
  <c r="Q77" i="68"/>
  <c r="R112" i="68"/>
  <c r="N65" i="68"/>
  <c r="E150" i="68"/>
  <c r="O150" i="68" s="1"/>
  <c r="R119" i="68"/>
  <c r="Q119" i="68"/>
  <c r="T119" i="68"/>
  <c r="J119" i="68"/>
  <c r="M119" i="68" s="1"/>
  <c r="P119" i="68"/>
  <c r="T102" i="68"/>
  <c r="K102" i="68"/>
  <c r="Q102" i="68"/>
  <c r="R12" i="68"/>
  <c r="O12" i="68"/>
  <c r="I104" i="29"/>
  <c r="I95" i="68"/>
  <c r="N95" i="68"/>
  <c r="D87" i="45"/>
  <c r="C87" i="29"/>
  <c r="E87" i="29" s="1"/>
  <c r="G87" i="29" s="1"/>
  <c r="E87" i="68"/>
  <c r="D79" i="45"/>
  <c r="C79" i="29"/>
  <c r="E79" i="29" s="1"/>
  <c r="G79" i="29" s="1"/>
  <c r="D57" i="45"/>
  <c r="F57" i="44"/>
  <c r="C57" i="29"/>
  <c r="E57" i="29" s="1"/>
  <c r="J49" i="68"/>
  <c r="L49" i="68"/>
  <c r="O44" i="68"/>
  <c r="I49" i="29"/>
  <c r="D150" i="45"/>
  <c r="I17" i="29"/>
  <c r="H58" i="29"/>
  <c r="F84" i="44"/>
  <c r="T163" i="68"/>
  <c r="G35" i="29"/>
  <c r="Q135" i="68"/>
  <c r="E132" i="68"/>
  <c r="O132" i="68" s="1"/>
  <c r="I125" i="68"/>
  <c r="R125" i="68"/>
  <c r="J125" i="68"/>
  <c r="M125" i="68" s="1"/>
  <c r="P69" i="68"/>
  <c r="O137" i="68"/>
  <c r="P137" i="68"/>
  <c r="I137" i="68"/>
  <c r="T137" i="68"/>
  <c r="T10" i="68"/>
  <c r="K10" i="68"/>
  <c r="H137" i="29"/>
  <c r="I137" i="29"/>
  <c r="D125" i="45"/>
  <c r="F125" i="44"/>
  <c r="C125" i="29"/>
  <c r="E125" i="29" s="1"/>
  <c r="F25" i="44"/>
  <c r="C25" i="29"/>
  <c r="E25" i="29" s="1"/>
  <c r="F17" i="44"/>
  <c r="E17" i="68"/>
  <c r="T17" i="68" s="1"/>
  <c r="T44" i="68"/>
  <c r="Q134" i="68"/>
  <c r="D134" i="45"/>
  <c r="C132" i="29"/>
  <c r="E132" i="29" s="1"/>
  <c r="G132" i="29" s="1"/>
  <c r="O34" i="68"/>
  <c r="I71" i="29"/>
  <c r="C100" i="29"/>
  <c r="E100" i="29" s="1"/>
  <c r="N125" i="68"/>
  <c r="Q125" i="68"/>
  <c r="N34" i="68"/>
  <c r="C147" i="29"/>
  <c r="E147" i="29" s="1"/>
  <c r="G147" i="29" s="1"/>
  <c r="R69" i="68"/>
  <c r="E147" i="68"/>
  <c r="N98" i="68"/>
  <c r="P98" i="68"/>
  <c r="R98" i="68"/>
  <c r="O71" i="68"/>
  <c r="P71" i="68"/>
  <c r="J71" i="68"/>
  <c r="O24" i="68"/>
  <c r="P24" i="68"/>
  <c r="Q24" i="68"/>
  <c r="J24" i="68"/>
  <c r="D77" i="29"/>
  <c r="H85" i="29"/>
  <c r="I85" i="29"/>
  <c r="I62" i="68"/>
  <c r="L62" i="68"/>
  <c r="T55" i="68"/>
  <c r="J55" i="68"/>
  <c r="C32" i="29"/>
  <c r="E32" i="29" s="1"/>
  <c r="H32" i="29" s="1"/>
  <c r="E32" i="68"/>
  <c r="C24" i="29"/>
  <c r="E24" i="29" s="1"/>
  <c r="F24" i="44"/>
  <c r="C16" i="29"/>
  <c r="E16" i="29" s="1"/>
  <c r="E16" i="68"/>
  <c r="C8" i="29"/>
  <c r="E8" i="29" s="1"/>
  <c r="I8" i="29" s="1"/>
  <c r="F8" i="44"/>
  <c r="E8" i="68"/>
  <c r="N8" i="68" s="1"/>
  <c r="F168" i="15"/>
  <c r="E138" i="68"/>
  <c r="E111" i="68"/>
  <c r="K111" i="68" s="1"/>
  <c r="F138" i="44"/>
  <c r="E28" i="68"/>
  <c r="C145" i="29"/>
  <c r="E145" i="29" s="1"/>
  <c r="G145" i="29" s="1"/>
  <c r="E145" i="68"/>
  <c r="Q145" i="68" s="1"/>
  <c r="D145" i="45"/>
  <c r="T136" i="68"/>
  <c r="O136" i="68"/>
  <c r="L33" i="68"/>
  <c r="P33" i="68"/>
  <c r="I33" i="68"/>
  <c r="K33" i="68"/>
  <c r="Q33" i="68"/>
  <c r="O33" i="68"/>
  <c r="T33" i="68"/>
  <c r="N33" i="68"/>
  <c r="R33" i="68"/>
  <c r="J33" i="68"/>
  <c r="E6" i="68"/>
  <c r="D6" i="45"/>
  <c r="P113" i="68"/>
  <c r="N113" i="68"/>
  <c r="D155" i="45"/>
  <c r="E155" i="68"/>
  <c r="F155" i="44"/>
  <c r="C155" i="29"/>
  <c r="E155" i="29" s="1"/>
  <c r="G155" i="29" s="1"/>
  <c r="D33" i="45"/>
  <c r="I49" i="68"/>
  <c r="I96" i="29"/>
  <c r="D40" i="45"/>
  <c r="E9" i="68"/>
  <c r="I106" i="29"/>
  <c r="F92" i="44"/>
  <c r="C148" i="29"/>
  <c r="E148" i="29" s="1"/>
  <c r="I133" i="68"/>
  <c r="K148" i="68"/>
  <c r="O113" i="68"/>
  <c r="R143" i="68"/>
  <c r="F108" i="44"/>
  <c r="K49" i="68"/>
  <c r="T148" i="68"/>
  <c r="K108" i="68"/>
  <c r="Q101" i="68"/>
  <c r="L80" i="68"/>
  <c r="K154" i="68"/>
  <c r="N154" i="68"/>
  <c r="L145" i="68"/>
  <c r="J128" i="68"/>
  <c r="R128" i="68"/>
  <c r="P128" i="68"/>
  <c r="I128" i="68"/>
  <c r="N128" i="68"/>
  <c r="O62" i="68"/>
  <c r="K62" i="68"/>
  <c r="Q62" i="68"/>
  <c r="P62" i="68"/>
  <c r="J62" i="68"/>
  <c r="E40" i="68"/>
  <c r="L11" i="68"/>
  <c r="I11" i="68"/>
  <c r="T11" i="68"/>
  <c r="K11" i="68"/>
  <c r="P11" i="68"/>
  <c r="O11" i="68"/>
  <c r="N11" i="68"/>
  <c r="D94" i="45"/>
  <c r="E94" i="68"/>
  <c r="D27" i="45"/>
  <c r="F27" i="44"/>
  <c r="G27" i="44" s="1"/>
  <c r="R59" i="68"/>
  <c r="K59" i="68"/>
  <c r="T59" i="68"/>
  <c r="J59" i="68"/>
  <c r="I59" i="68"/>
  <c r="O38" i="68"/>
  <c r="H133" i="29"/>
  <c r="N148" i="68"/>
  <c r="F148" i="44"/>
  <c r="T133" i="68"/>
  <c r="R148" i="68"/>
  <c r="I113" i="68"/>
  <c r="I133" i="29"/>
  <c r="D108" i="45"/>
  <c r="O59" i="68"/>
  <c r="I152" i="68"/>
  <c r="N152" i="68"/>
  <c r="R152" i="68"/>
  <c r="L152" i="68"/>
  <c r="T152" i="68"/>
  <c r="I104" i="68"/>
  <c r="N104" i="68"/>
  <c r="Q104" i="68"/>
  <c r="S104" i="68" s="1"/>
  <c r="J95" i="68"/>
  <c r="L95" i="68"/>
  <c r="R95" i="68"/>
  <c r="K95" i="68"/>
  <c r="P95" i="68"/>
  <c r="O95" i="68"/>
  <c r="Q95" i="68"/>
  <c r="N74" i="68"/>
  <c r="L74" i="68"/>
  <c r="R31" i="68"/>
  <c r="K31" i="68"/>
  <c r="J31" i="68"/>
  <c r="P31" i="68"/>
  <c r="Q31" i="68"/>
  <c r="T31" i="68"/>
  <c r="N31" i="68"/>
  <c r="I31" i="68"/>
  <c r="L19" i="68"/>
  <c r="J19" i="68"/>
  <c r="K19" i="68"/>
  <c r="O19" i="68"/>
  <c r="P19" i="68"/>
  <c r="R19" i="68"/>
  <c r="Q10" i="68"/>
  <c r="R10" i="68"/>
  <c r="L10" i="68"/>
  <c r="J10" i="68"/>
  <c r="D86" i="29"/>
  <c r="D70" i="29"/>
  <c r="H157" i="29"/>
  <c r="D101" i="45"/>
  <c r="C101" i="29"/>
  <c r="E101" i="29" s="1"/>
  <c r="G101" i="29" s="1"/>
  <c r="D26" i="45"/>
  <c r="F26" i="44"/>
  <c r="C26" i="29"/>
  <c r="E26" i="29" s="1"/>
  <c r="Q49" i="68"/>
  <c r="P49" i="68"/>
  <c r="H40" i="29"/>
  <c r="G40" i="29"/>
  <c r="P148" i="68"/>
  <c r="J148" i="68"/>
  <c r="Q148" i="68"/>
  <c r="I148" i="68"/>
  <c r="F9" i="44"/>
  <c r="P59" i="68"/>
  <c r="F6" i="44"/>
  <c r="D7" i="45"/>
  <c r="C7" i="29"/>
  <c r="E7" i="29" s="1"/>
  <c r="E7" i="68"/>
  <c r="Q7" i="68" s="1"/>
  <c r="Q165" i="68"/>
  <c r="R165" i="68"/>
  <c r="L101" i="68"/>
  <c r="I101" i="68"/>
  <c r="Q80" i="68"/>
  <c r="P80" i="68"/>
  <c r="J80" i="68"/>
  <c r="N80" i="68"/>
  <c r="I80" i="68"/>
  <c r="R80" i="68"/>
  <c r="O80" i="68"/>
  <c r="K46" i="68"/>
  <c r="L46" i="68"/>
  <c r="J46" i="68"/>
  <c r="R46" i="68"/>
  <c r="N46" i="68"/>
  <c r="C61" i="29"/>
  <c r="E61" i="29" s="1"/>
  <c r="E61" i="68"/>
  <c r="N61" i="68" s="1"/>
  <c r="O143" i="68"/>
  <c r="T143" i="68"/>
  <c r="L148" i="68"/>
  <c r="K38" i="68"/>
  <c r="I40" i="29"/>
  <c r="T49" i="68"/>
  <c r="H73" i="29"/>
  <c r="C33" i="29"/>
  <c r="E33" i="29" s="1"/>
  <c r="C9" i="29"/>
  <c r="E9" i="29" s="1"/>
  <c r="H9" i="29" s="1"/>
  <c r="K113" i="68"/>
  <c r="I38" i="68"/>
  <c r="R38" i="68"/>
  <c r="I111" i="68"/>
  <c r="I90" i="68"/>
  <c r="Q90" i="68"/>
  <c r="R90" i="68"/>
  <c r="T90" i="68"/>
  <c r="L90" i="68"/>
  <c r="P90" i="68"/>
  <c r="K90" i="68"/>
  <c r="P57" i="68"/>
  <c r="K57" i="68"/>
  <c r="R27" i="68"/>
  <c r="O27" i="68"/>
  <c r="I27" i="68"/>
  <c r="K27" i="68"/>
  <c r="R153" i="68"/>
  <c r="Q153" i="68"/>
  <c r="O153" i="68"/>
  <c r="C141" i="29"/>
  <c r="E141" i="29" s="1"/>
  <c r="G141" i="29" s="1"/>
  <c r="E141" i="68"/>
  <c r="T141" i="68" s="1"/>
  <c r="N129" i="68"/>
  <c r="Q129" i="68"/>
  <c r="D121" i="45"/>
  <c r="E121" i="68"/>
  <c r="R106" i="68"/>
  <c r="Q106" i="68"/>
  <c r="O106" i="68"/>
  <c r="K106" i="68"/>
  <c r="L106" i="68"/>
  <c r="T106" i="68"/>
  <c r="J106" i="68"/>
  <c r="D45" i="45"/>
  <c r="E45" i="68"/>
  <c r="D23" i="45"/>
  <c r="C23" i="29"/>
  <c r="E23" i="29" s="1"/>
  <c r="I23" i="29" s="1"/>
  <c r="E23" i="68"/>
  <c r="Q108" i="68"/>
  <c r="G52" i="29"/>
  <c r="L59" i="68"/>
  <c r="R49" i="68"/>
  <c r="N49" i="68"/>
  <c r="N143" i="68"/>
  <c r="R101" i="68"/>
  <c r="N163" i="68"/>
  <c r="I163" i="68"/>
  <c r="J163" i="68"/>
  <c r="R163" i="68"/>
  <c r="I120" i="68"/>
  <c r="K120" i="68"/>
  <c r="E99" i="68"/>
  <c r="T99" i="68" s="1"/>
  <c r="O66" i="68"/>
  <c r="N66" i="68"/>
  <c r="P26" i="68"/>
  <c r="O26" i="68"/>
  <c r="R26" i="68"/>
  <c r="J26" i="68"/>
  <c r="T26" i="68"/>
  <c r="N26" i="68"/>
  <c r="L26" i="68"/>
  <c r="D89" i="45"/>
  <c r="E89" i="68"/>
  <c r="J89" i="68" s="1"/>
  <c r="E67" i="68"/>
  <c r="P67" i="68" s="1"/>
  <c r="D67" i="45"/>
  <c r="F67" i="44"/>
  <c r="C67" i="29"/>
  <c r="E67" i="29" s="1"/>
  <c r="K52" i="68"/>
  <c r="O52" i="68"/>
  <c r="R52" i="68"/>
  <c r="L52" i="68"/>
  <c r="Q52" i="68"/>
  <c r="T52" i="68"/>
  <c r="D14" i="45"/>
  <c r="F14" i="44"/>
  <c r="E14" i="68"/>
  <c r="P38" i="68"/>
  <c r="L38" i="68"/>
  <c r="N38" i="68"/>
  <c r="D136" i="45"/>
  <c r="F136" i="44"/>
  <c r="C136" i="29"/>
  <c r="E136" i="29" s="1"/>
  <c r="G136" i="29" s="1"/>
  <c r="F123" i="44"/>
  <c r="C123" i="29"/>
  <c r="E123" i="29" s="1"/>
  <c r="G123" i="29" s="1"/>
  <c r="F47" i="44"/>
  <c r="C47" i="29"/>
  <c r="E47" i="29" s="1"/>
  <c r="G47" i="29" s="1"/>
  <c r="E47" i="68"/>
  <c r="J113" i="68"/>
  <c r="Q38" i="68"/>
  <c r="H116" i="29"/>
  <c r="R113" i="68"/>
  <c r="M39" i="68"/>
  <c r="F143" i="44"/>
  <c r="H52" i="29"/>
  <c r="F61" i="44"/>
  <c r="H99" i="29"/>
  <c r="T113" i="68"/>
  <c r="K109" i="68"/>
  <c r="P109" i="68"/>
  <c r="N109" i="68"/>
  <c r="L109" i="68"/>
  <c r="E54" i="68"/>
  <c r="T34" i="68"/>
  <c r="I34" i="68"/>
  <c r="K34" i="68"/>
  <c r="G66" i="29"/>
  <c r="I66" i="29"/>
  <c r="H66" i="29"/>
  <c r="C21" i="29"/>
  <c r="E21" i="29" s="1"/>
  <c r="E21" i="68"/>
  <c r="G13" i="29"/>
  <c r="I13" i="29"/>
  <c r="C6" i="29"/>
  <c r="E6" i="29" s="1"/>
  <c r="I6" i="29" s="1"/>
  <c r="P133" i="68"/>
  <c r="F40" i="44"/>
  <c r="C168" i="15"/>
  <c r="J133" i="68"/>
  <c r="Q113" i="68"/>
  <c r="J135" i="68"/>
  <c r="D143" i="45"/>
  <c r="M25" i="68"/>
  <c r="P131" i="68"/>
  <c r="D61" i="45"/>
  <c r="Q59" i="68"/>
  <c r="S59" i="68" s="1"/>
  <c r="T38" i="68"/>
  <c r="C108" i="29"/>
  <c r="E108" i="29" s="1"/>
  <c r="G108" i="29" s="1"/>
  <c r="O49" i="68"/>
  <c r="E123" i="68"/>
  <c r="J143" i="68"/>
  <c r="T80" i="68"/>
  <c r="J118" i="68"/>
  <c r="L118" i="68"/>
  <c r="I118" i="68"/>
  <c r="K118" i="68"/>
  <c r="R118" i="68"/>
  <c r="S118" i="68" s="1"/>
  <c r="Q85" i="68"/>
  <c r="K85" i="68"/>
  <c r="R85" i="68"/>
  <c r="O85" i="68"/>
  <c r="J76" i="68"/>
  <c r="I24" i="68"/>
  <c r="N24" i="68"/>
  <c r="R24" i="68"/>
  <c r="L24" i="68"/>
  <c r="D128" i="29"/>
  <c r="G14" i="29"/>
  <c r="H14" i="29"/>
  <c r="F89" i="44"/>
  <c r="Q73" i="68"/>
  <c r="P73" i="68"/>
  <c r="J73" i="68"/>
  <c r="N73" i="68"/>
  <c r="I73" i="68"/>
  <c r="R73" i="68"/>
  <c r="O73" i="68"/>
  <c r="M164" i="68"/>
  <c r="D91" i="45"/>
  <c r="D13" i="45"/>
  <c r="D24" i="45"/>
  <c r="C91" i="29"/>
  <c r="E91" i="29" s="1"/>
  <c r="G91" i="29" s="1"/>
  <c r="AI168" i="15"/>
  <c r="M41" i="68"/>
  <c r="E17" i="83"/>
  <c r="H24" i="83"/>
  <c r="E11" i="83"/>
  <c r="L8" i="83"/>
  <c r="L12" i="83"/>
  <c r="L14" i="83"/>
  <c r="G24" i="83"/>
  <c r="L13" i="83"/>
  <c r="L10" i="83"/>
  <c r="L9" i="83"/>
  <c r="L16" i="83"/>
  <c r="K7" i="83"/>
  <c r="E7" i="83"/>
  <c r="K15" i="83"/>
  <c r="E15" i="83"/>
  <c r="E16" i="83"/>
  <c r="E9" i="83"/>
  <c r="K16" i="83"/>
  <c r="D24" i="120"/>
  <c r="D52" i="120"/>
  <c r="E10" i="83"/>
  <c r="C24" i="120"/>
  <c r="F24" i="120"/>
  <c r="B14" i="35" s="1"/>
  <c r="E52" i="120"/>
  <c r="E12" i="83"/>
  <c r="E13" i="83"/>
  <c r="D24" i="83"/>
  <c r="J52" i="120"/>
  <c r="H52" i="120"/>
  <c r="G24" i="120"/>
  <c r="K6" i="83"/>
  <c r="E6" i="83"/>
  <c r="C24" i="83"/>
  <c r="G35" i="44"/>
  <c r="H80" i="29"/>
  <c r="I80" i="29"/>
  <c r="H103" i="29"/>
  <c r="I103" i="29"/>
  <c r="I63" i="29"/>
  <c r="H63" i="29"/>
  <c r="G63" i="29"/>
  <c r="I127" i="29"/>
  <c r="H127" i="29"/>
  <c r="H21" i="29"/>
  <c r="G21" i="29"/>
  <c r="I21" i="29"/>
  <c r="I95" i="29"/>
  <c r="H95" i="29"/>
  <c r="H62" i="29"/>
  <c r="G62" i="29"/>
  <c r="I62" i="29"/>
  <c r="I59" i="29"/>
  <c r="G38" i="29"/>
  <c r="H129" i="29"/>
  <c r="I92" i="29"/>
  <c r="H120" i="29"/>
  <c r="G32" i="29"/>
  <c r="G57" i="29"/>
  <c r="G39" i="29"/>
  <c r="H139" i="29"/>
  <c r="I167" i="29"/>
  <c r="G64" i="29"/>
  <c r="H65" i="29"/>
  <c r="H167" i="29"/>
  <c r="I64" i="29"/>
  <c r="H59" i="29"/>
  <c r="I139" i="29"/>
  <c r="I38" i="29"/>
  <c r="G65" i="29"/>
  <c r="I146" i="29"/>
  <c r="G38" i="33"/>
  <c r="G47" i="33"/>
  <c r="W149" i="32"/>
  <c r="M118" i="32"/>
  <c r="M117" i="32"/>
  <c r="K105" i="32"/>
  <c r="W83" i="32"/>
  <c r="W72" i="32"/>
  <c r="Z72" i="32" s="1"/>
  <c r="W71" i="32"/>
  <c r="K59" i="32"/>
  <c r="K20" i="32"/>
  <c r="K137" i="32"/>
  <c r="K136" i="32"/>
  <c r="K134" i="32"/>
  <c r="W133" i="32"/>
  <c r="Z133" i="32" s="1"/>
  <c r="K169" i="32"/>
  <c r="N169" i="32" s="1"/>
  <c r="W151" i="32"/>
  <c r="K151" i="32"/>
  <c r="Y119" i="32"/>
  <c r="W95" i="32"/>
  <c r="M95" i="32"/>
  <c r="M60" i="32"/>
  <c r="W46" i="32"/>
  <c r="Z46" i="32" s="1"/>
  <c r="K35" i="32"/>
  <c r="K34" i="32"/>
  <c r="M33" i="32"/>
  <c r="Y32" i="32"/>
  <c r="W20" i="32"/>
  <c r="M140" i="32"/>
  <c r="Y132" i="32"/>
  <c r="K121" i="32"/>
  <c r="K86" i="32"/>
  <c r="K76" i="32"/>
  <c r="K75" i="32"/>
  <c r="W61" i="32"/>
  <c r="Z61" i="32" s="1"/>
  <c r="W22" i="32"/>
  <c r="Z22" i="32" s="1"/>
  <c r="Y11" i="32"/>
  <c r="K10" i="32"/>
  <c r="Y140" i="32"/>
  <c r="K122" i="32"/>
  <c r="Y110" i="32"/>
  <c r="Y109" i="32"/>
  <c r="K77" i="32"/>
  <c r="N77" i="32" s="1"/>
  <c r="W63" i="32"/>
  <c r="K51" i="32"/>
  <c r="W37" i="32"/>
  <c r="W12" i="32"/>
  <c r="Y169" i="32"/>
  <c r="W98" i="32"/>
  <c r="Z98" i="32" s="1"/>
  <c r="M89" i="32"/>
  <c r="W78" i="32"/>
  <c r="K78" i="32"/>
  <c r="W39" i="32"/>
  <c r="W38" i="32"/>
  <c r="W27" i="32"/>
  <c r="K27" i="32"/>
  <c r="N27" i="32" s="1"/>
  <c r="Y165" i="32"/>
  <c r="M158" i="32"/>
  <c r="W143" i="32"/>
  <c r="M126" i="32"/>
  <c r="W125" i="32"/>
  <c r="Y124" i="32"/>
  <c r="W113" i="32"/>
  <c r="M90" i="32"/>
  <c r="M68" i="32"/>
  <c r="W67" i="32"/>
  <c r="M67" i="32"/>
  <c r="M66" i="32"/>
  <c r="Y65" i="32"/>
  <c r="W52" i="32"/>
  <c r="I170" i="32"/>
  <c r="W159" i="32"/>
  <c r="K114" i="32"/>
  <c r="M102" i="32"/>
  <c r="Y101" i="32"/>
  <c r="K69" i="32"/>
  <c r="M43" i="32"/>
  <c r="K42" i="32"/>
  <c r="M41" i="32"/>
  <c r="W29" i="32"/>
  <c r="W28" i="32"/>
  <c r="W167" i="32"/>
  <c r="Z167" i="32" s="1"/>
  <c r="W148" i="32"/>
  <c r="Z148" i="32" s="1"/>
  <c r="W129" i="32"/>
  <c r="K129" i="32"/>
  <c r="Y103" i="32"/>
  <c r="W92" i="32"/>
  <c r="K83" i="32"/>
  <c r="M82" i="32"/>
  <c r="Y81" i="32"/>
  <c r="W70" i="32"/>
  <c r="M44" i="32"/>
  <c r="W30" i="32"/>
  <c r="Y19" i="32"/>
  <c r="L52" i="30"/>
  <c r="L165" i="30"/>
  <c r="G114" i="30"/>
  <c r="G77" i="30"/>
  <c r="L147" i="30"/>
  <c r="G47" i="30"/>
  <c r="G42" i="30"/>
  <c r="G94" i="30"/>
  <c r="G128" i="30"/>
  <c r="G88" i="30"/>
  <c r="L37" i="30"/>
  <c r="F169" i="30"/>
  <c r="G63" i="30"/>
  <c r="G139" i="30"/>
  <c r="L42" i="30"/>
  <c r="L31" i="30"/>
  <c r="J42" i="68"/>
  <c r="K134" i="68"/>
  <c r="O13" i="68"/>
  <c r="I116" i="68"/>
  <c r="R58" i="68"/>
  <c r="K13" i="68"/>
  <c r="K107" i="68"/>
  <c r="R108" i="68"/>
  <c r="J126" i="68"/>
  <c r="N13" i="68"/>
  <c r="R22" i="68"/>
  <c r="J74" i="68"/>
  <c r="H101" i="68"/>
  <c r="J134" i="68"/>
  <c r="M153" i="68"/>
  <c r="O108" i="68"/>
  <c r="R107" i="68"/>
  <c r="R154" i="68"/>
  <c r="Q154" i="68"/>
  <c r="T116" i="68"/>
  <c r="P35" i="68"/>
  <c r="I58" i="68"/>
  <c r="T64" i="68"/>
  <c r="I154" i="68"/>
  <c r="J64" i="68"/>
  <c r="O64" i="68"/>
  <c r="I13" i="68"/>
  <c r="O116" i="68"/>
  <c r="L108" i="68"/>
  <c r="M144" i="68"/>
  <c r="P58" i="68"/>
  <c r="T126" i="68"/>
  <c r="O91" i="68"/>
  <c r="R105" i="68"/>
  <c r="H119" i="68"/>
  <c r="N99" i="68"/>
  <c r="M12" i="68"/>
  <c r="M146" i="68"/>
  <c r="Q74" i="68"/>
  <c r="P22" i="68"/>
  <c r="Q58" i="68"/>
  <c r="I108" i="68"/>
  <c r="I126" i="68"/>
  <c r="L116" i="68"/>
  <c r="M18" i="68"/>
  <c r="K126" i="68"/>
  <c r="N35" i="68"/>
  <c r="M98" i="68"/>
  <c r="L154" i="68"/>
  <c r="K116" i="68"/>
  <c r="T58" i="68"/>
  <c r="T42" i="68"/>
  <c r="N91" i="68"/>
  <c r="O83" i="68"/>
  <c r="Q91" i="68"/>
  <c r="F119" i="68"/>
  <c r="I99" i="68"/>
  <c r="L91" i="68"/>
  <c r="N58" i="68"/>
  <c r="L126" i="68"/>
  <c r="J83" i="68"/>
  <c r="Q35" i="68"/>
  <c r="L64" i="68"/>
  <c r="O107" i="68"/>
  <c r="J107" i="68"/>
  <c r="O42" i="68"/>
  <c r="P91" i="68"/>
  <c r="L83" i="68"/>
  <c r="Q42" i="68"/>
  <c r="N134" i="68"/>
  <c r="R99" i="68"/>
  <c r="L35" i="68"/>
  <c r="O58" i="68"/>
  <c r="T83" i="68"/>
  <c r="K58" i="68"/>
  <c r="N126" i="68"/>
  <c r="K64" i="68"/>
  <c r="Q126" i="68"/>
  <c r="I83" i="68"/>
  <c r="J116" i="68"/>
  <c r="L167" i="68"/>
  <c r="P74" i="68"/>
  <c r="P107" i="68"/>
  <c r="P116" i="68"/>
  <c r="R13" i="68"/>
  <c r="N42" i="68"/>
  <c r="G76" i="68"/>
  <c r="G57" i="68"/>
  <c r="L134" i="68"/>
  <c r="K99" i="68"/>
  <c r="P42" i="68"/>
  <c r="K91" i="68"/>
  <c r="R116" i="68"/>
  <c r="O154" i="68"/>
  <c r="J58" i="68"/>
  <c r="T35" i="68"/>
  <c r="O35" i="68"/>
  <c r="R35" i="68"/>
  <c r="P154" i="68"/>
  <c r="Q13" i="68"/>
  <c r="T13" i="68"/>
  <c r="N51" i="68"/>
  <c r="R74" i="68"/>
  <c r="P108" i="68"/>
  <c r="O99" i="68"/>
  <c r="J108" i="68"/>
  <c r="P99" i="68"/>
  <c r="T154" i="68"/>
  <c r="P64" i="68"/>
  <c r="M102" i="68"/>
  <c r="J99" i="68"/>
  <c r="K35" i="68"/>
  <c r="J154" i="68"/>
  <c r="J13" i="68"/>
  <c r="T108" i="68"/>
  <c r="R126" i="68"/>
  <c r="H164" i="29"/>
  <c r="I164" i="29"/>
  <c r="T165" i="68"/>
  <c r="P165" i="68"/>
  <c r="N165" i="68"/>
  <c r="K165" i="68"/>
  <c r="J165" i="68"/>
  <c r="O165" i="68"/>
  <c r="I165" i="68"/>
  <c r="L165" i="68"/>
  <c r="I56" i="29"/>
  <c r="H56" i="29"/>
  <c r="G56" i="29"/>
  <c r="I150" i="29"/>
  <c r="H150" i="29"/>
  <c r="H90" i="29"/>
  <c r="I90" i="29"/>
  <c r="H121" i="29"/>
  <c r="I121" i="29"/>
  <c r="H151" i="29"/>
  <c r="I151" i="29"/>
  <c r="I105" i="29"/>
  <c r="H105" i="29"/>
  <c r="I131" i="29"/>
  <c r="H131" i="29"/>
  <c r="G76" i="29"/>
  <c r="H76" i="29"/>
  <c r="I76" i="29"/>
  <c r="I46" i="29"/>
  <c r="G46" i="29"/>
  <c r="H46" i="29"/>
  <c r="I45" i="29"/>
  <c r="G45" i="29"/>
  <c r="H45" i="29"/>
  <c r="J124" i="68"/>
  <c r="T124" i="68"/>
  <c r="N124" i="68"/>
  <c r="L124" i="68"/>
  <c r="I124" i="68"/>
  <c r="K124" i="68"/>
  <c r="O124" i="68"/>
  <c r="T114" i="68"/>
  <c r="J114" i="68"/>
  <c r="K114" i="68"/>
  <c r="O114" i="68"/>
  <c r="Q114" i="68"/>
  <c r="P114" i="68"/>
  <c r="R114" i="68"/>
  <c r="L114" i="68"/>
  <c r="T97" i="68"/>
  <c r="O97" i="68"/>
  <c r="Q97" i="68"/>
  <c r="J97" i="68"/>
  <c r="R97" i="68"/>
  <c r="P97" i="68"/>
  <c r="L97" i="68"/>
  <c r="N97" i="68"/>
  <c r="K97" i="68"/>
  <c r="I97" i="68"/>
  <c r="R89" i="68"/>
  <c r="T89" i="68"/>
  <c r="I72" i="68"/>
  <c r="T72" i="68"/>
  <c r="N72" i="68"/>
  <c r="L72" i="68"/>
  <c r="O72" i="68"/>
  <c r="P72" i="68"/>
  <c r="J72" i="68"/>
  <c r="Q72" i="68"/>
  <c r="R72" i="68"/>
  <c r="G8" i="29"/>
  <c r="R124" i="68"/>
  <c r="P124" i="68"/>
  <c r="F122" i="44"/>
  <c r="E122" i="68"/>
  <c r="C122" i="29"/>
  <c r="E122" i="29" s="1"/>
  <c r="G122" i="29" s="1"/>
  <c r="D93" i="45"/>
  <c r="E93" i="68"/>
  <c r="F93" i="44"/>
  <c r="D82" i="45"/>
  <c r="E82" i="68"/>
  <c r="C82" i="29"/>
  <c r="E82" i="29" s="1"/>
  <c r="G82" i="29" s="1"/>
  <c r="F82" i="44"/>
  <c r="H128" i="29"/>
  <c r="I19" i="29"/>
  <c r="G19" i="29"/>
  <c r="H31" i="29"/>
  <c r="I31" i="29"/>
  <c r="G31" i="29"/>
  <c r="H68" i="29"/>
  <c r="G68" i="29"/>
  <c r="G48" i="29"/>
  <c r="H48" i="29"/>
  <c r="P156" i="68"/>
  <c r="Q156" i="68"/>
  <c r="R156" i="68"/>
  <c r="N156" i="68"/>
  <c r="I156" i="68"/>
  <c r="J156" i="68"/>
  <c r="L156" i="68"/>
  <c r="T156" i="68"/>
  <c r="O149" i="68"/>
  <c r="J149" i="68"/>
  <c r="I149" i="68"/>
  <c r="K149" i="68"/>
  <c r="L149" i="68"/>
  <c r="Q149" i="68"/>
  <c r="P149" i="68"/>
  <c r="N149" i="68"/>
  <c r="T142" i="68"/>
  <c r="L142" i="68"/>
  <c r="O142" i="68"/>
  <c r="Q142" i="68"/>
  <c r="J142" i="68"/>
  <c r="N142" i="68"/>
  <c r="R142" i="68"/>
  <c r="I115" i="29"/>
  <c r="G41" i="29"/>
  <c r="H41" i="29"/>
  <c r="G12" i="29"/>
  <c r="H12" i="29"/>
  <c r="K7" i="68"/>
  <c r="I77" i="29"/>
  <c r="I43" i="29"/>
  <c r="G43" i="29"/>
  <c r="H43" i="29"/>
  <c r="I55" i="29"/>
  <c r="H55" i="29"/>
  <c r="G55" i="29"/>
  <c r="G30" i="29"/>
  <c r="I136" i="68"/>
  <c r="K136" i="68"/>
  <c r="N136" i="68"/>
  <c r="I168" i="15"/>
  <c r="E168" i="15"/>
  <c r="N43" i="68"/>
  <c r="J43" i="68"/>
  <c r="R43" i="68"/>
  <c r="L43" i="68"/>
  <c r="O43" i="68"/>
  <c r="I43" i="68"/>
  <c r="T43" i="68"/>
  <c r="P43" i="68"/>
  <c r="Q43" i="68"/>
  <c r="K36" i="68"/>
  <c r="R36" i="68"/>
  <c r="S36" i="68" s="1"/>
  <c r="T36" i="68"/>
  <c r="J36" i="68"/>
  <c r="L36" i="68"/>
  <c r="N36" i="68"/>
  <c r="I111" i="29"/>
  <c r="H77" i="29"/>
  <c r="I118" i="29"/>
  <c r="I134" i="68"/>
  <c r="T134" i="68"/>
  <c r="P134" i="68"/>
  <c r="N114" i="68"/>
  <c r="D6" i="29"/>
  <c r="D168" i="15"/>
  <c r="I93" i="29"/>
  <c r="I114" i="68"/>
  <c r="I57" i="68"/>
  <c r="N57" i="68"/>
  <c r="Q57" i="68"/>
  <c r="O57" i="68"/>
  <c r="J57" i="68"/>
  <c r="T57" i="68"/>
  <c r="J167" i="68"/>
  <c r="L104" i="68"/>
  <c r="T50" i="68"/>
  <c r="J168" i="15"/>
  <c r="K167" i="68"/>
  <c r="K155" i="68"/>
  <c r="N155" i="68"/>
  <c r="P96" i="68"/>
  <c r="I96" i="68"/>
  <c r="L96" i="68"/>
  <c r="R96" i="68"/>
  <c r="T79" i="68"/>
  <c r="R79" i="68"/>
  <c r="Q71" i="68"/>
  <c r="L71" i="68"/>
  <c r="T71" i="68"/>
  <c r="K71" i="68"/>
  <c r="N55" i="68"/>
  <c r="R42" i="68"/>
  <c r="K42" i="68"/>
  <c r="F153" i="44"/>
  <c r="C153" i="29"/>
  <c r="E153" i="29" s="1"/>
  <c r="G153" i="29" s="1"/>
  <c r="E88" i="68"/>
  <c r="C88" i="29"/>
  <c r="E88" i="29" s="1"/>
  <c r="G88" i="29" s="1"/>
  <c r="H168" i="15"/>
  <c r="T78" i="68"/>
  <c r="N78" i="68"/>
  <c r="L78" i="68"/>
  <c r="C140" i="29"/>
  <c r="E140" i="29" s="1"/>
  <c r="G140" i="29" s="1"/>
  <c r="D140" i="45"/>
  <c r="M29" i="68"/>
  <c r="Q167" i="68"/>
  <c r="L112" i="68"/>
  <c r="T167" i="68"/>
  <c r="I167" i="68"/>
  <c r="I129" i="68"/>
  <c r="R78" i="68"/>
  <c r="N167" i="68"/>
  <c r="E140" i="68"/>
  <c r="R111" i="68"/>
  <c r="T111" i="68"/>
  <c r="N102" i="68"/>
  <c r="P102" i="68"/>
  <c r="Q86" i="68"/>
  <c r="S86" i="68" s="1"/>
  <c r="N86" i="68"/>
  <c r="K86" i="68"/>
  <c r="M86" i="68" s="1"/>
  <c r="T86" i="68"/>
  <c r="K77" i="68"/>
  <c r="M77" i="68" s="1"/>
  <c r="O77" i="68"/>
  <c r="P77" i="68"/>
  <c r="N77" i="68"/>
  <c r="Q69" i="68"/>
  <c r="L69" i="68"/>
  <c r="T69" i="68"/>
  <c r="K69" i="68"/>
  <c r="F139" i="44"/>
  <c r="G139" i="44" s="1"/>
  <c r="D139" i="45"/>
  <c r="E139" i="68"/>
  <c r="M63" i="68"/>
  <c r="P167" i="68"/>
  <c r="O167" i="68"/>
  <c r="G87" i="44"/>
  <c r="P129" i="68"/>
  <c r="L129" i="68"/>
  <c r="L55" i="68"/>
  <c r="J78" i="68"/>
  <c r="P104" i="68"/>
  <c r="J110" i="68"/>
  <c r="T110" i="68"/>
  <c r="J101" i="68"/>
  <c r="N101" i="68"/>
  <c r="P101" i="68"/>
  <c r="J85" i="68"/>
  <c r="N85" i="68"/>
  <c r="Q67" i="68"/>
  <c r="F103" i="44"/>
  <c r="E103" i="68"/>
  <c r="D20" i="45"/>
  <c r="E20" i="68"/>
  <c r="F20" i="44"/>
  <c r="D166" i="45"/>
  <c r="E166" i="68"/>
  <c r="M15" i="68"/>
  <c r="O104" i="68"/>
  <c r="K104" i="68"/>
  <c r="Q55" i="68"/>
  <c r="J112" i="68"/>
  <c r="T129" i="68"/>
  <c r="O55" i="68"/>
  <c r="H98" i="29"/>
  <c r="T104" i="68"/>
  <c r="R109" i="68"/>
  <c r="T109" i="68"/>
  <c r="K84" i="68"/>
  <c r="K75" i="68"/>
  <c r="L75" i="68"/>
  <c r="T75" i="68"/>
  <c r="I75" i="68"/>
  <c r="R75" i="68"/>
  <c r="J66" i="68"/>
  <c r="L66" i="68"/>
  <c r="I66" i="68"/>
  <c r="P66" i="68"/>
  <c r="P46" i="68"/>
  <c r="I46" i="68"/>
  <c r="T46" i="68"/>
  <c r="Q46" i="68"/>
  <c r="D117" i="45"/>
  <c r="F117" i="44"/>
  <c r="E117" i="68"/>
  <c r="C117" i="29"/>
  <c r="E117" i="29" s="1"/>
  <c r="G117" i="29" s="1"/>
  <c r="F70" i="44"/>
  <c r="E70" i="68"/>
  <c r="N63" i="68"/>
  <c r="P63" i="68"/>
  <c r="M48" i="68"/>
  <c r="J104" i="68"/>
  <c r="K55" i="68"/>
  <c r="I55" i="68"/>
  <c r="P55" i="68"/>
  <c r="P112" i="68"/>
  <c r="S112" i="68" s="1"/>
  <c r="I107" i="68"/>
  <c r="T107" i="68"/>
  <c r="L99" i="68"/>
  <c r="Q99" i="68"/>
  <c r="T91" i="68"/>
  <c r="J91" i="68"/>
  <c r="R91" i="68"/>
  <c r="N83" i="68"/>
  <c r="Q83" i="68"/>
  <c r="P83" i="68"/>
  <c r="K83" i="68"/>
  <c r="I74" i="68"/>
  <c r="T74" i="68"/>
  <c r="K74" i="68"/>
  <c r="O74" i="68"/>
  <c r="Q65" i="68"/>
  <c r="P65" i="68"/>
  <c r="J65" i="68"/>
  <c r="O65" i="68"/>
  <c r="D28" i="45"/>
  <c r="F28" i="44"/>
  <c r="T112" i="68"/>
  <c r="L81" i="68"/>
  <c r="N81" i="68"/>
  <c r="P81" i="68"/>
  <c r="J81" i="68"/>
  <c r="I64" i="68"/>
  <c r="R64" i="68"/>
  <c r="I68" i="68"/>
  <c r="K68" i="68"/>
  <c r="P68" i="68"/>
  <c r="M128" i="68"/>
  <c r="V170" i="43"/>
  <c r="W170" i="43"/>
  <c r="X170" i="32"/>
  <c r="AW147" i="18"/>
  <c r="AW59" i="18"/>
  <c r="AW156" i="18"/>
  <c r="AV168" i="18"/>
  <c r="C240" i="38" s="1"/>
  <c r="AW57" i="18"/>
  <c r="AW65" i="18"/>
  <c r="AW41" i="18"/>
  <c r="AW49" i="18"/>
  <c r="N48" i="32"/>
  <c r="AW138" i="18"/>
  <c r="L170" i="32"/>
  <c r="AW35" i="18"/>
  <c r="N140" i="32"/>
  <c r="Z169" i="32"/>
  <c r="Z51" i="32"/>
  <c r="N68" i="32"/>
  <c r="AW113" i="18"/>
  <c r="AW99" i="18"/>
  <c r="N137" i="32"/>
  <c r="N136" i="32"/>
  <c r="N134" i="32"/>
  <c r="N141" i="32"/>
  <c r="AW10" i="18"/>
  <c r="AW87" i="18"/>
  <c r="Z159" i="32"/>
  <c r="Z151" i="32"/>
  <c r="N151" i="32"/>
  <c r="Z149" i="32"/>
  <c r="Z143" i="32"/>
  <c r="Z129" i="32"/>
  <c r="N129" i="32"/>
  <c r="Z125" i="32"/>
  <c r="N122" i="32"/>
  <c r="N121" i="32"/>
  <c r="N114" i="32"/>
  <c r="Z113" i="32"/>
  <c r="N105" i="32"/>
  <c r="Z95" i="32"/>
  <c r="Z92" i="32"/>
  <c r="N86" i="32"/>
  <c r="Z83" i="32"/>
  <c r="N83" i="32"/>
  <c r="Z78" i="32"/>
  <c r="N78" i="32"/>
  <c r="N76" i="32"/>
  <c r="N75" i="32"/>
  <c r="Z71" i="32"/>
  <c r="Z70" i="32"/>
  <c r="N69" i="32"/>
  <c r="Z67" i="32"/>
  <c r="Z63" i="32"/>
  <c r="N59" i="32"/>
  <c r="Z52" i="32"/>
  <c r="N51" i="32"/>
  <c r="N42" i="32"/>
  <c r="Z39" i="32"/>
  <c r="Z38" i="32"/>
  <c r="Z37" i="32"/>
  <c r="N35" i="32"/>
  <c r="N34" i="32"/>
  <c r="Z30" i="32"/>
  <c r="Z29" i="32"/>
  <c r="Z28" i="32"/>
  <c r="Z27" i="32"/>
  <c r="Z20" i="32"/>
  <c r="N20" i="32"/>
  <c r="Z12" i="32"/>
  <c r="N10" i="32"/>
  <c r="L167" i="30"/>
  <c r="G43" i="30"/>
  <c r="L118" i="30"/>
  <c r="L97" i="30"/>
  <c r="G66" i="30"/>
  <c r="G33" i="30"/>
  <c r="G26" i="30"/>
  <c r="L94" i="30"/>
  <c r="L158" i="30"/>
  <c r="G41" i="30"/>
  <c r="G25" i="30"/>
  <c r="G11" i="30"/>
  <c r="L139" i="30"/>
  <c r="G68" i="30"/>
  <c r="G67" i="30"/>
  <c r="K169" i="30"/>
  <c r="G35" i="30"/>
  <c r="P168" i="4"/>
  <c r="O168" i="4"/>
  <c r="C239" i="38" s="1"/>
  <c r="G79" i="30"/>
  <c r="L150" i="30"/>
  <c r="L10" i="30"/>
  <c r="G150" i="30"/>
  <c r="G116" i="30"/>
  <c r="J169" i="30"/>
  <c r="E169" i="30"/>
  <c r="AA168" i="5"/>
  <c r="C238" i="38" s="1"/>
  <c r="G32" i="30"/>
  <c r="G142" i="30"/>
  <c r="G91" i="30"/>
  <c r="G18" i="30"/>
  <c r="G100" i="30"/>
  <c r="G101" i="30"/>
  <c r="G56" i="30"/>
  <c r="G49" i="30"/>
  <c r="L36" i="30"/>
  <c r="G27" i="30"/>
  <c r="L22" i="30"/>
  <c r="G124" i="30"/>
  <c r="L45" i="30"/>
  <c r="G9" i="30"/>
  <c r="G19" i="30"/>
  <c r="G7" i="30"/>
  <c r="G119" i="30"/>
  <c r="L146" i="30"/>
  <c r="G122" i="30"/>
  <c r="G120" i="30"/>
  <c r="G50" i="30"/>
  <c r="L140" i="30"/>
  <c r="L142" i="30"/>
  <c r="L88" i="30"/>
  <c r="G57" i="30"/>
  <c r="G24" i="30"/>
  <c r="L128" i="30"/>
  <c r="L120" i="30"/>
  <c r="G154" i="30"/>
  <c r="G134" i="30"/>
  <c r="G133" i="30"/>
  <c r="G17" i="30"/>
  <c r="L68" i="30"/>
  <c r="L11" i="30"/>
  <c r="G96" i="30"/>
  <c r="G40" i="30"/>
  <c r="L27" i="30"/>
  <c r="D169" i="30"/>
  <c r="I169" i="30"/>
  <c r="G82" i="30"/>
  <c r="L78" i="30"/>
  <c r="L95" i="30"/>
  <c r="L166" i="30"/>
  <c r="L12" i="30"/>
  <c r="L19" i="30"/>
  <c r="G89" i="30"/>
  <c r="L70" i="30"/>
  <c r="L124" i="30"/>
  <c r="G135" i="30"/>
  <c r="L35" i="30"/>
  <c r="G125" i="30"/>
  <c r="L131" i="30"/>
  <c r="L14" i="30"/>
  <c r="L109" i="30"/>
  <c r="L46" i="30"/>
  <c r="L26" i="30"/>
  <c r="G10" i="30"/>
  <c r="G110" i="30"/>
  <c r="G136" i="30"/>
  <c r="L13" i="30"/>
  <c r="L157" i="30"/>
  <c r="L91" i="30"/>
  <c r="G23" i="30"/>
  <c r="L153" i="30"/>
  <c r="G76" i="30"/>
  <c r="L130" i="30"/>
  <c r="G34" i="30"/>
  <c r="L125" i="30"/>
  <c r="G20" i="30"/>
  <c r="L30" i="30"/>
  <c r="X168" i="6"/>
  <c r="L79" i="30"/>
  <c r="L86" i="30"/>
  <c r="L108" i="30"/>
  <c r="L164" i="30"/>
  <c r="G105" i="30"/>
  <c r="L54" i="30"/>
  <c r="G106" i="30"/>
  <c r="G126" i="30"/>
  <c r="G129" i="30"/>
  <c r="W168" i="6"/>
  <c r="G16" i="30"/>
  <c r="L60" i="30"/>
  <c r="L38" i="30"/>
  <c r="G55" i="30"/>
  <c r="G121" i="30"/>
  <c r="G113" i="30"/>
  <c r="E122" i="31"/>
  <c r="H122" i="31" s="1"/>
  <c r="E98" i="31"/>
  <c r="E164" i="31"/>
  <c r="E143" i="33"/>
  <c r="E130" i="33"/>
  <c r="E151" i="33"/>
  <c r="V169" i="7"/>
  <c r="G57" i="33"/>
  <c r="U169" i="7"/>
  <c r="E58" i="31"/>
  <c r="E90" i="33"/>
  <c r="G42" i="33"/>
  <c r="E34" i="31"/>
  <c r="E26" i="31"/>
  <c r="E82" i="33"/>
  <c r="E114" i="31"/>
  <c r="E74" i="31"/>
  <c r="E133" i="33"/>
  <c r="E106" i="33"/>
  <c r="E66" i="33"/>
  <c r="E11" i="31"/>
  <c r="G49" i="33"/>
  <c r="G10" i="33"/>
  <c r="I10" i="33" s="1"/>
  <c r="G95" i="33"/>
  <c r="E131" i="31"/>
  <c r="E125" i="31"/>
  <c r="E117" i="31"/>
  <c r="E85" i="31"/>
  <c r="E77" i="33"/>
  <c r="E61" i="33"/>
  <c r="G61" i="33" s="1"/>
  <c r="E45" i="33"/>
  <c r="H48" i="57"/>
  <c r="D106" i="33"/>
  <c r="G106" i="33" s="1"/>
  <c r="D32" i="44"/>
  <c r="D142" i="44"/>
  <c r="D6" i="33"/>
  <c r="D59" i="33"/>
  <c r="D143" i="44"/>
  <c r="H59" i="57"/>
  <c r="H83" i="57"/>
  <c r="D33" i="33"/>
  <c r="H33" i="57"/>
  <c r="D146" i="31"/>
  <c r="D37" i="33"/>
  <c r="D126" i="33"/>
  <c r="G126" i="33" s="1"/>
  <c r="I126" i="33" s="1"/>
  <c r="D67" i="44"/>
  <c r="D134" i="31"/>
  <c r="D131" i="44"/>
  <c r="D49" i="44"/>
  <c r="D67" i="31"/>
  <c r="D52" i="44"/>
  <c r="H111" i="57"/>
  <c r="D103" i="33"/>
  <c r="D118" i="44"/>
  <c r="D118" i="33"/>
  <c r="D114" i="44"/>
  <c r="D68" i="33"/>
  <c r="D44" i="31"/>
  <c r="D29" i="44"/>
  <c r="H110" i="57"/>
  <c r="D87" i="33"/>
  <c r="H40" i="57"/>
  <c r="H155" i="57"/>
  <c r="D60" i="31"/>
  <c r="D115" i="44"/>
  <c r="D83" i="44"/>
  <c r="D143" i="33"/>
  <c r="G39" i="33"/>
  <c r="D155" i="31"/>
  <c r="D110" i="31"/>
  <c r="D53" i="31"/>
  <c r="D28" i="31"/>
  <c r="D25" i="33"/>
  <c r="D21" i="33"/>
  <c r="D84" i="44"/>
  <c r="D40" i="44"/>
  <c r="D17" i="44"/>
  <c r="H114" i="57"/>
  <c r="H20" i="57"/>
  <c r="D6" i="31"/>
  <c r="D147" i="44"/>
  <c r="D139" i="33"/>
  <c r="H71" i="57"/>
  <c r="H67" i="57"/>
  <c r="D107" i="44"/>
  <c r="D142" i="33"/>
  <c r="G142" i="33" s="1"/>
  <c r="D125" i="44"/>
  <c r="D10" i="44"/>
  <c r="D79" i="44"/>
  <c r="D44" i="44"/>
  <c r="D16" i="31"/>
  <c r="D119" i="31"/>
  <c r="D130" i="33"/>
  <c r="D163" i="33"/>
  <c r="H151" i="57"/>
  <c r="D12" i="44"/>
  <c r="H72" i="57"/>
  <c r="D12" i="33"/>
  <c r="D20" i="31"/>
  <c r="H20" i="31" s="1"/>
  <c r="H37" i="57"/>
  <c r="H164" i="57"/>
  <c r="D139" i="44"/>
  <c r="D95" i="44"/>
  <c r="D91" i="31"/>
  <c r="D25" i="31"/>
  <c r="D9" i="31"/>
  <c r="D48" i="33"/>
  <c r="D32" i="33"/>
  <c r="D53" i="44"/>
  <c r="D28" i="44"/>
  <c r="D21" i="44"/>
  <c r="D92" i="31"/>
  <c r="H68" i="57"/>
  <c r="H32" i="57"/>
  <c r="D123" i="31"/>
  <c r="D155" i="33"/>
  <c r="D164" i="33"/>
  <c r="H52" i="57"/>
  <c r="D102" i="31"/>
  <c r="D150" i="44"/>
  <c r="D126" i="44"/>
  <c r="H167" i="57"/>
  <c r="D150" i="31"/>
  <c r="H130" i="57"/>
  <c r="D110" i="44"/>
  <c r="C235" i="38"/>
  <c r="G93" i="44"/>
  <c r="G167" i="33"/>
  <c r="H122" i="57"/>
  <c r="D87" i="31"/>
  <c r="D134" i="44"/>
  <c r="H126" i="57"/>
  <c r="H129" i="57"/>
  <c r="H63" i="57"/>
  <c r="D122" i="44"/>
  <c r="D41" i="31"/>
  <c r="D130" i="44"/>
  <c r="D167" i="31"/>
  <c r="D16" i="44"/>
  <c r="D60" i="44"/>
  <c r="H138" i="57"/>
  <c r="H56" i="57"/>
  <c r="H79" i="57"/>
  <c r="H115" i="57"/>
  <c r="D150" i="33"/>
  <c r="D12" i="31"/>
  <c r="H92" i="57"/>
  <c r="D138" i="31"/>
  <c r="D17" i="33"/>
  <c r="G128" i="33"/>
  <c r="D72" i="44"/>
  <c r="D13" i="44"/>
  <c r="D167" i="44"/>
  <c r="H88" i="57"/>
  <c r="D93" i="33"/>
  <c r="D40" i="33"/>
  <c r="D98" i="44"/>
  <c r="D154" i="31"/>
  <c r="D142" i="31"/>
  <c r="H102" i="57"/>
  <c r="D36" i="31"/>
  <c r="D13" i="33"/>
  <c r="G13" i="33" s="1"/>
  <c r="I13" i="33" s="1"/>
  <c r="D75" i="44"/>
  <c r="H6" i="57"/>
  <c r="D135" i="31"/>
  <c r="D107" i="31"/>
  <c r="D99" i="31"/>
  <c r="G105" i="33"/>
  <c r="G90" i="33"/>
  <c r="D63" i="31"/>
  <c r="D111" i="31"/>
  <c r="D154" i="44"/>
  <c r="D41" i="33"/>
  <c r="H135" i="57"/>
  <c r="D115" i="31"/>
  <c r="D111" i="44"/>
  <c r="D123" i="44"/>
  <c r="D24" i="31"/>
  <c r="D98" i="33"/>
  <c r="G98" i="33" s="1"/>
  <c r="D36" i="33"/>
  <c r="G36" i="33" s="1"/>
  <c r="D48" i="44"/>
  <c r="D9" i="44"/>
  <c r="H28" i="57"/>
  <c r="D106" i="31"/>
  <c r="D24" i="33"/>
  <c r="D118" i="31"/>
  <c r="D129" i="33"/>
  <c r="D163" i="44"/>
  <c r="D135" i="44"/>
  <c r="D122" i="33"/>
  <c r="H55" i="57"/>
  <c r="D55" i="31"/>
  <c r="H55" i="31" s="1"/>
  <c r="H17" i="57"/>
  <c r="D99" i="33"/>
  <c r="H36" i="57"/>
  <c r="D146" i="33"/>
  <c r="D88" i="31"/>
  <c r="D88" i="33"/>
  <c r="D56" i="33"/>
  <c r="G8" i="33"/>
  <c r="H86" i="57"/>
  <c r="C233" i="38"/>
  <c r="G170" i="32"/>
  <c r="R170" i="32"/>
  <c r="W168" i="32"/>
  <c r="Z168" i="32" s="1"/>
  <c r="K166" i="32"/>
  <c r="N166" i="32" s="1"/>
  <c r="W165" i="32"/>
  <c r="Z165" i="32" s="1"/>
  <c r="F170" i="32"/>
  <c r="U170" i="32"/>
  <c r="V170" i="32"/>
  <c r="D170" i="32"/>
  <c r="P170" i="32"/>
  <c r="Q170" i="32"/>
  <c r="E170" i="32"/>
  <c r="H170" i="32"/>
  <c r="H163" i="68"/>
  <c r="H164" i="68"/>
  <c r="G164" i="68"/>
  <c r="Y27" i="32"/>
  <c r="S170" i="32"/>
  <c r="K89" i="32"/>
  <c r="N89" i="32" s="1"/>
  <c r="K82" i="32"/>
  <c r="N82" i="32" s="1"/>
  <c r="M111" i="32"/>
  <c r="K90" i="32"/>
  <c r="N90" i="32" s="1"/>
  <c r="M34" i="32"/>
  <c r="K117" i="32"/>
  <c r="N117" i="32" s="1"/>
  <c r="K143" i="32"/>
  <c r="N143" i="32" s="1"/>
  <c r="M51" i="32"/>
  <c r="M42" i="32"/>
  <c r="K118" i="32"/>
  <c r="N118" i="32" s="1"/>
  <c r="Y168" i="32"/>
  <c r="W13" i="32"/>
  <c r="Z13" i="32" s="1"/>
  <c r="AW81" i="18"/>
  <c r="W121" i="32"/>
  <c r="Z121" i="32" s="1"/>
  <c r="M137" i="32"/>
  <c r="M8" i="32"/>
  <c r="W101" i="32"/>
  <c r="Z101" i="32" s="1"/>
  <c r="AW67" i="18"/>
  <c r="AW25" i="18"/>
  <c r="K95" i="32"/>
  <c r="N95" i="32" s="1"/>
  <c r="W103" i="32"/>
  <c r="Z103" i="32" s="1"/>
  <c r="M83" i="32"/>
  <c r="W14" i="32"/>
  <c r="K126" i="32"/>
  <c r="N126" i="32" s="1"/>
  <c r="M26" i="32"/>
  <c r="W65" i="32"/>
  <c r="Z65" i="32" s="1"/>
  <c r="K33" i="32"/>
  <c r="N33" i="32" s="1"/>
  <c r="W109" i="32"/>
  <c r="Z109" i="32" s="1"/>
  <c r="W81" i="32"/>
  <c r="Z81" i="32" s="1"/>
  <c r="Y125" i="32"/>
  <c r="M76" i="32"/>
  <c r="K11" i="32"/>
  <c r="N11" i="32" s="1"/>
  <c r="AW119" i="18"/>
  <c r="AW78" i="18"/>
  <c r="M18" i="32"/>
  <c r="K44" i="32"/>
  <c r="N44" i="32" s="1"/>
  <c r="M75" i="32"/>
  <c r="K43" i="32"/>
  <c r="N43" i="32" s="1"/>
  <c r="W140" i="32"/>
  <c r="Z140" i="32" s="1"/>
  <c r="W54" i="32"/>
  <c r="Z54" i="32" s="1"/>
  <c r="W132" i="32"/>
  <c r="Z132" i="32" s="1"/>
  <c r="K60" i="32"/>
  <c r="N60" i="32" s="1"/>
  <c r="K84" i="32"/>
  <c r="N84" i="32" s="1"/>
  <c r="Y149" i="32"/>
  <c r="K41" i="32"/>
  <c r="N41" i="32" s="1"/>
  <c r="Y95" i="32"/>
  <c r="W19" i="32"/>
  <c r="Z19" i="32" s="1"/>
  <c r="K67" i="32"/>
  <c r="N67" i="32" s="1"/>
  <c r="Y148" i="32"/>
  <c r="M20" i="32"/>
  <c r="AW100" i="18"/>
  <c r="M168" i="32"/>
  <c r="AW141" i="18"/>
  <c r="W79" i="32"/>
  <c r="Z79" i="32" s="1"/>
  <c r="W110" i="32"/>
  <c r="Z110" i="32" s="1"/>
  <c r="K103" i="32"/>
  <c r="N103" i="32" s="1"/>
  <c r="M12" i="32"/>
  <c r="K158" i="32"/>
  <c r="N158" i="32" s="1"/>
  <c r="Y83" i="32"/>
  <c r="K66" i="32"/>
  <c r="N66" i="32" s="1"/>
  <c r="F141" i="68"/>
  <c r="W119" i="32"/>
  <c r="Z119" i="32" s="1"/>
  <c r="W124" i="32"/>
  <c r="Z124" i="32" s="1"/>
  <c r="AW22" i="18"/>
  <c r="Y133" i="32"/>
  <c r="W53" i="32"/>
  <c r="Z53" i="32" s="1"/>
  <c r="K102" i="32"/>
  <c r="N102" i="32" s="1"/>
  <c r="K8" i="32"/>
  <c r="N8" i="32" s="1"/>
  <c r="H141" i="68"/>
  <c r="M169" i="32"/>
  <c r="M35" i="32"/>
  <c r="M27" i="32"/>
  <c r="S110" i="68"/>
  <c r="AH130" i="14"/>
  <c r="C130" i="76" s="1"/>
  <c r="H130" i="76" s="1"/>
  <c r="S78" i="68"/>
  <c r="S146" i="68"/>
  <c r="AH67" i="14"/>
  <c r="C67" i="45" s="1"/>
  <c r="AH77" i="14"/>
  <c r="C77" i="45" s="1"/>
  <c r="E77" i="45" s="1"/>
  <c r="AH117" i="14"/>
  <c r="C117" i="45" s="1"/>
  <c r="E117" i="45" s="1"/>
  <c r="AH125" i="14"/>
  <c r="C125" i="45" s="1"/>
  <c r="E125" i="45" s="1"/>
  <c r="AH58" i="14"/>
  <c r="C58" i="45" s="1"/>
  <c r="E58" i="45" s="1"/>
  <c r="AH149" i="14"/>
  <c r="C149" i="76" s="1"/>
  <c r="AH139" i="14"/>
  <c r="C139" i="76" s="1"/>
  <c r="F139" i="76" s="1"/>
  <c r="AH56" i="14"/>
  <c r="C56" i="76" s="1"/>
  <c r="AH154" i="14"/>
  <c r="C154" i="76" s="1"/>
  <c r="AH90" i="14"/>
  <c r="C90" i="45" s="1"/>
  <c r="E90" i="45" s="1"/>
  <c r="AH88" i="14"/>
  <c r="C88" i="76" s="1"/>
  <c r="AH60" i="14"/>
  <c r="C60" i="45" s="1"/>
  <c r="E60" i="45" s="1"/>
  <c r="AH24" i="14"/>
  <c r="C24" i="76" s="1"/>
  <c r="E24" i="76" s="1"/>
  <c r="AH19" i="14"/>
  <c r="C19" i="45" s="1"/>
  <c r="E19" i="45" s="1"/>
  <c r="AH18" i="14"/>
  <c r="C18" i="76" s="1"/>
  <c r="AH17" i="14"/>
  <c r="C17" i="76" s="1"/>
  <c r="AH86" i="14"/>
  <c r="C86" i="76" s="1"/>
  <c r="F86" i="76" s="1"/>
  <c r="AH89" i="14"/>
  <c r="C89" i="45" s="1"/>
  <c r="E89" i="45" s="1"/>
  <c r="AH110" i="14"/>
  <c r="C110" i="76" s="1"/>
  <c r="AH113" i="14"/>
  <c r="C113" i="45" s="1"/>
  <c r="E113" i="45" s="1"/>
  <c r="AH132" i="14"/>
  <c r="C132" i="76" s="1"/>
  <c r="AH137" i="14"/>
  <c r="C137" i="45" s="1"/>
  <c r="E137" i="45" s="1"/>
  <c r="AH156" i="14"/>
  <c r="C156" i="45" s="1"/>
  <c r="E156" i="45" s="1"/>
  <c r="C163" i="45"/>
  <c r="E163" i="45" s="1"/>
  <c r="S48" i="68"/>
  <c r="X168" i="14"/>
  <c r="AH109" i="14"/>
  <c r="Z168" i="14"/>
  <c r="K168" i="14"/>
  <c r="AB168" i="14"/>
  <c r="AD168" i="14"/>
  <c r="E168" i="14"/>
  <c r="AH133" i="14"/>
  <c r="C133" i="76" s="1"/>
  <c r="AH32" i="14"/>
  <c r="C32" i="76" s="1"/>
  <c r="S29" i="68"/>
  <c r="S25" i="68"/>
  <c r="AH143" i="14"/>
  <c r="AH142" i="14"/>
  <c r="AH103" i="14"/>
  <c r="AH102" i="14"/>
  <c r="AH101" i="14"/>
  <c r="AH100" i="14"/>
  <c r="AH99" i="14"/>
  <c r="AH98" i="14"/>
  <c r="AH97" i="14"/>
  <c r="AH59" i="14"/>
  <c r="AH52" i="14"/>
  <c r="AH50" i="14"/>
  <c r="AH45" i="14"/>
  <c r="AH33" i="14"/>
  <c r="AH30" i="14"/>
  <c r="AH29" i="14"/>
  <c r="AH20" i="14"/>
  <c r="J168" i="14"/>
  <c r="C163" i="76"/>
  <c r="C77" i="76"/>
  <c r="AH146" i="14"/>
  <c r="AH124" i="14"/>
  <c r="AH123" i="14"/>
  <c r="AH122" i="14"/>
  <c r="AH121" i="14"/>
  <c r="AH81" i="14"/>
  <c r="AH78" i="14"/>
  <c r="AH76" i="14"/>
  <c r="AH74" i="14"/>
  <c r="AH70" i="14"/>
  <c r="AH64" i="14"/>
  <c r="AH63" i="14"/>
  <c r="AH36" i="14"/>
  <c r="AH23" i="14"/>
  <c r="AH22" i="14"/>
  <c r="AH15" i="14"/>
  <c r="G12" i="76"/>
  <c r="AF168" i="14"/>
  <c r="C168" i="14"/>
  <c r="AH131" i="14"/>
  <c r="AH105" i="14"/>
  <c r="AH61" i="14"/>
  <c r="AH51" i="14"/>
  <c r="AH49" i="14"/>
  <c r="AH48" i="14"/>
  <c r="AH34" i="14"/>
  <c r="AH31" i="14"/>
  <c r="AH28" i="14"/>
  <c r="AH27" i="14"/>
  <c r="AH13" i="14"/>
  <c r="AH134" i="14"/>
  <c r="AH126" i="14"/>
  <c r="AH108" i="14"/>
  <c r="AH91" i="14"/>
  <c r="AH87" i="14"/>
  <c r="AH79" i="14"/>
  <c r="AH75" i="14"/>
  <c r="AH73" i="14"/>
  <c r="AH54" i="14"/>
  <c r="I168" i="14"/>
  <c r="Y168" i="14"/>
  <c r="M168" i="14"/>
  <c r="AH152" i="14"/>
  <c r="AH150" i="14"/>
  <c r="AH55" i="14"/>
  <c r="AH120" i="14"/>
  <c r="AH112" i="14"/>
  <c r="AH85" i="14"/>
  <c r="AH84" i="14"/>
  <c r="AH82" i="14"/>
  <c r="AH69" i="14"/>
  <c r="AH66" i="14"/>
  <c r="AH41" i="14"/>
  <c r="AH37" i="14"/>
  <c r="D8" i="76"/>
  <c r="AE168" i="14"/>
  <c r="AH135" i="14"/>
  <c r="AH6" i="14"/>
  <c r="G168" i="14"/>
  <c r="W168" i="14"/>
  <c r="AC168" i="14"/>
  <c r="L168" i="14"/>
  <c r="N168" i="14"/>
  <c r="AH157" i="14"/>
  <c r="AH155" i="14"/>
  <c r="AH153" i="14"/>
  <c r="AH144" i="14"/>
  <c r="AH104" i="14"/>
  <c r="AH96" i="14"/>
  <c r="AH93" i="14"/>
  <c r="AH57" i="14"/>
  <c r="AA168" i="14"/>
  <c r="AH10" i="14"/>
  <c r="AH138" i="14"/>
  <c r="AH136" i="14"/>
  <c r="AH129" i="14"/>
  <c r="AH127" i="14"/>
  <c r="AH118" i="14"/>
  <c r="AH116" i="14"/>
  <c r="AH115" i="14"/>
  <c r="AH94" i="14"/>
  <c r="AH71" i="14"/>
  <c r="AH68" i="14"/>
  <c r="AH44" i="14"/>
  <c r="AH43" i="14"/>
  <c r="F168" i="14"/>
  <c r="H168" i="14"/>
  <c r="AH8" i="14"/>
  <c r="S120" i="68"/>
  <c r="AH7" i="14"/>
  <c r="AH141" i="14"/>
  <c r="AH95" i="14"/>
  <c r="AH25" i="14"/>
  <c r="S63" i="68"/>
  <c r="AH9" i="14"/>
  <c r="O168" i="14"/>
  <c r="S56" i="68"/>
  <c r="AH148" i="14"/>
  <c r="AH62" i="14"/>
  <c r="AH39" i="14"/>
  <c r="AH11" i="14"/>
  <c r="S39" i="68"/>
  <c r="H155" i="33"/>
  <c r="G150" i="31"/>
  <c r="F76" i="31"/>
  <c r="F68" i="31"/>
  <c r="E45" i="44"/>
  <c r="H29" i="33"/>
  <c r="E29" i="44"/>
  <c r="F45" i="57"/>
  <c r="F25" i="33"/>
  <c r="F53" i="31"/>
  <c r="H53" i="33"/>
  <c r="G46" i="57"/>
  <c r="F29" i="31"/>
  <c r="E22" i="44"/>
  <c r="G22" i="44" s="1"/>
  <c r="H45" i="33"/>
  <c r="F22" i="31"/>
  <c r="H22" i="33"/>
  <c r="H37" i="33"/>
  <c r="E37" i="44"/>
  <c r="F6" i="57"/>
  <c r="H6" i="33"/>
  <c r="G87" i="57"/>
  <c r="G82" i="31"/>
  <c r="G143" i="31"/>
  <c r="G139" i="57"/>
  <c r="G17" i="31"/>
  <c r="G82" i="57"/>
  <c r="G17" i="57"/>
  <c r="F149" i="31"/>
  <c r="G12" i="31"/>
  <c r="H12" i="31" s="1"/>
  <c r="G12" i="33"/>
  <c r="I12" i="33" s="1"/>
  <c r="G8" i="57"/>
  <c r="G139" i="31"/>
  <c r="G114" i="31"/>
  <c r="F87" i="33"/>
  <c r="F141" i="57"/>
  <c r="F143" i="33"/>
  <c r="G143" i="33" s="1"/>
  <c r="I143" i="33" s="1"/>
  <c r="G31" i="57"/>
  <c r="G13" i="57"/>
  <c r="F150" i="33"/>
  <c r="G130" i="57"/>
  <c r="G9" i="31"/>
  <c r="G147" i="31"/>
  <c r="G9" i="57"/>
  <c r="G13" i="31"/>
  <c r="G73" i="33"/>
  <c r="H142" i="33"/>
  <c r="H82" i="33"/>
  <c r="F144" i="31"/>
  <c r="F52" i="57"/>
  <c r="E122" i="44"/>
  <c r="F131" i="31"/>
  <c r="E165" i="44"/>
  <c r="E7" i="44"/>
  <c r="G20" i="57"/>
  <c r="G73" i="31"/>
  <c r="F58" i="31"/>
  <c r="H150" i="33"/>
  <c r="H68" i="33"/>
  <c r="F20" i="33"/>
  <c r="G20" i="33" s="1"/>
  <c r="I20" i="33" s="1"/>
  <c r="E82" i="44"/>
  <c r="E66" i="44"/>
  <c r="E50" i="44"/>
  <c r="F66" i="31"/>
  <c r="G164" i="31"/>
  <c r="H90" i="33"/>
  <c r="I90" i="33" s="1"/>
  <c r="H58" i="33"/>
  <c r="E28" i="44"/>
  <c r="F44" i="57"/>
  <c r="E6" i="44"/>
  <c r="F163" i="57"/>
  <c r="F10" i="57"/>
  <c r="G14" i="57"/>
  <c r="F82" i="31"/>
  <c r="F50" i="31"/>
  <c r="E58" i="44"/>
  <c r="G58" i="44" s="1"/>
  <c r="E44" i="44"/>
  <c r="F131" i="57"/>
  <c r="F114" i="57"/>
  <c r="H163" i="33"/>
  <c r="F108" i="57"/>
  <c r="G137" i="31"/>
  <c r="G128" i="31"/>
  <c r="F114" i="31"/>
  <c r="H66" i="33"/>
  <c r="G131" i="57"/>
  <c r="E163" i="44"/>
  <c r="H114" i="33"/>
  <c r="E130" i="44"/>
  <c r="G128" i="57"/>
  <c r="F74" i="31"/>
  <c r="F60" i="31"/>
  <c r="G149" i="31"/>
  <c r="H60" i="33"/>
  <c r="H163" i="31"/>
  <c r="J163" i="31" s="1"/>
  <c r="E74" i="44"/>
  <c r="F92" i="57"/>
  <c r="F165" i="31"/>
  <c r="F90" i="31"/>
  <c r="G84" i="31"/>
  <c r="F150" i="31"/>
  <c r="H84" i="33"/>
  <c r="G163" i="68"/>
  <c r="W157" i="7"/>
  <c r="AI156" i="14"/>
  <c r="Q156" i="4"/>
  <c r="Q156" i="20"/>
  <c r="Y156" i="6"/>
  <c r="AC156" i="5"/>
  <c r="AA158" i="43"/>
  <c r="Q90" i="4"/>
  <c r="W91" i="7"/>
  <c r="M57" i="32"/>
  <c r="K57" i="32"/>
  <c r="N57" i="32" s="1"/>
  <c r="W166" i="32"/>
  <c r="Z166" i="32" s="1"/>
  <c r="Y166" i="32"/>
  <c r="AI35" i="14"/>
  <c r="Q35" i="4"/>
  <c r="AC35" i="5"/>
  <c r="AZ35" i="18"/>
  <c r="M106" i="32"/>
  <c r="K106" i="32"/>
  <c r="N106" i="32" s="1"/>
  <c r="L41" i="15"/>
  <c r="W42" i="7"/>
  <c r="AC41" i="5"/>
  <c r="Y41" i="6"/>
  <c r="K108" i="32"/>
  <c r="N108" i="32" s="1"/>
  <c r="M108" i="32"/>
  <c r="AY19" i="18"/>
  <c r="H20" i="30"/>
  <c r="L20" i="30" s="1"/>
  <c r="F65" i="68"/>
  <c r="K111" i="32"/>
  <c r="N111" i="32" s="1"/>
  <c r="K155" i="32"/>
  <c r="N155" i="32" s="1"/>
  <c r="M155" i="32"/>
  <c r="AZ46" i="18"/>
  <c r="L46" i="15"/>
  <c r="Q46" i="4"/>
  <c r="G78" i="68"/>
  <c r="F78" i="68"/>
  <c r="C154" i="32"/>
  <c r="AX152" i="18"/>
  <c r="AW152" i="18" s="1"/>
  <c r="D152" i="57"/>
  <c r="C152" i="68"/>
  <c r="Y15" i="32"/>
  <c r="W15" i="32"/>
  <c r="Z15" i="32" s="1"/>
  <c r="Y115" i="32"/>
  <c r="W115" i="32"/>
  <c r="Z115" i="32" s="1"/>
  <c r="G100" i="68"/>
  <c r="H100" i="68"/>
  <c r="F100" i="68"/>
  <c r="Y96" i="32"/>
  <c r="W96" i="32"/>
  <c r="Z96" i="32" s="1"/>
  <c r="W158" i="32"/>
  <c r="Z158" i="32" s="1"/>
  <c r="Y158" i="32"/>
  <c r="K12" i="32"/>
  <c r="N12" i="32" s="1"/>
  <c r="G51" i="68"/>
  <c r="H51" i="68"/>
  <c r="Q27" i="4"/>
  <c r="W28" i="7"/>
  <c r="Y27" i="6"/>
  <c r="K28" i="32"/>
  <c r="N28" i="32" s="1"/>
  <c r="M28" i="32"/>
  <c r="W43" i="32"/>
  <c r="Z43" i="32" s="1"/>
  <c r="Y43" i="32"/>
  <c r="AC93" i="5"/>
  <c r="AZ93" i="18"/>
  <c r="AI93" i="14"/>
  <c r="L93" i="15"/>
  <c r="Q93" i="4"/>
  <c r="K24" i="32"/>
  <c r="N24" i="32" s="1"/>
  <c r="M24" i="32"/>
  <c r="M50" i="32"/>
  <c r="K50" i="32"/>
  <c r="N50" i="32" s="1"/>
  <c r="H127" i="68"/>
  <c r="G127" i="68"/>
  <c r="F127" i="68"/>
  <c r="M152" i="32"/>
  <c r="K152" i="32"/>
  <c r="N152" i="32" s="1"/>
  <c r="Y126" i="32"/>
  <c r="W126" i="32"/>
  <c r="Z126" i="32" s="1"/>
  <c r="H17" i="68"/>
  <c r="C147" i="44"/>
  <c r="F49" i="68"/>
  <c r="G49" i="68"/>
  <c r="AY29" i="18"/>
  <c r="O31" i="32"/>
  <c r="AC26" i="5"/>
  <c r="AI26" i="14"/>
  <c r="AA28" i="43"/>
  <c r="L26" i="15"/>
  <c r="W165" i="7"/>
  <c r="AX15" i="18"/>
  <c r="Q10" i="20"/>
  <c r="AI10" i="14"/>
  <c r="Y10" i="6"/>
  <c r="Q10" i="4"/>
  <c r="AC10" i="5"/>
  <c r="AA12" i="43"/>
  <c r="W58" i="7"/>
  <c r="Q57" i="4"/>
  <c r="Y57" i="6"/>
  <c r="L57" i="15"/>
  <c r="AA59" i="43"/>
  <c r="W55" i="7"/>
  <c r="AA56" i="43"/>
  <c r="C19" i="68"/>
  <c r="K101" i="32"/>
  <c r="N101" i="32" s="1"/>
  <c r="M101" i="32"/>
  <c r="F42" i="68"/>
  <c r="G42" i="68"/>
  <c r="W23" i="32"/>
  <c r="Z23" i="32" s="1"/>
  <c r="Y23" i="32"/>
  <c r="Y33" i="6"/>
  <c r="AA35" i="43"/>
  <c r="AI33" i="14"/>
  <c r="L33" i="15"/>
  <c r="AZ33" i="18"/>
  <c r="Y55" i="32"/>
  <c r="W55" i="32"/>
  <c r="Z55" i="32" s="1"/>
  <c r="O21" i="32"/>
  <c r="Q58" i="20"/>
  <c r="AC58" i="5"/>
  <c r="AZ58" i="18"/>
  <c r="Q58" i="4"/>
  <c r="M131" i="2"/>
  <c r="C131" i="44"/>
  <c r="C133" i="32"/>
  <c r="D131" i="68"/>
  <c r="I131" i="31"/>
  <c r="AX131" i="18"/>
  <c r="C132" i="30"/>
  <c r="G132" i="30" s="1"/>
  <c r="D131" i="57"/>
  <c r="C131" i="68"/>
  <c r="H148" i="30"/>
  <c r="L148" i="30" s="1"/>
  <c r="M19" i="32"/>
  <c r="K19" i="32"/>
  <c r="N19" i="32" s="1"/>
  <c r="Y62" i="32"/>
  <c r="W62" i="32"/>
  <c r="Z62" i="32" s="1"/>
  <c r="Q152" i="4"/>
  <c r="Y152" i="6"/>
  <c r="M64" i="32"/>
  <c r="K64" i="32"/>
  <c r="N64" i="32" s="1"/>
  <c r="C149" i="32"/>
  <c r="C125" i="32"/>
  <c r="C123" i="68"/>
  <c r="D123" i="57"/>
  <c r="D123" i="68"/>
  <c r="I123" i="31"/>
  <c r="M123" i="2"/>
  <c r="C123" i="44"/>
  <c r="AX123" i="18"/>
  <c r="AW123" i="18" s="1"/>
  <c r="G27" i="68"/>
  <c r="F27" i="68"/>
  <c r="G154" i="68"/>
  <c r="H154" i="68"/>
  <c r="Y154" i="32"/>
  <c r="W154" i="32"/>
  <c r="Z154" i="32" s="1"/>
  <c r="I33" i="31"/>
  <c r="AY33" i="18"/>
  <c r="AW33" i="18" s="1"/>
  <c r="D33" i="68"/>
  <c r="O35" i="32"/>
  <c r="H34" i="30"/>
  <c r="L34" i="30" s="1"/>
  <c r="D33" i="57"/>
  <c r="C33" i="68"/>
  <c r="C33" i="44"/>
  <c r="Q93" i="20"/>
  <c r="C101" i="44"/>
  <c r="AX101" i="18"/>
  <c r="AW101" i="18" s="1"/>
  <c r="C102" i="30"/>
  <c r="G102" i="30" s="1"/>
  <c r="D101" i="57"/>
  <c r="M101" i="2"/>
  <c r="I101" i="31"/>
  <c r="AA40" i="43"/>
  <c r="AC38" i="5"/>
  <c r="Y38" i="6"/>
  <c r="AI38" i="14"/>
  <c r="C148" i="30"/>
  <c r="G148" i="30" s="1"/>
  <c r="H61" i="30"/>
  <c r="L61" i="30" s="1"/>
  <c r="AY60" i="18"/>
  <c r="C42" i="44"/>
  <c r="M42" i="2"/>
  <c r="O44" i="32"/>
  <c r="C42" i="68"/>
  <c r="D42" i="57"/>
  <c r="AC144" i="5"/>
  <c r="L144" i="15"/>
  <c r="Y144" i="6"/>
  <c r="AI144" i="14"/>
  <c r="Q144" i="20"/>
  <c r="AA146" i="43"/>
  <c r="M85" i="32"/>
  <c r="K85" i="32"/>
  <c r="N85" i="32" s="1"/>
  <c r="Y89" i="32"/>
  <c r="W89" i="32"/>
  <c r="Z89" i="32" s="1"/>
  <c r="C60" i="30"/>
  <c r="G60" i="30" s="1"/>
  <c r="C59" i="68"/>
  <c r="I59" i="31"/>
  <c r="D59" i="68"/>
  <c r="M59" i="2"/>
  <c r="C61" i="32"/>
  <c r="C54" i="44"/>
  <c r="D54" i="57"/>
  <c r="O56" i="32"/>
  <c r="C51" i="68"/>
  <c r="D51" i="57"/>
  <c r="H47" i="30"/>
  <c r="L47" i="30" s="1"/>
  <c r="AY46" i="18"/>
  <c r="AW46" i="18" s="1"/>
  <c r="O48" i="32"/>
  <c r="M43" i="2"/>
  <c r="AX43" i="18"/>
  <c r="AW43" i="18" s="1"/>
  <c r="D43" i="57"/>
  <c r="C43" i="44"/>
  <c r="I43" i="31"/>
  <c r="C43" i="68"/>
  <c r="C45" i="32"/>
  <c r="D43" i="68"/>
  <c r="H43" i="68" s="1"/>
  <c r="O40" i="32"/>
  <c r="AY38" i="18"/>
  <c r="AW38" i="18" s="1"/>
  <c r="H39" i="30"/>
  <c r="L39" i="30" s="1"/>
  <c r="AX27" i="18"/>
  <c r="AW27" i="18" s="1"/>
  <c r="C29" i="32"/>
  <c r="AX19" i="18"/>
  <c r="C19" i="44"/>
  <c r="I19" i="31"/>
  <c r="D19" i="57"/>
  <c r="L14" i="2"/>
  <c r="F168" i="2"/>
  <c r="I168" i="2"/>
  <c r="G168" i="2"/>
  <c r="K11" i="2"/>
  <c r="E168" i="2"/>
  <c r="I97" i="31"/>
  <c r="C98" i="30"/>
  <c r="G98" i="30" s="1"/>
  <c r="C99" i="32"/>
  <c r="AX97" i="18"/>
  <c r="D97" i="57"/>
  <c r="D97" i="68"/>
  <c r="F97" i="68" s="1"/>
  <c r="M97" i="2"/>
  <c r="C97" i="68"/>
  <c r="C97" i="44"/>
  <c r="C94" i="32"/>
  <c r="C93" i="30"/>
  <c r="G93" i="30" s="1"/>
  <c r="O86" i="32"/>
  <c r="AY84" i="18"/>
  <c r="AW84" i="18" s="1"/>
  <c r="H85" i="30"/>
  <c r="L85" i="30" s="1"/>
  <c r="I84" i="31"/>
  <c r="C84" i="68"/>
  <c r="M84" i="2"/>
  <c r="C84" i="44"/>
  <c r="D84" i="57"/>
  <c r="D84" i="68"/>
  <c r="I95" i="31"/>
  <c r="AY95" i="18"/>
  <c r="AW95" i="18" s="1"/>
  <c r="H96" i="30"/>
  <c r="L96" i="30" s="1"/>
  <c r="D95" i="68"/>
  <c r="D95" i="57"/>
  <c r="O97" i="32"/>
  <c r="C95" i="68"/>
  <c r="C95" i="44"/>
  <c r="M95" i="2"/>
  <c r="O91" i="32"/>
  <c r="H90" i="30"/>
  <c r="L90" i="30" s="1"/>
  <c r="AY89" i="18"/>
  <c r="O117" i="32"/>
  <c r="AY115" i="18"/>
  <c r="AW115" i="18" s="1"/>
  <c r="H116" i="30"/>
  <c r="L116" i="30" s="1"/>
  <c r="M115" i="2"/>
  <c r="I115" i="31"/>
  <c r="H117" i="30"/>
  <c r="L117" i="30" s="1"/>
  <c r="AY116" i="18"/>
  <c r="AW116" i="18" s="1"/>
  <c r="O118" i="32"/>
  <c r="D144" i="68"/>
  <c r="D144" i="57"/>
  <c r="AX144" i="18"/>
  <c r="C145" i="30"/>
  <c r="G145" i="30" s="1"/>
  <c r="C144" i="44"/>
  <c r="I144" i="31"/>
  <c r="C146" i="32"/>
  <c r="O150" i="32"/>
  <c r="H149" i="30"/>
  <c r="L149" i="30" s="1"/>
  <c r="AY145" i="18"/>
  <c r="C145" i="44"/>
  <c r="I145" i="31"/>
  <c r="D145" i="68"/>
  <c r="D145" i="57"/>
  <c r="C145" i="68"/>
  <c r="M145" i="2"/>
  <c r="O147" i="32"/>
  <c r="AY137" i="18"/>
  <c r="H138" i="30"/>
  <c r="L138" i="30" s="1"/>
  <c r="O139" i="32"/>
  <c r="D135" i="68"/>
  <c r="D135" i="57"/>
  <c r="O137" i="32"/>
  <c r="AY135" i="18"/>
  <c r="AW135" i="18" s="1"/>
  <c r="M135" i="2"/>
  <c r="C135" i="44"/>
  <c r="C165" i="32"/>
  <c r="C164" i="30"/>
  <c r="G164" i="30" s="1"/>
  <c r="C156" i="32"/>
  <c r="C154" i="68"/>
  <c r="C155" i="30"/>
  <c r="G155" i="30" s="1"/>
  <c r="M154" i="2"/>
  <c r="C154" i="44"/>
  <c r="I154" i="31"/>
  <c r="C148" i="32"/>
  <c r="D146" i="57"/>
  <c r="AX146" i="18"/>
  <c r="AW146" i="18" s="1"/>
  <c r="I146" i="31"/>
  <c r="M146" i="2"/>
  <c r="C143" i="30"/>
  <c r="G143" i="30" s="1"/>
  <c r="AX142" i="18"/>
  <c r="C144" i="32"/>
  <c r="O156" i="32"/>
  <c r="AY154" i="18"/>
  <c r="AW154" i="18" s="1"/>
  <c r="H155" i="30"/>
  <c r="L155" i="30" s="1"/>
  <c r="C134" i="68"/>
  <c r="O136" i="32"/>
  <c r="M134" i="2"/>
  <c r="H135" i="30"/>
  <c r="L135" i="30" s="1"/>
  <c r="D134" i="57"/>
  <c r="I134" i="31"/>
  <c r="C134" i="44"/>
  <c r="D134" i="68"/>
  <c r="AY134" i="18"/>
  <c r="AW134" i="18" s="1"/>
  <c r="O135" i="32"/>
  <c r="C133" i="68"/>
  <c r="C133" i="44"/>
  <c r="AY133" i="18"/>
  <c r="H134" i="30"/>
  <c r="L134" i="30" s="1"/>
  <c r="AY132" i="18"/>
  <c r="AW132" i="18" s="1"/>
  <c r="C132" i="44"/>
  <c r="M132" i="2"/>
  <c r="I132" i="31"/>
  <c r="AY131" i="18"/>
  <c r="H132" i="30"/>
  <c r="L132" i="30" s="1"/>
  <c r="F57" i="68"/>
  <c r="M30" i="2"/>
  <c r="D30" i="57"/>
  <c r="D59" i="57"/>
  <c r="H136" i="30"/>
  <c r="L136" i="30" s="1"/>
  <c r="C116" i="44"/>
  <c r="C22" i="44"/>
  <c r="I51" i="31"/>
  <c r="AY54" i="18"/>
  <c r="AW54" i="18" s="1"/>
  <c r="O24" i="32"/>
  <c r="D22" i="68"/>
  <c r="AX51" i="18"/>
  <c r="AW51" i="18" s="1"/>
  <c r="C28" i="30"/>
  <c r="G28" i="30" s="1"/>
  <c r="G113" i="68"/>
  <c r="H113" i="68"/>
  <c r="F113" i="68"/>
  <c r="Y75" i="6"/>
  <c r="W131" i="32"/>
  <c r="Z131" i="32" s="1"/>
  <c r="Y131" i="32"/>
  <c r="C44" i="30"/>
  <c r="G44" i="30" s="1"/>
  <c r="I30" i="31"/>
  <c r="D30" i="68"/>
  <c r="C59" i="44"/>
  <c r="D116" i="68"/>
  <c r="C46" i="68"/>
  <c r="D54" i="68"/>
  <c r="M22" i="2"/>
  <c r="AI99" i="14"/>
  <c r="Y99" i="6"/>
  <c r="Q99" i="4"/>
  <c r="C83" i="68"/>
  <c r="AA77" i="43"/>
  <c r="D154" i="57"/>
  <c r="C135" i="68"/>
  <c r="H99" i="30"/>
  <c r="L99" i="30" s="1"/>
  <c r="AX106" i="18"/>
  <c r="D41" i="68"/>
  <c r="M116" i="2"/>
  <c r="D46" i="57"/>
  <c r="H23" i="30"/>
  <c r="L23" i="30" s="1"/>
  <c r="C52" i="30"/>
  <c r="G52" i="30" s="1"/>
  <c r="M19" i="2"/>
  <c r="I27" i="31"/>
  <c r="D115" i="68"/>
  <c r="AY153" i="18"/>
  <c r="AW153" i="18" s="1"/>
  <c r="O155" i="32"/>
  <c r="C153" i="44"/>
  <c r="H154" i="30"/>
  <c r="L154" i="30" s="1"/>
  <c r="Q121" i="4"/>
  <c r="Y121" i="6"/>
  <c r="W122" i="7"/>
  <c r="AC121" i="5"/>
  <c r="AA123" i="43"/>
  <c r="O100" i="32"/>
  <c r="C21" i="32"/>
  <c r="I46" i="31"/>
  <c r="H55" i="30"/>
  <c r="L55" i="30" s="1"/>
  <c r="C53" i="32"/>
  <c r="D19" i="68"/>
  <c r="C144" i="68"/>
  <c r="D115" i="57"/>
  <c r="C146" i="44"/>
  <c r="AX83" i="18"/>
  <c r="M83" i="2"/>
  <c r="C84" i="30"/>
  <c r="G84" i="30" s="1"/>
  <c r="I83" i="31"/>
  <c r="C146" i="68"/>
  <c r="Q75" i="4"/>
  <c r="W76" i="7"/>
  <c r="AC75" i="5"/>
  <c r="Q75" i="20"/>
  <c r="L75" i="15"/>
  <c r="AI75" i="14"/>
  <c r="AC139" i="5"/>
  <c r="L139" i="15"/>
  <c r="AZ139" i="18"/>
  <c r="Y139" i="6"/>
  <c r="Y53" i="32"/>
  <c r="G133" i="44"/>
  <c r="AY34" i="18"/>
  <c r="AW34" i="18" s="1"/>
  <c r="C34" i="44"/>
  <c r="O36" i="32"/>
  <c r="C112" i="31"/>
  <c r="C112" i="33"/>
  <c r="O152" i="32"/>
  <c r="H151" i="30"/>
  <c r="L151" i="30" s="1"/>
  <c r="D150" i="68"/>
  <c r="AY150" i="18"/>
  <c r="AW150" i="18" s="1"/>
  <c r="AX130" i="18"/>
  <c r="AW130" i="18" s="1"/>
  <c r="C131" i="30"/>
  <c r="G131" i="30" s="1"/>
  <c r="C130" i="68"/>
  <c r="D130" i="57"/>
  <c r="C130" i="44"/>
  <c r="I130" i="31"/>
  <c r="C132" i="32"/>
  <c r="AX124" i="18"/>
  <c r="AW124" i="18" s="1"/>
  <c r="C124" i="44"/>
  <c r="D124" i="68"/>
  <c r="F124" i="68" s="1"/>
  <c r="I124" i="31"/>
  <c r="M124" i="2"/>
  <c r="D124" i="57"/>
  <c r="AX114" i="18"/>
  <c r="C116" i="32"/>
  <c r="I114" i="31"/>
  <c r="D114" i="68"/>
  <c r="D114" i="57"/>
  <c r="I111" i="31"/>
  <c r="AY111" i="18"/>
  <c r="H112" i="30"/>
  <c r="L112" i="30" s="1"/>
  <c r="C111" i="44"/>
  <c r="D111" i="68"/>
  <c r="C111" i="68"/>
  <c r="AY110" i="18"/>
  <c r="AW110" i="18" s="1"/>
  <c r="O112" i="32"/>
  <c r="H111" i="30"/>
  <c r="C110" i="44"/>
  <c r="I110" i="31"/>
  <c r="AY109" i="18"/>
  <c r="H110" i="30"/>
  <c r="L110" i="30" s="1"/>
  <c r="M109" i="2"/>
  <c r="C107" i="68"/>
  <c r="AX107" i="18"/>
  <c r="AW107" i="18" s="1"/>
  <c r="D107" i="68"/>
  <c r="C109" i="32"/>
  <c r="AX68" i="18"/>
  <c r="D68" i="57"/>
  <c r="C68" i="44"/>
  <c r="G68" i="44" s="1"/>
  <c r="H58" i="30"/>
  <c r="L58" i="30" s="1"/>
  <c r="O59" i="32"/>
  <c r="I57" i="31"/>
  <c r="C57" i="68"/>
  <c r="K52" i="2"/>
  <c r="L47" i="2"/>
  <c r="C47" i="44" s="1"/>
  <c r="K29" i="2"/>
  <c r="L15" i="2"/>
  <c r="C15" i="44" s="1"/>
  <c r="G15" i="44" s="1"/>
  <c r="D149" i="68"/>
  <c r="C149" i="68"/>
  <c r="C149" i="44"/>
  <c r="H9" i="68"/>
  <c r="F9" i="68"/>
  <c r="K168" i="32"/>
  <c r="N168" i="32" s="1"/>
  <c r="AX85" i="18"/>
  <c r="D85" i="68"/>
  <c r="C86" i="30"/>
  <c r="G86" i="30" s="1"/>
  <c r="C85" i="44"/>
  <c r="C87" i="32"/>
  <c r="D85" i="57"/>
  <c r="C85" i="68"/>
  <c r="D38" i="68"/>
  <c r="I38" i="31"/>
  <c r="Q17" i="4"/>
  <c r="Q17" i="20"/>
  <c r="M97" i="32"/>
  <c r="K97" i="32"/>
  <c r="N97" i="32" s="1"/>
  <c r="D50" i="57"/>
  <c r="C51" i="30"/>
  <c r="G51" i="30" s="1"/>
  <c r="AX50" i="18"/>
  <c r="AW50" i="18" s="1"/>
  <c r="C52" i="32"/>
  <c r="C50" i="44"/>
  <c r="D50" i="68"/>
  <c r="AX47" i="18"/>
  <c r="C49" i="32"/>
  <c r="M49" i="32" s="1"/>
  <c r="C48" i="30"/>
  <c r="G48" i="30" s="1"/>
  <c r="AZ50" i="18"/>
  <c r="AI50" i="14"/>
  <c r="AA52" i="43"/>
  <c r="Q50" i="20"/>
  <c r="AC50" i="5"/>
  <c r="D166" i="57"/>
  <c r="C166" i="44"/>
  <c r="D166" i="68"/>
  <c r="I166" i="31"/>
  <c r="H64" i="30"/>
  <c r="L64" i="30" s="1"/>
  <c r="D63" i="68"/>
  <c r="C63" i="44"/>
  <c r="G63" i="44" s="1"/>
  <c r="K60" i="2"/>
  <c r="L56" i="2"/>
  <c r="L55" i="2"/>
  <c r="K53" i="2"/>
  <c r="L48" i="2"/>
  <c r="AY48" i="18" s="1"/>
  <c r="AW48" i="18" s="1"/>
  <c r="K44" i="2"/>
  <c r="L40" i="2"/>
  <c r="L39" i="2"/>
  <c r="K37" i="2"/>
  <c r="K36" i="2"/>
  <c r="L32" i="2"/>
  <c r="L31" i="2"/>
  <c r="C30" i="68"/>
  <c r="AX30" i="18"/>
  <c r="AW30" i="18" s="1"/>
  <c r="C31" i="30"/>
  <c r="G31" i="30" s="1"/>
  <c r="C32" i="32"/>
  <c r="K28" i="2"/>
  <c r="L24" i="2"/>
  <c r="L23" i="2"/>
  <c r="K21" i="2"/>
  <c r="K20" i="2"/>
  <c r="H18" i="30"/>
  <c r="L18" i="30" s="1"/>
  <c r="AY17" i="18"/>
  <c r="AW17" i="18" s="1"/>
  <c r="C17" i="68"/>
  <c r="L16" i="2"/>
  <c r="AX14" i="18"/>
  <c r="C14" i="68"/>
  <c r="C16" i="32"/>
  <c r="D14" i="57"/>
  <c r="K13" i="2"/>
  <c r="K12" i="2"/>
  <c r="AY9" i="18"/>
  <c r="AW9" i="18" s="1"/>
  <c r="M9" i="2"/>
  <c r="D9" i="57"/>
  <c r="H168" i="2"/>
  <c r="K94" i="2"/>
  <c r="K89" i="2"/>
  <c r="K86" i="2"/>
  <c r="L91" i="2"/>
  <c r="L86" i="2"/>
  <c r="K117" i="2"/>
  <c r="AX143" i="18"/>
  <c r="C144" i="30"/>
  <c r="G144" i="30" s="1"/>
  <c r="M143" i="2"/>
  <c r="C145" i="32"/>
  <c r="I143" i="31"/>
  <c r="C143" i="68"/>
  <c r="K140" i="2"/>
  <c r="C69" i="44"/>
  <c r="I125" i="31"/>
  <c r="C125" i="68"/>
  <c r="M125" i="2"/>
  <c r="Y125" i="6" s="1"/>
  <c r="D125" i="57"/>
  <c r="D25" i="57"/>
  <c r="AW133" i="18"/>
  <c r="C74" i="32"/>
  <c r="M167" i="2"/>
  <c r="H168" i="30"/>
  <c r="L168" i="30" s="1"/>
  <c r="Y47" i="32"/>
  <c r="W47" i="32"/>
  <c r="Z47" i="32" s="1"/>
  <c r="C69" i="68"/>
  <c r="L8" i="2"/>
  <c r="D81" i="68"/>
  <c r="I14" i="31"/>
  <c r="AW109" i="18"/>
  <c r="G129" i="68"/>
  <c r="H129" i="68"/>
  <c r="C109" i="68"/>
  <c r="D109" i="57"/>
  <c r="D81" i="57"/>
  <c r="O87" i="32"/>
  <c r="AY85" i="18"/>
  <c r="AY63" i="18"/>
  <c r="C56" i="32"/>
  <c r="M14" i="2"/>
  <c r="C9" i="68"/>
  <c r="H59" i="30"/>
  <c r="L59" i="30" s="1"/>
  <c r="AY58" i="18"/>
  <c r="AW58" i="18" s="1"/>
  <c r="O60" i="32"/>
  <c r="H122" i="30"/>
  <c r="L122" i="30" s="1"/>
  <c r="O123" i="32"/>
  <c r="AY121" i="18"/>
  <c r="AW121" i="18" s="1"/>
  <c r="D121" i="68"/>
  <c r="I121" i="31"/>
  <c r="M92" i="32"/>
  <c r="K92" i="32"/>
  <c r="N92" i="32" s="1"/>
  <c r="D139" i="68"/>
  <c r="I139" i="31"/>
  <c r="O141" i="32"/>
  <c r="C9" i="44"/>
  <c r="M63" i="2"/>
  <c r="C15" i="30"/>
  <c r="G15" i="30" s="1"/>
  <c r="C23" i="68"/>
  <c r="C25" i="32"/>
  <c r="D93" i="68"/>
  <c r="AY93" i="18"/>
  <c r="AW93" i="18" s="1"/>
  <c r="M28" i="2"/>
  <c r="H29" i="30"/>
  <c r="L29" i="30" s="1"/>
  <c r="C157" i="30"/>
  <c r="G157" i="30" s="1"/>
  <c r="D156" i="68"/>
  <c r="L111" i="30"/>
  <c r="C114" i="31"/>
  <c r="H114" i="31" s="1"/>
  <c r="J114" i="31" s="1"/>
  <c r="C114" i="33"/>
  <c r="G114" i="33" s="1"/>
  <c r="I114" i="33" s="1"/>
  <c r="C137" i="31"/>
  <c r="C137" i="33"/>
  <c r="G137" i="33" s="1"/>
  <c r="C85" i="31"/>
  <c r="C85" i="33"/>
  <c r="C69" i="31"/>
  <c r="C69" i="33"/>
  <c r="G69" i="33" s="1"/>
  <c r="C65" i="31"/>
  <c r="H65" i="31" s="1"/>
  <c r="J65" i="31" s="1"/>
  <c r="C65" i="33"/>
  <c r="C21" i="33"/>
  <c r="G21" i="33" s="1"/>
  <c r="I21" i="33" s="1"/>
  <c r="C21" i="31"/>
  <c r="C148" i="31"/>
  <c r="C148" i="33"/>
  <c r="C150" i="33"/>
  <c r="C150" i="31"/>
  <c r="O84" i="32"/>
  <c r="C82" i="68"/>
  <c r="H83" i="30"/>
  <c r="L83" i="30" s="1"/>
  <c r="D82" i="57"/>
  <c r="C82" i="44"/>
  <c r="D82" i="68"/>
  <c r="C80" i="30"/>
  <c r="G80" i="30" s="1"/>
  <c r="C81" i="32"/>
  <c r="AX79" i="18"/>
  <c r="AW79" i="18" s="1"/>
  <c r="L72" i="2"/>
  <c r="C72" i="44" s="1"/>
  <c r="C72" i="30"/>
  <c r="G72" i="30" s="1"/>
  <c r="AX71" i="18"/>
  <c r="C73" i="32"/>
  <c r="K70" i="2"/>
  <c r="L64" i="2"/>
  <c r="K61" i="2"/>
  <c r="M61" i="2" s="1"/>
  <c r="H69" i="30"/>
  <c r="L69" i="30" s="1"/>
  <c r="AY68" i="18"/>
  <c r="AX118" i="18"/>
  <c r="C120" i="32"/>
  <c r="I64" i="31"/>
  <c r="C130" i="30"/>
  <c r="G130" i="30" s="1"/>
  <c r="AX129" i="18"/>
  <c r="AW129" i="18" s="1"/>
  <c r="C131" i="32"/>
  <c r="C93" i="33"/>
  <c r="C152" i="31"/>
  <c r="C152" i="33"/>
  <c r="C130" i="33"/>
  <c r="C130" i="31"/>
  <c r="C166" i="31"/>
  <c r="K108" i="2"/>
  <c r="L104" i="2"/>
  <c r="L74" i="2"/>
  <c r="L73" i="2"/>
  <c r="C73" i="44" s="1"/>
  <c r="K137" i="2"/>
  <c r="AK26" i="2"/>
  <c r="AJ26" i="15" s="1"/>
  <c r="AK22" i="2"/>
  <c r="AJ22" i="15" s="1"/>
  <c r="AK18" i="2"/>
  <c r="AJ18" i="15" s="1"/>
  <c r="M133" i="2"/>
  <c r="D133" i="57"/>
  <c r="C54" i="31"/>
  <c r="C54" i="33"/>
  <c r="G54" i="33" s="1"/>
  <c r="C135" i="33"/>
  <c r="C135" i="31"/>
  <c r="C77" i="31"/>
  <c r="C77" i="33"/>
  <c r="C17" i="31"/>
  <c r="C17" i="33"/>
  <c r="C27" i="31"/>
  <c r="C27" i="33"/>
  <c r="G27" i="33" s="1"/>
  <c r="C141" i="31"/>
  <c r="C141" i="33"/>
  <c r="G141" i="33" s="1"/>
  <c r="G136" i="33"/>
  <c r="G127" i="33"/>
  <c r="I127" i="33" s="1"/>
  <c r="C89" i="33"/>
  <c r="C89" i="31"/>
  <c r="G85" i="33"/>
  <c r="G58" i="33"/>
  <c r="I58" i="33" s="1"/>
  <c r="G28" i="33"/>
  <c r="C164" i="33"/>
  <c r="C164" i="31"/>
  <c r="L151" i="2"/>
  <c r="L128" i="2"/>
  <c r="K126" i="2"/>
  <c r="L120" i="2"/>
  <c r="M111" i="2"/>
  <c r="AX111" i="18"/>
  <c r="C113" i="32"/>
  <c r="L105" i="2"/>
  <c r="AK29" i="2"/>
  <c r="AJ29" i="15" s="1"/>
  <c r="C88" i="33"/>
  <c r="C88" i="31"/>
  <c r="G79" i="33"/>
  <c r="C41" i="33"/>
  <c r="C41" i="31"/>
  <c r="C37" i="31"/>
  <c r="C37" i="33"/>
  <c r="C147" i="31"/>
  <c r="C147" i="33"/>
  <c r="G147" i="33" s="1"/>
  <c r="AY75" i="18"/>
  <c r="AW75" i="18" s="1"/>
  <c r="O77" i="32"/>
  <c r="K36" i="32"/>
  <c r="N36" i="32" s="1"/>
  <c r="M36" i="32"/>
  <c r="AY76" i="18"/>
  <c r="AW76" i="18" s="1"/>
  <c r="H77" i="30"/>
  <c r="L77" i="30" s="1"/>
  <c r="C9" i="33"/>
  <c r="G9" i="33" s="1"/>
  <c r="C109" i="31"/>
  <c r="AY143" i="18"/>
  <c r="H144" i="30"/>
  <c r="L144" i="30" s="1"/>
  <c r="C113" i="31"/>
  <c r="C113" i="33"/>
  <c r="C16" i="33"/>
  <c r="G16" i="33" s="1"/>
  <c r="I16" i="33" s="1"/>
  <c r="C16" i="31"/>
  <c r="C99" i="31"/>
  <c r="H99" i="31" s="1"/>
  <c r="J99" i="31" s="1"/>
  <c r="C99" i="33"/>
  <c r="C139" i="33"/>
  <c r="G139" i="33" s="1"/>
  <c r="C139" i="31"/>
  <c r="C7" i="33"/>
  <c r="G7" i="33" s="1"/>
  <c r="W145" i="32"/>
  <c r="Z145" i="32" s="1"/>
  <c r="Y145" i="32"/>
  <c r="C116" i="31"/>
  <c r="C116" i="33"/>
  <c r="C96" i="31"/>
  <c r="C96" i="33"/>
  <c r="G96" i="33" s="1"/>
  <c r="C75" i="31"/>
  <c r="C68" i="33"/>
  <c r="G68" i="33" s="1"/>
  <c r="I68" i="33" s="1"/>
  <c r="C43" i="33"/>
  <c r="C43" i="31"/>
  <c r="H43" i="31" s="1"/>
  <c r="J43" i="31" s="1"/>
  <c r="C40" i="33"/>
  <c r="C31" i="33"/>
  <c r="G31" i="33" s="1"/>
  <c r="I31" i="33" s="1"/>
  <c r="C51" i="31"/>
  <c r="C51" i="33"/>
  <c r="G51" i="33" s="1"/>
  <c r="I51" i="33" s="1"/>
  <c r="C83" i="33"/>
  <c r="C83" i="31"/>
  <c r="C91" i="33"/>
  <c r="G91" i="33" s="1"/>
  <c r="D10" i="68"/>
  <c r="D10" i="57"/>
  <c r="I9" i="31"/>
  <c r="C102" i="31"/>
  <c r="C102" i="33"/>
  <c r="G102" i="33" s="1"/>
  <c r="C80" i="33"/>
  <c r="C80" i="31"/>
  <c r="H80" i="31" s="1"/>
  <c r="C157" i="33"/>
  <c r="G157" i="33" s="1"/>
  <c r="C62" i="33"/>
  <c r="G62" i="33" s="1"/>
  <c r="G144" i="33"/>
  <c r="I144" i="33" s="1"/>
  <c r="G140" i="33"/>
  <c r="G121" i="33"/>
  <c r="G115" i="33"/>
  <c r="G109" i="33"/>
  <c r="G78" i="33"/>
  <c r="I78" i="33" s="1"/>
  <c r="G32" i="33"/>
  <c r="G26" i="33"/>
  <c r="G22" i="33"/>
  <c r="I22" i="33" s="1"/>
  <c r="C151" i="31"/>
  <c r="G26" i="44"/>
  <c r="H90" i="31"/>
  <c r="J90" i="31" s="1"/>
  <c r="C106" i="31"/>
  <c r="C120" i="33"/>
  <c r="C127" i="31"/>
  <c r="G82" i="33"/>
  <c r="I82" i="33" s="1"/>
  <c r="G66" i="33"/>
  <c r="C165" i="31"/>
  <c r="G141" i="44"/>
  <c r="L88" i="2"/>
  <c r="K98" i="2"/>
  <c r="D55" i="57"/>
  <c r="H87" i="31"/>
  <c r="J87" i="31" s="1"/>
  <c r="G123" i="33"/>
  <c r="I123" i="33" s="1"/>
  <c r="G76" i="33"/>
  <c r="G9" i="44"/>
  <c r="C146" i="33"/>
  <c r="C110" i="31"/>
  <c r="C44" i="33"/>
  <c r="C129" i="33"/>
  <c r="G122" i="33"/>
  <c r="I122" i="33" s="1"/>
  <c r="G100" i="33"/>
  <c r="G48" i="33"/>
  <c r="AK34" i="2"/>
  <c r="AJ34" i="15" s="1"/>
  <c r="K155" i="2"/>
  <c r="C6" i="33"/>
  <c r="C82" i="31"/>
  <c r="C49" i="31"/>
  <c r="C19" i="31"/>
  <c r="G110" i="33"/>
  <c r="I110" i="33" s="1"/>
  <c r="G81" i="33"/>
  <c r="G29" i="33"/>
  <c r="I29" i="33" s="1"/>
  <c r="G14" i="33"/>
  <c r="L80" i="2"/>
  <c r="L92" i="2"/>
  <c r="I92" i="31" s="1"/>
  <c r="K148" i="2"/>
  <c r="AK135" i="2"/>
  <c r="AJ135" i="15" s="1"/>
  <c r="AK19" i="2"/>
  <c r="AJ19" i="15" s="1"/>
  <c r="H80" i="33"/>
  <c r="E149" i="44"/>
  <c r="G149" i="44" s="1"/>
  <c r="G23" i="33"/>
  <c r="I23" i="33" s="1"/>
  <c r="G79" i="57"/>
  <c r="F88" i="31"/>
  <c r="H96" i="33"/>
  <c r="H88" i="33"/>
  <c r="E129" i="44"/>
  <c r="G129" i="44" s="1"/>
  <c r="F80" i="57"/>
  <c r="H17" i="33"/>
  <c r="F149" i="57"/>
  <c r="H65" i="33"/>
  <c r="F148" i="31"/>
  <c r="H148" i="31" s="1"/>
  <c r="G127" i="31"/>
  <c r="G33" i="31"/>
  <c r="H112" i="33"/>
  <c r="E157" i="44"/>
  <c r="E81" i="44"/>
  <c r="G81" i="44" s="1"/>
  <c r="F89" i="31"/>
  <c r="F157" i="31"/>
  <c r="E80" i="44"/>
  <c r="E65" i="44"/>
  <c r="G65" i="44" s="1"/>
  <c r="G103" i="31"/>
  <c r="H103" i="31" s="1"/>
  <c r="F33" i="33"/>
  <c r="G33" i="33" s="1"/>
  <c r="G102" i="57"/>
  <c r="G68" i="31"/>
  <c r="H68" i="31" s="1"/>
  <c r="E156" i="44"/>
  <c r="G156" i="44" s="1"/>
  <c r="F65" i="57"/>
  <c r="G141" i="57"/>
  <c r="G27" i="57"/>
  <c r="F129" i="31"/>
  <c r="H129" i="31" s="1"/>
  <c r="J129" i="31" s="1"/>
  <c r="F112" i="31"/>
  <c r="G27" i="31"/>
  <c r="H148" i="33"/>
  <c r="E72" i="44"/>
  <c r="G136" i="57"/>
  <c r="G141" i="31"/>
  <c r="F105" i="31"/>
  <c r="F72" i="31"/>
  <c r="G58" i="31"/>
  <c r="H129" i="33"/>
  <c r="G133" i="31"/>
  <c r="G28" i="57"/>
  <c r="F152" i="33"/>
  <c r="E10" i="44"/>
  <c r="G10" i="44" s="1"/>
  <c r="F72" i="57"/>
  <c r="G84" i="57"/>
  <c r="G68" i="57"/>
  <c r="G127" i="57"/>
  <c r="H48" i="33"/>
  <c r="E88" i="44"/>
  <c r="E132" i="44"/>
  <c r="G132" i="44" s="1"/>
  <c r="F151" i="57"/>
  <c r="H92" i="33"/>
  <c r="F15" i="57"/>
  <c r="G77" i="31"/>
  <c r="H151" i="33"/>
  <c r="E108" i="44"/>
  <c r="E92" i="44"/>
  <c r="F103" i="57"/>
  <c r="E79" i="44"/>
  <c r="H87" i="33"/>
  <c r="F95" i="31"/>
  <c r="G126" i="57"/>
  <c r="G51" i="57"/>
  <c r="G32" i="57"/>
  <c r="G130" i="31"/>
  <c r="G123" i="31"/>
  <c r="G119" i="31"/>
  <c r="F94" i="31"/>
  <c r="H94" i="31" s="1"/>
  <c r="F38" i="31"/>
  <c r="F30" i="31"/>
  <c r="G21" i="31"/>
  <c r="F10" i="31"/>
  <c r="H136" i="33"/>
  <c r="I136" i="33" s="1"/>
  <c r="H108" i="33"/>
  <c r="F77" i="33"/>
  <c r="E69" i="44"/>
  <c r="E144" i="44"/>
  <c r="G144" i="44" s="1"/>
  <c r="E118" i="44"/>
  <c r="G84" i="33"/>
  <c r="I84" i="33" s="1"/>
  <c r="F111" i="57"/>
  <c r="F87" i="57"/>
  <c r="G25" i="31"/>
  <c r="G115" i="57"/>
  <c r="G69" i="57"/>
  <c r="G29" i="57"/>
  <c r="G97" i="31"/>
  <c r="F84" i="31"/>
  <c r="G69" i="31"/>
  <c r="F57" i="31"/>
  <c r="G37" i="31"/>
  <c r="G29" i="31"/>
  <c r="H29" i="31" s="1"/>
  <c r="G152" i="31"/>
  <c r="H116" i="33"/>
  <c r="E136" i="44"/>
  <c r="E116" i="44"/>
  <c r="G116" i="44" s="1"/>
  <c r="E24" i="44"/>
  <c r="E18" i="44"/>
  <c r="G18" i="44" s="1"/>
  <c r="F68" i="57"/>
  <c r="F78" i="57"/>
  <c r="F146" i="31"/>
  <c r="F144" i="57"/>
  <c r="G101" i="44"/>
  <c r="G97" i="33"/>
  <c r="G65" i="57"/>
  <c r="F65" i="33"/>
  <c r="G65" i="33" s="1"/>
  <c r="I35" i="33"/>
  <c r="G78" i="57"/>
  <c r="G37" i="57"/>
  <c r="G125" i="31"/>
  <c r="G79" i="31"/>
  <c r="H79" i="31" s="1"/>
  <c r="G72" i="31"/>
  <c r="F69" i="31"/>
  <c r="G51" i="31"/>
  <c r="G32" i="31"/>
  <c r="F153" i="31"/>
  <c r="H38" i="33"/>
  <c r="H18" i="33"/>
  <c r="E48" i="44"/>
  <c r="H6" i="31"/>
  <c r="H146" i="33"/>
  <c r="F94" i="57"/>
  <c r="E86" i="44"/>
  <c r="F71" i="31"/>
  <c r="G97" i="57"/>
  <c r="G72" i="57"/>
  <c r="F110" i="31"/>
  <c r="F100" i="31"/>
  <c r="H100" i="31" s="1"/>
  <c r="J100" i="31" s="1"/>
  <c r="G91" i="31"/>
  <c r="H124" i="33"/>
  <c r="H100" i="33"/>
  <c r="H46" i="33"/>
  <c r="H69" i="33"/>
  <c r="F148" i="57"/>
  <c r="E146" i="44"/>
  <c r="E94" i="44"/>
  <c r="H134" i="33"/>
  <c r="E30" i="44"/>
  <c r="G30" i="44" s="1"/>
  <c r="F9" i="57"/>
  <c r="F71" i="57"/>
  <c r="F15" i="31"/>
  <c r="F113" i="33"/>
  <c r="G113" i="33" s="1"/>
  <c r="G58" i="57"/>
  <c r="G21" i="57"/>
  <c r="G54" i="57"/>
  <c r="F136" i="31"/>
  <c r="F124" i="31"/>
  <c r="G78" i="31"/>
  <c r="H78" i="31" s="1"/>
  <c r="J78" i="31" s="1"/>
  <c r="F46" i="31"/>
  <c r="F18" i="31"/>
  <c r="H18" i="31" s="1"/>
  <c r="J18" i="31" s="1"/>
  <c r="G165" i="31"/>
  <c r="H76" i="33"/>
  <c r="F165" i="33"/>
  <c r="G165" i="33" s="1"/>
  <c r="I165" i="33" s="1"/>
  <c r="E124" i="44"/>
  <c r="G124" i="44" s="1"/>
  <c r="E46" i="44"/>
  <c r="G46" i="44" s="1"/>
  <c r="G25" i="33"/>
  <c r="F132" i="31"/>
  <c r="F30" i="57"/>
  <c r="G37" i="33"/>
  <c r="I37" i="33" s="1"/>
  <c r="H15" i="33"/>
  <c r="F125" i="33"/>
  <c r="G125" i="33" s="1"/>
  <c r="I125" i="33" s="1"/>
  <c r="G91" i="57"/>
  <c r="F116" i="31"/>
  <c r="H116" i="31" s="1"/>
  <c r="G113" i="31"/>
  <c r="G155" i="31"/>
  <c r="H155" i="31" s="1"/>
  <c r="F166" i="31"/>
  <c r="H118" i="33"/>
  <c r="E100" i="44"/>
  <c r="G100" i="44" s="1"/>
  <c r="E84" i="44"/>
  <c r="G84" i="44" s="1"/>
  <c r="E89" i="44"/>
  <c r="E52" i="44"/>
  <c r="F135" i="33"/>
  <c r="E127" i="44"/>
  <c r="G75" i="57"/>
  <c r="G144" i="57"/>
  <c r="G110" i="31"/>
  <c r="H118" i="31"/>
  <c r="F110" i="57"/>
  <c r="F131" i="33"/>
  <c r="G131" i="33" s="1"/>
  <c r="I131" i="33" s="1"/>
  <c r="H89" i="33"/>
  <c r="G135" i="57"/>
  <c r="F139" i="31"/>
  <c r="F127" i="31"/>
  <c r="G40" i="57"/>
  <c r="G104" i="57"/>
  <c r="G50" i="57"/>
  <c r="F81" i="31"/>
  <c r="H97" i="33"/>
  <c r="E36" i="44"/>
  <c r="E73" i="44"/>
  <c r="G94" i="33"/>
  <c r="I94" i="33" s="1"/>
  <c r="H139" i="33"/>
  <c r="F67" i="31"/>
  <c r="F127" i="57"/>
  <c r="G104" i="33"/>
  <c r="G36" i="57"/>
  <c r="G110" i="57"/>
  <c r="G144" i="31"/>
  <c r="F97" i="31"/>
  <c r="G50" i="31"/>
  <c r="H50" i="31" s="1"/>
  <c r="J50" i="31" s="1"/>
  <c r="G40" i="31"/>
  <c r="H50" i="33"/>
  <c r="H44" i="33"/>
  <c r="H36" i="33"/>
  <c r="H137" i="33"/>
  <c r="F149" i="33"/>
  <c r="G149" i="33" s="1"/>
  <c r="I149" i="33" s="1"/>
  <c r="E110" i="44"/>
  <c r="H33" i="31"/>
  <c r="J33" i="31" s="1"/>
  <c r="H59" i="33"/>
  <c r="F139" i="57"/>
  <c r="F19" i="33"/>
  <c r="G19" i="33" s="1"/>
  <c r="G75" i="33"/>
  <c r="I75" i="33" s="1"/>
  <c r="G94" i="57"/>
  <c r="F21" i="31"/>
  <c r="E167" i="44"/>
  <c r="G167" i="44" s="1"/>
  <c r="E59" i="44"/>
  <c r="E21" i="44"/>
  <c r="G140" i="57"/>
  <c r="G36" i="31"/>
  <c r="F167" i="31"/>
  <c r="H167" i="31" s="1"/>
  <c r="J167" i="31" s="1"/>
  <c r="H167" i="33"/>
  <c r="I167" i="33" s="1"/>
  <c r="H95" i="33"/>
  <c r="I95" i="33" s="1"/>
  <c r="H81" i="33"/>
  <c r="H57" i="33"/>
  <c r="I57" i="33" s="1"/>
  <c r="E137" i="44"/>
  <c r="E97" i="44"/>
  <c r="G97" i="44" s="1"/>
  <c r="F21" i="57"/>
  <c r="H125" i="31"/>
  <c r="J125" i="31" s="1"/>
  <c r="E111" i="44"/>
  <c r="G19" i="57"/>
  <c r="G140" i="31"/>
  <c r="H140" i="31" s="1"/>
  <c r="G126" i="31"/>
  <c r="G102" i="31"/>
  <c r="G75" i="31"/>
  <c r="F52" i="31"/>
  <c r="F36" i="31"/>
  <c r="F28" i="31"/>
  <c r="E57" i="44"/>
  <c r="G98" i="31"/>
  <c r="G56" i="31"/>
  <c r="H28" i="33"/>
  <c r="H79" i="33"/>
  <c r="G76" i="31"/>
  <c r="H76" i="31" s="1"/>
  <c r="J76" i="31" s="1"/>
  <c r="E145" i="44"/>
  <c r="G145" i="44" s="1"/>
  <c r="F147" i="57"/>
  <c r="F118" i="57"/>
  <c r="E77" i="44"/>
  <c r="H111" i="33"/>
  <c r="E99" i="44"/>
  <c r="F11" i="57"/>
  <c r="F43" i="33"/>
  <c r="G43" i="33" s="1"/>
  <c r="I43" i="33" s="1"/>
  <c r="G150" i="33"/>
  <c r="G62" i="57"/>
  <c r="G81" i="57"/>
  <c r="G26" i="57"/>
  <c r="F106" i="31"/>
  <c r="F98" i="31"/>
  <c r="G66" i="31"/>
  <c r="H66" i="31" s="1"/>
  <c r="G151" i="31"/>
  <c r="H151" i="31" s="1"/>
  <c r="H140" i="33"/>
  <c r="I140" i="33" s="1"/>
  <c r="H98" i="33"/>
  <c r="F80" i="33"/>
  <c r="G80" i="33" s="1"/>
  <c r="F153" i="33"/>
  <c r="G153" i="33" s="1"/>
  <c r="F166" i="33"/>
  <c r="G166" i="33" s="1"/>
  <c r="E105" i="44"/>
  <c r="E32" i="44"/>
  <c r="F105" i="57"/>
  <c r="F98" i="57"/>
  <c r="F32" i="57"/>
  <c r="G134" i="31"/>
  <c r="F93" i="57"/>
  <c r="E17" i="44"/>
  <c r="F26" i="31"/>
  <c r="H120" i="33"/>
  <c r="G69" i="44"/>
  <c r="H39" i="33"/>
  <c r="I39" i="33" s="1"/>
  <c r="G117" i="57"/>
  <c r="G121" i="57"/>
  <c r="G138" i="57"/>
  <c r="G80" i="57"/>
  <c r="F145" i="31"/>
  <c r="G26" i="31"/>
  <c r="F9" i="31"/>
  <c r="H9" i="31" s="1"/>
  <c r="E166" i="44"/>
  <c r="G166" i="44" s="1"/>
  <c r="G132" i="31"/>
  <c r="H132" i="31" s="1"/>
  <c r="J132" i="31" s="1"/>
  <c r="F132" i="33"/>
  <c r="G132" i="33" s="1"/>
  <c r="I132" i="33" s="1"/>
  <c r="E128" i="44"/>
  <c r="F17" i="57"/>
  <c r="F154" i="57"/>
  <c r="F26" i="57"/>
  <c r="F7" i="57"/>
  <c r="I105" i="33"/>
  <c r="G46" i="33"/>
  <c r="G138" i="33"/>
  <c r="F39" i="31"/>
  <c r="E83" i="44"/>
  <c r="G48" i="57"/>
  <c r="G66" i="57"/>
  <c r="G115" i="31"/>
  <c r="G81" i="31"/>
  <c r="G62" i="31"/>
  <c r="H62" i="31" s="1"/>
  <c r="G54" i="31"/>
  <c r="H54" i="31" s="1"/>
  <c r="J54" i="31" s="1"/>
  <c r="G38" i="31"/>
  <c r="F32" i="31"/>
  <c r="G166" i="31"/>
  <c r="F60" i="33"/>
  <c r="G60" i="33" s="1"/>
  <c r="H166" i="33"/>
  <c r="F133" i="33"/>
  <c r="G133" i="33" s="1"/>
  <c r="I133" i="33" s="1"/>
  <c r="G48" i="31"/>
  <c r="F128" i="57"/>
  <c r="H154" i="33"/>
  <c r="G22" i="57"/>
  <c r="H26" i="33"/>
  <c r="E120" i="44"/>
  <c r="G43" i="44"/>
  <c r="I128" i="33"/>
  <c r="E134" i="44"/>
  <c r="G134" i="44" s="1"/>
  <c r="E39" i="44"/>
  <c r="H83" i="33"/>
  <c r="G43" i="57"/>
  <c r="F103" i="33"/>
  <c r="G93" i="57"/>
  <c r="G83" i="57"/>
  <c r="G38" i="57"/>
  <c r="G109" i="57"/>
  <c r="G109" i="31"/>
  <c r="H109" i="31" s="1"/>
  <c r="H138" i="33"/>
  <c r="H64" i="33"/>
  <c r="H33" i="33"/>
  <c r="F151" i="33"/>
  <c r="E75" i="44"/>
  <c r="G75" i="44" s="1"/>
  <c r="F142" i="57"/>
  <c r="E154" i="44"/>
  <c r="G154" i="44" s="1"/>
  <c r="G22" i="31"/>
  <c r="F120" i="57"/>
  <c r="H7" i="33"/>
  <c r="H105" i="31"/>
  <c r="G34" i="33"/>
  <c r="F134" i="31"/>
  <c r="E33" i="44"/>
  <c r="G33" i="44" s="1"/>
  <c r="E140" i="44"/>
  <c r="H9" i="33"/>
  <c r="F83" i="31"/>
  <c r="F75" i="31"/>
  <c r="G18" i="57"/>
  <c r="G34" i="57"/>
  <c r="G138" i="31"/>
  <c r="F77" i="31"/>
  <c r="H77" i="31" s="1"/>
  <c r="G46" i="31"/>
  <c r="H46" i="31" s="1"/>
  <c r="J46" i="31" s="1"/>
  <c r="F11" i="31"/>
  <c r="F164" i="33"/>
  <c r="E64" i="44"/>
  <c r="E54" i="44"/>
  <c r="G85" i="44"/>
  <c r="H147" i="33"/>
  <c r="H7" i="31"/>
  <c r="F33" i="57"/>
  <c r="G50" i="33"/>
  <c r="F119" i="33"/>
  <c r="G119" i="33" s="1"/>
  <c r="F138" i="31"/>
  <c r="F64" i="31"/>
  <c r="G34" i="31"/>
  <c r="G31" i="31"/>
  <c r="H31" i="31" s="1"/>
  <c r="F24" i="31"/>
  <c r="G153" i="31"/>
  <c r="H106" i="33"/>
  <c r="H93" i="33"/>
  <c r="H24" i="33"/>
  <c r="F117" i="33"/>
  <c r="G117" i="33" s="1"/>
  <c r="I117" i="33" s="1"/>
  <c r="F91" i="31"/>
  <c r="F67" i="33"/>
  <c r="G67" i="33" s="1"/>
  <c r="G67" i="31"/>
  <c r="G67" i="57"/>
  <c r="G63" i="57"/>
  <c r="G63" i="31"/>
  <c r="H63" i="31" s="1"/>
  <c r="F63" i="33"/>
  <c r="G63" i="33" s="1"/>
  <c r="I63" i="33" s="1"/>
  <c r="G44" i="31"/>
  <c r="H44" i="31" s="1"/>
  <c r="G44" i="57"/>
  <c r="F44" i="33"/>
  <c r="F24" i="33"/>
  <c r="G24" i="33" s="1"/>
  <c r="G24" i="31"/>
  <c r="F104" i="57"/>
  <c r="H104" i="33"/>
  <c r="E104" i="44"/>
  <c r="F104" i="31"/>
  <c r="H61" i="33"/>
  <c r="E61" i="44"/>
  <c r="F61" i="57"/>
  <c r="F8" i="57"/>
  <c r="F8" i="31"/>
  <c r="H8" i="33"/>
  <c r="G154" i="57"/>
  <c r="F154" i="33"/>
  <c r="G154" i="33" s="1"/>
  <c r="G154" i="31"/>
  <c r="H154" i="31" s="1"/>
  <c r="J154" i="31" s="1"/>
  <c r="F25" i="57"/>
  <c r="F25" i="31"/>
  <c r="F59" i="33"/>
  <c r="G59" i="31"/>
  <c r="H59" i="31" s="1"/>
  <c r="J59" i="31" s="1"/>
  <c r="F152" i="57"/>
  <c r="E152" i="44"/>
  <c r="G152" i="44" s="1"/>
  <c r="F152" i="31"/>
  <c r="H152" i="31" s="1"/>
  <c r="J152" i="31" s="1"/>
  <c r="H152" i="33"/>
  <c r="F47" i="57"/>
  <c r="F47" i="31"/>
  <c r="H47" i="31" s="1"/>
  <c r="E62" i="44"/>
  <c r="H91" i="33"/>
  <c r="H47" i="33"/>
  <c r="I47" i="33" s="1"/>
  <c r="F124" i="33"/>
  <c r="G124" i="33" s="1"/>
  <c r="G124" i="31"/>
  <c r="G124" i="57"/>
  <c r="G85" i="31"/>
  <c r="G85" i="57"/>
  <c r="F71" i="33"/>
  <c r="G71" i="33" s="1"/>
  <c r="I71" i="33" s="1"/>
  <c r="G71" i="57"/>
  <c r="G71" i="31"/>
  <c r="H71" i="31" s="1"/>
  <c r="F145" i="33"/>
  <c r="G145" i="33" s="1"/>
  <c r="I145" i="33" s="1"/>
  <c r="G145" i="57"/>
  <c r="G145" i="31"/>
  <c r="F73" i="31"/>
  <c r="H73" i="31" s="1"/>
  <c r="H73" i="33"/>
  <c r="E67" i="44"/>
  <c r="G67" i="44" s="1"/>
  <c r="H67" i="33"/>
  <c r="F62" i="57"/>
  <c r="F91" i="57"/>
  <c r="E47" i="44"/>
  <c r="G120" i="57"/>
  <c r="F120" i="33"/>
  <c r="G120" i="33" s="1"/>
  <c r="F116" i="33"/>
  <c r="G116" i="57"/>
  <c r="F89" i="33"/>
  <c r="G89" i="31"/>
  <c r="G89" i="57"/>
  <c r="G70" i="31"/>
  <c r="H70" i="31" s="1"/>
  <c r="F70" i="33"/>
  <c r="G70" i="33" s="1"/>
  <c r="F53" i="33"/>
  <c r="G53" i="33" s="1"/>
  <c r="I53" i="33" s="1"/>
  <c r="G53" i="31"/>
  <c r="G53" i="57"/>
  <c r="F30" i="33"/>
  <c r="G30" i="33" s="1"/>
  <c r="I30" i="33" s="1"/>
  <c r="G30" i="31"/>
  <c r="H25" i="33"/>
  <c r="F109" i="57"/>
  <c r="H109" i="33"/>
  <c r="F102" i="57"/>
  <c r="H102" i="33"/>
  <c r="H14" i="33"/>
  <c r="F14" i="31"/>
  <c r="H14" i="31" s="1"/>
  <c r="G148" i="57"/>
  <c r="F148" i="33"/>
  <c r="G148" i="33" s="1"/>
  <c r="G156" i="57"/>
  <c r="G156" i="31"/>
  <c r="H156" i="31" s="1"/>
  <c r="F156" i="33"/>
  <c r="G156" i="33" s="1"/>
  <c r="I156" i="33" s="1"/>
  <c r="G41" i="31"/>
  <c r="F41" i="33"/>
  <c r="G41" i="57"/>
  <c r="H40" i="33"/>
  <c r="F40" i="31"/>
  <c r="FI178" i="9"/>
  <c r="C234" i="38" s="1"/>
  <c r="F64" i="33"/>
  <c r="G64" i="33" s="1"/>
  <c r="G64" i="31"/>
  <c r="G64" i="57"/>
  <c r="F164" i="57"/>
  <c r="E164" i="44"/>
  <c r="G164" i="44" s="1"/>
  <c r="F164" i="31"/>
  <c r="H164" i="33"/>
  <c r="G17" i="44"/>
  <c r="F135" i="57"/>
  <c r="E40" i="44"/>
  <c r="H119" i="33"/>
  <c r="I38" i="33"/>
  <c r="H54" i="33"/>
  <c r="F88" i="33"/>
  <c r="G88" i="33" s="1"/>
  <c r="I88" i="33" s="1"/>
  <c r="G88" i="31"/>
  <c r="G88" i="57"/>
  <c r="F74" i="33"/>
  <c r="G74" i="33" s="1"/>
  <c r="I74" i="33" s="1"/>
  <c r="G74" i="31"/>
  <c r="G52" i="57"/>
  <c r="F52" i="33"/>
  <c r="G52" i="33" s="1"/>
  <c r="I52" i="33" s="1"/>
  <c r="G52" i="31"/>
  <c r="H130" i="33"/>
  <c r="F130" i="31"/>
  <c r="H130" i="31" s="1"/>
  <c r="J130" i="31" s="1"/>
  <c r="F115" i="57"/>
  <c r="F115" i="31"/>
  <c r="H115" i="33"/>
  <c r="E115" i="44"/>
  <c r="F13" i="31"/>
  <c r="H13" i="31" s="1"/>
  <c r="E13" i="44"/>
  <c r="F13" i="57"/>
  <c r="G111" i="57"/>
  <c r="F111" i="33"/>
  <c r="G111" i="33" s="1"/>
  <c r="G15" i="57"/>
  <c r="F15" i="33"/>
  <c r="G15" i="33" s="1"/>
  <c r="F126" i="57"/>
  <c r="F126" i="31"/>
  <c r="H126" i="31" s="1"/>
  <c r="E126" i="44"/>
  <c r="G127" i="44"/>
  <c r="E135" i="44"/>
  <c r="G135" i="44" s="1"/>
  <c r="F40" i="57"/>
  <c r="F119" i="31"/>
  <c r="F102" i="31"/>
  <c r="H102" i="31" s="1"/>
  <c r="F108" i="33"/>
  <c r="G108" i="33" s="1"/>
  <c r="G108" i="57"/>
  <c r="G108" i="31"/>
  <c r="H108" i="31" s="1"/>
  <c r="F92" i="33"/>
  <c r="G92" i="33" s="1"/>
  <c r="G92" i="31"/>
  <c r="H92" i="31" s="1"/>
  <c r="G92" i="57"/>
  <c r="E25" i="44"/>
  <c r="G25" i="44" s="1"/>
  <c r="H141" i="33"/>
  <c r="F141" i="31"/>
  <c r="F121" i="57"/>
  <c r="E121" i="44"/>
  <c r="G121" i="44" s="1"/>
  <c r="H121" i="33"/>
  <c r="F121" i="31"/>
  <c r="F86" i="31"/>
  <c r="H86" i="31" s="1"/>
  <c r="H86" i="33"/>
  <c r="F42" i="57"/>
  <c r="H42" i="33"/>
  <c r="I42" i="33" s="1"/>
  <c r="E42" i="44"/>
  <c r="G42" i="44" s="1"/>
  <c r="F42" i="31"/>
  <c r="F34" i="57"/>
  <c r="H34" i="33"/>
  <c r="F34" i="31"/>
  <c r="F27" i="57"/>
  <c r="H27" i="33"/>
  <c r="F112" i="33"/>
  <c r="G112" i="33" s="1"/>
  <c r="G112" i="31"/>
  <c r="F45" i="33"/>
  <c r="G45" i="31"/>
  <c r="H45" i="31" s="1"/>
  <c r="F11" i="33"/>
  <c r="G11" i="33" s="1"/>
  <c r="I11" i="33" s="1"/>
  <c r="G11" i="31"/>
  <c r="G11" i="57"/>
  <c r="G147" i="44"/>
  <c r="G99" i="44"/>
  <c r="G59" i="44"/>
  <c r="F135" i="31"/>
  <c r="E119" i="44"/>
  <c r="G119" i="44" s="1"/>
  <c r="G15" i="31"/>
  <c r="G120" i="31"/>
  <c r="H120" i="31" s="1"/>
  <c r="G30" i="57"/>
  <c r="H62" i="33"/>
  <c r="G107" i="31"/>
  <c r="H107" i="31" s="1"/>
  <c r="F107" i="33"/>
  <c r="G107" i="33" s="1"/>
  <c r="G107" i="57"/>
  <c r="F101" i="33"/>
  <c r="G101" i="33" s="1"/>
  <c r="I101" i="33" s="1"/>
  <c r="G101" i="31"/>
  <c r="H101" i="31" s="1"/>
  <c r="J101" i="31" s="1"/>
  <c r="G101" i="57"/>
  <c r="E102" i="44"/>
  <c r="F113" i="57"/>
  <c r="F113" i="31"/>
  <c r="H113" i="33"/>
  <c r="H85" i="33"/>
  <c r="F85" i="57"/>
  <c r="F85" i="31"/>
  <c r="F56" i="57"/>
  <c r="F56" i="31"/>
  <c r="H56" i="33"/>
  <c r="F49" i="57"/>
  <c r="E49" i="44"/>
  <c r="G49" i="44" s="1"/>
  <c r="H49" i="33"/>
  <c r="F49" i="31"/>
  <c r="H49" i="31" s="1"/>
  <c r="J49" i="31" s="1"/>
  <c r="E19" i="44"/>
  <c r="G19" i="44" s="1"/>
  <c r="H19" i="33"/>
  <c r="F19" i="31"/>
  <c r="E150" i="44"/>
  <c r="G150" i="44" s="1"/>
  <c r="H61" i="31"/>
  <c r="H117" i="31"/>
  <c r="H35" i="31"/>
  <c r="J35" i="31" s="1"/>
  <c r="I55" i="33"/>
  <c r="I32" i="33"/>
  <c r="G72" i="33"/>
  <c r="I72" i="33" s="1"/>
  <c r="G76" i="57"/>
  <c r="G35" i="57"/>
  <c r="G95" i="57"/>
  <c r="G86" i="57"/>
  <c r="G136" i="31"/>
  <c r="H136" i="31" s="1"/>
  <c r="G121" i="31"/>
  <c r="G93" i="31"/>
  <c r="H93" i="31" s="1"/>
  <c r="J93" i="31" s="1"/>
  <c r="G57" i="31"/>
  <c r="G42" i="31"/>
  <c r="G23" i="31"/>
  <c r="H23" i="31" s="1"/>
  <c r="G146" i="31"/>
  <c r="H153" i="33"/>
  <c r="H70" i="33"/>
  <c r="F146" i="33"/>
  <c r="E138" i="44"/>
  <c r="G138" i="44" s="1"/>
  <c r="E106" i="44"/>
  <c r="E90" i="44"/>
  <c r="G90" i="44" s="1"/>
  <c r="F60" i="57"/>
  <c r="F12" i="57"/>
  <c r="H111" i="31"/>
  <c r="H60" i="31"/>
  <c r="G55" i="57"/>
  <c r="G114" i="57"/>
  <c r="G73" i="57"/>
  <c r="G142" i="57"/>
  <c r="G104" i="31"/>
  <c r="F96" i="31"/>
  <c r="H96" i="31" s="1"/>
  <c r="G39" i="31"/>
  <c r="H39" i="31" s="1"/>
  <c r="G28" i="31"/>
  <c r="F86" i="33"/>
  <c r="G86" i="33" s="1"/>
  <c r="F18" i="33"/>
  <c r="G18" i="33" s="1"/>
  <c r="I18" i="33" s="1"/>
  <c r="F155" i="33"/>
  <c r="G155" i="33" s="1"/>
  <c r="I155" i="33" s="1"/>
  <c r="E70" i="44"/>
  <c r="E41" i="44"/>
  <c r="G41" i="44" s="1"/>
  <c r="F156" i="57"/>
  <c r="F96" i="57"/>
  <c r="F70" i="57"/>
  <c r="G95" i="31"/>
  <c r="F48" i="31"/>
  <c r="F41" i="31"/>
  <c r="H41" i="33"/>
  <c r="E153" i="44"/>
  <c r="E76" i="44"/>
  <c r="G76" i="44" s="1"/>
  <c r="E38" i="44"/>
  <c r="F134" i="33"/>
  <c r="G134" i="33" s="1"/>
  <c r="G142" i="31"/>
  <c r="H142" i="31" s="1"/>
  <c r="F128" i="31"/>
  <c r="H128" i="31" s="1"/>
  <c r="G83" i="31"/>
  <c r="G10" i="31"/>
  <c r="D7" i="35"/>
  <c r="F232" i="38" s="1"/>
  <c r="Z14" i="32"/>
  <c r="I112" i="29"/>
  <c r="H112" i="29"/>
  <c r="I154" i="29"/>
  <c r="H154" i="29"/>
  <c r="H152" i="29"/>
  <c r="I152" i="29"/>
  <c r="H156" i="29"/>
  <c r="I156" i="29"/>
  <c r="M154" i="32"/>
  <c r="K154" i="32"/>
  <c r="N154" i="32" s="1"/>
  <c r="G22" i="29"/>
  <c r="H22" i="29"/>
  <c r="I22" i="29"/>
  <c r="L153" i="15"/>
  <c r="AC153" i="5"/>
  <c r="H82" i="29"/>
  <c r="I165" i="29"/>
  <c r="H165" i="29"/>
  <c r="H126" i="29"/>
  <c r="I126" i="29"/>
  <c r="I163" i="29"/>
  <c r="H163" i="29"/>
  <c r="Q153" i="4"/>
  <c r="I84" i="29"/>
  <c r="H84" i="29"/>
  <c r="AA32" i="43"/>
  <c r="Q30" i="4"/>
  <c r="F123" i="68"/>
  <c r="W86" i="7"/>
  <c r="L150" i="15"/>
  <c r="F18" i="68"/>
  <c r="L115" i="15"/>
  <c r="H153" i="68"/>
  <c r="Q139" i="4"/>
  <c r="AA141" i="43"/>
  <c r="AI139" i="14"/>
  <c r="W140" i="7"/>
  <c r="Q139" i="20"/>
  <c r="AC30" i="5"/>
  <c r="Q27" i="20"/>
  <c r="L85" i="15"/>
  <c r="AI150" i="14"/>
  <c r="Y115" i="6"/>
  <c r="C40" i="32"/>
  <c r="C39" i="30"/>
  <c r="G39" i="30" s="1"/>
  <c r="D38" i="57"/>
  <c r="C38" i="44"/>
  <c r="C38" i="68"/>
  <c r="AA61" i="43"/>
  <c r="AI59" i="14"/>
  <c r="AZ59" i="18"/>
  <c r="Q59" i="4"/>
  <c r="W60" i="7"/>
  <c r="F43" i="68"/>
  <c r="G43" i="68"/>
  <c r="W168" i="7"/>
  <c r="AI167" i="14"/>
  <c r="AI30" i="14"/>
  <c r="L116" i="15"/>
  <c r="C107" i="30"/>
  <c r="G107" i="30" s="1"/>
  <c r="I110" i="29"/>
  <c r="G19" i="68"/>
  <c r="H27" i="68"/>
  <c r="H43" i="30"/>
  <c r="AA29" i="43"/>
  <c r="G18" i="68"/>
  <c r="Q150" i="4"/>
  <c r="AZ115" i="18"/>
  <c r="Q30" i="20"/>
  <c r="H62" i="30"/>
  <c r="L62" i="30" s="1"/>
  <c r="Q116" i="4"/>
  <c r="AZ10" i="18"/>
  <c r="D106" i="68"/>
  <c r="L123" i="15"/>
  <c r="AZ27" i="18"/>
  <c r="AZ150" i="18"/>
  <c r="Y127" i="6"/>
  <c r="Y45" i="32"/>
  <c r="W45" i="32"/>
  <c r="Z45" i="32" s="1"/>
  <c r="W66" i="7"/>
  <c r="K26" i="32"/>
  <c r="N26" i="32" s="1"/>
  <c r="F101" i="68"/>
  <c r="L30" i="15"/>
  <c r="H30" i="68"/>
  <c r="Q116" i="20"/>
  <c r="W11" i="7"/>
  <c r="K115" i="32"/>
  <c r="N115" i="32" s="1"/>
  <c r="D152" i="68"/>
  <c r="AC27" i="5"/>
  <c r="Y150" i="6"/>
  <c r="AC127" i="5"/>
  <c r="Q115" i="4"/>
  <c r="L133" i="68"/>
  <c r="M103" i="32"/>
  <c r="Y30" i="6"/>
  <c r="C17" i="32"/>
  <c r="C153" i="30"/>
  <c r="G153" i="30" s="1"/>
  <c r="AA87" i="43"/>
  <c r="AA152" i="43"/>
  <c r="F149" i="68"/>
  <c r="Y155" i="32"/>
  <c r="W155" i="32"/>
  <c r="Z155" i="32" s="1"/>
  <c r="I134" i="29"/>
  <c r="J132" i="68"/>
  <c r="K132" i="68"/>
  <c r="Q132" i="68"/>
  <c r="P132" i="68"/>
  <c r="D83" i="57"/>
  <c r="D83" i="68"/>
  <c r="G34" i="44"/>
  <c r="AZ28" i="18"/>
  <c r="AA30" i="43"/>
  <c r="L28" i="15"/>
  <c r="D61" i="57"/>
  <c r="Q150" i="20"/>
  <c r="Q133" i="68"/>
  <c r="K133" i="68"/>
  <c r="R133" i="68"/>
  <c r="C79" i="44"/>
  <c r="G79" i="44" s="1"/>
  <c r="C79" i="68"/>
  <c r="H80" i="30"/>
  <c r="L80" i="30" s="1"/>
  <c r="I79" i="31"/>
  <c r="G124" i="68"/>
  <c r="W97" i="32"/>
  <c r="Z97" i="32" s="1"/>
  <c r="Y97" i="32"/>
  <c r="W123" i="32"/>
  <c r="Z123" i="32" s="1"/>
  <c r="Y123" i="32"/>
  <c r="G131" i="44"/>
  <c r="G97" i="68"/>
  <c r="H97" i="68"/>
  <c r="S50" i="68"/>
  <c r="H59" i="68"/>
  <c r="M107" i="32"/>
  <c r="G87" i="68"/>
  <c r="C38" i="32"/>
  <c r="AA99" i="43"/>
  <c r="D151" i="68"/>
  <c r="Q121" i="20"/>
  <c r="C167" i="30"/>
  <c r="G167" i="30" s="1"/>
  <c r="O80" i="32"/>
  <c r="C96" i="68"/>
  <c r="D34" i="57"/>
  <c r="G144" i="68"/>
  <c r="D72" i="68"/>
  <c r="C34" i="68"/>
  <c r="C70" i="32"/>
  <c r="K113" i="32"/>
  <c r="N113" i="32" s="1"/>
  <c r="M113" i="32"/>
  <c r="AC97" i="5"/>
  <c r="D62" i="68"/>
  <c r="AX64" i="18"/>
  <c r="M96" i="2"/>
  <c r="K18" i="32"/>
  <c r="N18" i="32" s="1"/>
  <c r="AX21" i="18"/>
  <c r="AW21" i="18" s="1"/>
  <c r="C22" i="30"/>
  <c r="G22" i="30" s="1"/>
  <c r="I7" i="29"/>
  <c r="H7" i="29"/>
  <c r="G7" i="29"/>
  <c r="F135" i="68"/>
  <c r="AZ63" i="18"/>
  <c r="G9" i="68"/>
  <c r="C36" i="44"/>
  <c r="D64" i="57"/>
  <c r="L121" i="15"/>
  <c r="L97" i="15"/>
  <c r="AX61" i="18"/>
  <c r="AW61" i="18" s="1"/>
  <c r="C152" i="30"/>
  <c r="G152" i="30" s="1"/>
  <c r="I68" i="31"/>
  <c r="C125" i="44"/>
  <c r="C127" i="32"/>
  <c r="C62" i="68"/>
  <c r="W69" i="32"/>
  <c r="Z69" i="32" s="1"/>
  <c r="Q131" i="4"/>
  <c r="C73" i="68"/>
  <c r="D68" i="68"/>
  <c r="D34" i="68"/>
  <c r="I156" i="31"/>
  <c r="D132" i="57"/>
  <c r="Y86" i="32"/>
  <c r="W86" i="32"/>
  <c r="Z86" i="32" s="1"/>
  <c r="AX7" i="18"/>
  <c r="C8" i="30"/>
  <c r="C65" i="30"/>
  <c r="G65" i="30" s="1"/>
  <c r="C97" i="30"/>
  <c r="G97" i="30" s="1"/>
  <c r="M118" i="2"/>
  <c r="AX73" i="18"/>
  <c r="I34" i="31"/>
  <c r="AX69" i="18"/>
  <c r="AW69" i="18" s="1"/>
  <c r="AZ145" i="18"/>
  <c r="O102" i="32"/>
  <c r="H101" i="30"/>
  <c r="L101" i="30" s="1"/>
  <c r="AX36" i="18"/>
  <c r="AW36" i="18" s="1"/>
  <c r="K49" i="32"/>
  <c r="N49" i="32" s="1"/>
  <c r="C153" i="32"/>
  <c r="Q63" i="20"/>
  <c r="C166" i="68"/>
  <c r="AZ121" i="18"/>
  <c r="M68" i="2"/>
  <c r="D125" i="68"/>
  <c r="AX52" i="18"/>
  <c r="AW52" i="18" s="1"/>
  <c r="M34" i="2"/>
  <c r="O107" i="32"/>
  <c r="C151" i="68"/>
  <c r="M50" i="68"/>
  <c r="H125" i="29"/>
  <c r="G165" i="30"/>
  <c r="Q136" i="68"/>
  <c r="T157" i="68"/>
  <c r="J136" i="68"/>
  <c r="BT168" i="14"/>
  <c r="G39" i="38" s="1"/>
  <c r="L136" i="68"/>
  <c r="AG168" i="14"/>
  <c r="D168" i="14"/>
  <c r="R136" i="68"/>
  <c r="P136" i="68"/>
  <c r="C67" i="31"/>
  <c r="C53" i="29"/>
  <c r="E53" i="29" s="1"/>
  <c r="F54" i="44"/>
  <c r="F21" i="44"/>
  <c r="L112" i="2"/>
  <c r="L71" i="2"/>
  <c r="AH147" i="14"/>
  <c r="AH145" i="14"/>
  <c r="AH53" i="14"/>
  <c r="AH46" i="14"/>
  <c r="AH14" i="14"/>
  <c r="AH114" i="14"/>
  <c r="AH107" i="14"/>
  <c r="AH72" i="14"/>
  <c r="AH35" i="14"/>
  <c r="D97" i="45"/>
  <c r="D92" i="45"/>
  <c r="K45" i="2"/>
  <c r="AH151" i="14"/>
  <c r="AH92" i="14"/>
  <c r="AH16" i="14"/>
  <c r="AH128" i="14"/>
  <c r="AH80" i="14"/>
  <c r="AH42" i="14"/>
  <c r="AH111" i="14"/>
  <c r="AH106" i="14"/>
  <c r="AH47" i="14"/>
  <c r="AH38" i="14"/>
  <c r="AH26" i="14"/>
  <c r="C54" i="29"/>
  <c r="E54" i="29" s="1"/>
  <c r="AH140" i="14"/>
  <c r="AH83" i="14"/>
  <c r="AH65" i="14"/>
  <c r="AH21" i="14"/>
  <c r="C113" i="29"/>
  <c r="E113" i="29" s="1"/>
  <c r="G113" i="29" s="1"/>
  <c r="F113" i="44"/>
  <c r="G113" i="44" s="1"/>
  <c r="AH119" i="14"/>
  <c r="AH40" i="14"/>
  <c r="AH12" i="14"/>
  <c r="AH167" i="14"/>
  <c r="D133" i="31"/>
  <c r="E37" i="31"/>
  <c r="D83" i="33"/>
  <c r="F230" i="38"/>
  <c r="A1" i="76"/>
  <c r="A1" i="120"/>
  <c r="D14" i="119"/>
  <c r="E14" i="119"/>
  <c r="F14" i="119"/>
  <c r="I15" i="33" l="1"/>
  <c r="H11" i="31"/>
  <c r="I60" i="33"/>
  <c r="G51" i="44"/>
  <c r="H82" i="31"/>
  <c r="G36" i="44"/>
  <c r="H28" i="31"/>
  <c r="H30" i="31"/>
  <c r="J30" i="31" s="1"/>
  <c r="I81" i="33"/>
  <c r="H51" i="31"/>
  <c r="J51" i="31" s="1"/>
  <c r="G118" i="33"/>
  <c r="I107" i="33"/>
  <c r="H21" i="31"/>
  <c r="H97" i="31"/>
  <c r="J97" i="31" s="1"/>
  <c r="H143" i="31"/>
  <c r="S26" i="68"/>
  <c r="S95" i="68"/>
  <c r="S15" i="68"/>
  <c r="S41" i="68"/>
  <c r="S164" i="68"/>
  <c r="S71" i="68"/>
  <c r="S151" i="68"/>
  <c r="S163" i="68"/>
  <c r="C17" i="45"/>
  <c r="E17" i="45" s="1"/>
  <c r="S57" i="68"/>
  <c r="S142" i="68"/>
  <c r="D12" i="119"/>
  <c r="D16" i="119" s="1"/>
  <c r="D5" i="119" s="1"/>
  <c r="E12" i="119"/>
  <c r="E16" i="119" s="1"/>
  <c r="E5" i="119" s="1"/>
  <c r="S66" i="68"/>
  <c r="S35" i="68"/>
  <c r="S42" i="68"/>
  <c r="F12" i="119"/>
  <c r="F16" i="119" s="1"/>
  <c r="F5" i="119" s="1"/>
  <c r="S52" i="68"/>
  <c r="S115" i="68"/>
  <c r="S12" i="68"/>
  <c r="S127" i="68"/>
  <c r="S113" i="68"/>
  <c r="S77" i="68"/>
  <c r="S148" i="68"/>
  <c r="G57" i="44"/>
  <c r="M83" i="68"/>
  <c r="I8" i="68"/>
  <c r="L51" i="68"/>
  <c r="M51" i="68" s="1"/>
  <c r="P76" i="68"/>
  <c r="T8" i="68"/>
  <c r="K8" i="68"/>
  <c r="P8" i="68"/>
  <c r="T51" i="68"/>
  <c r="O76" i="68"/>
  <c r="I143" i="68"/>
  <c r="Q143" i="68"/>
  <c r="S143" i="68" s="1"/>
  <c r="O51" i="68"/>
  <c r="S81" i="68"/>
  <c r="R76" i="68"/>
  <c r="K143" i="68"/>
  <c r="M143" i="68" s="1"/>
  <c r="L143" i="68"/>
  <c r="H83" i="29"/>
  <c r="I51" i="68"/>
  <c r="E67" i="45"/>
  <c r="R51" i="68"/>
  <c r="I32" i="29"/>
  <c r="L76" i="68"/>
  <c r="M137" i="68"/>
  <c r="M90" i="68"/>
  <c r="H6" i="29"/>
  <c r="S68" i="68"/>
  <c r="M85" i="68"/>
  <c r="J51" i="68"/>
  <c r="H30" i="29"/>
  <c r="S137" i="68"/>
  <c r="N53" i="68"/>
  <c r="K51" i="68"/>
  <c r="Q51" i="68"/>
  <c r="O152" i="68"/>
  <c r="P152" i="68"/>
  <c r="K152" i="68"/>
  <c r="Q152" i="68"/>
  <c r="J152" i="68"/>
  <c r="I82" i="29"/>
  <c r="M131" i="68"/>
  <c r="G40" i="33"/>
  <c r="I142" i="33"/>
  <c r="N84" i="68"/>
  <c r="L89" i="68"/>
  <c r="N89" i="68"/>
  <c r="P130" i="68"/>
  <c r="O111" i="68"/>
  <c r="S125" i="68"/>
  <c r="H92" i="29"/>
  <c r="G92" i="29"/>
  <c r="C20" i="77"/>
  <c r="D20" i="77" s="1"/>
  <c r="F244" i="38" s="1"/>
  <c r="I157" i="31"/>
  <c r="C159" i="32"/>
  <c r="D157" i="57"/>
  <c r="C158" i="30"/>
  <c r="G158" i="30" s="1"/>
  <c r="D157" i="68"/>
  <c r="C157" i="68"/>
  <c r="C157" i="44"/>
  <c r="M157" i="2"/>
  <c r="AX157" i="18"/>
  <c r="AW157" i="18" s="1"/>
  <c r="W145" i="7"/>
  <c r="AZ144" i="18"/>
  <c r="Q144" i="4"/>
  <c r="C147" i="30"/>
  <c r="G147" i="30" s="1"/>
  <c r="D146" i="68"/>
  <c r="AY83" i="18"/>
  <c r="H84" i="30"/>
  <c r="L84" i="30" s="1"/>
  <c r="O85" i="32"/>
  <c r="AY125" i="18"/>
  <c r="AW125" i="18" s="1"/>
  <c r="H126" i="30"/>
  <c r="L126" i="30" s="1"/>
  <c r="O127" i="32"/>
  <c r="AA115" i="43"/>
  <c r="Q113" i="4"/>
  <c r="AZ113" i="18"/>
  <c r="Y113" i="6"/>
  <c r="Q113" i="20"/>
  <c r="W114" i="7"/>
  <c r="AC113" i="5"/>
  <c r="L113" i="15"/>
  <c r="AI113" i="14"/>
  <c r="G147" i="68"/>
  <c r="H147" i="68"/>
  <c r="F147" i="68"/>
  <c r="J111" i="31"/>
  <c r="J14" i="31"/>
  <c r="G89" i="33"/>
  <c r="I89" i="33" s="1"/>
  <c r="J66" i="31"/>
  <c r="H139" i="31"/>
  <c r="J139" i="31" s="1"/>
  <c r="H27" i="31"/>
  <c r="J27" i="31" s="1"/>
  <c r="L167" i="15"/>
  <c r="AZ167" i="18"/>
  <c r="Q167" i="20"/>
  <c r="AA169" i="43"/>
  <c r="Q167" i="4"/>
  <c r="Y167" i="6"/>
  <c r="AC167" i="5"/>
  <c r="C47" i="68"/>
  <c r="G93" i="33"/>
  <c r="I93" i="33" s="1"/>
  <c r="G59" i="33"/>
  <c r="L84" i="68"/>
  <c r="I89" i="68"/>
  <c r="S97" i="68"/>
  <c r="R130" i="68"/>
  <c r="G123" i="44"/>
  <c r="S153" i="68"/>
  <c r="N132" i="68"/>
  <c r="T132" i="68"/>
  <c r="S98" i="68"/>
  <c r="S30" i="68"/>
  <c r="C143" i="44"/>
  <c r="G143" i="44" s="1"/>
  <c r="D143" i="57"/>
  <c r="D143" i="68"/>
  <c r="AY155" i="18"/>
  <c r="H156" i="30"/>
  <c r="L156" i="30" s="1"/>
  <c r="O157" i="32"/>
  <c r="D116" i="57"/>
  <c r="C116" i="68"/>
  <c r="I116" i="31"/>
  <c r="C147" i="32"/>
  <c r="AX145" i="18"/>
  <c r="AW145" i="18" s="1"/>
  <c r="C146" i="30"/>
  <c r="G146" i="30" s="1"/>
  <c r="C103" i="30"/>
  <c r="G103" i="30" s="1"/>
  <c r="I102" i="31"/>
  <c r="C104" i="32"/>
  <c r="AX102" i="18"/>
  <c r="D102" i="57"/>
  <c r="M102" i="2"/>
  <c r="C102" i="44"/>
  <c r="D102" i="68"/>
  <c r="C79" i="32"/>
  <c r="D77" i="57"/>
  <c r="C78" i="30"/>
  <c r="G78" i="30" s="1"/>
  <c r="AX77" i="18"/>
  <c r="AW77" i="18" s="1"/>
  <c r="C77" i="44"/>
  <c r="C77" i="68"/>
  <c r="I77" i="31"/>
  <c r="M77" i="2"/>
  <c r="D77" i="68"/>
  <c r="G144" i="29"/>
  <c r="H144" i="29"/>
  <c r="I144" i="29"/>
  <c r="C69" i="30"/>
  <c r="G69" i="30" s="1"/>
  <c r="C68" i="68"/>
  <c r="O128" i="32"/>
  <c r="AY126" i="18"/>
  <c r="H127" i="30"/>
  <c r="L127" i="30" s="1"/>
  <c r="H81" i="29"/>
  <c r="G81" i="29"/>
  <c r="L67" i="15"/>
  <c r="Q67" i="4"/>
  <c r="Q67" i="20"/>
  <c r="AZ67" i="18"/>
  <c r="AI67" i="14"/>
  <c r="W68" i="7"/>
  <c r="Y67" i="6"/>
  <c r="AA69" i="43"/>
  <c r="AC67" i="5"/>
  <c r="C142" i="44"/>
  <c r="G142" i="44" s="1"/>
  <c r="C83" i="44"/>
  <c r="D142" i="68"/>
  <c r="C106" i="44"/>
  <c r="G106" i="44" s="1"/>
  <c r="C62" i="30"/>
  <c r="G62" i="30" s="1"/>
  <c r="D61" i="68"/>
  <c r="M133" i="68"/>
  <c r="I108" i="33"/>
  <c r="H24" i="31"/>
  <c r="J24" i="31" s="1"/>
  <c r="H153" i="31"/>
  <c r="J153" i="31" s="1"/>
  <c r="G157" i="44"/>
  <c r="M72" i="2"/>
  <c r="AI72" i="14" s="1"/>
  <c r="I47" i="31"/>
  <c r="AW144" i="18"/>
  <c r="S79" i="68"/>
  <c r="O89" i="68"/>
  <c r="G9" i="29"/>
  <c r="S91" i="68"/>
  <c r="R150" i="68"/>
  <c r="I100" i="29"/>
  <c r="G100" i="29"/>
  <c r="M95" i="68"/>
  <c r="M115" i="68"/>
  <c r="D118" i="57"/>
  <c r="I118" i="31"/>
  <c r="C118" i="68"/>
  <c r="C118" i="44"/>
  <c r="G118" i="44" s="1"/>
  <c r="O120" i="32"/>
  <c r="AY118" i="18"/>
  <c r="H119" i="30"/>
  <c r="L119" i="30" s="1"/>
  <c r="D118" i="68"/>
  <c r="C115" i="44"/>
  <c r="C115" i="68"/>
  <c r="AY144" i="18"/>
  <c r="O146" i="32"/>
  <c r="H145" i="30"/>
  <c r="L145" i="30" s="1"/>
  <c r="D79" i="68"/>
  <c r="D79" i="57"/>
  <c r="C71" i="32"/>
  <c r="M69" i="2"/>
  <c r="C70" i="30"/>
  <c r="G70" i="30" s="1"/>
  <c r="D69" i="68"/>
  <c r="D69" i="57"/>
  <c r="I69" i="31"/>
  <c r="M130" i="2"/>
  <c r="D130" i="68"/>
  <c r="I106" i="31"/>
  <c r="D66" i="68"/>
  <c r="Q138" i="20"/>
  <c r="W139" i="7"/>
  <c r="Y138" i="6"/>
  <c r="AC138" i="5"/>
  <c r="AZ138" i="18"/>
  <c r="Q138" i="4"/>
  <c r="AI138" i="14"/>
  <c r="L138" i="15"/>
  <c r="AA140" i="43"/>
  <c r="J102" i="31"/>
  <c r="G115" i="44"/>
  <c r="G116" i="33"/>
  <c r="I116" i="33" s="1"/>
  <c r="J47" i="31"/>
  <c r="J7" i="31"/>
  <c r="AW111" i="18"/>
  <c r="D47" i="68"/>
  <c r="H16" i="31"/>
  <c r="M65" i="68"/>
  <c r="M43" i="68"/>
  <c r="P89" i="68"/>
  <c r="S89" i="68" s="1"/>
  <c r="K89" i="68"/>
  <c r="I9" i="29"/>
  <c r="H47" i="29"/>
  <c r="L25" i="83"/>
  <c r="K24" i="83" s="1"/>
  <c r="M59" i="68"/>
  <c r="AY97" i="18"/>
  <c r="AW97" i="18" s="1"/>
  <c r="H98" i="30"/>
  <c r="L98" i="30" s="1"/>
  <c r="O99" i="32"/>
  <c r="H137" i="30"/>
  <c r="L137" i="30" s="1"/>
  <c r="O138" i="32"/>
  <c r="AY136" i="18"/>
  <c r="I82" i="31"/>
  <c r="J82" i="31" s="1"/>
  <c r="M82" i="2"/>
  <c r="AY82" i="18"/>
  <c r="AW82" i="18" s="1"/>
  <c r="H7" i="30"/>
  <c r="L7" i="30" s="1"/>
  <c r="M6" i="2"/>
  <c r="I6" i="31"/>
  <c r="J6" i="31" s="1"/>
  <c r="O8" i="32"/>
  <c r="C6" i="68"/>
  <c r="D6" i="68"/>
  <c r="D6" i="57"/>
  <c r="AY6" i="18"/>
  <c r="AW6" i="18" s="1"/>
  <c r="C6" i="44"/>
  <c r="D107" i="57"/>
  <c r="I107" i="31"/>
  <c r="J107" i="31" s="1"/>
  <c r="M107" i="2"/>
  <c r="C108" i="30"/>
  <c r="G108" i="30" s="1"/>
  <c r="C107" i="44"/>
  <c r="G107" i="44" s="1"/>
  <c r="M79" i="2"/>
  <c r="M66" i="2"/>
  <c r="G75" i="68"/>
  <c r="H75" i="68"/>
  <c r="F75" i="68"/>
  <c r="J136" i="31"/>
  <c r="H104" i="31"/>
  <c r="H19" i="31"/>
  <c r="J19" i="31" s="1"/>
  <c r="G102" i="44"/>
  <c r="J77" i="31"/>
  <c r="G77" i="44"/>
  <c r="AW118" i="18"/>
  <c r="AW142" i="18"/>
  <c r="C110" i="45"/>
  <c r="E110" i="45" s="1"/>
  <c r="Q89" i="68"/>
  <c r="M73" i="68"/>
  <c r="M118" i="68"/>
  <c r="M113" i="68"/>
  <c r="M163" i="68"/>
  <c r="H148" i="29"/>
  <c r="G148" i="29"/>
  <c r="S119" i="68"/>
  <c r="AX91" i="18"/>
  <c r="C93" i="32"/>
  <c r="C92" i="30"/>
  <c r="G92" i="30" s="1"/>
  <c r="H133" i="30"/>
  <c r="L133" i="30" s="1"/>
  <c r="D132" i="68"/>
  <c r="O134" i="32"/>
  <c r="C132" i="68"/>
  <c r="AY140" i="18"/>
  <c r="O142" i="32"/>
  <c r="H141" i="30"/>
  <c r="L141" i="30" s="1"/>
  <c r="C136" i="44"/>
  <c r="G136" i="44" s="1"/>
  <c r="C136" i="68"/>
  <c r="D136" i="57"/>
  <c r="C137" i="30"/>
  <c r="G137" i="30" s="1"/>
  <c r="M136" i="2"/>
  <c r="I136" i="31"/>
  <c r="C138" i="32"/>
  <c r="AX136" i="18"/>
  <c r="AW136" i="18" s="1"/>
  <c r="D136" i="68"/>
  <c r="AY62" i="18"/>
  <c r="AW62" i="18" s="1"/>
  <c r="O64" i="32"/>
  <c r="I62" i="31"/>
  <c r="C62" i="44"/>
  <c r="G62" i="44" s="1"/>
  <c r="D62" i="57"/>
  <c r="H63" i="30"/>
  <c r="L63" i="30" s="1"/>
  <c r="I157" i="33"/>
  <c r="C102" i="68"/>
  <c r="H103" i="30"/>
  <c r="L103" i="30" s="1"/>
  <c r="AY102" i="18"/>
  <c r="AW102" i="18" s="1"/>
  <c r="O104" i="32"/>
  <c r="H107" i="30"/>
  <c r="L107" i="30" s="1"/>
  <c r="AY106" i="18"/>
  <c r="AW106" i="18" s="1"/>
  <c r="O108" i="32"/>
  <c r="M106" i="2"/>
  <c r="D109" i="68"/>
  <c r="I109" i="31"/>
  <c r="O111" i="32"/>
  <c r="C109" i="44"/>
  <c r="G109" i="44" s="1"/>
  <c r="O9" i="32"/>
  <c r="H8" i="30"/>
  <c r="L8" i="30" s="1"/>
  <c r="AY7" i="18"/>
  <c r="L99" i="15"/>
  <c r="Q99" i="20"/>
  <c r="AZ99" i="18"/>
  <c r="W100" i="7"/>
  <c r="AC99" i="5"/>
  <c r="AA101" i="43"/>
  <c r="Q147" i="20"/>
  <c r="AC147" i="5"/>
  <c r="L147" i="15"/>
  <c r="AZ147" i="18"/>
  <c r="Y147" i="6"/>
  <c r="AA149" i="43"/>
  <c r="Q147" i="4"/>
  <c r="W148" i="7"/>
  <c r="AI147" i="14"/>
  <c r="J109" i="31"/>
  <c r="AW114" i="18"/>
  <c r="AW83" i="18"/>
  <c r="H17" i="31"/>
  <c r="J17" i="31" s="1"/>
  <c r="S46" i="68"/>
  <c r="AX96" i="18"/>
  <c r="AW96" i="18" s="1"/>
  <c r="C96" i="44"/>
  <c r="G96" i="44" s="1"/>
  <c r="C98" i="32"/>
  <c r="D96" i="68"/>
  <c r="D96" i="57"/>
  <c r="I96" i="31"/>
  <c r="J96" i="31" s="1"/>
  <c r="D133" i="68"/>
  <c r="I133" i="31"/>
  <c r="AY142" i="18"/>
  <c r="I142" i="31"/>
  <c r="J142" i="31" s="1"/>
  <c r="H143" i="30"/>
  <c r="L143" i="30" s="1"/>
  <c r="O144" i="32"/>
  <c r="I103" i="31"/>
  <c r="J103" i="31" s="1"/>
  <c r="C103" i="68"/>
  <c r="H104" i="30"/>
  <c r="L104" i="30" s="1"/>
  <c r="C103" i="44"/>
  <c r="G103" i="44" s="1"/>
  <c r="AY103" i="18"/>
  <c r="AW103" i="18" s="1"/>
  <c r="M103" i="2"/>
  <c r="O105" i="32"/>
  <c r="D103" i="68"/>
  <c r="D103" i="57"/>
  <c r="C112" i="30"/>
  <c r="G112" i="30" s="1"/>
  <c r="D111" i="57"/>
  <c r="D110" i="57"/>
  <c r="C110" i="68"/>
  <c r="D110" i="68"/>
  <c r="M110" i="2"/>
  <c r="G138" i="29"/>
  <c r="I138" i="29"/>
  <c r="H138" i="29"/>
  <c r="W142" i="7"/>
  <c r="Q141" i="20"/>
  <c r="Y141" i="6"/>
  <c r="Q141" i="4"/>
  <c r="AC141" i="5"/>
  <c r="AA143" i="43"/>
  <c r="AI141" i="14"/>
  <c r="AZ141" i="18"/>
  <c r="L141" i="15"/>
  <c r="AI149" i="14"/>
  <c r="W150" i="7"/>
  <c r="L149" i="15"/>
  <c r="Q149" i="4"/>
  <c r="Q149" i="20"/>
  <c r="AA151" i="43"/>
  <c r="Y149" i="6"/>
  <c r="AC149" i="5"/>
  <c r="AZ149" i="18"/>
  <c r="Y50" i="6"/>
  <c r="W51" i="7"/>
  <c r="L50" i="15"/>
  <c r="Q50" i="4"/>
  <c r="J62" i="31"/>
  <c r="J118" i="31"/>
  <c r="J116" i="31"/>
  <c r="I121" i="33"/>
  <c r="I125" i="29"/>
  <c r="G125" i="29"/>
  <c r="I130" i="29"/>
  <c r="G130" i="29"/>
  <c r="C64" i="30"/>
  <c r="G64" i="30" s="1"/>
  <c r="AX63" i="18"/>
  <c r="C63" i="68"/>
  <c r="C65" i="32"/>
  <c r="D63" i="57"/>
  <c r="I63" i="31"/>
  <c r="J63" i="31" s="1"/>
  <c r="AY114" i="18"/>
  <c r="H115" i="30"/>
  <c r="L115" i="30" s="1"/>
  <c r="O116" i="32"/>
  <c r="C114" i="68"/>
  <c r="C114" i="44"/>
  <c r="G114" i="44" s="1"/>
  <c r="M114" i="2"/>
  <c r="C115" i="30"/>
  <c r="G115" i="30" s="1"/>
  <c r="G97" i="29"/>
  <c r="H97" i="29"/>
  <c r="I97" i="29"/>
  <c r="C106" i="68"/>
  <c r="D142" i="57"/>
  <c r="I134" i="33"/>
  <c r="I148" i="33"/>
  <c r="AW63" i="18"/>
  <c r="G66" i="44"/>
  <c r="J143" i="31"/>
  <c r="I47" i="29"/>
  <c r="M33" i="68"/>
  <c r="H115" i="29"/>
  <c r="G115" i="29"/>
  <c r="C13" i="77"/>
  <c r="D13" i="77" s="1"/>
  <c r="F243" i="38" s="1"/>
  <c r="AY66" i="18"/>
  <c r="AW66" i="18" s="1"/>
  <c r="H67" i="30"/>
  <c r="L67" i="30" s="1"/>
  <c r="O68" i="32"/>
  <c r="C66" i="44"/>
  <c r="C66" i="68"/>
  <c r="D66" i="57"/>
  <c r="M7" i="2"/>
  <c r="C7" i="68"/>
  <c r="C9" i="32"/>
  <c r="D7" i="68"/>
  <c r="C7" i="44"/>
  <c r="G7" i="44" s="1"/>
  <c r="I7" i="31"/>
  <c r="D7" i="57"/>
  <c r="M62" i="2"/>
  <c r="D122" i="68"/>
  <c r="AX122" i="18"/>
  <c r="AW122" i="18" s="1"/>
  <c r="C124" i="32"/>
  <c r="C123" i="30"/>
  <c r="G123" i="30" s="1"/>
  <c r="I122" i="31"/>
  <c r="J122" i="31" s="1"/>
  <c r="D122" i="57"/>
  <c r="M122" i="2"/>
  <c r="C122" i="44"/>
  <c r="G122" i="44" s="1"/>
  <c r="C122" i="68"/>
  <c r="P105" i="68"/>
  <c r="Q105" i="68"/>
  <c r="N105" i="68"/>
  <c r="J105" i="68"/>
  <c r="L105" i="68"/>
  <c r="K105" i="68"/>
  <c r="T105" i="68"/>
  <c r="O105" i="68"/>
  <c r="I105" i="68"/>
  <c r="AZ41" i="18"/>
  <c r="Q41" i="20"/>
  <c r="AI41" i="14"/>
  <c r="AA43" i="43"/>
  <c r="Q41" i="4"/>
  <c r="M142" i="2"/>
  <c r="B15" i="35"/>
  <c r="H100" i="29"/>
  <c r="I83" i="29"/>
  <c r="G60" i="29"/>
  <c r="I24" i="83"/>
  <c r="D16" i="35"/>
  <c r="E16" i="35"/>
  <c r="K52" i="38"/>
  <c r="F228" i="38"/>
  <c r="G6" i="44"/>
  <c r="C15" i="57"/>
  <c r="C15" i="91"/>
  <c r="D15" i="91" s="1"/>
  <c r="H15" i="91" s="1"/>
  <c r="C27" i="57"/>
  <c r="C27" i="91"/>
  <c r="D27" i="91" s="1"/>
  <c r="H27" i="91" s="1"/>
  <c r="C11" i="91"/>
  <c r="D11" i="91" s="1"/>
  <c r="H11" i="91" s="1"/>
  <c r="C11" i="57"/>
  <c r="C31" i="91"/>
  <c r="D31" i="91" s="1"/>
  <c r="H31" i="91" s="1"/>
  <c r="C31" i="57"/>
  <c r="C35" i="91"/>
  <c r="D35" i="91" s="1"/>
  <c r="H35" i="91" s="1"/>
  <c r="C35" i="57"/>
  <c r="H8" i="29"/>
  <c r="C227" i="38"/>
  <c r="F246" i="38"/>
  <c r="E24" i="83"/>
  <c r="B13" i="35"/>
  <c r="C231" i="38"/>
  <c r="C156" i="76"/>
  <c r="E156" i="76" s="1"/>
  <c r="S102" i="68"/>
  <c r="S106" i="68"/>
  <c r="S72" i="68"/>
  <c r="S96" i="68"/>
  <c r="S62" i="68"/>
  <c r="S65" i="68"/>
  <c r="S13" i="68"/>
  <c r="S149" i="68"/>
  <c r="C32" i="45"/>
  <c r="E32" i="45" s="1"/>
  <c r="S33" i="68"/>
  <c r="S85" i="68"/>
  <c r="S49" i="68"/>
  <c r="S116" i="68"/>
  <c r="S83" i="68"/>
  <c r="S58" i="68"/>
  <c r="S128" i="68"/>
  <c r="S134" i="68"/>
  <c r="S126" i="68"/>
  <c r="S99" i="68"/>
  <c r="N130" i="68"/>
  <c r="M148" i="68"/>
  <c r="S19" i="68"/>
  <c r="S31" i="68"/>
  <c r="H107" i="29"/>
  <c r="I107" i="29"/>
  <c r="I22" i="68"/>
  <c r="Q22" i="68"/>
  <c r="S22" i="68" s="1"/>
  <c r="L22" i="68"/>
  <c r="K37" i="68"/>
  <c r="Q37" i="68"/>
  <c r="I37" i="68"/>
  <c r="T37" i="68"/>
  <c r="J37" i="68"/>
  <c r="R37" i="68"/>
  <c r="N37" i="68"/>
  <c r="O37" i="68"/>
  <c r="L37" i="68"/>
  <c r="P37" i="68"/>
  <c r="N60" i="68"/>
  <c r="J60" i="68"/>
  <c r="K60" i="68"/>
  <c r="L60" i="68"/>
  <c r="Q60" i="68"/>
  <c r="O60" i="68"/>
  <c r="T60" i="68"/>
  <c r="I60" i="68"/>
  <c r="R60" i="68"/>
  <c r="P60" i="68"/>
  <c r="G153" i="44"/>
  <c r="T92" i="68"/>
  <c r="M110" i="68"/>
  <c r="M134" i="68"/>
  <c r="S156" i="68"/>
  <c r="S124" i="68"/>
  <c r="S114" i="68"/>
  <c r="T130" i="68"/>
  <c r="N17" i="68"/>
  <c r="N92" i="68"/>
  <c r="Q92" i="68"/>
  <c r="J17" i="68"/>
  <c r="L53" i="68"/>
  <c r="K53" i="68"/>
  <c r="P92" i="68"/>
  <c r="I60" i="29"/>
  <c r="N22" i="68"/>
  <c r="L130" i="68"/>
  <c r="I92" i="68"/>
  <c r="K92" i="68"/>
  <c r="L17" i="68"/>
  <c r="O135" i="68"/>
  <c r="T135" i="68"/>
  <c r="N135" i="68"/>
  <c r="I135" i="68"/>
  <c r="P135" i="68"/>
  <c r="K135" i="68"/>
  <c r="L135" i="68"/>
  <c r="R135" i="68"/>
  <c r="I135" i="29"/>
  <c r="H135" i="29"/>
  <c r="I67" i="68"/>
  <c r="R92" i="68"/>
  <c r="M26" i="68"/>
  <c r="I17" i="68"/>
  <c r="L92" i="68"/>
  <c r="O17" i="68"/>
  <c r="R17" i="68"/>
  <c r="S18" i="68"/>
  <c r="M64" i="68"/>
  <c r="O67" i="68"/>
  <c r="J92" i="68"/>
  <c r="J22" i="68"/>
  <c r="K22" i="68"/>
  <c r="S154" i="68"/>
  <c r="S108" i="68"/>
  <c r="M24" i="68"/>
  <c r="O130" i="68"/>
  <c r="M52" i="68"/>
  <c r="S90" i="68"/>
  <c r="P17" i="68"/>
  <c r="S80" i="68"/>
  <c r="M31" i="68"/>
  <c r="M152" i="68"/>
  <c r="M79" i="68"/>
  <c r="J75" i="68"/>
  <c r="N75" i="68"/>
  <c r="Q75" i="68"/>
  <c r="O75" i="68"/>
  <c r="P75" i="68"/>
  <c r="O22" i="68"/>
  <c r="M120" i="68"/>
  <c r="M62" i="68"/>
  <c r="S24" i="68"/>
  <c r="S69" i="68"/>
  <c r="S64" i="68"/>
  <c r="S53" i="68"/>
  <c r="M44" i="68"/>
  <c r="S109" i="68"/>
  <c r="M157" i="68"/>
  <c r="S131" i="68"/>
  <c r="O157" i="68"/>
  <c r="N157" i="68"/>
  <c r="P157" i="68"/>
  <c r="S157" i="68" s="1"/>
  <c r="K28" i="68"/>
  <c r="L28" i="68"/>
  <c r="O28" i="68"/>
  <c r="M104" i="68"/>
  <c r="S167" i="68"/>
  <c r="T28" i="68"/>
  <c r="N7" i="68"/>
  <c r="N150" i="68"/>
  <c r="J150" i="68"/>
  <c r="M80" i="68"/>
  <c r="L150" i="68"/>
  <c r="I132" i="29"/>
  <c r="H132" i="29"/>
  <c r="Q17" i="68"/>
  <c r="K17" i="68"/>
  <c r="S101" i="68"/>
  <c r="R28" i="68"/>
  <c r="M154" i="68"/>
  <c r="T150" i="68"/>
  <c r="J111" i="68"/>
  <c r="Q111" i="68"/>
  <c r="L111" i="68"/>
  <c r="P111" i="68"/>
  <c r="N111" i="68"/>
  <c r="G24" i="29"/>
  <c r="H24" i="29"/>
  <c r="I24" i="29"/>
  <c r="I147" i="29"/>
  <c r="H147" i="29"/>
  <c r="I57" i="29"/>
  <c r="H57" i="29"/>
  <c r="I42" i="68"/>
  <c r="M42" i="68" s="1"/>
  <c r="L42" i="68"/>
  <c r="M91" i="68"/>
  <c r="Q141" i="68"/>
  <c r="N28" i="68"/>
  <c r="S74" i="68"/>
  <c r="M58" i="68"/>
  <c r="G69" i="29"/>
  <c r="K150" i="68"/>
  <c r="M49" i="68"/>
  <c r="P145" i="68"/>
  <c r="N145" i="68"/>
  <c r="R145" i="68"/>
  <c r="O145" i="68"/>
  <c r="J145" i="68"/>
  <c r="I145" i="68"/>
  <c r="T145" i="68"/>
  <c r="K145" i="68"/>
  <c r="I138" i="68"/>
  <c r="Q138" i="68"/>
  <c r="K138" i="68"/>
  <c r="L138" i="68"/>
  <c r="R138" i="68"/>
  <c r="J138" i="68"/>
  <c r="T138" i="68"/>
  <c r="P138" i="68"/>
  <c r="O138" i="68"/>
  <c r="N138" i="68"/>
  <c r="Q32" i="68"/>
  <c r="P32" i="68"/>
  <c r="J32" i="68"/>
  <c r="O32" i="68"/>
  <c r="K32" i="68"/>
  <c r="R32" i="68"/>
  <c r="L32" i="68"/>
  <c r="T32" i="68"/>
  <c r="N32" i="68"/>
  <c r="I32" i="68"/>
  <c r="I25" i="29"/>
  <c r="H25" i="29"/>
  <c r="G25" i="29"/>
  <c r="Q130" i="68"/>
  <c r="K130" i="68"/>
  <c r="J130" i="68"/>
  <c r="M130" i="68" s="1"/>
  <c r="H16" i="29"/>
  <c r="G16" i="29"/>
  <c r="I16" i="29"/>
  <c r="O141" i="68"/>
  <c r="J28" i="68"/>
  <c r="M99" i="68"/>
  <c r="H69" i="29"/>
  <c r="I150" i="68"/>
  <c r="R8" i="68"/>
  <c r="L8" i="68"/>
  <c r="Q8" i="68"/>
  <c r="J8" i="68"/>
  <c r="O8" i="68"/>
  <c r="I132" i="68"/>
  <c r="R132" i="68"/>
  <c r="S132" i="68" s="1"/>
  <c r="L132" i="68"/>
  <c r="R11" i="68"/>
  <c r="J11" i="68"/>
  <c r="M11" i="68" s="1"/>
  <c r="Q11" i="68"/>
  <c r="I28" i="68"/>
  <c r="S10" i="68"/>
  <c r="I79" i="29"/>
  <c r="H79" i="29"/>
  <c r="I11" i="29"/>
  <c r="H11" i="29"/>
  <c r="G11" i="29"/>
  <c r="N107" i="68"/>
  <c r="Q107" i="68"/>
  <c r="S107" i="68" s="1"/>
  <c r="L107" i="68"/>
  <c r="M107" i="68" s="1"/>
  <c r="I147" i="68"/>
  <c r="Q147" i="68"/>
  <c r="T147" i="68"/>
  <c r="K147" i="68"/>
  <c r="L147" i="68"/>
  <c r="P147" i="68"/>
  <c r="O147" i="68"/>
  <c r="J147" i="68"/>
  <c r="R147" i="68"/>
  <c r="N147" i="68"/>
  <c r="H87" i="29"/>
  <c r="I87" i="29"/>
  <c r="Q28" i="68"/>
  <c r="S43" i="68"/>
  <c r="L7" i="68"/>
  <c r="S38" i="68"/>
  <c r="S129" i="68"/>
  <c r="S165" i="68"/>
  <c r="L27" i="68"/>
  <c r="M27" i="68" s="1"/>
  <c r="P27" i="68"/>
  <c r="N27" i="68"/>
  <c r="J27" i="68"/>
  <c r="Q27" i="68"/>
  <c r="T27" i="68"/>
  <c r="N76" i="68"/>
  <c r="Q76" i="68"/>
  <c r="T76" i="68"/>
  <c r="K76" i="68"/>
  <c r="M76" i="68" s="1"/>
  <c r="H142" i="29"/>
  <c r="I142" i="29"/>
  <c r="P150" i="68"/>
  <c r="Q150" i="68"/>
  <c r="P28" i="68"/>
  <c r="S73" i="68"/>
  <c r="M34" i="68"/>
  <c r="H145" i="29"/>
  <c r="I145" i="29"/>
  <c r="Q16" i="68"/>
  <c r="N16" i="68"/>
  <c r="P16" i="68"/>
  <c r="T16" i="68"/>
  <c r="J16" i="68"/>
  <c r="O16" i="68"/>
  <c r="R16" i="68"/>
  <c r="L16" i="68"/>
  <c r="I16" i="68"/>
  <c r="K16" i="68"/>
  <c r="T87" i="68"/>
  <c r="J87" i="68"/>
  <c r="L87" i="68"/>
  <c r="O87" i="68"/>
  <c r="P87" i="68"/>
  <c r="K87" i="68"/>
  <c r="R87" i="68"/>
  <c r="Q87" i="68"/>
  <c r="N87" i="68"/>
  <c r="I87" i="68"/>
  <c r="I27" i="29"/>
  <c r="H27" i="29"/>
  <c r="G27" i="29"/>
  <c r="M151" i="68"/>
  <c r="P84" i="68"/>
  <c r="T84" i="68"/>
  <c r="I84" i="68"/>
  <c r="J84" i="68"/>
  <c r="R84" i="68"/>
  <c r="O84" i="68"/>
  <c r="M74" i="68"/>
  <c r="M126" i="68"/>
  <c r="H123" i="29"/>
  <c r="I123" i="29"/>
  <c r="K14" i="68"/>
  <c r="R14" i="68"/>
  <c r="N14" i="68"/>
  <c r="Q14" i="68"/>
  <c r="J14" i="68"/>
  <c r="I14" i="68"/>
  <c r="L14" i="68"/>
  <c r="O14" i="68"/>
  <c r="T14" i="68"/>
  <c r="P14" i="68"/>
  <c r="P6" i="68"/>
  <c r="J6" i="68"/>
  <c r="Q6" i="68"/>
  <c r="N6" i="68"/>
  <c r="K6" i="68"/>
  <c r="L6" i="68"/>
  <c r="O6" i="68"/>
  <c r="I6" i="68"/>
  <c r="R6" i="68"/>
  <c r="T6" i="68"/>
  <c r="M101" i="68"/>
  <c r="H108" i="29"/>
  <c r="I108" i="29"/>
  <c r="I67" i="29"/>
  <c r="G67" i="29"/>
  <c r="H67" i="29"/>
  <c r="J23" i="68"/>
  <c r="K23" i="68"/>
  <c r="T23" i="68"/>
  <c r="L23" i="68"/>
  <c r="N23" i="68"/>
  <c r="I23" i="68"/>
  <c r="O23" i="68"/>
  <c r="Q23" i="68"/>
  <c r="P23" i="68"/>
  <c r="R23" i="68"/>
  <c r="M106" i="68"/>
  <c r="P141" i="68"/>
  <c r="I141" i="68"/>
  <c r="J141" i="68"/>
  <c r="K141" i="68"/>
  <c r="R141" i="68"/>
  <c r="N141" i="68"/>
  <c r="L141" i="68"/>
  <c r="I7" i="68"/>
  <c r="R7" i="68"/>
  <c r="O7" i="68"/>
  <c r="J7" i="68"/>
  <c r="T7" i="68"/>
  <c r="P7" i="68"/>
  <c r="O94" i="68"/>
  <c r="R94" i="68"/>
  <c r="T94" i="68"/>
  <c r="L94" i="68"/>
  <c r="P94" i="68"/>
  <c r="Q94" i="68"/>
  <c r="K94" i="68"/>
  <c r="J94" i="68"/>
  <c r="N94" i="68"/>
  <c r="I94" i="68"/>
  <c r="H155" i="29"/>
  <c r="I155" i="29"/>
  <c r="T21" i="68"/>
  <c r="K21" i="68"/>
  <c r="I21" i="68"/>
  <c r="R21" i="68"/>
  <c r="Q21" i="68"/>
  <c r="L21" i="68"/>
  <c r="O21" i="68"/>
  <c r="P21" i="68"/>
  <c r="J21" i="68"/>
  <c r="N21" i="68"/>
  <c r="O54" i="68"/>
  <c r="P54" i="68"/>
  <c r="N54" i="68"/>
  <c r="L54" i="68"/>
  <c r="Q54" i="68"/>
  <c r="K54" i="68"/>
  <c r="R54" i="68"/>
  <c r="J54" i="68"/>
  <c r="T54" i="68"/>
  <c r="I54" i="68"/>
  <c r="H136" i="29"/>
  <c r="I136" i="29"/>
  <c r="G23" i="29"/>
  <c r="H23" i="29"/>
  <c r="H141" i="29"/>
  <c r="I141" i="29"/>
  <c r="M38" i="68"/>
  <c r="H26" i="29"/>
  <c r="I26" i="29"/>
  <c r="G26" i="29"/>
  <c r="T40" i="68"/>
  <c r="L40" i="68"/>
  <c r="K40" i="68"/>
  <c r="P40" i="68"/>
  <c r="Q40" i="68"/>
  <c r="J40" i="68"/>
  <c r="I40" i="68"/>
  <c r="N40" i="68"/>
  <c r="R40" i="68"/>
  <c r="O40" i="68"/>
  <c r="M109" i="68"/>
  <c r="J9" i="68"/>
  <c r="I9" i="68"/>
  <c r="Q9" i="68"/>
  <c r="N9" i="68"/>
  <c r="O9" i="68"/>
  <c r="T9" i="68"/>
  <c r="K9" i="68"/>
  <c r="L9" i="68"/>
  <c r="R9" i="68"/>
  <c r="P9" i="68"/>
  <c r="I155" i="68"/>
  <c r="Q155" i="68"/>
  <c r="R155" i="68"/>
  <c r="L155" i="68"/>
  <c r="P155" i="68"/>
  <c r="T155" i="68"/>
  <c r="J155" i="68"/>
  <c r="O155" i="68"/>
  <c r="G6" i="29"/>
  <c r="K168" i="15"/>
  <c r="B4" i="81" s="1"/>
  <c r="M124" i="68"/>
  <c r="I91" i="29"/>
  <c r="H91" i="29"/>
  <c r="T67" i="68"/>
  <c r="J67" i="68"/>
  <c r="R67" i="68"/>
  <c r="S67" i="68" s="1"/>
  <c r="K67" i="68"/>
  <c r="N67" i="68"/>
  <c r="L67" i="68"/>
  <c r="R45" i="68"/>
  <c r="N45" i="68"/>
  <c r="T45" i="68"/>
  <c r="K45" i="68"/>
  <c r="L45" i="68"/>
  <c r="Q45" i="68"/>
  <c r="I45" i="68"/>
  <c r="J45" i="68"/>
  <c r="P45" i="68"/>
  <c r="O45" i="68"/>
  <c r="M19" i="68"/>
  <c r="AL5" i="15"/>
  <c r="F248" i="38" s="1"/>
  <c r="M46" i="68"/>
  <c r="M35" i="68"/>
  <c r="I148" i="29"/>
  <c r="K47" i="68"/>
  <c r="I47" i="68"/>
  <c r="Q47" i="68"/>
  <c r="J47" i="68"/>
  <c r="T47" i="68"/>
  <c r="R47" i="68"/>
  <c r="L47" i="68"/>
  <c r="O47" i="68"/>
  <c r="P47" i="68"/>
  <c r="N47" i="68"/>
  <c r="L121" i="68"/>
  <c r="T121" i="68"/>
  <c r="Q121" i="68"/>
  <c r="P121" i="68"/>
  <c r="I121" i="68"/>
  <c r="J121" i="68"/>
  <c r="R121" i="68"/>
  <c r="N121" i="68"/>
  <c r="K121" i="68"/>
  <c r="O121" i="68"/>
  <c r="I33" i="29"/>
  <c r="G33" i="29"/>
  <c r="H33" i="29"/>
  <c r="Q61" i="68"/>
  <c r="T61" i="68"/>
  <c r="O61" i="68"/>
  <c r="R61" i="68"/>
  <c r="P61" i="68"/>
  <c r="I61" i="68"/>
  <c r="K61" i="68"/>
  <c r="J61" i="68"/>
  <c r="L61" i="68"/>
  <c r="I101" i="29"/>
  <c r="H101" i="29"/>
  <c r="M10" i="68"/>
  <c r="L123" i="68"/>
  <c r="T123" i="68"/>
  <c r="K123" i="68"/>
  <c r="P123" i="68"/>
  <c r="O123" i="68"/>
  <c r="J123" i="68"/>
  <c r="I123" i="68"/>
  <c r="Q123" i="68"/>
  <c r="R123" i="68"/>
  <c r="N123" i="68"/>
  <c r="M136" i="68"/>
  <c r="G61" i="29"/>
  <c r="H61" i="29"/>
  <c r="I61" i="29"/>
  <c r="D14" i="35"/>
  <c r="E14" i="35"/>
  <c r="G15" i="91"/>
  <c r="I15" i="91"/>
  <c r="G83" i="44"/>
  <c r="G146" i="44"/>
  <c r="G95" i="44"/>
  <c r="G50" i="44"/>
  <c r="G163" i="44"/>
  <c r="G111" i="44"/>
  <c r="G130" i="44"/>
  <c r="I112" i="33"/>
  <c r="I40" i="33"/>
  <c r="I46" i="33"/>
  <c r="I80" i="33"/>
  <c r="I28" i="33"/>
  <c r="G152" i="33"/>
  <c r="I152" i="33" s="1"/>
  <c r="G87" i="33"/>
  <c r="I87" i="33" s="1"/>
  <c r="G83" i="33"/>
  <c r="I83" i="33" s="1"/>
  <c r="I150" i="33"/>
  <c r="I96" i="33"/>
  <c r="I14" i="33"/>
  <c r="G103" i="33"/>
  <c r="I103" i="33" s="1"/>
  <c r="I115" i="33"/>
  <c r="G163" i="33"/>
  <c r="I163" i="33" s="1"/>
  <c r="G135" i="33"/>
  <c r="I135" i="33" s="1"/>
  <c r="G146" i="33"/>
  <c r="I146" i="33" s="1"/>
  <c r="G130" i="33"/>
  <c r="I130" i="33" s="1"/>
  <c r="E168" i="33"/>
  <c r="J9" i="31"/>
  <c r="H150" i="31"/>
  <c r="J150" i="31" s="1"/>
  <c r="H146" i="31"/>
  <c r="J146" i="31" s="1"/>
  <c r="H113" i="31"/>
  <c r="J113" i="31" s="1"/>
  <c r="H22" i="31"/>
  <c r="J22" i="31" s="1"/>
  <c r="H131" i="31"/>
  <c r="J131" i="31" s="1"/>
  <c r="H56" i="31"/>
  <c r="H123" i="31"/>
  <c r="J123" i="31" s="1"/>
  <c r="H137" i="31"/>
  <c r="H89" i="31"/>
  <c r="H157" i="31"/>
  <c r="J157" i="31" s="1"/>
  <c r="H147" i="31"/>
  <c r="J147" i="31" s="1"/>
  <c r="H106" i="31"/>
  <c r="M142" i="68"/>
  <c r="M66" i="68"/>
  <c r="M13" i="68"/>
  <c r="M116" i="68"/>
  <c r="S55" i="68"/>
  <c r="M28" i="68"/>
  <c r="M22" i="68"/>
  <c r="M55" i="68"/>
  <c r="M78" i="68"/>
  <c r="M96" i="68"/>
  <c r="M129" i="68"/>
  <c r="M114" i="68"/>
  <c r="M108" i="68"/>
  <c r="M167" i="68"/>
  <c r="M165" i="68"/>
  <c r="M68" i="68"/>
  <c r="J103" i="68"/>
  <c r="P103" i="68"/>
  <c r="O103" i="68"/>
  <c r="R103" i="68"/>
  <c r="L103" i="68"/>
  <c r="T103" i="68"/>
  <c r="K103" i="68"/>
  <c r="Q103" i="68"/>
  <c r="I103" i="68"/>
  <c r="N103" i="68"/>
  <c r="I140" i="29"/>
  <c r="H140" i="29"/>
  <c r="M57" i="68"/>
  <c r="M36" i="68"/>
  <c r="M156" i="68"/>
  <c r="I122" i="68"/>
  <c r="J122" i="68"/>
  <c r="K122" i="68"/>
  <c r="N122" i="68"/>
  <c r="R122" i="68"/>
  <c r="O122" i="68"/>
  <c r="T122" i="68"/>
  <c r="Q122" i="68"/>
  <c r="P122" i="68"/>
  <c r="L122" i="68"/>
  <c r="M72" i="68"/>
  <c r="M75" i="68"/>
  <c r="M112" i="68"/>
  <c r="M89" i="68"/>
  <c r="T70" i="68"/>
  <c r="K70" i="68"/>
  <c r="O70" i="68"/>
  <c r="J70" i="68"/>
  <c r="L70" i="68"/>
  <c r="N70" i="68"/>
  <c r="Q70" i="68"/>
  <c r="R70" i="68"/>
  <c r="P70" i="68"/>
  <c r="I70" i="68"/>
  <c r="M69" i="68"/>
  <c r="L140" i="68"/>
  <c r="P140" i="68"/>
  <c r="Q140" i="68"/>
  <c r="I140" i="68"/>
  <c r="O140" i="68"/>
  <c r="K140" i="68"/>
  <c r="T140" i="68"/>
  <c r="N140" i="68"/>
  <c r="J140" i="68"/>
  <c r="R140" i="68"/>
  <c r="M149" i="68"/>
  <c r="I82" i="68"/>
  <c r="J82" i="68"/>
  <c r="L82" i="68"/>
  <c r="P82" i="68"/>
  <c r="O82" i="68"/>
  <c r="T82" i="68"/>
  <c r="K82" i="68"/>
  <c r="Q82" i="68"/>
  <c r="N82" i="68"/>
  <c r="R82" i="68"/>
  <c r="M97" i="68"/>
  <c r="S136" i="68"/>
  <c r="M81" i="68"/>
  <c r="T166" i="68"/>
  <c r="N166" i="68"/>
  <c r="K166" i="68"/>
  <c r="P166" i="68"/>
  <c r="R166" i="68"/>
  <c r="J166" i="68"/>
  <c r="I166" i="68"/>
  <c r="L166" i="68"/>
  <c r="O166" i="68"/>
  <c r="Q166" i="68"/>
  <c r="M71" i="68"/>
  <c r="H117" i="29"/>
  <c r="I117" i="29"/>
  <c r="H88" i="29"/>
  <c r="I88" i="29"/>
  <c r="T117" i="68"/>
  <c r="O117" i="68"/>
  <c r="P117" i="68"/>
  <c r="R117" i="68"/>
  <c r="K117" i="68"/>
  <c r="J117" i="68"/>
  <c r="L117" i="68"/>
  <c r="I117" i="68"/>
  <c r="N117" i="68"/>
  <c r="Q117" i="68"/>
  <c r="K88" i="68"/>
  <c r="I88" i="68"/>
  <c r="Q88" i="68"/>
  <c r="T88" i="68"/>
  <c r="L88" i="68"/>
  <c r="J88" i="68"/>
  <c r="N88" i="68"/>
  <c r="P88" i="68"/>
  <c r="R88" i="68"/>
  <c r="O88" i="68"/>
  <c r="K93" i="68"/>
  <c r="Q93" i="68"/>
  <c r="R93" i="68"/>
  <c r="O93" i="68"/>
  <c r="J93" i="68"/>
  <c r="T93" i="68"/>
  <c r="P93" i="68"/>
  <c r="L93" i="68"/>
  <c r="I93" i="68"/>
  <c r="N93" i="68"/>
  <c r="R20" i="68"/>
  <c r="L20" i="68"/>
  <c r="K20" i="68"/>
  <c r="T20" i="68"/>
  <c r="Q20" i="68"/>
  <c r="J20" i="68"/>
  <c r="N20" i="68"/>
  <c r="P20" i="68"/>
  <c r="O20" i="68"/>
  <c r="I20" i="68"/>
  <c r="H153" i="29"/>
  <c r="I153" i="29"/>
  <c r="O139" i="68"/>
  <c r="T139" i="68"/>
  <c r="R139" i="68"/>
  <c r="L139" i="68"/>
  <c r="K139" i="68"/>
  <c r="I139" i="68"/>
  <c r="N139" i="68"/>
  <c r="Q139" i="68"/>
  <c r="P139" i="68"/>
  <c r="J139" i="68"/>
  <c r="H122" i="29"/>
  <c r="I122" i="29"/>
  <c r="C127" i="57"/>
  <c r="K127" i="57" s="1"/>
  <c r="C127" i="91"/>
  <c r="D127" i="91" s="1"/>
  <c r="H127" i="91" s="1"/>
  <c r="C145" i="57"/>
  <c r="C145" i="91"/>
  <c r="D145" i="91" s="1"/>
  <c r="H145" i="91" s="1"/>
  <c r="C166" i="57"/>
  <c r="C166" i="91"/>
  <c r="D166" i="91" s="1"/>
  <c r="H166" i="91" s="1"/>
  <c r="C111" i="91"/>
  <c r="D111" i="91" s="1"/>
  <c r="H111" i="91" s="1"/>
  <c r="C111" i="57"/>
  <c r="K111" i="57" s="1"/>
  <c r="C19" i="57"/>
  <c r="K19" i="57" s="1"/>
  <c r="C19" i="91"/>
  <c r="D19" i="91" s="1"/>
  <c r="H19" i="91" s="1"/>
  <c r="C51" i="91"/>
  <c r="D51" i="91" s="1"/>
  <c r="H51" i="91" s="1"/>
  <c r="C51" i="57"/>
  <c r="C67" i="91"/>
  <c r="D67" i="91" s="1"/>
  <c r="H67" i="91" s="1"/>
  <c r="C67" i="57"/>
  <c r="C83" i="91"/>
  <c r="D83" i="91" s="1"/>
  <c r="H83" i="91" s="1"/>
  <c r="C83" i="57"/>
  <c r="J83" i="57" s="1"/>
  <c r="C99" i="91"/>
  <c r="D99" i="91" s="1"/>
  <c r="H99" i="91" s="1"/>
  <c r="C99" i="57"/>
  <c r="C115" i="91"/>
  <c r="D115" i="91" s="1"/>
  <c r="H115" i="91" s="1"/>
  <c r="C115" i="57"/>
  <c r="K115" i="57" s="1"/>
  <c r="C136" i="91"/>
  <c r="D136" i="91" s="1"/>
  <c r="H136" i="91" s="1"/>
  <c r="C136" i="57"/>
  <c r="C63" i="91"/>
  <c r="D63" i="91" s="1"/>
  <c r="H63" i="91" s="1"/>
  <c r="C63" i="57"/>
  <c r="K63" i="57" s="1"/>
  <c r="C23" i="91"/>
  <c r="D23" i="91" s="1"/>
  <c r="H23" i="91" s="1"/>
  <c r="C23" i="57"/>
  <c r="C149" i="91"/>
  <c r="D149" i="91" s="1"/>
  <c r="H149" i="91" s="1"/>
  <c r="C149" i="57"/>
  <c r="J149" i="57" s="1"/>
  <c r="C39" i="57"/>
  <c r="C39" i="91"/>
  <c r="D39" i="91" s="1"/>
  <c r="H39" i="91" s="1"/>
  <c r="C55" i="91"/>
  <c r="D55" i="91" s="1"/>
  <c r="H55" i="91" s="1"/>
  <c r="C55" i="57"/>
  <c r="J55" i="57" s="1"/>
  <c r="C71" i="57"/>
  <c r="C71" i="91"/>
  <c r="D71" i="91" s="1"/>
  <c r="H71" i="91" s="1"/>
  <c r="C87" i="57"/>
  <c r="K87" i="57" s="1"/>
  <c r="C87" i="91"/>
  <c r="D87" i="91" s="1"/>
  <c r="H87" i="91" s="1"/>
  <c r="C103" i="91"/>
  <c r="D103" i="91" s="1"/>
  <c r="H103" i="91" s="1"/>
  <c r="C103" i="57"/>
  <c r="C119" i="57"/>
  <c r="C119" i="91"/>
  <c r="D119" i="91" s="1"/>
  <c r="H119" i="91" s="1"/>
  <c r="C47" i="91"/>
  <c r="D47" i="91" s="1"/>
  <c r="H47" i="91" s="1"/>
  <c r="C47" i="57"/>
  <c r="C153" i="57"/>
  <c r="C153" i="91"/>
  <c r="D153" i="91" s="1"/>
  <c r="H153" i="91" s="1"/>
  <c r="C133" i="91"/>
  <c r="D133" i="91" s="1"/>
  <c r="H133" i="91" s="1"/>
  <c r="C133" i="57"/>
  <c r="C95" i="57"/>
  <c r="C95" i="91"/>
  <c r="D95" i="91" s="1"/>
  <c r="H95" i="91" s="1"/>
  <c r="C43" i="91"/>
  <c r="D43" i="91" s="1"/>
  <c r="H43" i="91" s="1"/>
  <c r="C43" i="57"/>
  <c r="K43" i="57" s="1"/>
  <c r="C59" i="57"/>
  <c r="K59" i="57" s="1"/>
  <c r="C59" i="91"/>
  <c r="D59" i="91" s="1"/>
  <c r="H59" i="91" s="1"/>
  <c r="C75" i="91"/>
  <c r="D75" i="91" s="1"/>
  <c r="H75" i="91" s="1"/>
  <c r="C75" i="57"/>
  <c r="K75" i="57" s="1"/>
  <c r="C91" i="91"/>
  <c r="D91" i="91" s="1"/>
  <c r="H91" i="91" s="1"/>
  <c r="C91" i="57"/>
  <c r="K91" i="57" s="1"/>
  <c r="C107" i="91"/>
  <c r="D107" i="91" s="1"/>
  <c r="H107" i="91" s="1"/>
  <c r="C107" i="57"/>
  <c r="J107" i="57" s="1"/>
  <c r="C123" i="91"/>
  <c r="D123" i="91" s="1"/>
  <c r="H123" i="91" s="1"/>
  <c r="C123" i="57"/>
  <c r="C79" i="57"/>
  <c r="C79" i="91"/>
  <c r="D79" i="91" s="1"/>
  <c r="H79" i="91" s="1"/>
  <c r="C141" i="91"/>
  <c r="D141" i="91" s="1"/>
  <c r="H141" i="91" s="1"/>
  <c r="C141" i="57"/>
  <c r="K141" i="57" s="1"/>
  <c r="C157" i="57"/>
  <c r="C157" i="91"/>
  <c r="D157" i="91" s="1"/>
  <c r="H157" i="91" s="1"/>
  <c r="C237" i="38"/>
  <c r="C236" i="38"/>
  <c r="E168" i="31"/>
  <c r="I49" i="33"/>
  <c r="I85" i="33"/>
  <c r="G151" i="33"/>
  <c r="I151" i="33" s="1"/>
  <c r="I48" i="33"/>
  <c r="G45" i="33"/>
  <c r="I45" i="33" s="1"/>
  <c r="I61" i="33"/>
  <c r="I147" i="33"/>
  <c r="I36" i="33"/>
  <c r="G125" i="44"/>
  <c r="G41" i="33"/>
  <c r="G129" i="33"/>
  <c r="H53" i="31"/>
  <c r="I106" i="33"/>
  <c r="H135" i="31"/>
  <c r="J135" i="31" s="1"/>
  <c r="I118" i="33"/>
  <c r="I56" i="33"/>
  <c r="G110" i="44"/>
  <c r="G99" i="33"/>
  <c r="I99" i="33" s="1"/>
  <c r="I62" i="33"/>
  <c r="G17" i="33"/>
  <c r="H124" i="68"/>
  <c r="E149" i="76"/>
  <c r="H149" i="76"/>
  <c r="C117" i="76"/>
  <c r="E117" i="76" s="1"/>
  <c r="C60" i="76"/>
  <c r="E60" i="76" s="1"/>
  <c r="C89" i="76"/>
  <c r="H89" i="76" s="1"/>
  <c r="C149" i="45"/>
  <c r="E149" i="45" s="1"/>
  <c r="C130" i="45"/>
  <c r="E130" i="45" s="1"/>
  <c r="C67" i="76"/>
  <c r="H67" i="76" s="1"/>
  <c r="C18" i="45"/>
  <c r="E18" i="45" s="1"/>
  <c r="C88" i="45"/>
  <c r="E88" i="45" s="1"/>
  <c r="H24" i="76"/>
  <c r="C24" i="45"/>
  <c r="E24" i="45" s="1"/>
  <c r="C139" i="45"/>
  <c r="E139" i="45" s="1"/>
  <c r="E139" i="76"/>
  <c r="H86" i="76"/>
  <c r="C154" i="45"/>
  <c r="E154" i="45" s="1"/>
  <c r="H56" i="76"/>
  <c r="I56" i="76"/>
  <c r="E56" i="76"/>
  <c r="F56" i="76"/>
  <c r="C19" i="76"/>
  <c r="E19" i="76" s="1"/>
  <c r="C56" i="45"/>
  <c r="E56" i="45" s="1"/>
  <c r="C125" i="76"/>
  <c r="I125" i="76" s="1"/>
  <c r="C113" i="76"/>
  <c r="H113" i="76" s="1"/>
  <c r="I86" i="76"/>
  <c r="J86" i="76" s="1"/>
  <c r="C133" i="45"/>
  <c r="E133" i="45" s="1"/>
  <c r="I149" i="76"/>
  <c r="C86" i="45"/>
  <c r="E86" i="45" s="1"/>
  <c r="I139" i="76"/>
  <c r="J139" i="76" s="1"/>
  <c r="C90" i="76"/>
  <c r="E90" i="76" s="1"/>
  <c r="C58" i="76"/>
  <c r="E58" i="76" s="1"/>
  <c r="E86" i="76"/>
  <c r="F149" i="76"/>
  <c r="F24" i="76"/>
  <c r="F130" i="76"/>
  <c r="I130" i="76"/>
  <c r="E130" i="76"/>
  <c r="I24" i="76"/>
  <c r="H139" i="76"/>
  <c r="C109" i="45"/>
  <c r="E109" i="45" s="1"/>
  <c r="C109" i="76"/>
  <c r="F18" i="76"/>
  <c r="I18" i="76"/>
  <c r="H18" i="76"/>
  <c r="E18" i="76"/>
  <c r="F154" i="76"/>
  <c r="I154" i="76"/>
  <c r="H154" i="76"/>
  <c r="E154" i="76"/>
  <c r="C132" i="45"/>
  <c r="E132" i="45" s="1"/>
  <c r="H88" i="76"/>
  <c r="E88" i="76"/>
  <c r="F88" i="76"/>
  <c r="I88" i="76"/>
  <c r="C137" i="76"/>
  <c r="I137" i="76" s="1"/>
  <c r="C95" i="45"/>
  <c r="E95" i="45" s="1"/>
  <c r="C95" i="76"/>
  <c r="C10" i="76"/>
  <c r="C10" i="45"/>
  <c r="E10" i="45" s="1"/>
  <c r="C87" i="45"/>
  <c r="E87" i="45" s="1"/>
  <c r="C87" i="76"/>
  <c r="C30" i="76"/>
  <c r="C30" i="45"/>
  <c r="E30" i="45" s="1"/>
  <c r="C43" i="45"/>
  <c r="E43" i="45" s="1"/>
  <c r="C43" i="76"/>
  <c r="C127" i="45"/>
  <c r="E127" i="45" s="1"/>
  <c r="C127" i="76"/>
  <c r="C157" i="76"/>
  <c r="C157" i="45"/>
  <c r="E157" i="45" s="1"/>
  <c r="C66" i="45"/>
  <c r="E66" i="45" s="1"/>
  <c r="C66" i="76"/>
  <c r="C91" i="45"/>
  <c r="E91" i="45" s="1"/>
  <c r="C91" i="76"/>
  <c r="C27" i="76"/>
  <c r="C27" i="45"/>
  <c r="E27" i="45" s="1"/>
  <c r="C105" i="76"/>
  <c r="C105" i="45"/>
  <c r="E105" i="45" s="1"/>
  <c r="C70" i="76"/>
  <c r="C70" i="45"/>
  <c r="E70" i="45" s="1"/>
  <c r="C124" i="45"/>
  <c r="E124" i="45" s="1"/>
  <c r="C124" i="76"/>
  <c r="C33" i="76"/>
  <c r="C33" i="45"/>
  <c r="E33" i="45" s="1"/>
  <c r="C100" i="45"/>
  <c r="E100" i="45" s="1"/>
  <c r="C100" i="76"/>
  <c r="F32" i="76"/>
  <c r="H32" i="76"/>
  <c r="I32" i="76"/>
  <c r="E32" i="76"/>
  <c r="C155" i="45"/>
  <c r="E155" i="45" s="1"/>
  <c r="C155" i="76"/>
  <c r="C99" i="76"/>
  <c r="C99" i="45"/>
  <c r="E99" i="45" s="1"/>
  <c r="C9" i="76"/>
  <c r="C9" i="45"/>
  <c r="E9" i="45" s="1"/>
  <c r="C44" i="45"/>
  <c r="E44" i="45" s="1"/>
  <c r="C44" i="76"/>
  <c r="C129" i="45"/>
  <c r="E129" i="45" s="1"/>
  <c r="C129" i="76"/>
  <c r="C57" i="76"/>
  <c r="C57" i="45"/>
  <c r="E57" i="45" s="1"/>
  <c r="C69" i="76"/>
  <c r="C69" i="45"/>
  <c r="E69" i="45" s="1"/>
  <c r="C108" i="45"/>
  <c r="E108" i="45" s="1"/>
  <c r="C108" i="76"/>
  <c r="C28" i="45"/>
  <c r="E28" i="45" s="1"/>
  <c r="C28" i="76"/>
  <c r="C74" i="45"/>
  <c r="E74" i="45" s="1"/>
  <c r="C74" i="76"/>
  <c r="C146" i="76"/>
  <c r="C146" i="45"/>
  <c r="E146" i="45" s="1"/>
  <c r="I156" i="76"/>
  <c r="C45" i="45"/>
  <c r="E45" i="45" s="1"/>
  <c r="C45" i="76"/>
  <c r="C101" i="45"/>
  <c r="E101" i="45" s="1"/>
  <c r="C101" i="76"/>
  <c r="C61" i="45"/>
  <c r="E61" i="45" s="1"/>
  <c r="C61" i="76"/>
  <c r="F117" i="76"/>
  <c r="H163" i="76"/>
  <c r="I163" i="76"/>
  <c r="E163" i="76"/>
  <c r="F163" i="76"/>
  <c r="C68" i="45"/>
  <c r="E68" i="45" s="1"/>
  <c r="C68" i="76"/>
  <c r="C136" i="45"/>
  <c r="E136" i="45" s="1"/>
  <c r="C136" i="76"/>
  <c r="C93" i="76"/>
  <c r="C93" i="45"/>
  <c r="E93" i="45" s="1"/>
  <c r="C135" i="76"/>
  <c r="C135" i="45"/>
  <c r="E135" i="45" s="1"/>
  <c r="C82" i="45"/>
  <c r="E82" i="45" s="1"/>
  <c r="C82" i="76"/>
  <c r="E133" i="76"/>
  <c r="H133" i="76"/>
  <c r="F133" i="76"/>
  <c r="I133" i="76"/>
  <c r="C126" i="76"/>
  <c r="C126" i="45"/>
  <c r="E126" i="45" s="1"/>
  <c r="C31" i="45"/>
  <c r="E31" i="45" s="1"/>
  <c r="C31" i="76"/>
  <c r="C15" i="76"/>
  <c r="C15" i="45"/>
  <c r="E15" i="45" s="1"/>
  <c r="C76" i="76"/>
  <c r="C76" i="45"/>
  <c r="E76" i="45" s="1"/>
  <c r="I77" i="76"/>
  <c r="F77" i="76"/>
  <c r="H77" i="76"/>
  <c r="E77" i="76"/>
  <c r="F110" i="76"/>
  <c r="E110" i="76"/>
  <c r="H110" i="76"/>
  <c r="I110" i="76"/>
  <c r="C50" i="76"/>
  <c r="C50" i="45"/>
  <c r="E50" i="45" s="1"/>
  <c r="C102" i="45"/>
  <c r="E102" i="45" s="1"/>
  <c r="C102" i="76"/>
  <c r="C123" i="76"/>
  <c r="C123" i="45"/>
  <c r="E123" i="45" s="1"/>
  <c r="C141" i="45"/>
  <c r="E141" i="45" s="1"/>
  <c r="C141" i="76"/>
  <c r="C71" i="45"/>
  <c r="E71" i="45" s="1"/>
  <c r="C71" i="76"/>
  <c r="C138" i="76"/>
  <c r="C138" i="45"/>
  <c r="E138" i="45" s="1"/>
  <c r="C96" i="45"/>
  <c r="E96" i="45" s="1"/>
  <c r="C96" i="76"/>
  <c r="C164" i="76"/>
  <c r="C164" i="45"/>
  <c r="E164" i="45" s="1"/>
  <c r="C84" i="45"/>
  <c r="E84" i="45" s="1"/>
  <c r="C84" i="76"/>
  <c r="C55" i="45"/>
  <c r="E55" i="45" s="1"/>
  <c r="C55" i="76"/>
  <c r="C54" i="76"/>
  <c r="C54" i="45"/>
  <c r="E54" i="45" s="1"/>
  <c r="C34" i="76"/>
  <c r="C34" i="45"/>
  <c r="E34" i="45" s="1"/>
  <c r="C22" i="76"/>
  <c r="C22" i="45"/>
  <c r="E22" i="45" s="1"/>
  <c r="C78" i="76"/>
  <c r="C78" i="45"/>
  <c r="E78" i="45" s="1"/>
  <c r="C52" i="45"/>
  <c r="E52" i="45" s="1"/>
  <c r="C52" i="76"/>
  <c r="C103" i="76"/>
  <c r="C103" i="45"/>
  <c r="E103" i="45" s="1"/>
  <c r="C148" i="45"/>
  <c r="E148" i="45" s="1"/>
  <c r="C148" i="76"/>
  <c r="C11" i="76"/>
  <c r="C11" i="45"/>
  <c r="E11" i="45" s="1"/>
  <c r="C7" i="76"/>
  <c r="C7" i="45"/>
  <c r="E7" i="45" s="1"/>
  <c r="C166" i="45"/>
  <c r="E166" i="45" s="1"/>
  <c r="C166" i="76"/>
  <c r="C94" i="45"/>
  <c r="E94" i="45" s="1"/>
  <c r="C94" i="76"/>
  <c r="C104" i="76"/>
  <c r="C104" i="45"/>
  <c r="E104" i="45" s="1"/>
  <c r="C85" i="45"/>
  <c r="E85" i="45" s="1"/>
  <c r="C85" i="76"/>
  <c r="C150" i="45"/>
  <c r="E150" i="45" s="1"/>
  <c r="C150" i="76"/>
  <c r="C73" i="76"/>
  <c r="C73" i="45"/>
  <c r="E73" i="45" s="1"/>
  <c r="C48" i="76"/>
  <c r="C48" i="45"/>
  <c r="E48" i="45" s="1"/>
  <c r="C23" i="45"/>
  <c r="E23" i="45" s="1"/>
  <c r="C23" i="76"/>
  <c r="C81" i="45"/>
  <c r="E81" i="45" s="1"/>
  <c r="C81" i="76"/>
  <c r="C59" i="76"/>
  <c r="C59" i="45"/>
  <c r="E59" i="45" s="1"/>
  <c r="C142" i="76"/>
  <c r="C142" i="45"/>
  <c r="E142" i="45" s="1"/>
  <c r="I132" i="76"/>
  <c r="H132" i="76"/>
  <c r="E132" i="76"/>
  <c r="F132" i="76"/>
  <c r="C118" i="45"/>
  <c r="E118" i="45" s="1"/>
  <c r="C118" i="76"/>
  <c r="C41" i="45"/>
  <c r="E41" i="45" s="1"/>
  <c r="C41" i="76"/>
  <c r="C13" i="45"/>
  <c r="E13" i="45" s="1"/>
  <c r="C13" i="76"/>
  <c r="C64" i="76"/>
  <c r="C64" i="45"/>
  <c r="E64" i="45" s="1"/>
  <c r="C39" i="45"/>
  <c r="E39" i="45" s="1"/>
  <c r="C39" i="76"/>
  <c r="C8" i="76"/>
  <c r="C8" i="45"/>
  <c r="E8" i="45" s="1"/>
  <c r="C115" i="45"/>
  <c r="E115" i="45" s="1"/>
  <c r="C115" i="76"/>
  <c r="C144" i="45"/>
  <c r="E144" i="45" s="1"/>
  <c r="C144" i="76"/>
  <c r="C112" i="76"/>
  <c r="C112" i="45"/>
  <c r="E112" i="45" s="1"/>
  <c r="C152" i="76"/>
  <c r="C152" i="45"/>
  <c r="E152" i="45" s="1"/>
  <c r="C75" i="76"/>
  <c r="C75" i="45"/>
  <c r="E75" i="45" s="1"/>
  <c r="C49" i="76"/>
  <c r="C49" i="45"/>
  <c r="E49" i="45" s="1"/>
  <c r="C36" i="45"/>
  <c r="E36" i="45" s="1"/>
  <c r="C36" i="76"/>
  <c r="C121" i="45"/>
  <c r="E121" i="45" s="1"/>
  <c r="C121" i="76"/>
  <c r="F60" i="76"/>
  <c r="I60" i="76"/>
  <c r="C20" i="76"/>
  <c r="C20" i="45"/>
  <c r="E20" i="45" s="1"/>
  <c r="C97" i="76"/>
  <c r="C97" i="45"/>
  <c r="E97" i="45" s="1"/>
  <c r="C143" i="45"/>
  <c r="E143" i="45" s="1"/>
  <c r="C143" i="76"/>
  <c r="C62" i="76"/>
  <c r="C62" i="45"/>
  <c r="E62" i="45" s="1"/>
  <c r="C25" i="76"/>
  <c r="C25" i="45"/>
  <c r="E25" i="45" s="1"/>
  <c r="C116" i="76"/>
  <c r="C116" i="45"/>
  <c r="E116" i="45" s="1"/>
  <c r="C153" i="45"/>
  <c r="E153" i="45" s="1"/>
  <c r="C153" i="76"/>
  <c r="C6" i="76"/>
  <c r="C6" i="45"/>
  <c r="E6" i="45" s="1"/>
  <c r="C37" i="76"/>
  <c r="C37" i="45"/>
  <c r="E37" i="45" s="1"/>
  <c r="C120" i="76"/>
  <c r="C120" i="45"/>
  <c r="E120" i="45" s="1"/>
  <c r="C79" i="76"/>
  <c r="C79" i="45"/>
  <c r="E79" i="45" s="1"/>
  <c r="C134" i="76"/>
  <c r="C134" i="45"/>
  <c r="E134" i="45" s="1"/>
  <c r="C51" i="45"/>
  <c r="E51" i="45" s="1"/>
  <c r="C51" i="76"/>
  <c r="C131" i="76"/>
  <c r="C131" i="45"/>
  <c r="E131" i="45" s="1"/>
  <c r="C63" i="76"/>
  <c r="C63" i="45"/>
  <c r="E63" i="45" s="1"/>
  <c r="C122" i="76"/>
  <c r="C122" i="45"/>
  <c r="E122" i="45" s="1"/>
  <c r="C29" i="76"/>
  <c r="C29" i="45"/>
  <c r="E29" i="45" s="1"/>
  <c r="C98" i="76"/>
  <c r="C98" i="45"/>
  <c r="E98" i="45" s="1"/>
  <c r="F137" i="76"/>
  <c r="E17" i="76"/>
  <c r="H17" i="76"/>
  <c r="F17" i="76"/>
  <c r="I17" i="76"/>
  <c r="H149" i="31"/>
  <c r="J149" i="31" s="1"/>
  <c r="I154" i="33"/>
  <c r="I109" i="33"/>
  <c r="I100" i="33"/>
  <c r="I59" i="33"/>
  <c r="H83" i="31"/>
  <c r="J83" i="31" s="1"/>
  <c r="I66" i="33"/>
  <c r="I104" i="33"/>
  <c r="H74" i="31"/>
  <c r="G54" i="44"/>
  <c r="I9" i="33"/>
  <c r="H58" i="31"/>
  <c r="J58" i="31" s="1"/>
  <c r="I129" i="33"/>
  <c r="H144" i="31"/>
  <c r="J144" i="31" s="1"/>
  <c r="H112" i="31"/>
  <c r="H41" i="31"/>
  <c r="J41" i="31" s="1"/>
  <c r="I137" i="33"/>
  <c r="H164" i="31"/>
  <c r="J164" i="31" s="1"/>
  <c r="H110" i="31"/>
  <c r="J110" i="31" s="1"/>
  <c r="H69" i="31"/>
  <c r="J69" i="31" s="1"/>
  <c r="I79" i="33"/>
  <c r="H141" i="31"/>
  <c r="J141" i="31" s="1"/>
  <c r="I97" i="33"/>
  <c r="H84" i="31"/>
  <c r="J84" i="31" s="1"/>
  <c r="I26" i="33"/>
  <c r="H119" i="31"/>
  <c r="J119" i="31" s="1"/>
  <c r="H72" i="31"/>
  <c r="I73" i="33"/>
  <c r="I17" i="33"/>
  <c r="H85" i="31"/>
  <c r="J85" i="31" s="1"/>
  <c r="I27" i="33"/>
  <c r="I124" i="33"/>
  <c r="I50" i="33"/>
  <c r="G82" i="44"/>
  <c r="I34" i="33"/>
  <c r="H115" i="31"/>
  <c r="J115" i="31" s="1"/>
  <c r="H88" i="31"/>
  <c r="I113" i="33"/>
  <c r="H64" i="31"/>
  <c r="J64" i="31" s="1"/>
  <c r="H165" i="31"/>
  <c r="G164" i="33"/>
  <c r="I164" i="33" s="1"/>
  <c r="C168" i="33"/>
  <c r="I91" i="33"/>
  <c r="G32" i="44"/>
  <c r="AX98" i="18"/>
  <c r="AW98" i="18" s="1"/>
  <c r="D98" i="68"/>
  <c r="C100" i="32"/>
  <c r="I98" i="31"/>
  <c r="C98" i="44"/>
  <c r="G98" i="44" s="1"/>
  <c r="C99" i="30"/>
  <c r="G99" i="30" s="1"/>
  <c r="D98" i="57"/>
  <c r="M98" i="2"/>
  <c r="C98" i="68"/>
  <c r="H152" i="30"/>
  <c r="L152" i="30" s="1"/>
  <c r="O153" i="32"/>
  <c r="AY151" i="18"/>
  <c r="AW151" i="18" s="1"/>
  <c r="I151" i="31"/>
  <c r="J151" i="31" s="1"/>
  <c r="M151" i="2"/>
  <c r="D151" i="57"/>
  <c r="C151" i="44"/>
  <c r="G151" i="44" s="1"/>
  <c r="O106" i="32"/>
  <c r="H105" i="30"/>
  <c r="L105" i="30" s="1"/>
  <c r="AY104" i="18"/>
  <c r="AW104" i="18" s="1"/>
  <c r="C104" i="44"/>
  <c r="I104" i="31"/>
  <c r="J104" i="31" s="1"/>
  <c r="C104" i="68"/>
  <c r="D104" i="57"/>
  <c r="M131" i="32"/>
  <c r="K131" i="32"/>
  <c r="N131" i="32" s="1"/>
  <c r="AY72" i="18"/>
  <c r="AW72" i="18" s="1"/>
  <c r="H73" i="30"/>
  <c r="L73" i="30" s="1"/>
  <c r="O74" i="32"/>
  <c r="I72" i="31"/>
  <c r="C141" i="30"/>
  <c r="G141" i="30" s="1"/>
  <c r="I140" i="31"/>
  <c r="J140" i="31" s="1"/>
  <c r="M140" i="2"/>
  <c r="C140" i="44"/>
  <c r="C140" i="68"/>
  <c r="AX140" i="18"/>
  <c r="AW140" i="18" s="1"/>
  <c r="D140" i="68"/>
  <c r="D140" i="57"/>
  <c r="C142" i="32"/>
  <c r="AY86" i="18"/>
  <c r="H87" i="30"/>
  <c r="L87" i="30" s="1"/>
  <c r="O88" i="32"/>
  <c r="H24" i="30"/>
  <c r="L24" i="30" s="1"/>
  <c r="D23" i="57"/>
  <c r="C23" i="44"/>
  <c r="G23" i="44" s="1"/>
  <c r="AY23" i="18"/>
  <c r="AW23" i="18" s="1"/>
  <c r="M23" i="2"/>
  <c r="O25" i="32"/>
  <c r="D23" i="68"/>
  <c r="H33" i="30"/>
  <c r="L33" i="30" s="1"/>
  <c r="C32" i="44"/>
  <c r="I32" i="31"/>
  <c r="D32" i="68"/>
  <c r="C32" i="68"/>
  <c r="D32" i="57"/>
  <c r="O34" i="32"/>
  <c r="M32" i="2"/>
  <c r="AY32" i="18"/>
  <c r="AW32" i="18" s="1"/>
  <c r="M55" i="2"/>
  <c r="O57" i="32"/>
  <c r="D55" i="68"/>
  <c r="C55" i="44"/>
  <c r="G55" i="44" s="1"/>
  <c r="H56" i="30"/>
  <c r="L56" i="30" s="1"/>
  <c r="I55" i="31"/>
  <c r="C55" i="68"/>
  <c r="AY55" i="18"/>
  <c r="AW55" i="18" s="1"/>
  <c r="H38" i="68"/>
  <c r="F38" i="68"/>
  <c r="G38" i="68"/>
  <c r="G85" i="68"/>
  <c r="H85" i="68"/>
  <c r="F85" i="68"/>
  <c r="H149" i="68"/>
  <c r="G149" i="68"/>
  <c r="Y59" i="32"/>
  <c r="W59" i="32"/>
  <c r="Z59" i="32" s="1"/>
  <c r="H114" i="68"/>
  <c r="G114" i="68"/>
  <c r="F114" i="68"/>
  <c r="Y100" i="32"/>
  <c r="W100" i="32"/>
  <c r="Z100" i="32" s="1"/>
  <c r="G30" i="68"/>
  <c r="F30" i="68"/>
  <c r="G22" i="68"/>
  <c r="F22" i="68"/>
  <c r="H22" i="68"/>
  <c r="Y135" i="32"/>
  <c r="W135" i="32"/>
  <c r="Z135" i="32" s="1"/>
  <c r="W136" i="32"/>
  <c r="Z136" i="32" s="1"/>
  <c r="Y136" i="32"/>
  <c r="AI146" i="14"/>
  <c r="Y146" i="6"/>
  <c r="AC146" i="5"/>
  <c r="W147" i="7"/>
  <c r="AZ146" i="18"/>
  <c r="Q146" i="4"/>
  <c r="Q146" i="20"/>
  <c r="AA148" i="43"/>
  <c r="L146" i="15"/>
  <c r="AC145" i="5"/>
  <c r="Y145" i="6"/>
  <c r="L145" i="15"/>
  <c r="Q145" i="4"/>
  <c r="AA147" i="43"/>
  <c r="Q145" i="20"/>
  <c r="W146" i="7"/>
  <c r="AI145" i="14"/>
  <c r="Y150" i="32"/>
  <c r="W150" i="32"/>
  <c r="Z150" i="32" s="1"/>
  <c r="H144" i="68"/>
  <c r="F144" i="68"/>
  <c r="W117" i="32"/>
  <c r="Z117" i="32" s="1"/>
  <c r="Y117" i="32"/>
  <c r="Q84" i="20"/>
  <c r="Y84" i="6"/>
  <c r="AI84" i="14"/>
  <c r="W85" i="7"/>
  <c r="AC84" i="5"/>
  <c r="AA86" i="43"/>
  <c r="L84" i="15"/>
  <c r="Q84" i="4"/>
  <c r="AZ84" i="18"/>
  <c r="C92" i="44"/>
  <c r="M29" i="32"/>
  <c r="K29" i="32"/>
  <c r="N29" i="32" s="1"/>
  <c r="D104" i="68"/>
  <c r="K133" i="32"/>
  <c r="N133" i="32" s="1"/>
  <c r="M133" i="32"/>
  <c r="AW19" i="18"/>
  <c r="J92" i="31"/>
  <c r="AX148" i="18"/>
  <c r="AW148" i="18" s="1"/>
  <c r="C149" i="30"/>
  <c r="G149" i="30" s="1"/>
  <c r="C150" i="32"/>
  <c r="C148" i="68"/>
  <c r="I148" i="31"/>
  <c r="J148" i="31" s="1"/>
  <c r="D148" i="68"/>
  <c r="C148" i="44"/>
  <c r="G148" i="44" s="1"/>
  <c r="D148" i="57"/>
  <c r="C155" i="44"/>
  <c r="G155" i="44" s="1"/>
  <c r="M155" i="2"/>
  <c r="D155" i="57"/>
  <c r="C157" i="32"/>
  <c r="C156" i="30"/>
  <c r="G156" i="30" s="1"/>
  <c r="C155" i="68"/>
  <c r="AX155" i="18"/>
  <c r="AW155" i="18" s="1"/>
  <c r="D155" i="68"/>
  <c r="I155" i="31"/>
  <c r="AY88" i="18"/>
  <c r="AW88" i="18" s="1"/>
  <c r="O90" i="32"/>
  <c r="I88" i="31"/>
  <c r="H89" i="30"/>
  <c r="L89" i="30" s="1"/>
  <c r="C88" i="68"/>
  <c r="M88" i="2"/>
  <c r="D88" i="57"/>
  <c r="C88" i="44"/>
  <c r="D88" i="68"/>
  <c r="H106" i="30"/>
  <c r="L106" i="30" s="1"/>
  <c r="AY105" i="18"/>
  <c r="AW105" i="18" s="1"/>
  <c r="I105" i="31"/>
  <c r="J105" i="31" s="1"/>
  <c r="D105" i="57"/>
  <c r="D105" i="68"/>
  <c r="C105" i="68"/>
  <c r="C105" i="44"/>
  <c r="G105" i="44" s="1"/>
  <c r="M105" i="2"/>
  <c r="Y133" i="6"/>
  <c r="W134" i="7"/>
  <c r="AA135" i="43"/>
  <c r="Q133" i="20"/>
  <c r="L133" i="15"/>
  <c r="AC133" i="5"/>
  <c r="AI133" i="14"/>
  <c r="AZ133" i="18"/>
  <c r="Q133" i="4"/>
  <c r="C110" i="32"/>
  <c r="C109" i="30"/>
  <c r="G109" i="30" s="1"/>
  <c r="AX108" i="18"/>
  <c r="AW108" i="18" s="1"/>
  <c r="C108" i="68"/>
  <c r="I108" i="31"/>
  <c r="M108" i="2"/>
  <c r="C108" i="44"/>
  <c r="G108" i="44" s="1"/>
  <c r="D108" i="57"/>
  <c r="D108" i="68"/>
  <c r="W84" i="32"/>
  <c r="Z84" i="32" s="1"/>
  <c r="Y84" i="32"/>
  <c r="G93" i="68"/>
  <c r="F93" i="68"/>
  <c r="H93" i="68"/>
  <c r="G121" i="68"/>
  <c r="F121" i="68"/>
  <c r="H121" i="68"/>
  <c r="L14" i="15"/>
  <c r="Q14" i="4"/>
  <c r="W15" i="7"/>
  <c r="Y14" i="6"/>
  <c r="AI14" i="14"/>
  <c r="AC14" i="5"/>
  <c r="AZ14" i="18"/>
  <c r="Q14" i="20"/>
  <c r="AA16" i="43"/>
  <c r="H9" i="30"/>
  <c r="L9" i="30" s="1"/>
  <c r="O10" i="32"/>
  <c r="C8" i="68"/>
  <c r="D8" i="68"/>
  <c r="D8" i="57"/>
  <c r="I8" i="31"/>
  <c r="C8" i="44"/>
  <c r="G8" i="44" s="1"/>
  <c r="AY8" i="18"/>
  <c r="AW8" i="18" s="1"/>
  <c r="M8" i="2"/>
  <c r="AC72" i="5"/>
  <c r="Y72" i="6"/>
  <c r="W73" i="7"/>
  <c r="Q72" i="4"/>
  <c r="AZ72" i="18"/>
  <c r="L72" i="15"/>
  <c r="Q72" i="20"/>
  <c r="AA74" i="43"/>
  <c r="L125" i="15"/>
  <c r="Q125" i="20"/>
  <c r="AI125" i="14"/>
  <c r="W126" i="7"/>
  <c r="AC125" i="5"/>
  <c r="AZ125" i="18"/>
  <c r="AA127" i="43"/>
  <c r="Q125" i="4"/>
  <c r="H92" i="30"/>
  <c r="L92" i="30" s="1"/>
  <c r="O93" i="32"/>
  <c r="AY91" i="18"/>
  <c r="AW91" i="18" s="1"/>
  <c r="D91" i="57"/>
  <c r="C91" i="68"/>
  <c r="I91" i="31"/>
  <c r="D91" i="68"/>
  <c r="O26" i="32"/>
  <c r="AY24" i="18"/>
  <c r="AW24" i="18" s="1"/>
  <c r="H25" i="30"/>
  <c r="L25" i="30" s="1"/>
  <c r="C24" i="44"/>
  <c r="I24" i="31"/>
  <c r="C24" i="68"/>
  <c r="D24" i="68"/>
  <c r="D24" i="57"/>
  <c r="M24" i="2"/>
  <c r="C37" i="30"/>
  <c r="G37" i="30" s="1"/>
  <c r="D36" i="68"/>
  <c r="D36" i="57"/>
  <c r="M36" i="2"/>
  <c r="I36" i="31"/>
  <c r="C36" i="68"/>
  <c r="D56" i="57"/>
  <c r="H57" i="30"/>
  <c r="L57" i="30" s="1"/>
  <c r="C56" i="44"/>
  <c r="G56" i="44" s="1"/>
  <c r="C56" i="68"/>
  <c r="AY56" i="18"/>
  <c r="AW56" i="18" s="1"/>
  <c r="D56" i="68"/>
  <c r="O58" i="32"/>
  <c r="M56" i="2"/>
  <c r="I56" i="31"/>
  <c r="W110" i="7"/>
  <c r="AZ109" i="18"/>
  <c r="Q109" i="4"/>
  <c r="AA111" i="43"/>
  <c r="Y109" i="6"/>
  <c r="AC109" i="5"/>
  <c r="L109" i="15"/>
  <c r="AI109" i="14"/>
  <c r="Q109" i="20"/>
  <c r="H19" i="68"/>
  <c r="F19" i="68"/>
  <c r="Y24" i="32"/>
  <c r="W24" i="32"/>
  <c r="Z24" i="32" s="1"/>
  <c r="Q132" i="20"/>
  <c r="AC132" i="5"/>
  <c r="AI132" i="14"/>
  <c r="Y132" i="6"/>
  <c r="AA134" i="43"/>
  <c r="L132" i="15"/>
  <c r="W133" i="7"/>
  <c r="Q132" i="4"/>
  <c r="AZ132" i="18"/>
  <c r="W137" i="32"/>
  <c r="Z137" i="32" s="1"/>
  <c r="Y137" i="32"/>
  <c r="M148" i="2"/>
  <c r="Y118" i="32"/>
  <c r="W118" i="32"/>
  <c r="Z118" i="32" s="1"/>
  <c r="H95" i="68"/>
  <c r="F95" i="68"/>
  <c r="G95" i="68"/>
  <c r="H123" i="68"/>
  <c r="G123" i="68"/>
  <c r="Y31" i="32"/>
  <c r="W31" i="32"/>
  <c r="Z31" i="32" s="1"/>
  <c r="G6" i="33"/>
  <c r="I6" i="33" s="1"/>
  <c r="G73" i="44"/>
  <c r="AY92" i="18"/>
  <c r="AW92" i="18" s="1"/>
  <c r="O94" i="32"/>
  <c r="H93" i="30"/>
  <c r="L93" i="30" s="1"/>
  <c r="C92" i="68"/>
  <c r="W77" i="32"/>
  <c r="Z77" i="32" s="1"/>
  <c r="Y77" i="32"/>
  <c r="C63" i="32"/>
  <c r="I61" i="31"/>
  <c r="J61" i="31" s="1"/>
  <c r="C61" i="44"/>
  <c r="G61" i="44" s="1"/>
  <c r="M81" i="32"/>
  <c r="K81" i="32"/>
  <c r="N81" i="32" s="1"/>
  <c r="M25" i="32"/>
  <c r="K25" i="32"/>
  <c r="N25" i="32" s="1"/>
  <c r="M56" i="32"/>
  <c r="K56" i="32"/>
  <c r="N56" i="32" s="1"/>
  <c r="C86" i="44"/>
  <c r="I86" i="31"/>
  <c r="J86" i="31" s="1"/>
  <c r="M86" i="2"/>
  <c r="C86" i="68"/>
  <c r="C88" i="32"/>
  <c r="C87" i="30"/>
  <c r="G87" i="30" s="1"/>
  <c r="AX86" i="18"/>
  <c r="AW86" i="18" s="1"/>
  <c r="D86" i="57"/>
  <c r="D86" i="68"/>
  <c r="L9" i="15"/>
  <c r="AI9" i="14"/>
  <c r="AA11" i="43"/>
  <c r="Q9" i="20"/>
  <c r="AZ9" i="18"/>
  <c r="Y9" i="6"/>
  <c r="Q9" i="4"/>
  <c r="W10" i="7"/>
  <c r="AC9" i="5"/>
  <c r="D16" i="57"/>
  <c r="D16" i="68"/>
  <c r="F68" i="58"/>
  <c r="L68" i="58" s="1"/>
  <c r="AY16" i="18"/>
  <c r="AW16" i="18" s="1"/>
  <c r="C16" i="44"/>
  <c r="G16" i="44" s="1"/>
  <c r="M16" i="2"/>
  <c r="O18" i="32"/>
  <c r="I16" i="31"/>
  <c r="J16" i="31" s="1"/>
  <c r="C16" i="68"/>
  <c r="H17" i="30"/>
  <c r="L17" i="30" s="1"/>
  <c r="C29" i="30"/>
  <c r="G29" i="30" s="1"/>
  <c r="C30" i="32"/>
  <c r="AX28" i="18"/>
  <c r="AW28" i="18" s="1"/>
  <c r="D28" i="68"/>
  <c r="C28" i="68"/>
  <c r="C28" i="44"/>
  <c r="G28" i="44" s="1"/>
  <c r="D28" i="57"/>
  <c r="I28" i="31"/>
  <c r="J28" i="31" s="1"/>
  <c r="C39" i="32"/>
  <c r="AX37" i="18"/>
  <c r="AW37" i="18" s="1"/>
  <c r="M37" i="2"/>
  <c r="C38" i="30"/>
  <c r="G38" i="30" s="1"/>
  <c r="D37" i="68"/>
  <c r="D37" i="57"/>
  <c r="C37" i="68"/>
  <c r="I37" i="31"/>
  <c r="C37" i="44"/>
  <c r="G37" i="44" s="1"/>
  <c r="C62" i="32"/>
  <c r="AX60" i="18"/>
  <c r="AW60" i="18" s="1"/>
  <c r="C61" i="30"/>
  <c r="G61" i="30" s="1"/>
  <c r="C60" i="44"/>
  <c r="G60" i="44" s="1"/>
  <c r="M60" i="2"/>
  <c r="D60" i="57"/>
  <c r="I60" i="31"/>
  <c r="J60" i="31" s="1"/>
  <c r="D60" i="68"/>
  <c r="C60" i="68"/>
  <c r="AY15" i="18"/>
  <c r="AW15" i="18" s="1"/>
  <c r="H16" i="30"/>
  <c r="L16" i="30" s="1"/>
  <c r="O17" i="32"/>
  <c r="D15" i="68"/>
  <c r="I15" i="31"/>
  <c r="H111" i="68"/>
  <c r="G111" i="68"/>
  <c r="F111" i="68"/>
  <c r="K116" i="32"/>
  <c r="N116" i="32" s="1"/>
  <c r="M116" i="32"/>
  <c r="M132" i="32"/>
  <c r="K132" i="32"/>
  <c r="N132" i="32" s="1"/>
  <c r="H150" i="68"/>
  <c r="G150" i="68"/>
  <c r="F150" i="68"/>
  <c r="M53" i="32"/>
  <c r="K53" i="32"/>
  <c r="N53" i="32" s="1"/>
  <c r="Y116" i="6"/>
  <c r="AC116" i="5"/>
  <c r="AI116" i="14"/>
  <c r="AA118" i="43"/>
  <c r="W117" i="7"/>
  <c r="AZ116" i="18"/>
  <c r="Q22" i="4"/>
  <c r="AA24" i="43"/>
  <c r="W23" i="7"/>
  <c r="Y22" i="6"/>
  <c r="AC22" i="5"/>
  <c r="Q22" i="20"/>
  <c r="AZ22" i="18"/>
  <c r="AI22" i="14"/>
  <c r="L22" i="15"/>
  <c r="AZ30" i="18"/>
  <c r="W31" i="7"/>
  <c r="G134" i="68"/>
  <c r="F134" i="68"/>
  <c r="H134" i="68"/>
  <c r="M156" i="32"/>
  <c r="K156" i="32"/>
  <c r="N156" i="32" s="1"/>
  <c r="M146" i="32"/>
  <c r="K146" i="32"/>
  <c r="N146" i="32" s="1"/>
  <c r="W56" i="32"/>
  <c r="Z56" i="32" s="1"/>
  <c r="Y56" i="32"/>
  <c r="W35" i="32"/>
  <c r="Z35" i="32" s="1"/>
  <c r="Y35" i="32"/>
  <c r="Q131" i="20"/>
  <c r="L131" i="15"/>
  <c r="AC131" i="5"/>
  <c r="AZ131" i="18"/>
  <c r="AA133" i="43"/>
  <c r="W132" i="7"/>
  <c r="AI131" i="14"/>
  <c r="Y131" i="6"/>
  <c r="M104" i="2"/>
  <c r="J108" i="31"/>
  <c r="G44" i="33"/>
  <c r="I44" i="33" s="1"/>
  <c r="H75" i="31"/>
  <c r="J75" i="31" s="1"/>
  <c r="J55" i="31"/>
  <c r="G24" i="44"/>
  <c r="G77" i="33"/>
  <c r="I77" i="33" s="1"/>
  <c r="G72" i="44"/>
  <c r="I65" i="33"/>
  <c r="AY80" i="18"/>
  <c r="AW80" i="18" s="1"/>
  <c r="O82" i="32"/>
  <c r="D80" i="68"/>
  <c r="C80" i="44"/>
  <c r="H81" i="30"/>
  <c r="L81" i="30" s="1"/>
  <c r="D80" i="57"/>
  <c r="I80" i="31"/>
  <c r="J80" i="31" s="1"/>
  <c r="M80" i="2"/>
  <c r="C80" i="68"/>
  <c r="AY64" i="18"/>
  <c r="AW64" i="18" s="1"/>
  <c r="C64" i="44"/>
  <c r="G64" i="44" s="1"/>
  <c r="H65" i="30"/>
  <c r="L65" i="30" s="1"/>
  <c r="C64" i="68"/>
  <c r="M64" i="2"/>
  <c r="O66" i="32"/>
  <c r="D64" i="68"/>
  <c r="I23" i="31"/>
  <c r="J23" i="31" s="1"/>
  <c r="Y141" i="32"/>
  <c r="W141" i="32"/>
  <c r="Z141" i="32" s="1"/>
  <c r="D72" i="57"/>
  <c r="M145" i="32"/>
  <c r="K145" i="32"/>
  <c r="N145" i="32" s="1"/>
  <c r="M89" i="2"/>
  <c r="D89" i="57"/>
  <c r="AX89" i="18"/>
  <c r="AW89" i="18" s="1"/>
  <c r="C91" i="32"/>
  <c r="C90" i="30"/>
  <c r="G90" i="30" s="1"/>
  <c r="C89" i="44"/>
  <c r="I89" i="31"/>
  <c r="D89" i="68"/>
  <c r="C89" i="68"/>
  <c r="M32" i="32"/>
  <c r="K32" i="32"/>
  <c r="N32" i="32" s="1"/>
  <c r="H40" i="30"/>
  <c r="L40" i="30" s="1"/>
  <c r="I39" i="31"/>
  <c r="J39" i="31" s="1"/>
  <c r="D39" i="57"/>
  <c r="D39" i="68"/>
  <c r="C39" i="68"/>
  <c r="O41" i="32"/>
  <c r="M39" i="2"/>
  <c r="C39" i="44"/>
  <c r="AY39" i="18"/>
  <c r="AW39" i="18" s="1"/>
  <c r="AX29" i="18"/>
  <c r="AW29" i="18" s="1"/>
  <c r="C31" i="32"/>
  <c r="C29" i="44"/>
  <c r="G29" i="44" s="1"/>
  <c r="C30" i="30"/>
  <c r="G30" i="30" s="1"/>
  <c r="D29" i="57"/>
  <c r="I29" i="31"/>
  <c r="J29" i="31" s="1"/>
  <c r="D29" i="68"/>
  <c r="M29" i="2"/>
  <c r="C29" i="68"/>
  <c r="G115" i="68"/>
  <c r="F115" i="68"/>
  <c r="H115" i="68"/>
  <c r="H54" i="68"/>
  <c r="F54" i="68"/>
  <c r="G54" i="68"/>
  <c r="H135" i="68"/>
  <c r="G135" i="68"/>
  <c r="F145" i="68"/>
  <c r="G145" i="68"/>
  <c r="H145" i="68"/>
  <c r="Y91" i="32"/>
  <c r="W91" i="32"/>
  <c r="Z91" i="32" s="1"/>
  <c r="D92" i="68"/>
  <c r="M99" i="32"/>
  <c r="K99" i="32"/>
  <c r="N99" i="32" s="1"/>
  <c r="D14" i="68"/>
  <c r="H15" i="30"/>
  <c r="L15" i="30" s="1"/>
  <c r="O16" i="32"/>
  <c r="F67" i="58"/>
  <c r="L67" i="58" s="1"/>
  <c r="AY14" i="18"/>
  <c r="AW14" i="18" s="1"/>
  <c r="C14" i="44"/>
  <c r="G14" i="44" s="1"/>
  <c r="W44" i="32"/>
  <c r="Z44" i="32" s="1"/>
  <c r="Y44" i="32"/>
  <c r="G33" i="68"/>
  <c r="F33" i="68"/>
  <c r="H33" i="68"/>
  <c r="G47" i="44"/>
  <c r="W112" i="7"/>
  <c r="Y111" i="6"/>
  <c r="Q111" i="20"/>
  <c r="AI111" i="14"/>
  <c r="AA113" i="43"/>
  <c r="AC111" i="5"/>
  <c r="AZ111" i="18"/>
  <c r="L111" i="15"/>
  <c r="Q111" i="4"/>
  <c r="C70" i="68"/>
  <c r="C71" i="30"/>
  <c r="G71" i="30" s="1"/>
  <c r="C70" i="44"/>
  <c r="G70" i="44" s="1"/>
  <c r="M70" i="2"/>
  <c r="AX70" i="18"/>
  <c r="AW70" i="18" s="1"/>
  <c r="C72" i="32"/>
  <c r="D70" i="68"/>
  <c r="D70" i="57"/>
  <c r="I70" i="31"/>
  <c r="J70" i="31" s="1"/>
  <c r="G82" i="68"/>
  <c r="H82" i="68"/>
  <c r="F82" i="68"/>
  <c r="G156" i="68"/>
  <c r="F156" i="68"/>
  <c r="H156" i="68"/>
  <c r="AW85" i="18"/>
  <c r="K74" i="32"/>
  <c r="N74" i="32" s="1"/>
  <c r="M74" i="32"/>
  <c r="AC143" i="5"/>
  <c r="W144" i="7"/>
  <c r="L143" i="15"/>
  <c r="Q143" i="20"/>
  <c r="Y143" i="6"/>
  <c r="AI143" i="14"/>
  <c r="Q143" i="4"/>
  <c r="AA145" i="43"/>
  <c r="AZ143" i="18"/>
  <c r="M91" i="2"/>
  <c r="C13" i="30"/>
  <c r="G13" i="30" s="1"/>
  <c r="C14" i="32"/>
  <c r="AX12" i="18"/>
  <c r="AW12" i="18" s="1"/>
  <c r="C12" i="44"/>
  <c r="G12" i="44" s="1"/>
  <c r="I12" i="31"/>
  <c r="M12" i="2"/>
  <c r="D12" i="57"/>
  <c r="C12" i="68"/>
  <c r="D12" i="68"/>
  <c r="AY40" i="18"/>
  <c r="AW40" i="18" s="1"/>
  <c r="C40" i="44"/>
  <c r="G40" i="44" s="1"/>
  <c r="C40" i="68"/>
  <c r="M40" i="2"/>
  <c r="I40" i="31"/>
  <c r="D40" i="57"/>
  <c r="D40" i="68"/>
  <c r="O42" i="32"/>
  <c r="H41" i="30"/>
  <c r="L41" i="30" s="1"/>
  <c r="G63" i="68"/>
  <c r="F63" i="68"/>
  <c r="H63" i="68"/>
  <c r="F47" i="68"/>
  <c r="G47" i="68"/>
  <c r="H47" i="68"/>
  <c r="G50" i="68"/>
  <c r="H50" i="68"/>
  <c r="F50" i="68"/>
  <c r="H48" i="30"/>
  <c r="L48" i="30" s="1"/>
  <c r="AY47" i="18"/>
  <c r="AW47" i="18" s="1"/>
  <c r="O49" i="32"/>
  <c r="M47" i="2"/>
  <c r="AW68" i="18"/>
  <c r="Y152" i="32"/>
  <c r="W152" i="32"/>
  <c r="Z152" i="32" s="1"/>
  <c r="Y83" i="6"/>
  <c r="AZ83" i="18"/>
  <c r="Q83" i="20"/>
  <c r="Q83" i="4"/>
  <c r="AC83" i="5"/>
  <c r="AI83" i="14"/>
  <c r="L83" i="15"/>
  <c r="AA85" i="43"/>
  <c r="W84" i="7"/>
  <c r="H41" i="68"/>
  <c r="F41" i="68"/>
  <c r="G41" i="68"/>
  <c r="W156" i="32"/>
  <c r="Z156" i="32" s="1"/>
  <c r="Y156" i="32"/>
  <c r="M148" i="32"/>
  <c r="K148" i="32"/>
  <c r="N148" i="32" s="1"/>
  <c r="Y139" i="32"/>
  <c r="W139" i="32"/>
  <c r="Z139" i="32" s="1"/>
  <c r="L95" i="15"/>
  <c r="Y95" i="6"/>
  <c r="W96" i="7"/>
  <c r="AC95" i="5"/>
  <c r="AI95" i="14"/>
  <c r="Q95" i="4"/>
  <c r="Q95" i="20"/>
  <c r="AA97" i="43"/>
  <c r="AZ95" i="18"/>
  <c r="M94" i="32"/>
  <c r="K94" i="32"/>
  <c r="N94" i="32" s="1"/>
  <c r="Y40" i="32"/>
  <c r="W40" i="32"/>
  <c r="Z40" i="32" s="1"/>
  <c r="AI43" i="14"/>
  <c r="AA45" i="43"/>
  <c r="Y43" i="6"/>
  <c r="W44" i="7"/>
  <c r="Q43" i="4"/>
  <c r="Q43" i="20"/>
  <c r="AC43" i="5"/>
  <c r="AZ43" i="18"/>
  <c r="L43" i="15"/>
  <c r="AC42" i="5"/>
  <c r="Q42" i="20"/>
  <c r="AZ42" i="18"/>
  <c r="W43" i="7"/>
  <c r="Q42" i="4"/>
  <c r="AA44" i="43"/>
  <c r="Y42" i="6"/>
  <c r="L42" i="15"/>
  <c r="AI42" i="14"/>
  <c r="K125" i="32"/>
  <c r="N125" i="32" s="1"/>
  <c r="M125" i="32"/>
  <c r="I54" i="33"/>
  <c r="I25" i="33"/>
  <c r="I98" i="33"/>
  <c r="H127" i="31"/>
  <c r="J127" i="31" s="1"/>
  <c r="I76" i="33"/>
  <c r="C120" i="44"/>
  <c r="G120" i="44" s="1"/>
  <c r="I120" i="31"/>
  <c r="M120" i="2"/>
  <c r="H121" i="30"/>
  <c r="L121" i="30" s="1"/>
  <c r="O122" i="32"/>
  <c r="C120" i="68"/>
  <c r="AY120" i="18"/>
  <c r="AW120" i="18" s="1"/>
  <c r="D120" i="68"/>
  <c r="D120" i="57"/>
  <c r="C139" i="32"/>
  <c r="AX137" i="18"/>
  <c r="AW137" i="18" s="1"/>
  <c r="I137" i="31"/>
  <c r="J137" i="31" s="1"/>
  <c r="C138" i="30"/>
  <c r="G138" i="30" s="1"/>
  <c r="C137" i="44"/>
  <c r="G137" i="44" s="1"/>
  <c r="C137" i="68"/>
  <c r="D137" i="57"/>
  <c r="D137" i="68"/>
  <c r="M137" i="2"/>
  <c r="K120" i="32"/>
  <c r="N120" i="32" s="1"/>
  <c r="M120" i="32"/>
  <c r="M73" i="32"/>
  <c r="K73" i="32"/>
  <c r="N73" i="32" s="1"/>
  <c r="H139" i="68"/>
  <c r="F139" i="68"/>
  <c r="G139" i="68"/>
  <c r="Y60" i="32"/>
  <c r="W60" i="32"/>
  <c r="Z60" i="32" s="1"/>
  <c r="Y87" i="32"/>
  <c r="W87" i="32"/>
  <c r="Z87" i="32" s="1"/>
  <c r="C72" i="68"/>
  <c r="C91" i="44"/>
  <c r="G91" i="44" s="1"/>
  <c r="C14" i="30"/>
  <c r="G14" i="30" s="1"/>
  <c r="D13" i="68"/>
  <c r="C13" i="68"/>
  <c r="C15" i="32"/>
  <c r="C13" i="44"/>
  <c r="G13" i="44" s="1"/>
  <c r="M13" i="2"/>
  <c r="D13" i="57"/>
  <c r="I13" i="31"/>
  <c r="AX13" i="18"/>
  <c r="AW13" i="18" s="1"/>
  <c r="C46" i="32"/>
  <c r="C45" i="30"/>
  <c r="G45" i="30" s="1"/>
  <c r="AX44" i="18"/>
  <c r="AW44" i="18" s="1"/>
  <c r="M44" i="2"/>
  <c r="D44" i="57"/>
  <c r="I44" i="31"/>
  <c r="C44" i="68"/>
  <c r="D44" i="68"/>
  <c r="C44" i="44"/>
  <c r="G44" i="44" s="1"/>
  <c r="D47" i="57"/>
  <c r="M87" i="32"/>
  <c r="K87" i="32"/>
  <c r="N87" i="32" s="1"/>
  <c r="I52" i="31"/>
  <c r="D52" i="57"/>
  <c r="C52" i="68"/>
  <c r="C54" i="32"/>
  <c r="M52" i="2"/>
  <c r="C53" i="30"/>
  <c r="G53" i="30" s="1"/>
  <c r="C52" i="44"/>
  <c r="G52" i="44" s="1"/>
  <c r="D52" i="68"/>
  <c r="K109" i="32"/>
  <c r="N109" i="32" s="1"/>
  <c r="M109" i="32"/>
  <c r="AI124" i="14"/>
  <c r="L124" i="15"/>
  <c r="Y124" i="6"/>
  <c r="Q124" i="4"/>
  <c r="AA126" i="43"/>
  <c r="W125" i="7"/>
  <c r="AZ124" i="18"/>
  <c r="AC124" i="5"/>
  <c r="Q124" i="20"/>
  <c r="M21" i="32"/>
  <c r="K21" i="32"/>
  <c r="N21" i="32" s="1"/>
  <c r="H116" i="68"/>
  <c r="F116" i="68"/>
  <c r="G116" i="68"/>
  <c r="M144" i="32"/>
  <c r="K144" i="32"/>
  <c r="N144" i="32" s="1"/>
  <c r="K165" i="32"/>
  <c r="N165" i="32" s="1"/>
  <c r="M165" i="32"/>
  <c r="Q115" i="20"/>
  <c r="AC115" i="5"/>
  <c r="W116" i="7"/>
  <c r="AI115" i="14"/>
  <c r="AA117" i="43"/>
  <c r="G84" i="68"/>
  <c r="H84" i="68"/>
  <c r="F84" i="68"/>
  <c r="W48" i="32"/>
  <c r="Z48" i="32" s="1"/>
  <c r="Y48" i="32"/>
  <c r="M61" i="32"/>
  <c r="K61" i="32"/>
  <c r="N61" i="32" s="1"/>
  <c r="K149" i="32"/>
  <c r="N149" i="32" s="1"/>
  <c r="M149" i="32"/>
  <c r="AW131" i="18"/>
  <c r="D15" i="57"/>
  <c r="I141" i="33"/>
  <c r="J13" i="31"/>
  <c r="J89" i="31"/>
  <c r="J44" i="31"/>
  <c r="G104" i="44"/>
  <c r="I7" i="33"/>
  <c r="J155" i="31"/>
  <c r="G92" i="44"/>
  <c r="G88" i="44"/>
  <c r="H10" i="68"/>
  <c r="F10" i="68"/>
  <c r="G10" i="68"/>
  <c r="C126" i="44"/>
  <c r="G126" i="44" s="1"/>
  <c r="AX126" i="18"/>
  <c r="I126" i="31"/>
  <c r="J126" i="31" s="1"/>
  <c r="C126" i="68"/>
  <c r="D126" i="57"/>
  <c r="C128" i="32"/>
  <c r="D126" i="68"/>
  <c r="M126" i="2"/>
  <c r="C127" i="30"/>
  <c r="G127" i="30" s="1"/>
  <c r="O75" i="32"/>
  <c r="AY73" i="18"/>
  <c r="AW73" i="18" s="1"/>
  <c r="H74" i="30"/>
  <c r="L74" i="30" s="1"/>
  <c r="D73" i="68"/>
  <c r="M73" i="2"/>
  <c r="I73" i="31"/>
  <c r="J73" i="31" s="1"/>
  <c r="D73" i="57"/>
  <c r="AW143" i="18"/>
  <c r="C95" i="30"/>
  <c r="G95" i="30" s="1"/>
  <c r="C96" i="32"/>
  <c r="M94" i="2"/>
  <c r="AX94" i="18"/>
  <c r="AW94" i="18" s="1"/>
  <c r="D94" i="57"/>
  <c r="D94" i="68"/>
  <c r="I94" i="31"/>
  <c r="J94" i="31" s="1"/>
  <c r="C94" i="68"/>
  <c r="C94" i="44"/>
  <c r="G94" i="44" s="1"/>
  <c r="C22" i="32"/>
  <c r="AX20" i="18"/>
  <c r="AW20" i="18" s="1"/>
  <c r="C21" i="30"/>
  <c r="G21" i="30" s="1"/>
  <c r="D20" i="57"/>
  <c r="C20" i="68"/>
  <c r="I20" i="31"/>
  <c r="J20" i="31" s="1"/>
  <c r="M20" i="2"/>
  <c r="D20" i="68"/>
  <c r="C20" i="44"/>
  <c r="G20" i="44" s="1"/>
  <c r="I48" i="31"/>
  <c r="H49" i="30"/>
  <c r="L49" i="30" s="1"/>
  <c r="O50" i="32"/>
  <c r="M48" i="2"/>
  <c r="C48" i="44"/>
  <c r="G48" i="44" s="1"/>
  <c r="D48" i="68"/>
  <c r="C48" i="68"/>
  <c r="D48" i="57"/>
  <c r="K52" i="32"/>
  <c r="N52" i="32" s="1"/>
  <c r="M52" i="32"/>
  <c r="H107" i="68"/>
  <c r="F107" i="68"/>
  <c r="G107" i="68"/>
  <c r="C61" i="68"/>
  <c r="Q19" i="4"/>
  <c r="AZ19" i="18"/>
  <c r="AA21" i="43"/>
  <c r="W20" i="7"/>
  <c r="L19" i="15"/>
  <c r="AC19" i="5"/>
  <c r="Q19" i="20"/>
  <c r="Y19" i="6"/>
  <c r="AI19" i="14"/>
  <c r="D92" i="57"/>
  <c r="K45" i="32"/>
  <c r="N45" i="32" s="1"/>
  <c r="M45" i="32"/>
  <c r="Y59" i="6"/>
  <c r="Q59" i="20"/>
  <c r="AC59" i="5"/>
  <c r="L59" i="15"/>
  <c r="L101" i="15"/>
  <c r="W102" i="7"/>
  <c r="AZ101" i="18"/>
  <c r="AC101" i="5"/>
  <c r="AA103" i="43"/>
  <c r="AI101" i="14"/>
  <c r="Q101" i="4"/>
  <c r="Y101" i="6"/>
  <c r="Q101" i="20"/>
  <c r="M15" i="2"/>
  <c r="J120" i="31"/>
  <c r="G140" i="44"/>
  <c r="G39" i="44"/>
  <c r="J12" i="31"/>
  <c r="G89" i="44"/>
  <c r="G86" i="44"/>
  <c r="G80" i="44"/>
  <c r="O130" i="32"/>
  <c r="D128" i="57"/>
  <c r="C128" i="44"/>
  <c r="G128" i="44" s="1"/>
  <c r="D128" i="68"/>
  <c r="AY128" i="18"/>
  <c r="AW128" i="18" s="1"/>
  <c r="M128" i="2"/>
  <c r="H129" i="30"/>
  <c r="L129" i="30" s="1"/>
  <c r="C128" i="68"/>
  <c r="I128" i="31"/>
  <c r="J128" i="31" s="1"/>
  <c r="H75" i="30"/>
  <c r="L75" i="30" s="1"/>
  <c r="C74" i="68"/>
  <c r="M74" i="2"/>
  <c r="I74" i="31"/>
  <c r="D74" i="68"/>
  <c r="C74" i="44"/>
  <c r="G74" i="44" s="1"/>
  <c r="D74" i="57"/>
  <c r="AY74" i="18"/>
  <c r="AW74" i="18" s="1"/>
  <c r="O76" i="32"/>
  <c r="Q28" i="4"/>
  <c r="Q28" i="20"/>
  <c r="AI28" i="14"/>
  <c r="Y28" i="6"/>
  <c r="AC28" i="5"/>
  <c r="W29" i="7"/>
  <c r="L63" i="15"/>
  <c r="AC63" i="5"/>
  <c r="Q63" i="4"/>
  <c r="AA65" i="43"/>
  <c r="AI63" i="14"/>
  <c r="W64" i="7"/>
  <c r="Y63" i="6"/>
  <c r="H81" i="68"/>
  <c r="G81" i="68"/>
  <c r="F81" i="68"/>
  <c r="C117" i="68"/>
  <c r="M117" i="2"/>
  <c r="I117" i="31"/>
  <c r="J117" i="31" s="1"/>
  <c r="D117" i="68"/>
  <c r="D117" i="57"/>
  <c r="C119" i="32"/>
  <c r="C117" i="44"/>
  <c r="G117" i="44" s="1"/>
  <c r="AX117" i="18"/>
  <c r="AW117" i="18" s="1"/>
  <c r="C118" i="30"/>
  <c r="G118" i="30" s="1"/>
  <c r="M16" i="32"/>
  <c r="K16" i="32"/>
  <c r="N16" i="32" s="1"/>
  <c r="C23" i="32"/>
  <c r="D21" i="57"/>
  <c r="C21" i="68"/>
  <c r="M21" i="2"/>
  <c r="C21" i="44"/>
  <c r="G21" i="44" s="1"/>
  <c r="I21" i="31"/>
  <c r="J21" i="31" s="1"/>
  <c r="D21" i="68"/>
  <c r="H32" i="30"/>
  <c r="L32" i="30" s="1"/>
  <c r="I31" i="31"/>
  <c r="J31" i="31" s="1"/>
  <c r="M31" i="2"/>
  <c r="D31" i="57"/>
  <c r="O33" i="32"/>
  <c r="D31" i="68"/>
  <c r="C31" i="44"/>
  <c r="G31" i="44" s="1"/>
  <c r="AY31" i="18"/>
  <c r="AW31" i="18" s="1"/>
  <c r="C31" i="68"/>
  <c r="D53" i="57"/>
  <c r="D53" i="68"/>
  <c r="I53" i="31"/>
  <c r="C53" i="68"/>
  <c r="AX53" i="18"/>
  <c r="AW53" i="18" s="1"/>
  <c r="C53" i="44"/>
  <c r="G53" i="44" s="1"/>
  <c r="M53" i="2"/>
  <c r="C55" i="32"/>
  <c r="C54" i="30"/>
  <c r="G54" i="30" s="1"/>
  <c r="G166" i="68"/>
  <c r="F166" i="68"/>
  <c r="H166" i="68"/>
  <c r="Y112" i="32"/>
  <c r="W112" i="32"/>
  <c r="Z112" i="32" s="1"/>
  <c r="W36" i="32"/>
  <c r="Z36" i="32" s="1"/>
  <c r="Y36" i="32"/>
  <c r="Q134" i="4"/>
  <c r="AA136" i="43"/>
  <c r="AC134" i="5"/>
  <c r="AZ134" i="18"/>
  <c r="Y134" i="6"/>
  <c r="AI134" i="14"/>
  <c r="L134" i="15"/>
  <c r="Q134" i="20"/>
  <c r="W135" i="7"/>
  <c r="AA156" i="43"/>
  <c r="L154" i="15"/>
  <c r="AZ154" i="18"/>
  <c r="AC154" i="5"/>
  <c r="W155" i="7"/>
  <c r="Q154" i="20"/>
  <c r="Q154" i="4"/>
  <c r="Y154" i="6"/>
  <c r="AI154" i="14"/>
  <c r="AI135" i="14"/>
  <c r="L135" i="15"/>
  <c r="Y135" i="6"/>
  <c r="AZ135" i="18"/>
  <c r="AA137" i="43"/>
  <c r="Q135" i="20"/>
  <c r="W136" i="7"/>
  <c r="AC135" i="5"/>
  <c r="Q135" i="4"/>
  <c r="Y147" i="32"/>
  <c r="W147" i="32"/>
  <c r="Z147" i="32" s="1"/>
  <c r="M92" i="2"/>
  <c r="Q97" i="20"/>
  <c r="Y97" i="6"/>
  <c r="Q97" i="4"/>
  <c r="AI97" i="14"/>
  <c r="W98" i="7"/>
  <c r="AZ97" i="18"/>
  <c r="C13" i="32"/>
  <c r="I11" i="31"/>
  <c r="J11" i="31" s="1"/>
  <c r="AX11" i="18"/>
  <c r="AW11" i="18" s="1"/>
  <c r="C12" i="30"/>
  <c r="G12" i="30" s="1"/>
  <c r="C11" i="68"/>
  <c r="D11" i="68"/>
  <c r="D11" i="57"/>
  <c r="M11" i="2"/>
  <c r="C67" i="58"/>
  <c r="E67" i="58" s="1"/>
  <c r="C11" i="44"/>
  <c r="G11" i="44" s="1"/>
  <c r="G59" i="68"/>
  <c r="F59" i="68"/>
  <c r="Y123" i="6"/>
  <c r="AZ123" i="18"/>
  <c r="AI123" i="14"/>
  <c r="AC123" i="5"/>
  <c r="W124" i="7"/>
  <c r="AA125" i="43"/>
  <c r="Q123" i="20"/>
  <c r="Q123" i="4"/>
  <c r="H131" i="68"/>
  <c r="G131" i="68"/>
  <c r="F131" i="68"/>
  <c r="W21" i="32"/>
  <c r="Z21" i="32" s="1"/>
  <c r="Y21" i="32"/>
  <c r="C15" i="68"/>
  <c r="H52" i="31"/>
  <c r="J52" i="31" s="1"/>
  <c r="I102" i="33"/>
  <c r="H81" i="31"/>
  <c r="J81" i="31" s="1"/>
  <c r="H57" i="31"/>
  <c r="J57" i="31" s="1"/>
  <c r="I64" i="33"/>
  <c r="H25" i="31"/>
  <c r="J25" i="31" s="1"/>
  <c r="I69" i="33"/>
  <c r="J68" i="31"/>
  <c r="H34" i="31"/>
  <c r="J34" i="31" s="1"/>
  <c r="H166" i="31"/>
  <c r="J166" i="31" s="1"/>
  <c r="J79" i="31"/>
  <c r="H95" i="31"/>
  <c r="J95" i="31" s="1"/>
  <c r="I92" i="33"/>
  <c r="I119" i="33"/>
  <c r="H38" i="31"/>
  <c r="J38" i="31" s="1"/>
  <c r="I139" i="33"/>
  <c r="I19" i="33"/>
  <c r="H145" i="31"/>
  <c r="J145" i="31" s="1"/>
  <c r="H91" i="31"/>
  <c r="J156" i="31"/>
  <c r="H124" i="31"/>
  <c r="J124" i="31" s="1"/>
  <c r="H15" i="31"/>
  <c r="J15" i="31" s="1"/>
  <c r="I153" i="33"/>
  <c r="J75" i="57"/>
  <c r="H32" i="31"/>
  <c r="J32" i="31" s="1"/>
  <c r="H98" i="31"/>
  <c r="J98" i="31" s="1"/>
  <c r="H36" i="31"/>
  <c r="J87" i="57"/>
  <c r="H42" i="31"/>
  <c r="J42" i="31" s="1"/>
  <c r="H26" i="31"/>
  <c r="J26" i="31" s="1"/>
  <c r="I120" i="33"/>
  <c r="I70" i="33"/>
  <c r="G38" i="44"/>
  <c r="H40" i="31"/>
  <c r="J40" i="31" s="1"/>
  <c r="I166" i="33"/>
  <c r="H121" i="31"/>
  <c r="J121" i="31" s="1"/>
  <c r="I24" i="33"/>
  <c r="I111" i="33"/>
  <c r="H134" i="31"/>
  <c r="J134" i="31" s="1"/>
  <c r="I67" i="33"/>
  <c r="I33" i="33"/>
  <c r="I138" i="33"/>
  <c r="G168" i="31"/>
  <c r="H48" i="31"/>
  <c r="H138" i="31"/>
  <c r="J138" i="31" s="1"/>
  <c r="I8" i="33"/>
  <c r="H168" i="33"/>
  <c r="F168" i="33"/>
  <c r="I41" i="33"/>
  <c r="J67" i="57"/>
  <c r="K67" i="57"/>
  <c r="H10" i="31"/>
  <c r="J10" i="31" s="1"/>
  <c r="J15" i="57"/>
  <c r="K15" i="57"/>
  <c r="J95" i="57"/>
  <c r="K95" i="57"/>
  <c r="J27" i="57"/>
  <c r="K27" i="57"/>
  <c r="K35" i="57"/>
  <c r="J35" i="57"/>
  <c r="J145" i="57"/>
  <c r="K145" i="57"/>
  <c r="I86" i="33"/>
  <c r="H8" i="31"/>
  <c r="F168" i="31"/>
  <c r="C134" i="91"/>
  <c r="D134" i="91" s="1"/>
  <c r="H134" i="91" s="1"/>
  <c r="C134" i="57"/>
  <c r="C49" i="57"/>
  <c r="C49" i="91"/>
  <c r="D49" i="91" s="1"/>
  <c r="H49" i="91" s="1"/>
  <c r="C81" i="91"/>
  <c r="D81" i="91" s="1"/>
  <c r="H81" i="91" s="1"/>
  <c r="C81" i="57"/>
  <c r="C97" i="57"/>
  <c r="C97" i="91"/>
  <c r="D97" i="91" s="1"/>
  <c r="H97" i="91" s="1"/>
  <c r="C38" i="57"/>
  <c r="C38" i="91"/>
  <c r="D38" i="91" s="1"/>
  <c r="H38" i="91" s="1"/>
  <c r="C54" i="91"/>
  <c r="D54" i="91" s="1"/>
  <c r="H54" i="91" s="1"/>
  <c r="C54" i="57"/>
  <c r="C70" i="57"/>
  <c r="C70" i="91"/>
  <c r="D70" i="91" s="1"/>
  <c r="H70" i="91" s="1"/>
  <c r="C86" i="57"/>
  <c r="C86" i="91"/>
  <c r="D86" i="91" s="1"/>
  <c r="H86" i="91" s="1"/>
  <c r="C94" i="57"/>
  <c r="C94" i="91"/>
  <c r="D94" i="91" s="1"/>
  <c r="H94" i="91" s="1"/>
  <c r="C110" i="57"/>
  <c r="C110" i="91"/>
  <c r="D110" i="91" s="1"/>
  <c r="H110" i="91" s="1"/>
  <c r="C126" i="57"/>
  <c r="C126" i="91"/>
  <c r="D126" i="91" s="1"/>
  <c r="H126" i="91" s="1"/>
  <c r="C147" i="91"/>
  <c r="D147" i="91" s="1"/>
  <c r="H147" i="91" s="1"/>
  <c r="C147" i="57"/>
  <c r="C135" i="57"/>
  <c r="C135" i="91"/>
  <c r="D135" i="91" s="1"/>
  <c r="H135" i="91" s="1"/>
  <c r="C20" i="57"/>
  <c r="C20" i="91"/>
  <c r="D20" i="91" s="1"/>
  <c r="H20" i="91" s="1"/>
  <c r="C36" i="57"/>
  <c r="C36" i="91"/>
  <c r="D36" i="91" s="1"/>
  <c r="H36" i="91" s="1"/>
  <c r="C52" i="57"/>
  <c r="C52" i="91"/>
  <c r="D52" i="91" s="1"/>
  <c r="H52" i="91" s="1"/>
  <c r="C68" i="57"/>
  <c r="C68" i="91"/>
  <c r="D68" i="91" s="1"/>
  <c r="H68" i="91" s="1"/>
  <c r="C84" i="57"/>
  <c r="C84" i="91"/>
  <c r="D84" i="91" s="1"/>
  <c r="H84" i="91" s="1"/>
  <c r="C100" i="91"/>
  <c r="D100" i="91" s="1"/>
  <c r="H100" i="91" s="1"/>
  <c r="C100" i="57"/>
  <c r="C116" i="91"/>
  <c r="D116" i="91" s="1"/>
  <c r="H116" i="91" s="1"/>
  <c r="C116" i="57"/>
  <c r="C137" i="57"/>
  <c r="C137" i="91"/>
  <c r="D137" i="91" s="1"/>
  <c r="H137" i="91" s="1"/>
  <c r="C132" i="57"/>
  <c r="C132" i="91"/>
  <c r="D132" i="91" s="1"/>
  <c r="H132" i="91" s="1"/>
  <c r="C138" i="57"/>
  <c r="C138" i="91"/>
  <c r="D138" i="91" s="1"/>
  <c r="H138" i="91" s="1"/>
  <c r="C154" i="57"/>
  <c r="C154" i="91"/>
  <c r="D154" i="91" s="1"/>
  <c r="H154" i="91" s="1"/>
  <c r="C152" i="91"/>
  <c r="D152" i="91" s="1"/>
  <c r="H152" i="91" s="1"/>
  <c r="C152" i="57"/>
  <c r="H113" i="29"/>
  <c r="I113" i="29"/>
  <c r="C47" i="76"/>
  <c r="C47" i="45"/>
  <c r="E47" i="45" s="1"/>
  <c r="C151" i="45"/>
  <c r="E151" i="45" s="1"/>
  <c r="C151" i="76"/>
  <c r="C14" i="45"/>
  <c r="E14" i="45" s="1"/>
  <c r="C14" i="76"/>
  <c r="Z170" i="43"/>
  <c r="C7" i="57"/>
  <c r="C7" i="91"/>
  <c r="D7" i="91" s="1"/>
  <c r="H7" i="91" s="1"/>
  <c r="G125" i="68"/>
  <c r="F125" i="68"/>
  <c r="H125" i="68"/>
  <c r="M153" i="32"/>
  <c r="K153" i="32"/>
  <c r="N153" i="32" s="1"/>
  <c r="M127" i="32"/>
  <c r="K127" i="32"/>
  <c r="N127" i="32" s="1"/>
  <c r="W167" i="7"/>
  <c r="F62" i="68"/>
  <c r="G62" i="68"/>
  <c r="H62" i="68"/>
  <c r="H72" i="68"/>
  <c r="G72" i="68"/>
  <c r="F72" i="68"/>
  <c r="K40" i="32"/>
  <c r="N40" i="32" s="1"/>
  <c r="M40" i="32"/>
  <c r="C80" i="57"/>
  <c r="C80" i="91"/>
  <c r="D80" i="91" s="1"/>
  <c r="H80" i="91" s="1"/>
  <c r="C33" i="57"/>
  <c r="C33" i="91"/>
  <c r="D33" i="91" s="1"/>
  <c r="H33" i="91" s="1"/>
  <c r="C131" i="91"/>
  <c r="D131" i="91" s="1"/>
  <c r="H131" i="91" s="1"/>
  <c r="C131" i="57"/>
  <c r="C21" i="91"/>
  <c r="D21" i="91" s="1"/>
  <c r="H21" i="91" s="1"/>
  <c r="C21" i="57"/>
  <c r="C37" i="91"/>
  <c r="D37" i="91" s="1"/>
  <c r="H37" i="91" s="1"/>
  <c r="C37" i="57"/>
  <c r="C53" i="91"/>
  <c r="D53" i="91" s="1"/>
  <c r="H53" i="91" s="1"/>
  <c r="C53" i="57"/>
  <c r="C69" i="57"/>
  <c r="C69" i="91"/>
  <c r="D69" i="91" s="1"/>
  <c r="H69" i="91" s="1"/>
  <c r="C85" i="57"/>
  <c r="C85" i="91"/>
  <c r="D85" i="91" s="1"/>
  <c r="H85" i="91" s="1"/>
  <c r="C101" i="57"/>
  <c r="C101" i="91"/>
  <c r="D101" i="91" s="1"/>
  <c r="H101" i="91" s="1"/>
  <c r="C117" i="91"/>
  <c r="D117" i="91" s="1"/>
  <c r="H117" i="91" s="1"/>
  <c r="C117" i="57"/>
  <c r="C10" i="57"/>
  <c r="C10" i="91"/>
  <c r="D10" i="91" s="1"/>
  <c r="H10" i="91" s="1"/>
  <c r="C26" i="57"/>
  <c r="C26" i="91"/>
  <c r="D26" i="91" s="1"/>
  <c r="H26" i="91" s="1"/>
  <c r="C42" i="57"/>
  <c r="C42" i="91"/>
  <c r="D42" i="91" s="1"/>
  <c r="H42" i="91" s="1"/>
  <c r="C58" i="57"/>
  <c r="C58" i="91"/>
  <c r="D58" i="91" s="1"/>
  <c r="H58" i="91" s="1"/>
  <c r="C74" i="57"/>
  <c r="C74" i="91"/>
  <c r="D74" i="91" s="1"/>
  <c r="H74" i="91" s="1"/>
  <c r="C90" i="57"/>
  <c r="C90" i="91"/>
  <c r="D90" i="91" s="1"/>
  <c r="H90" i="91" s="1"/>
  <c r="C98" i="91"/>
  <c r="D98" i="91" s="1"/>
  <c r="H98" i="91" s="1"/>
  <c r="C98" i="57"/>
  <c r="C114" i="57"/>
  <c r="C114" i="91"/>
  <c r="D114" i="91" s="1"/>
  <c r="H114" i="91" s="1"/>
  <c r="C130" i="91"/>
  <c r="D130" i="91" s="1"/>
  <c r="H130" i="91" s="1"/>
  <c r="C130" i="57"/>
  <c r="C151" i="57"/>
  <c r="C151" i="91"/>
  <c r="D151" i="91" s="1"/>
  <c r="H151" i="91" s="1"/>
  <c r="C166" i="30"/>
  <c r="G166" i="30" s="1"/>
  <c r="C167" i="32"/>
  <c r="C165" i="44"/>
  <c r="G165" i="44" s="1"/>
  <c r="C165" i="68"/>
  <c r="I165" i="31"/>
  <c r="D165" i="57"/>
  <c r="D165" i="68"/>
  <c r="C21" i="76"/>
  <c r="C21" i="45"/>
  <c r="E21" i="45" s="1"/>
  <c r="C106" i="76"/>
  <c r="C106" i="45"/>
  <c r="E106" i="45" s="1"/>
  <c r="M45" i="2"/>
  <c r="I45" i="31"/>
  <c r="J45" i="31" s="1"/>
  <c r="AX45" i="18"/>
  <c r="AW45" i="18" s="1"/>
  <c r="C47" i="32"/>
  <c r="C45" i="44"/>
  <c r="G45" i="44" s="1"/>
  <c r="C46" i="30"/>
  <c r="G46" i="30" s="1"/>
  <c r="D45" i="57"/>
  <c r="D45" i="68"/>
  <c r="C45" i="68"/>
  <c r="K168" i="2"/>
  <c r="C46" i="76"/>
  <c r="C46" i="45"/>
  <c r="E46" i="45" s="1"/>
  <c r="G53" i="29"/>
  <c r="I53" i="29"/>
  <c r="H53" i="29"/>
  <c r="C6" i="91"/>
  <c r="D6" i="91" s="1"/>
  <c r="H6" i="91" s="1"/>
  <c r="C6" i="57"/>
  <c r="Y170" i="43"/>
  <c r="L68" i="15"/>
  <c r="AC68" i="5"/>
  <c r="W69" i="7"/>
  <c r="Q68" i="4"/>
  <c r="AA70" i="43"/>
  <c r="Q68" i="20"/>
  <c r="AI68" i="14"/>
  <c r="Y68" i="6"/>
  <c r="AZ68" i="18"/>
  <c r="H151" i="68"/>
  <c r="G151" i="68"/>
  <c r="F151" i="68"/>
  <c r="H37" i="31"/>
  <c r="C13" i="57"/>
  <c r="C13" i="91"/>
  <c r="D13" i="91" s="1"/>
  <c r="H13" i="91" s="1"/>
  <c r="C64" i="57"/>
  <c r="C64" i="91"/>
  <c r="D64" i="91" s="1"/>
  <c r="H64" i="91" s="1"/>
  <c r="C128" i="57"/>
  <c r="C128" i="91"/>
  <c r="D128" i="91" s="1"/>
  <c r="H128" i="91" s="1"/>
  <c r="C113" i="91"/>
  <c r="D113" i="91" s="1"/>
  <c r="H113" i="91" s="1"/>
  <c r="C113" i="57"/>
  <c r="F227" i="38"/>
  <c r="C142" i="91"/>
  <c r="D142" i="91" s="1"/>
  <c r="H142" i="91" s="1"/>
  <c r="C142" i="57"/>
  <c r="C163" i="57"/>
  <c r="C163" i="91"/>
  <c r="D163" i="91" s="1"/>
  <c r="H163" i="91" s="1"/>
  <c r="C140" i="57"/>
  <c r="C140" i="91"/>
  <c r="D140" i="91" s="1"/>
  <c r="H140" i="91" s="1"/>
  <c r="C156" i="91"/>
  <c r="D156" i="91" s="1"/>
  <c r="H156" i="91" s="1"/>
  <c r="C156" i="57"/>
  <c r="C165" i="45"/>
  <c r="E165" i="45" s="1"/>
  <c r="C165" i="76"/>
  <c r="C65" i="76"/>
  <c r="C65" i="45"/>
  <c r="E65" i="45" s="1"/>
  <c r="C111" i="45"/>
  <c r="E111" i="45" s="1"/>
  <c r="C111" i="76"/>
  <c r="C53" i="45"/>
  <c r="E53" i="45" s="1"/>
  <c r="C53" i="76"/>
  <c r="G8" i="30"/>
  <c r="F34" i="68"/>
  <c r="G34" i="68"/>
  <c r="H34" i="68"/>
  <c r="C32" i="57"/>
  <c r="C32" i="91"/>
  <c r="D32" i="91" s="1"/>
  <c r="H32" i="91" s="1"/>
  <c r="C96" i="91"/>
  <c r="D96" i="91" s="1"/>
  <c r="H96" i="91" s="1"/>
  <c r="C96" i="57"/>
  <c r="C17" i="91"/>
  <c r="D17" i="91" s="1"/>
  <c r="H17" i="91" s="1"/>
  <c r="C17" i="57"/>
  <c r="C65" i="91"/>
  <c r="D65" i="91" s="1"/>
  <c r="H65" i="91" s="1"/>
  <c r="C65" i="57"/>
  <c r="C22" i="57"/>
  <c r="C22" i="91"/>
  <c r="D22" i="91" s="1"/>
  <c r="H22" i="91" s="1"/>
  <c r="C8" i="91"/>
  <c r="D8" i="91" s="1"/>
  <c r="H8" i="91" s="1"/>
  <c r="C8" i="57"/>
  <c r="C24" i="57"/>
  <c r="C24" i="91"/>
  <c r="D24" i="91" s="1"/>
  <c r="H24" i="91" s="1"/>
  <c r="C40" i="91"/>
  <c r="D40" i="91" s="1"/>
  <c r="H40" i="91" s="1"/>
  <c r="C40" i="57"/>
  <c r="C56" i="91"/>
  <c r="D56" i="91" s="1"/>
  <c r="H56" i="91" s="1"/>
  <c r="C56" i="57"/>
  <c r="C72" i="57"/>
  <c r="C72" i="91"/>
  <c r="D72" i="91" s="1"/>
  <c r="H72" i="91" s="1"/>
  <c r="C88" i="91"/>
  <c r="D88" i="91" s="1"/>
  <c r="H88" i="91" s="1"/>
  <c r="C88" i="57"/>
  <c r="C104" i="91"/>
  <c r="D104" i="91" s="1"/>
  <c r="H104" i="91" s="1"/>
  <c r="C104" i="57"/>
  <c r="C120" i="57"/>
  <c r="C120" i="91"/>
  <c r="D120" i="91" s="1"/>
  <c r="H120" i="91" s="1"/>
  <c r="C9" i="57"/>
  <c r="C9" i="91"/>
  <c r="D9" i="91" s="1"/>
  <c r="H9" i="91" s="1"/>
  <c r="C25" i="91"/>
  <c r="D25" i="91" s="1"/>
  <c r="H25" i="91" s="1"/>
  <c r="C25" i="57"/>
  <c r="C41" i="91"/>
  <c r="D41" i="91" s="1"/>
  <c r="H41" i="91" s="1"/>
  <c r="C41" i="57"/>
  <c r="C57" i="57"/>
  <c r="C57" i="91"/>
  <c r="D57" i="91" s="1"/>
  <c r="H57" i="91" s="1"/>
  <c r="C73" i="91"/>
  <c r="D73" i="91" s="1"/>
  <c r="H73" i="91" s="1"/>
  <c r="C73" i="57"/>
  <c r="C89" i="91"/>
  <c r="D89" i="91" s="1"/>
  <c r="H89" i="91" s="1"/>
  <c r="C89" i="57"/>
  <c r="C105" i="57"/>
  <c r="C105" i="91"/>
  <c r="D105" i="91" s="1"/>
  <c r="H105" i="91" s="1"/>
  <c r="C121" i="57"/>
  <c r="C121" i="91"/>
  <c r="D121" i="91" s="1"/>
  <c r="H121" i="91" s="1"/>
  <c r="C14" i="91"/>
  <c r="D14" i="91" s="1"/>
  <c r="H14" i="91" s="1"/>
  <c r="C14" i="57"/>
  <c r="C30" i="57"/>
  <c r="C30" i="91"/>
  <c r="D30" i="91" s="1"/>
  <c r="H30" i="91" s="1"/>
  <c r="C46" i="91"/>
  <c r="D46" i="91" s="1"/>
  <c r="H46" i="91" s="1"/>
  <c r="C46" i="57"/>
  <c r="C62" i="91"/>
  <c r="D62" i="91" s="1"/>
  <c r="H62" i="91" s="1"/>
  <c r="C62" i="57"/>
  <c r="C78" i="57"/>
  <c r="C78" i="91"/>
  <c r="D78" i="91" s="1"/>
  <c r="H78" i="91" s="1"/>
  <c r="C102" i="57"/>
  <c r="C102" i="91"/>
  <c r="D102" i="91" s="1"/>
  <c r="H102" i="91" s="1"/>
  <c r="C118" i="91"/>
  <c r="D118" i="91" s="1"/>
  <c r="H118" i="91" s="1"/>
  <c r="C118" i="57"/>
  <c r="C139" i="57"/>
  <c r="C139" i="91"/>
  <c r="D139" i="91" s="1"/>
  <c r="H139" i="91" s="1"/>
  <c r="C155" i="57"/>
  <c r="C155" i="91"/>
  <c r="D155" i="91" s="1"/>
  <c r="H155" i="91" s="1"/>
  <c r="C167" i="76"/>
  <c r="C167" i="45"/>
  <c r="E167" i="45" s="1"/>
  <c r="C83" i="45"/>
  <c r="E83" i="45" s="1"/>
  <c r="C83" i="76"/>
  <c r="C42" i="76"/>
  <c r="C42" i="45"/>
  <c r="E42" i="45" s="1"/>
  <c r="C145" i="45"/>
  <c r="E145" i="45" s="1"/>
  <c r="C145" i="76"/>
  <c r="H67" i="31"/>
  <c r="J67" i="31" s="1"/>
  <c r="C168" i="31"/>
  <c r="AW7" i="18"/>
  <c r="G68" i="68"/>
  <c r="H68" i="68"/>
  <c r="F68" i="68"/>
  <c r="K38" i="32"/>
  <c r="N38" i="32" s="1"/>
  <c r="M38" i="32"/>
  <c r="S133" i="68"/>
  <c r="C48" i="57"/>
  <c r="C48" i="91"/>
  <c r="D48" i="91" s="1"/>
  <c r="H48" i="91" s="1"/>
  <c r="C12" i="91"/>
  <c r="D12" i="91" s="1"/>
  <c r="H12" i="91" s="1"/>
  <c r="C12" i="57"/>
  <c r="C28" i="57"/>
  <c r="C28" i="91"/>
  <c r="D28" i="91" s="1"/>
  <c r="H28" i="91" s="1"/>
  <c r="C44" i="57"/>
  <c r="C44" i="91"/>
  <c r="D44" i="91" s="1"/>
  <c r="H44" i="91" s="1"/>
  <c r="C60" i="91"/>
  <c r="D60" i="91" s="1"/>
  <c r="H60" i="91" s="1"/>
  <c r="C60" i="57"/>
  <c r="C76" i="91"/>
  <c r="D76" i="91" s="1"/>
  <c r="H76" i="91" s="1"/>
  <c r="C76" i="57"/>
  <c r="C92" i="57"/>
  <c r="C92" i="91"/>
  <c r="D92" i="91" s="1"/>
  <c r="H92" i="91" s="1"/>
  <c r="C108" i="91"/>
  <c r="D108" i="91" s="1"/>
  <c r="H108" i="91" s="1"/>
  <c r="C108" i="57"/>
  <c r="C124" i="57"/>
  <c r="C124" i="91"/>
  <c r="D124" i="91" s="1"/>
  <c r="H124" i="91" s="1"/>
  <c r="C125" i="57"/>
  <c r="C125" i="91"/>
  <c r="D125" i="91" s="1"/>
  <c r="H125" i="91" s="1"/>
  <c r="C146" i="57"/>
  <c r="C146" i="91"/>
  <c r="D146" i="91" s="1"/>
  <c r="H146" i="91" s="1"/>
  <c r="C167" i="57"/>
  <c r="C167" i="91"/>
  <c r="D167" i="91" s="1"/>
  <c r="H167" i="91" s="1"/>
  <c r="C144" i="57"/>
  <c r="C144" i="91"/>
  <c r="D144" i="91" s="1"/>
  <c r="H144" i="91" s="1"/>
  <c r="C165" i="91"/>
  <c r="D165" i="91" s="1"/>
  <c r="H165" i="91" s="1"/>
  <c r="C165" i="57"/>
  <c r="C12" i="76"/>
  <c r="C12" i="45"/>
  <c r="E12" i="45" s="1"/>
  <c r="AH168" i="14"/>
  <c r="C140" i="45"/>
  <c r="E140" i="45" s="1"/>
  <c r="C140" i="76"/>
  <c r="C80" i="76"/>
  <c r="C80" i="45"/>
  <c r="E80" i="45" s="1"/>
  <c r="C35" i="76"/>
  <c r="C35" i="45"/>
  <c r="E35" i="45" s="1"/>
  <c r="C147" i="45"/>
  <c r="E147" i="45" s="1"/>
  <c r="C147" i="76"/>
  <c r="Y107" i="32"/>
  <c r="W107" i="32"/>
  <c r="Z107" i="32" s="1"/>
  <c r="H83" i="68"/>
  <c r="F83" i="68"/>
  <c r="G83" i="68"/>
  <c r="M17" i="32"/>
  <c r="K17" i="32"/>
  <c r="F61" i="68"/>
  <c r="H61" i="68"/>
  <c r="G61" i="68"/>
  <c r="C29" i="57"/>
  <c r="C29" i="91"/>
  <c r="D29" i="91" s="1"/>
  <c r="H29" i="91" s="1"/>
  <c r="C45" i="91"/>
  <c r="D45" i="91" s="1"/>
  <c r="H45" i="91" s="1"/>
  <c r="C45" i="57"/>
  <c r="C61" i="57"/>
  <c r="C61" i="91"/>
  <c r="D61" i="91" s="1"/>
  <c r="H61" i="91" s="1"/>
  <c r="C77" i="57"/>
  <c r="C77" i="91"/>
  <c r="D77" i="91" s="1"/>
  <c r="H77" i="91" s="1"/>
  <c r="C93" i="57"/>
  <c r="C93" i="91"/>
  <c r="D93" i="91" s="1"/>
  <c r="H93" i="91" s="1"/>
  <c r="C109" i="57"/>
  <c r="C109" i="91"/>
  <c r="D109" i="91" s="1"/>
  <c r="H109" i="91" s="1"/>
  <c r="C18" i="57"/>
  <c r="C18" i="91"/>
  <c r="D18" i="91" s="1"/>
  <c r="H18" i="91" s="1"/>
  <c r="C34" i="91"/>
  <c r="D34" i="91" s="1"/>
  <c r="H34" i="91" s="1"/>
  <c r="C34" i="57"/>
  <c r="C50" i="91"/>
  <c r="D50" i="91" s="1"/>
  <c r="H50" i="91" s="1"/>
  <c r="C50" i="57"/>
  <c r="C66" i="91"/>
  <c r="D66" i="91" s="1"/>
  <c r="H66" i="91" s="1"/>
  <c r="C66" i="57"/>
  <c r="C82" i="91"/>
  <c r="D82" i="91" s="1"/>
  <c r="H82" i="91" s="1"/>
  <c r="C82" i="57"/>
  <c r="C106" i="91"/>
  <c r="D106" i="91" s="1"/>
  <c r="H106" i="91" s="1"/>
  <c r="C106" i="57"/>
  <c r="C122" i="91"/>
  <c r="D122" i="91" s="1"/>
  <c r="H122" i="91" s="1"/>
  <c r="C122" i="57"/>
  <c r="C143" i="91"/>
  <c r="D143" i="91" s="1"/>
  <c r="H143" i="91" s="1"/>
  <c r="C143" i="57"/>
  <c r="C164" i="57"/>
  <c r="C164" i="91"/>
  <c r="D164" i="91" s="1"/>
  <c r="H164" i="91" s="1"/>
  <c r="C40" i="45"/>
  <c r="E40" i="45" s="1"/>
  <c r="C40" i="76"/>
  <c r="H54" i="29"/>
  <c r="I54" i="29"/>
  <c r="G54" i="29"/>
  <c r="C128" i="76"/>
  <c r="C128" i="45"/>
  <c r="E128" i="45" s="1"/>
  <c r="C72" i="45"/>
  <c r="E72" i="45" s="1"/>
  <c r="C72" i="76"/>
  <c r="D71" i="57"/>
  <c r="O73" i="32"/>
  <c r="AY71" i="18"/>
  <c r="AW71" i="18" s="1"/>
  <c r="H72" i="30"/>
  <c r="L72" i="30" s="1"/>
  <c r="C71" i="68"/>
  <c r="I71" i="31"/>
  <c r="J71" i="31" s="1"/>
  <c r="D71" i="68"/>
  <c r="M71" i="2"/>
  <c r="C71" i="44"/>
  <c r="G71" i="44" s="1"/>
  <c r="L168" i="2"/>
  <c r="Y34" i="6"/>
  <c r="AA36" i="43"/>
  <c r="Q34" i="4"/>
  <c r="AC34" i="5"/>
  <c r="L34" i="15"/>
  <c r="Q34" i="20"/>
  <c r="W35" i="7"/>
  <c r="AI34" i="14"/>
  <c r="AZ34" i="18"/>
  <c r="AA120" i="43"/>
  <c r="W119" i="7"/>
  <c r="AC118" i="5"/>
  <c r="AI118" i="14"/>
  <c r="L118" i="15"/>
  <c r="Y118" i="6"/>
  <c r="AZ118" i="18"/>
  <c r="Q118" i="4"/>
  <c r="Q118" i="20"/>
  <c r="Y80" i="32"/>
  <c r="W80" i="32"/>
  <c r="Z80" i="32" s="1"/>
  <c r="Q61" i="4"/>
  <c r="AC61" i="5"/>
  <c r="AI61" i="14"/>
  <c r="AA63" i="43"/>
  <c r="Q61" i="20"/>
  <c r="W62" i="7"/>
  <c r="AZ61" i="18"/>
  <c r="L61" i="15"/>
  <c r="Y61" i="6"/>
  <c r="F106" i="68"/>
  <c r="H106" i="68"/>
  <c r="G106" i="68"/>
  <c r="C16" i="57"/>
  <c r="C16" i="91"/>
  <c r="D16" i="91" s="1"/>
  <c r="H16" i="91" s="1"/>
  <c r="C112" i="57"/>
  <c r="C112" i="91"/>
  <c r="D112" i="91" s="1"/>
  <c r="H112" i="91" s="1"/>
  <c r="C129" i="57"/>
  <c r="C129" i="91"/>
  <c r="D129" i="91" s="1"/>
  <c r="H129" i="91" s="1"/>
  <c r="C150" i="91"/>
  <c r="D150" i="91" s="1"/>
  <c r="H150" i="91" s="1"/>
  <c r="C150" i="57"/>
  <c r="C148" i="57"/>
  <c r="C148" i="91"/>
  <c r="D148" i="91" s="1"/>
  <c r="H148" i="91" s="1"/>
  <c r="H133" i="31"/>
  <c r="J133" i="31" s="1"/>
  <c r="D168" i="31"/>
  <c r="C119" i="45"/>
  <c r="E119" i="45" s="1"/>
  <c r="C119" i="76"/>
  <c r="C26" i="45"/>
  <c r="E26" i="45" s="1"/>
  <c r="C26" i="76"/>
  <c r="C16" i="76"/>
  <c r="C16" i="45"/>
  <c r="E16" i="45" s="1"/>
  <c r="C107" i="45"/>
  <c r="E107" i="45" s="1"/>
  <c r="C107" i="76"/>
  <c r="M112" i="2"/>
  <c r="C112" i="68"/>
  <c r="D112" i="68"/>
  <c r="O114" i="32"/>
  <c r="C112" i="44"/>
  <c r="G112" i="44" s="1"/>
  <c r="D112" i="57"/>
  <c r="I112" i="31"/>
  <c r="J112" i="31" s="1"/>
  <c r="AY112" i="18"/>
  <c r="AW112" i="18" s="1"/>
  <c r="H113" i="30"/>
  <c r="L113" i="30" s="1"/>
  <c r="W102" i="32"/>
  <c r="Z102" i="32" s="1"/>
  <c r="Y102" i="32"/>
  <c r="AI96" i="14"/>
  <c r="AC96" i="5"/>
  <c r="Q96" i="4"/>
  <c r="AZ96" i="18"/>
  <c r="L96" i="15"/>
  <c r="Y96" i="6"/>
  <c r="AA98" i="43"/>
  <c r="Q96" i="20"/>
  <c r="W97" i="7"/>
  <c r="K70" i="32"/>
  <c r="N70" i="32" s="1"/>
  <c r="M70" i="32"/>
  <c r="G152" i="68"/>
  <c r="H152" i="68"/>
  <c r="F152" i="68"/>
  <c r="L43" i="30"/>
  <c r="C38" i="76"/>
  <c r="C38" i="45"/>
  <c r="E38" i="45" s="1"/>
  <c r="C92" i="45"/>
  <c r="E92" i="45" s="1"/>
  <c r="C92" i="76"/>
  <c r="C114" i="76"/>
  <c r="C114" i="45"/>
  <c r="E114" i="45" s="1"/>
  <c r="D168" i="33"/>
  <c r="J165" i="31" l="1"/>
  <c r="J74" i="31"/>
  <c r="F15" i="119"/>
  <c r="E15" i="119"/>
  <c r="D15" i="119"/>
  <c r="H156" i="76"/>
  <c r="H60" i="76"/>
  <c r="F156" i="76"/>
  <c r="E137" i="76"/>
  <c r="S51" i="68"/>
  <c r="S152" i="68"/>
  <c r="K103" i="57"/>
  <c r="S76" i="68"/>
  <c r="S130" i="68"/>
  <c r="S84" i="68"/>
  <c r="M8" i="68"/>
  <c r="M17" i="68"/>
  <c r="M92" i="68"/>
  <c r="S105" i="68"/>
  <c r="M150" i="68"/>
  <c r="Y116" i="32"/>
  <c r="W116" i="32"/>
  <c r="Z116" i="32" s="1"/>
  <c r="W104" i="32"/>
  <c r="Z104" i="32" s="1"/>
  <c r="Y104" i="32"/>
  <c r="W134" i="32"/>
  <c r="Z134" i="32" s="1"/>
  <c r="Y134" i="32"/>
  <c r="AC107" i="5"/>
  <c r="Q107" i="4"/>
  <c r="AI107" i="14"/>
  <c r="L107" i="15"/>
  <c r="AZ107" i="18"/>
  <c r="W108" i="7"/>
  <c r="Q107" i="20"/>
  <c r="AA109" i="43"/>
  <c r="Y107" i="6"/>
  <c r="Y8" i="32"/>
  <c r="W8" i="32"/>
  <c r="Z8" i="32" s="1"/>
  <c r="Y138" i="32"/>
  <c r="W138" i="32"/>
  <c r="Z138" i="32" s="1"/>
  <c r="H118" i="68"/>
  <c r="G118" i="68"/>
  <c r="F118" i="68"/>
  <c r="W78" i="7"/>
  <c r="AZ77" i="18"/>
  <c r="L77" i="15"/>
  <c r="AA79" i="43"/>
  <c r="Q77" i="20"/>
  <c r="AI77" i="14"/>
  <c r="Q77" i="4"/>
  <c r="Y77" i="6"/>
  <c r="AC77" i="5"/>
  <c r="H102" i="68"/>
  <c r="G102" i="68"/>
  <c r="F102" i="68"/>
  <c r="Y85" i="32"/>
  <c r="W85" i="32"/>
  <c r="Z85" i="32" s="1"/>
  <c r="J11" i="57"/>
  <c r="M124" i="32"/>
  <c r="K124" i="32"/>
  <c r="N124" i="32" s="1"/>
  <c r="M9" i="32"/>
  <c r="K9" i="32"/>
  <c r="N9" i="32" s="1"/>
  <c r="H103" i="68"/>
  <c r="G103" i="68"/>
  <c r="F103" i="68"/>
  <c r="Y144" i="32"/>
  <c r="W144" i="32"/>
  <c r="Z144" i="32" s="1"/>
  <c r="F96" i="68"/>
  <c r="G96" i="68"/>
  <c r="H96" i="68"/>
  <c r="Y111" i="32"/>
  <c r="W111" i="32"/>
  <c r="Z111" i="32" s="1"/>
  <c r="Y64" i="32"/>
  <c r="W64" i="32"/>
  <c r="Z64" i="32" s="1"/>
  <c r="H132" i="68"/>
  <c r="F132" i="68"/>
  <c r="G132" i="68"/>
  <c r="G130" i="68"/>
  <c r="H130" i="68"/>
  <c r="F130" i="68"/>
  <c r="F142" i="68"/>
  <c r="H142" i="68"/>
  <c r="G142" i="68"/>
  <c r="Y128" i="32"/>
  <c r="W128" i="32"/>
  <c r="Z128" i="32" s="1"/>
  <c r="H143" i="68"/>
  <c r="F143" i="68"/>
  <c r="G143" i="68"/>
  <c r="Q157" i="20"/>
  <c r="AI157" i="14"/>
  <c r="L157" i="15"/>
  <c r="Y157" i="6"/>
  <c r="AZ157" i="18"/>
  <c r="AA159" i="43"/>
  <c r="AC157" i="5"/>
  <c r="W158" i="7"/>
  <c r="Q157" i="4"/>
  <c r="H117" i="76"/>
  <c r="J103" i="57"/>
  <c r="M135" i="68"/>
  <c r="M60" i="68"/>
  <c r="M105" i="68"/>
  <c r="AI110" i="14"/>
  <c r="Q110" i="20"/>
  <c r="L110" i="15"/>
  <c r="Y110" i="6"/>
  <c r="AZ110" i="18"/>
  <c r="AC110" i="5"/>
  <c r="AA112" i="43"/>
  <c r="W111" i="7"/>
  <c r="Q110" i="4"/>
  <c r="Y105" i="32"/>
  <c r="W105" i="32"/>
  <c r="Z105" i="32" s="1"/>
  <c r="M98" i="32"/>
  <c r="K98" i="32"/>
  <c r="N98" i="32" s="1"/>
  <c r="AC6" i="5"/>
  <c r="Q6" i="20"/>
  <c r="AI6" i="14"/>
  <c r="W7" i="7"/>
  <c r="Q6" i="4"/>
  <c r="L6" i="15"/>
  <c r="AA8" i="43"/>
  <c r="AZ6" i="18"/>
  <c r="Y6" i="6"/>
  <c r="W99" i="32"/>
  <c r="Z99" i="32" s="1"/>
  <c r="Y99" i="32"/>
  <c r="AA132" i="43"/>
  <c r="AI130" i="14"/>
  <c r="Y130" i="6"/>
  <c r="AZ130" i="18"/>
  <c r="L130" i="15"/>
  <c r="Q130" i="4"/>
  <c r="Q130" i="20"/>
  <c r="AC130" i="5"/>
  <c r="W131" i="7"/>
  <c r="G79" i="68"/>
  <c r="H79" i="68"/>
  <c r="F79" i="68"/>
  <c r="AC102" i="5"/>
  <c r="AZ102" i="18"/>
  <c r="Q102" i="20"/>
  <c r="Q102" i="4"/>
  <c r="W103" i="7"/>
  <c r="AI102" i="14"/>
  <c r="AA104" i="43"/>
  <c r="Y102" i="6"/>
  <c r="L102" i="15"/>
  <c r="K147" i="32"/>
  <c r="N147" i="32" s="1"/>
  <c r="M147" i="32"/>
  <c r="G122" i="68"/>
  <c r="H122" i="68"/>
  <c r="F122" i="68"/>
  <c r="AI7" i="14"/>
  <c r="AA9" i="43"/>
  <c r="AZ7" i="18"/>
  <c r="W8" i="7"/>
  <c r="Q7" i="20"/>
  <c r="Q7" i="4"/>
  <c r="L7" i="15"/>
  <c r="AC7" i="5"/>
  <c r="Y7" i="6"/>
  <c r="F110" i="68"/>
  <c r="G110" i="68"/>
  <c r="H110" i="68"/>
  <c r="AC103" i="5"/>
  <c r="Q103" i="20"/>
  <c r="Y103" i="6"/>
  <c r="AZ103" i="18"/>
  <c r="AI103" i="14"/>
  <c r="Q103" i="4"/>
  <c r="W104" i="7"/>
  <c r="L103" i="15"/>
  <c r="AA105" i="43"/>
  <c r="G109" i="68"/>
  <c r="H109" i="68"/>
  <c r="F109" i="68"/>
  <c r="H136" i="68"/>
  <c r="F136" i="68"/>
  <c r="G136" i="68"/>
  <c r="Y120" i="32"/>
  <c r="W120" i="32"/>
  <c r="Z120" i="32" s="1"/>
  <c r="G146" i="68"/>
  <c r="F146" i="68"/>
  <c r="H146" i="68"/>
  <c r="H7" i="68"/>
  <c r="F7" i="68"/>
  <c r="G7" i="68"/>
  <c r="J56" i="31"/>
  <c r="Q142" i="4"/>
  <c r="AA144" i="43"/>
  <c r="AC142" i="5"/>
  <c r="Y142" i="6"/>
  <c r="AI142" i="14"/>
  <c r="W143" i="7"/>
  <c r="Q142" i="20"/>
  <c r="L142" i="15"/>
  <c r="AZ142" i="18"/>
  <c r="W63" i="7"/>
  <c r="AA64" i="43"/>
  <c r="Q62" i="4"/>
  <c r="AZ62" i="18"/>
  <c r="AC62" i="5"/>
  <c r="AI62" i="14"/>
  <c r="Y62" i="6"/>
  <c r="L62" i="15"/>
  <c r="Q62" i="20"/>
  <c r="AC106" i="5"/>
  <c r="Y106" i="6"/>
  <c r="AZ106" i="18"/>
  <c r="AI106" i="14"/>
  <c r="AA108" i="43"/>
  <c r="Q106" i="4"/>
  <c r="W107" i="7"/>
  <c r="Q106" i="20"/>
  <c r="L106" i="15"/>
  <c r="M93" i="32"/>
  <c r="K93" i="32"/>
  <c r="N93" i="32" s="1"/>
  <c r="AA68" i="43"/>
  <c r="AC66" i="5"/>
  <c r="AZ66" i="18"/>
  <c r="L66" i="15"/>
  <c r="AI66" i="14"/>
  <c r="Q66" i="20"/>
  <c r="Y66" i="6"/>
  <c r="W67" i="7"/>
  <c r="Q66" i="4"/>
  <c r="Y146" i="32"/>
  <c r="W146" i="32"/>
  <c r="Z146" i="32" s="1"/>
  <c r="G157" i="68"/>
  <c r="F157" i="68"/>
  <c r="H157" i="68"/>
  <c r="AC122" i="5"/>
  <c r="AA124" i="43"/>
  <c r="AZ122" i="18"/>
  <c r="Q122" i="20"/>
  <c r="L122" i="15"/>
  <c r="AI122" i="14"/>
  <c r="Q122" i="4"/>
  <c r="Y122" i="6"/>
  <c r="W123" i="7"/>
  <c r="AZ114" i="18"/>
  <c r="Y114" i="6"/>
  <c r="L114" i="15"/>
  <c r="W115" i="7"/>
  <c r="AI114" i="14"/>
  <c r="Q114" i="20"/>
  <c r="Q114" i="4"/>
  <c r="AA116" i="43"/>
  <c r="AC114" i="5"/>
  <c r="M65" i="32"/>
  <c r="K65" i="32"/>
  <c r="N65" i="32" s="1"/>
  <c r="W108" i="32"/>
  <c r="Z108" i="32" s="1"/>
  <c r="Y108" i="32"/>
  <c r="M138" i="32"/>
  <c r="K138" i="32"/>
  <c r="N138" i="32" s="1"/>
  <c r="Y142" i="32"/>
  <c r="W142" i="32"/>
  <c r="Z142" i="32" s="1"/>
  <c r="L24" i="83"/>
  <c r="Q79" i="4"/>
  <c r="AI79" i="14"/>
  <c r="W80" i="7"/>
  <c r="Q79" i="20"/>
  <c r="AC79" i="5"/>
  <c r="L79" i="15"/>
  <c r="AZ79" i="18"/>
  <c r="AA81" i="43"/>
  <c r="Y79" i="6"/>
  <c r="AA84" i="43"/>
  <c r="L82" i="15"/>
  <c r="Y82" i="6"/>
  <c r="AC82" i="5"/>
  <c r="Q82" i="4"/>
  <c r="W83" i="7"/>
  <c r="AZ82" i="18"/>
  <c r="Q82" i="20"/>
  <c r="AI82" i="14"/>
  <c r="F69" i="68"/>
  <c r="H69" i="68"/>
  <c r="G69" i="68"/>
  <c r="M104" i="32"/>
  <c r="K104" i="32"/>
  <c r="N104" i="32" s="1"/>
  <c r="W127" i="32"/>
  <c r="Z127" i="32" s="1"/>
  <c r="Y127" i="32"/>
  <c r="AW126" i="18"/>
  <c r="J47" i="57"/>
  <c r="J106" i="31"/>
  <c r="M147" i="68"/>
  <c r="G133" i="68"/>
  <c r="H133" i="68"/>
  <c r="F133" i="68"/>
  <c r="H6" i="68"/>
  <c r="G6" i="68"/>
  <c r="F6" i="68"/>
  <c r="Y157" i="32"/>
  <c r="W157" i="32"/>
  <c r="Z157" i="32" s="1"/>
  <c r="M71" i="32"/>
  <c r="K71" i="32"/>
  <c r="N71" i="32" s="1"/>
  <c r="W68" i="32"/>
  <c r="Z68" i="32" s="1"/>
  <c r="Y68" i="32"/>
  <c r="W9" i="32"/>
  <c r="Z9" i="32" s="1"/>
  <c r="Y9" i="32"/>
  <c r="Q136" i="4"/>
  <c r="AI136" i="14"/>
  <c r="AC136" i="5"/>
  <c r="AA138" i="43"/>
  <c r="W137" i="7"/>
  <c r="Q136" i="20"/>
  <c r="L136" i="15"/>
  <c r="AZ136" i="18"/>
  <c r="Y136" i="6"/>
  <c r="H66" i="68"/>
  <c r="G66" i="68"/>
  <c r="F66" i="68"/>
  <c r="W70" i="7"/>
  <c r="AA71" i="43"/>
  <c r="Y69" i="6"/>
  <c r="L69" i="15"/>
  <c r="Q69" i="20"/>
  <c r="AI69" i="14"/>
  <c r="AC69" i="5"/>
  <c r="AZ69" i="18"/>
  <c r="Q69" i="4"/>
  <c r="H77" i="68"/>
  <c r="F77" i="68"/>
  <c r="G77" i="68"/>
  <c r="M79" i="32"/>
  <c r="K79" i="32"/>
  <c r="N79" i="32" s="1"/>
  <c r="M159" i="32"/>
  <c r="K159" i="32"/>
  <c r="N159" i="32" s="1"/>
  <c r="F241" i="38"/>
  <c r="D15" i="35"/>
  <c r="E15" i="35"/>
  <c r="C241" i="38"/>
  <c r="J43" i="57"/>
  <c r="I43" i="57" s="1"/>
  <c r="K47" i="57"/>
  <c r="K107" i="57"/>
  <c r="I107" i="57" s="1"/>
  <c r="J19" i="57"/>
  <c r="I19" i="57" s="1"/>
  <c r="G31" i="91"/>
  <c r="I31" i="91"/>
  <c r="J141" i="57"/>
  <c r="I141" i="57" s="1"/>
  <c r="G11" i="91"/>
  <c r="I11" i="91"/>
  <c r="I27" i="91"/>
  <c r="G27" i="91"/>
  <c r="J111" i="57"/>
  <c r="I111" i="57" s="1"/>
  <c r="K11" i="57"/>
  <c r="I11" i="57" s="1"/>
  <c r="I35" i="91"/>
  <c r="G35" i="91"/>
  <c r="E13" i="35"/>
  <c r="D13" i="35"/>
  <c r="F242" i="38" s="1"/>
  <c r="J132" i="76"/>
  <c r="S75" i="68"/>
  <c r="J88" i="76"/>
  <c r="F19" i="76"/>
  <c r="I90" i="76"/>
  <c r="S17" i="68"/>
  <c r="S8" i="68"/>
  <c r="I89" i="76"/>
  <c r="S138" i="68"/>
  <c r="S92" i="68"/>
  <c r="M16" i="68"/>
  <c r="S23" i="68"/>
  <c r="M32" i="68"/>
  <c r="S135" i="68"/>
  <c r="S14" i="68"/>
  <c r="S60" i="68"/>
  <c r="M87" i="68"/>
  <c r="M132" i="68"/>
  <c r="M37" i="68"/>
  <c r="S141" i="68"/>
  <c r="M84" i="68"/>
  <c r="S16" i="68"/>
  <c r="M53" i="68"/>
  <c r="S37" i="68"/>
  <c r="S61" i="68"/>
  <c r="M138" i="68"/>
  <c r="S145" i="68"/>
  <c r="M111" i="68"/>
  <c r="S27" i="68"/>
  <c r="S28" i="68"/>
  <c r="S147" i="68"/>
  <c r="C242" i="38"/>
  <c r="M67" i="68"/>
  <c r="M155" i="68"/>
  <c r="M6" i="68"/>
  <c r="S87" i="68"/>
  <c r="M145" i="68"/>
  <c r="M21" i="68"/>
  <c r="M7" i="68"/>
  <c r="M23" i="68"/>
  <c r="S11" i="68"/>
  <c r="M123" i="68"/>
  <c r="S32" i="68"/>
  <c r="S111" i="68"/>
  <c r="S121" i="68"/>
  <c r="S150" i="68"/>
  <c r="S21" i="68"/>
  <c r="S94" i="68"/>
  <c r="M141" i="68"/>
  <c r="M61" i="68"/>
  <c r="S9" i="68"/>
  <c r="M9" i="68"/>
  <c r="M40" i="68"/>
  <c r="M121" i="68"/>
  <c r="M94" i="68"/>
  <c r="M14" i="68"/>
  <c r="M47" i="68"/>
  <c r="S40" i="68"/>
  <c r="M54" i="68"/>
  <c r="S54" i="68"/>
  <c r="S93" i="68"/>
  <c r="S47" i="68"/>
  <c r="S45" i="68"/>
  <c r="S155" i="68"/>
  <c r="S7" i="68"/>
  <c r="S6" i="68"/>
  <c r="S123" i="68"/>
  <c r="M45" i="68"/>
  <c r="F67" i="76"/>
  <c r="F125" i="76"/>
  <c r="J125" i="76" s="1"/>
  <c r="E113" i="76"/>
  <c r="E67" i="76"/>
  <c r="I67" i="76"/>
  <c r="J91" i="57"/>
  <c r="K55" i="57"/>
  <c r="I55" i="57" s="1"/>
  <c r="K83" i="57"/>
  <c r="I83" i="57" s="1"/>
  <c r="J63" i="57"/>
  <c r="I63" i="57" s="1"/>
  <c r="J127" i="57"/>
  <c r="I127" i="57" s="1"/>
  <c r="J36" i="31"/>
  <c r="J8" i="31"/>
  <c r="J53" i="31"/>
  <c r="J91" i="31"/>
  <c r="J88" i="31"/>
  <c r="M117" i="68"/>
  <c r="M122" i="68"/>
  <c r="S103" i="68"/>
  <c r="S139" i="68"/>
  <c r="F233" i="38"/>
  <c r="S88" i="68"/>
  <c r="M139" i="68"/>
  <c r="M93" i="68"/>
  <c r="S140" i="68"/>
  <c r="M20" i="68"/>
  <c r="S122" i="68"/>
  <c r="S20" i="68"/>
  <c r="M166" i="68"/>
  <c r="S82" i="68"/>
  <c r="M70" i="68"/>
  <c r="M103" i="68"/>
  <c r="S70" i="68"/>
  <c r="M88" i="68"/>
  <c r="S117" i="68"/>
  <c r="S166" i="68"/>
  <c r="M82" i="68"/>
  <c r="M140" i="68"/>
  <c r="J157" i="57"/>
  <c r="K157" i="57"/>
  <c r="G166" i="91"/>
  <c r="I166" i="91"/>
  <c r="K153" i="57"/>
  <c r="J153" i="57"/>
  <c r="G149" i="91"/>
  <c r="I149" i="91"/>
  <c r="G115" i="91"/>
  <c r="I115" i="91"/>
  <c r="G51" i="91"/>
  <c r="I51" i="91"/>
  <c r="J166" i="57"/>
  <c r="K166" i="57"/>
  <c r="J51" i="57"/>
  <c r="K51" i="57"/>
  <c r="J59" i="57"/>
  <c r="I59" i="57" s="1"/>
  <c r="I141" i="91"/>
  <c r="G141" i="91"/>
  <c r="G107" i="91"/>
  <c r="I107" i="91"/>
  <c r="G43" i="91"/>
  <c r="I43" i="91"/>
  <c r="I71" i="91"/>
  <c r="G71" i="91"/>
  <c r="J99" i="57"/>
  <c r="K99" i="57"/>
  <c r="G19" i="91"/>
  <c r="I19" i="91"/>
  <c r="G145" i="91"/>
  <c r="I145" i="91"/>
  <c r="G47" i="91"/>
  <c r="I47" i="91"/>
  <c r="G23" i="91"/>
  <c r="I23" i="91"/>
  <c r="G99" i="91"/>
  <c r="I99" i="91"/>
  <c r="G123" i="91"/>
  <c r="I123" i="91"/>
  <c r="I153" i="91"/>
  <c r="G153" i="91"/>
  <c r="J115" i="57"/>
  <c r="I115" i="57" s="1"/>
  <c r="I75" i="57"/>
  <c r="I91" i="91"/>
  <c r="G91" i="91"/>
  <c r="G95" i="91"/>
  <c r="I95" i="91"/>
  <c r="I119" i="91"/>
  <c r="G119" i="91"/>
  <c r="K149" i="57"/>
  <c r="I149" i="57" s="1"/>
  <c r="I103" i="57"/>
  <c r="G79" i="91"/>
  <c r="I79" i="91"/>
  <c r="J119" i="57"/>
  <c r="K119" i="57"/>
  <c r="G55" i="91"/>
  <c r="I55" i="91"/>
  <c r="I63" i="91"/>
  <c r="G63" i="91"/>
  <c r="G83" i="91"/>
  <c r="I83" i="91"/>
  <c r="I127" i="91"/>
  <c r="G127" i="91"/>
  <c r="G87" i="91"/>
  <c r="I87" i="91"/>
  <c r="K79" i="57"/>
  <c r="J79" i="57"/>
  <c r="I75" i="91"/>
  <c r="G75" i="91"/>
  <c r="J133" i="57"/>
  <c r="K133" i="57"/>
  <c r="G39" i="91"/>
  <c r="I39" i="91"/>
  <c r="K136" i="57"/>
  <c r="J136" i="57"/>
  <c r="G157" i="91"/>
  <c r="I157" i="91"/>
  <c r="K123" i="57"/>
  <c r="J123" i="57"/>
  <c r="G59" i="91"/>
  <c r="I59" i="91"/>
  <c r="G133" i="91"/>
  <c r="I133" i="91"/>
  <c r="G103" i="91"/>
  <c r="I103" i="91"/>
  <c r="I136" i="91"/>
  <c r="G136" i="91"/>
  <c r="G67" i="91"/>
  <c r="I67" i="91"/>
  <c r="I111" i="91"/>
  <c r="G111" i="91"/>
  <c r="I117" i="76"/>
  <c r="J117" i="76" s="1"/>
  <c r="F89" i="76"/>
  <c r="E89" i="76"/>
  <c r="J56" i="76"/>
  <c r="J149" i="76"/>
  <c r="J24" i="76"/>
  <c r="J18" i="76"/>
  <c r="F90" i="76"/>
  <c r="F113" i="76"/>
  <c r="I113" i="76"/>
  <c r="H90" i="76"/>
  <c r="F58" i="76"/>
  <c r="H19" i="76"/>
  <c r="I19" i="76"/>
  <c r="I58" i="76"/>
  <c r="E125" i="76"/>
  <c r="H58" i="76"/>
  <c r="J130" i="76"/>
  <c r="H125" i="76"/>
  <c r="J156" i="76"/>
  <c r="H137" i="76"/>
  <c r="J154" i="76"/>
  <c r="I109" i="76"/>
  <c r="E109" i="76"/>
  <c r="H109" i="76"/>
  <c r="F109" i="76"/>
  <c r="I153" i="76"/>
  <c r="H153" i="76"/>
  <c r="F153" i="76"/>
  <c r="E153" i="76"/>
  <c r="H143" i="76"/>
  <c r="I143" i="76"/>
  <c r="F143" i="76"/>
  <c r="E143" i="76"/>
  <c r="H49" i="76"/>
  <c r="F49" i="76"/>
  <c r="I49" i="76"/>
  <c r="E49" i="76"/>
  <c r="I8" i="76"/>
  <c r="F8" i="76"/>
  <c r="E8" i="76"/>
  <c r="H8" i="76"/>
  <c r="E142" i="76"/>
  <c r="H142" i="76"/>
  <c r="I142" i="76"/>
  <c r="F142" i="76"/>
  <c r="F48" i="76"/>
  <c r="I48" i="76"/>
  <c r="H48" i="76"/>
  <c r="E48" i="76"/>
  <c r="F104" i="76"/>
  <c r="H104" i="76"/>
  <c r="E104" i="76"/>
  <c r="I104" i="76"/>
  <c r="H11" i="76"/>
  <c r="E11" i="76"/>
  <c r="I11" i="76"/>
  <c r="F11" i="76"/>
  <c r="H78" i="76"/>
  <c r="F78" i="76"/>
  <c r="I78" i="76"/>
  <c r="E78" i="76"/>
  <c r="E96" i="76"/>
  <c r="F96" i="76"/>
  <c r="H96" i="76"/>
  <c r="I96" i="76"/>
  <c r="I136" i="76"/>
  <c r="E136" i="76"/>
  <c r="H136" i="76"/>
  <c r="F136" i="76"/>
  <c r="F45" i="76"/>
  <c r="I45" i="76"/>
  <c r="E45" i="76"/>
  <c r="H45" i="76"/>
  <c r="E74" i="76"/>
  <c r="F74" i="76"/>
  <c r="H74" i="76"/>
  <c r="I74" i="76"/>
  <c r="H108" i="76"/>
  <c r="I108" i="76"/>
  <c r="E108" i="76"/>
  <c r="F108" i="76"/>
  <c r="H44" i="76"/>
  <c r="F44" i="76"/>
  <c r="E44" i="76"/>
  <c r="I44" i="76"/>
  <c r="E33" i="76"/>
  <c r="F33" i="76"/>
  <c r="H33" i="76"/>
  <c r="I33" i="76"/>
  <c r="H63" i="76"/>
  <c r="E63" i="76"/>
  <c r="F63" i="76"/>
  <c r="I63" i="76"/>
  <c r="E79" i="76"/>
  <c r="F79" i="76"/>
  <c r="H79" i="76"/>
  <c r="I79" i="76"/>
  <c r="J60" i="76"/>
  <c r="I39" i="76"/>
  <c r="F39" i="76"/>
  <c r="E39" i="76"/>
  <c r="H39" i="76"/>
  <c r="I118" i="76"/>
  <c r="E118" i="76"/>
  <c r="F118" i="76"/>
  <c r="H118" i="76"/>
  <c r="E94" i="76"/>
  <c r="I94" i="76"/>
  <c r="F94" i="76"/>
  <c r="H94" i="76"/>
  <c r="F148" i="76"/>
  <c r="H148" i="76"/>
  <c r="I148" i="76"/>
  <c r="E148" i="76"/>
  <c r="H54" i="76"/>
  <c r="I54" i="76"/>
  <c r="E54" i="76"/>
  <c r="F54" i="76"/>
  <c r="E123" i="76"/>
  <c r="H123" i="76"/>
  <c r="F123" i="76"/>
  <c r="I123" i="76"/>
  <c r="J110" i="76"/>
  <c r="E15" i="76"/>
  <c r="F15" i="76"/>
  <c r="H15" i="76"/>
  <c r="I15" i="76"/>
  <c r="F124" i="76"/>
  <c r="H124" i="76"/>
  <c r="I124" i="76"/>
  <c r="E124" i="76"/>
  <c r="I30" i="76"/>
  <c r="H30" i="76"/>
  <c r="E30" i="76"/>
  <c r="F30" i="76"/>
  <c r="F121" i="76"/>
  <c r="E121" i="76"/>
  <c r="H121" i="76"/>
  <c r="I121" i="76"/>
  <c r="H75" i="76"/>
  <c r="F75" i="76"/>
  <c r="I75" i="76"/>
  <c r="E75" i="76"/>
  <c r="E59" i="76"/>
  <c r="I59" i="76"/>
  <c r="F59" i="76"/>
  <c r="H59" i="76"/>
  <c r="E73" i="76"/>
  <c r="H73" i="76"/>
  <c r="I73" i="76"/>
  <c r="F73" i="76"/>
  <c r="E22" i="76"/>
  <c r="H22" i="76"/>
  <c r="I22" i="76"/>
  <c r="F22" i="76"/>
  <c r="F55" i="76"/>
  <c r="I55" i="76"/>
  <c r="E55" i="76"/>
  <c r="H55" i="76"/>
  <c r="I102" i="76"/>
  <c r="E102" i="76"/>
  <c r="F102" i="76"/>
  <c r="H102" i="76"/>
  <c r="F31" i="76"/>
  <c r="I31" i="76"/>
  <c r="H31" i="76"/>
  <c r="E31" i="76"/>
  <c r="F82" i="76"/>
  <c r="E82" i="76"/>
  <c r="H82" i="76"/>
  <c r="I82" i="76"/>
  <c r="I68" i="76"/>
  <c r="F68" i="76"/>
  <c r="H68" i="76"/>
  <c r="E68" i="76"/>
  <c r="I105" i="76"/>
  <c r="E105" i="76"/>
  <c r="F105" i="76"/>
  <c r="H105" i="76"/>
  <c r="F157" i="76"/>
  <c r="I157" i="76"/>
  <c r="E157" i="76"/>
  <c r="H157" i="76"/>
  <c r="E87" i="76"/>
  <c r="H87" i="76"/>
  <c r="F87" i="76"/>
  <c r="I87" i="76"/>
  <c r="J17" i="76"/>
  <c r="H98" i="76"/>
  <c r="E98" i="76"/>
  <c r="I98" i="76"/>
  <c r="F98" i="76"/>
  <c r="H131" i="76"/>
  <c r="F131" i="76"/>
  <c r="E131" i="76"/>
  <c r="I131" i="76"/>
  <c r="H120" i="76"/>
  <c r="E120" i="76"/>
  <c r="F120" i="76"/>
  <c r="I120" i="76"/>
  <c r="H116" i="76"/>
  <c r="I116" i="76"/>
  <c r="E116" i="76"/>
  <c r="F116" i="76"/>
  <c r="H97" i="76"/>
  <c r="I97" i="76"/>
  <c r="E97" i="76"/>
  <c r="F97" i="76"/>
  <c r="E81" i="76"/>
  <c r="I81" i="76"/>
  <c r="F81" i="76"/>
  <c r="H81" i="76"/>
  <c r="E150" i="76"/>
  <c r="F150" i="76"/>
  <c r="H150" i="76"/>
  <c r="I150" i="76"/>
  <c r="H166" i="76"/>
  <c r="F166" i="76"/>
  <c r="I166" i="76"/>
  <c r="E166" i="76"/>
  <c r="F138" i="76"/>
  <c r="I138" i="76"/>
  <c r="H138" i="76"/>
  <c r="E138" i="76"/>
  <c r="E69" i="76"/>
  <c r="F69" i="76"/>
  <c r="I69" i="76"/>
  <c r="H69" i="76"/>
  <c r="I9" i="76"/>
  <c r="H9" i="76"/>
  <c r="E9" i="76"/>
  <c r="F9" i="76"/>
  <c r="E127" i="76"/>
  <c r="F127" i="76"/>
  <c r="I127" i="76"/>
  <c r="H127" i="76"/>
  <c r="F51" i="76"/>
  <c r="H51" i="76"/>
  <c r="E51" i="76"/>
  <c r="I51" i="76"/>
  <c r="H36" i="76"/>
  <c r="E36" i="76"/>
  <c r="F36" i="76"/>
  <c r="I36" i="76"/>
  <c r="F152" i="76"/>
  <c r="H152" i="76"/>
  <c r="E152" i="76"/>
  <c r="I152" i="76"/>
  <c r="E64" i="76"/>
  <c r="I64" i="76"/>
  <c r="F64" i="76"/>
  <c r="H64" i="76"/>
  <c r="E103" i="76"/>
  <c r="I103" i="76"/>
  <c r="F103" i="76"/>
  <c r="H103" i="76"/>
  <c r="H84" i="76"/>
  <c r="F84" i="76"/>
  <c r="E84" i="76"/>
  <c r="I84" i="76"/>
  <c r="E71" i="76"/>
  <c r="H71" i="76"/>
  <c r="F71" i="76"/>
  <c r="I71" i="76"/>
  <c r="J77" i="76"/>
  <c r="J163" i="76"/>
  <c r="F61" i="76"/>
  <c r="H61" i="76"/>
  <c r="E61" i="76"/>
  <c r="I61" i="76"/>
  <c r="J32" i="76"/>
  <c r="H70" i="76"/>
  <c r="E70" i="76"/>
  <c r="I70" i="76"/>
  <c r="F70" i="76"/>
  <c r="E27" i="76"/>
  <c r="I27" i="76"/>
  <c r="H27" i="76"/>
  <c r="F27" i="76"/>
  <c r="H29" i="76"/>
  <c r="I29" i="76"/>
  <c r="F29" i="76"/>
  <c r="E29" i="76"/>
  <c r="H37" i="76"/>
  <c r="E37" i="76"/>
  <c r="I37" i="76"/>
  <c r="F37" i="76"/>
  <c r="F25" i="76"/>
  <c r="I25" i="76"/>
  <c r="H25" i="76"/>
  <c r="E25" i="76"/>
  <c r="F20" i="76"/>
  <c r="E20" i="76"/>
  <c r="H20" i="76"/>
  <c r="I20" i="76"/>
  <c r="E115" i="76"/>
  <c r="F115" i="76"/>
  <c r="I115" i="76"/>
  <c r="H115" i="76"/>
  <c r="F13" i="76"/>
  <c r="H13" i="76"/>
  <c r="I13" i="76"/>
  <c r="E13" i="76"/>
  <c r="H23" i="76"/>
  <c r="I23" i="76"/>
  <c r="E23" i="76"/>
  <c r="F23" i="76"/>
  <c r="F85" i="76"/>
  <c r="I85" i="76"/>
  <c r="H85" i="76"/>
  <c r="E85" i="76"/>
  <c r="E52" i="76"/>
  <c r="F52" i="76"/>
  <c r="I52" i="76"/>
  <c r="H52" i="76"/>
  <c r="E50" i="76"/>
  <c r="H50" i="76"/>
  <c r="F50" i="76"/>
  <c r="I50" i="76"/>
  <c r="E126" i="76"/>
  <c r="H126" i="76"/>
  <c r="I126" i="76"/>
  <c r="F126" i="76"/>
  <c r="E135" i="76"/>
  <c r="I135" i="76"/>
  <c r="H135" i="76"/>
  <c r="F135" i="76"/>
  <c r="E57" i="76"/>
  <c r="I57" i="76"/>
  <c r="F57" i="76"/>
  <c r="H57" i="76"/>
  <c r="E100" i="76"/>
  <c r="F100" i="76"/>
  <c r="H100" i="76"/>
  <c r="I100" i="76"/>
  <c r="H91" i="76"/>
  <c r="E91" i="76"/>
  <c r="I91" i="76"/>
  <c r="F91" i="76"/>
  <c r="F43" i="76"/>
  <c r="E43" i="76"/>
  <c r="I43" i="76"/>
  <c r="H43" i="76"/>
  <c r="I10" i="76"/>
  <c r="E10" i="76"/>
  <c r="F10" i="76" s="1"/>
  <c r="H10" i="76"/>
  <c r="I112" i="76"/>
  <c r="H112" i="76"/>
  <c r="F112" i="76"/>
  <c r="E112" i="76"/>
  <c r="E7" i="76"/>
  <c r="I7" i="76"/>
  <c r="H7" i="76"/>
  <c r="F7" i="76"/>
  <c r="E141" i="76"/>
  <c r="I141" i="76"/>
  <c r="F141" i="76"/>
  <c r="H141" i="76"/>
  <c r="I101" i="76"/>
  <c r="H101" i="76"/>
  <c r="E101" i="76"/>
  <c r="F101" i="76"/>
  <c r="E28" i="76"/>
  <c r="H28" i="76"/>
  <c r="F28" i="76"/>
  <c r="I28" i="76"/>
  <c r="I129" i="76"/>
  <c r="H129" i="76"/>
  <c r="F129" i="76"/>
  <c r="E129" i="76"/>
  <c r="E99" i="76"/>
  <c r="I99" i="76"/>
  <c r="F99" i="76"/>
  <c r="H99" i="76"/>
  <c r="I95" i="76"/>
  <c r="H95" i="76"/>
  <c r="F95" i="76"/>
  <c r="E95" i="76"/>
  <c r="J137" i="76"/>
  <c r="I122" i="76"/>
  <c r="E122" i="76"/>
  <c r="F122" i="76"/>
  <c r="H122" i="76"/>
  <c r="F134" i="76"/>
  <c r="H134" i="76"/>
  <c r="I134" i="76"/>
  <c r="E134" i="76"/>
  <c r="E6" i="76"/>
  <c r="H6" i="76"/>
  <c r="F6" i="76"/>
  <c r="I6" i="76"/>
  <c r="E62" i="76"/>
  <c r="H62" i="76"/>
  <c r="I62" i="76"/>
  <c r="F62" i="76"/>
  <c r="H144" i="76"/>
  <c r="I144" i="76"/>
  <c r="E144" i="76"/>
  <c r="F144" i="76"/>
  <c r="I41" i="76"/>
  <c r="H41" i="76"/>
  <c r="E41" i="76"/>
  <c r="F41" i="76"/>
  <c r="I34" i="76"/>
  <c r="H34" i="76"/>
  <c r="F34" i="76"/>
  <c r="E34" i="76"/>
  <c r="I164" i="76"/>
  <c r="E164" i="76"/>
  <c r="H164" i="76"/>
  <c r="F164" i="76"/>
  <c r="E76" i="76"/>
  <c r="I76" i="76"/>
  <c r="H76" i="76"/>
  <c r="F76" i="76"/>
  <c r="J133" i="76"/>
  <c r="H93" i="76"/>
  <c r="E93" i="76"/>
  <c r="F93" i="76"/>
  <c r="I93" i="76"/>
  <c r="H146" i="76"/>
  <c r="I146" i="76"/>
  <c r="F146" i="76"/>
  <c r="E146" i="76"/>
  <c r="F155" i="76"/>
  <c r="H155" i="76"/>
  <c r="I155" i="76"/>
  <c r="E155" i="76"/>
  <c r="H66" i="76"/>
  <c r="F66" i="76"/>
  <c r="E66" i="76"/>
  <c r="I66" i="76"/>
  <c r="J72" i="31"/>
  <c r="G168" i="33"/>
  <c r="I168" i="33" s="1"/>
  <c r="C170" i="32"/>
  <c r="M170" i="32" s="1"/>
  <c r="F21" i="68"/>
  <c r="H21" i="68"/>
  <c r="G21" i="68"/>
  <c r="AC74" i="5"/>
  <c r="L74" i="15"/>
  <c r="Y74" i="6"/>
  <c r="AI74" i="14"/>
  <c r="AA76" i="43"/>
  <c r="Q74" i="20"/>
  <c r="W75" i="7"/>
  <c r="AZ74" i="18"/>
  <c r="Q74" i="4"/>
  <c r="AA96" i="43"/>
  <c r="AC94" i="5"/>
  <c r="Q94" i="20"/>
  <c r="Y94" i="6"/>
  <c r="L94" i="15"/>
  <c r="Q94" i="4"/>
  <c r="W95" i="7"/>
  <c r="AI94" i="14"/>
  <c r="AZ94" i="18"/>
  <c r="Q92" i="20"/>
  <c r="AA94" i="43"/>
  <c r="Y92" i="6"/>
  <c r="Q92" i="4"/>
  <c r="AI92" i="14"/>
  <c r="AZ92" i="18"/>
  <c r="L92" i="15"/>
  <c r="AC92" i="5"/>
  <c r="W93" i="7"/>
  <c r="M22" i="32"/>
  <c r="K22" i="32"/>
  <c r="N22" i="32" s="1"/>
  <c r="M96" i="32"/>
  <c r="K96" i="32"/>
  <c r="N96" i="32" s="1"/>
  <c r="M15" i="32"/>
  <c r="K15" i="32"/>
  <c r="N15" i="32" s="1"/>
  <c r="AA122" i="43"/>
  <c r="AC120" i="5"/>
  <c r="Q120" i="4"/>
  <c r="Y120" i="6"/>
  <c r="W121" i="7"/>
  <c r="AZ120" i="18"/>
  <c r="L120" i="15"/>
  <c r="AI120" i="14"/>
  <c r="Q120" i="20"/>
  <c r="Y42" i="32"/>
  <c r="W42" i="32"/>
  <c r="Z42" i="32" s="1"/>
  <c r="G12" i="68"/>
  <c r="F12" i="68"/>
  <c r="H12" i="68"/>
  <c r="Q29" i="20"/>
  <c r="L29" i="15"/>
  <c r="W30" i="7"/>
  <c r="Y29" i="6"/>
  <c r="AZ29" i="18"/>
  <c r="AI29" i="14"/>
  <c r="AC29" i="5"/>
  <c r="Q29" i="4"/>
  <c r="AA31" i="43"/>
  <c r="M91" i="32"/>
  <c r="K91" i="32"/>
  <c r="N91" i="32" s="1"/>
  <c r="Y82" i="32"/>
  <c r="W82" i="32"/>
  <c r="Z82" i="32" s="1"/>
  <c r="G15" i="68"/>
  <c r="H15" i="68"/>
  <c r="F15" i="68"/>
  <c r="Y60" i="6"/>
  <c r="AZ60" i="18"/>
  <c r="Q60" i="20"/>
  <c r="Q60" i="4"/>
  <c r="W61" i="7"/>
  <c r="AC60" i="5"/>
  <c r="L60" i="15"/>
  <c r="AA62" i="43"/>
  <c r="AI60" i="14"/>
  <c r="W58" i="32"/>
  <c r="Z58" i="32" s="1"/>
  <c r="Y58" i="32"/>
  <c r="G108" i="68"/>
  <c r="H108" i="68"/>
  <c r="F108" i="68"/>
  <c r="K110" i="32"/>
  <c r="N110" i="32" s="1"/>
  <c r="M110" i="32"/>
  <c r="K157" i="32"/>
  <c r="N157" i="32" s="1"/>
  <c r="M157" i="32"/>
  <c r="G55" i="68"/>
  <c r="F55" i="68"/>
  <c r="H55" i="68"/>
  <c r="F32" i="68"/>
  <c r="G32" i="68"/>
  <c r="H32" i="68"/>
  <c r="G140" i="68"/>
  <c r="F140" i="68"/>
  <c r="H140" i="68"/>
  <c r="W74" i="32"/>
  <c r="Z74" i="32" s="1"/>
  <c r="Y74" i="32"/>
  <c r="AI53" i="14"/>
  <c r="Q53" i="20"/>
  <c r="L53" i="15"/>
  <c r="AA55" i="43"/>
  <c r="AC53" i="5"/>
  <c r="Y53" i="6"/>
  <c r="W54" i="7"/>
  <c r="AZ53" i="18"/>
  <c r="Q53" i="4"/>
  <c r="G91" i="68"/>
  <c r="H91" i="68"/>
  <c r="F91" i="68"/>
  <c r="M13" i="32"/>
  <c r="K13" i="32"/>
  <c r="N13" i="32" s="1"/>
  <c r="F31" i="68"/>
  <c r="H31" i="68"/>
  <c r="G31" i="68"/>
  <c r="W76" i="32"/>
  <c r="Z76" i="32" s="1"/>
  <c r="Y76" i="32"/>
  <c r="G20" i="68"/>
  <c r="H20" i="68"/>
  <c r="F20" i="68"/>
  <c r="W75" i="32"/>
  <c r="Z75" i="32" s="1"/>
  <c r="Y75" i="32"/>
  <c r="AA139" i="43"/>
  <c r="Q137" i="4"/>
  <c r="L137" i="15"/>
  <c r="Q137" i="20"/>
  <c r="Y137" i="6"/>
  <c r="AC137" i="5"/>
  <c r="AI137" i="14"/>
  <c r="W138" i="7"/>
  <c r="AZ137" i="18"/>
  <c r="M139" i="32"/>
  <c r="K139" i="32"/>
  <c r="N139" i="32" s="1"/>
  <c r="G40" i="68"/>
  <c r="H40" i="68"/>
  <c r="F40" i="68"/>
  <c r="AC91" i="5"/>
  <c r="Y91" i="6"/>
  <c r="Q91" i="4"/>
  <c r="Q91" i="20"/>
  <c r="W92" i="7"/>
  <c r="AZ91" i="18"/>
  <c r="AA93" i="43"/>
  <c r="AI91" i="14"/>
  <c r="L91" i="15"/>
  <c r="Q70" i="20"/>
  <c r="AC70" i="5"/>
  <c r="AI70" i="14"/>
  <c r="AA72" i="43"/>
  <c r="W71" i="7"/>
  <c r="AZ70" i="18"/>
  <c r="L70" i="15"/>
  <c r="Q70" i="4"/>
  <c r="Y70" i="6"/>
  <c r="G92" i="68"/>
  <c r="F92" i="68"/>
  <c r="H92" i="68"/>
  <c r="F29" i="68"/>
  <c r="G29" i="68"/>
  <c r="H29" i="68"/>
  <c r="W17" i="32"/>
  <c r="Z17" i="32" s="1"/>
  <c r="Y17" i="32"/>
  <c r="G37" i="68"/>
  <c r="F37" i="68"/>
  <c r="H37" i="68"/>
  <c r="Y18" i="32"/>
  <c r="W18" i="32"/>
  <c r="Z18" i="32" s="1"/>
  <c r="F86" i="68"/>
  <c r="G86" i="68"/>
  <c r="H86" i="68"/>
  <c r="G56" i="68"/>
  <c r="F56" i="68"/>
  <c r="H56" i="68"/>
  <c r="AA38" i="43"/>
  <c r="L36" i="15"/>
  <c r="Q36" i="4"/>
  <c r="AI36" i="14"/>
  <c r="Y36" i="6"/>
  <c r="Q36" i="20"/>
  <c r="AZ36" i="18"/>
  <c r="AC36" i="5"/>
  <c r="W37" i="7"/>
  <c r="Y90" i="32"/>
  <c r="W90" i="32"/>
  <c r="Z90" i="32" s="1"/>
  <c r="K150" i="32"/>
  <c r="N150" i="32" s="1"/>
  <c r="M150" i="32"/>
  <c r="W57" i="32"/>
  <c r="Z57" i="32" s="1"/>
  <c r="Y57" i="32"/>
  <c r="K23" i="57"/>
  <c r="J23" i="57"/>
  <c r="W153" i="32"/>
  <c r="Z153" i="32" s="1"/>
  <c r="Y153" i="32"/>
  <c r="M100" i="32"/>
  <c r="K100" i="32"/>
  <c r="N100" i="32" s="1"/>
  <c r="Y15" i="6"/>
  <c r="AC15" i="5"/>
  <c r="W16" i="7"/>
  <c r="L15" i="15"/>
  <c r="AI15" i="14"/>
  <c r="Q15" i="4"/>
  <c r="Q15" i="20"/>
  <c r="AA17" i="43"/>
  <c r="AZ15" i="18"/>
  <c r="G24" i="68"/>
  <c r="F24" i="68"/>
  <c r="H24" i="68"/>
  <c r="AA13" i="43"/>
  <c r="AZ11" i="18"/>
  <c r="Q11" i="4"/>
  <c r="AI11" i="14"/>
  <c r="Q11" i="20"/>
  <c r="AC11" i="5"/>
  <c r="Y11" i="6"/>
  <c r="L11" i="15"/>
  <c r="W12" i="7"/>
  <c r="W33" i="32"/>
  <c r="Z33" i="32" s="1"/>
  <c r="Y33" i="32"/>
  <c r="Y21" i="6"/>
  <c r="AC21" i="5"/>
  <c r="Q21" i="20"/>
  <c r="AA23" i="43"/>
  <c r="AZ21" i="18"/>
  <c r="Q21" i="4"/>
  <c r="W22" i="7"/>
  <c r="AI21" i="14"/>
  <c r="L21" i="15"/>
  <c r="Y130" i="32"/>
  <c r="W130" i="32"/>
  <c r="Z130" i="32" s="1"/>
  <c r="H48" i="68"/>
  <c r="G48" i="68"/>
  <c r="F48" i="68"/>
  <c r="W21" i="7"/>
  <c r="Y20" i="6"/>
  <c r="AC20" i="5"/>
  <c r="L20" i="15"/>
  <c r="Q20" i="20"/>
  <c r="AZ20" i="18"/>
  <c r="AA22" i="43"/>
  <c r="AI20" i="14"/>
  <c r="Q20" i="4"/>
  <c r="AA54" i="43"/>
  <c r="W53" i="7"/>
  <c r="AI52" i="14"/>
  <c r="AC52" i="5"/>
  <c r="Q52" i="20"/>
  <c r="L52" i="15"/>
  <c r="Q52" i="4"/>
  <c r="AZ52" i="18"/>
  <c r="Y52" i="6"/>
  <c r="M46" i="32"/>
  <c r="K46" i="32"/>
  <c r="N46" i="32" s="1"/>
  <c r="F13" i="68"/>
  <c r="H13" i="68"/>
  <c r="G13" i="68"/>
  <c r="G137" i="68"/>
  <c r="H137" i="68"/>
  <c r="F137" i="68"/>
  <c r="W48" i="7"/>
  <c r="AI47" i="14"/>
  <c r="AA49" i="43"/>
  <c r="AZ47" i="18"/>
  <c r="AC47" i="5"/>
  <c r="L47" i="15"/>
  <c r="Q47" i="20"/>
  <c r="Y47" i="6"/>
  <c r="Q47" i="4"/>
  <c r="W40" i="7"/>
  <c r="AC39" i="5"/>
  <c r="AI39" i="14"/>
  <c r="Y39" i="6"/>
  <c r="Q39" i="20"/>
  <c r="AA41" i="43"/>
  <c r="AZ39" i="18"/>
  <c r="L39" i="15"/>
  <c r="Q39" i="4"/>
  <c r="F64" i="68"/>
  <c r="G64" i="68"/>
  <c r="H64" i="68"/>
  <c r="Q80" i="20"/>
  <c r="AA82" i="43"/>
  <c r="W81" i="7"/>
  <c r="AI80" i="14"/>
  <c r="AC80" i="5"/>
  <c r="L80" i="15"/>
  <c r="Q80" i="4"/>
  <c r="AZ80" i="18"/>
  <c r="Y80" i="6"/>
  <c r="G28" i="68"/>
  <c r="F28" i="68"/>
  <c r="H28" i="68"/>
  <c r="Y16" i="6"/>
  <c r="AI16" i="14"/>
  <c r="AA18" i="43"/>
  <c r="Q16" i="4"/>
  <c r="AZ16" i="18"/>
  <c r="W17" i="7"/>
  <c r="Q16" i="20"/>
  <c r="AC16" i="5"/>
  <c r="L16" i="15"/>
  <c r="M63" i="32"/>
  <c r="K63" i="32"/>
  <c r="N63" i="32" s="1"/>
  <c r="Q105" i="4"/>
  <c r="Q105" i="20"/>
  <c r="AA107" i="43"/>
  <c r="L105" i="15"/>
  <c r="AZ105" i="18"/>
  <c r="W106" i="7"/>
  <c r="AC105" i="5"/>
  <c r="AI105" i="14"/>
  <c r="Y105" i="6"/>
  <c r="F88" i="68"/>
  <c r="H88" i="68"/>
  <c r="G88" i="68"/>
  <c r="AZ155" i="18"/>
  <c r="L155" i="15"/>
  <c r="Q155" i="20"/>
  <c r="AA157" i="43"/>
  <c r="AC155" i="5"/>
  <c r="W156" i="7"/>
  <c r="AI155" i="14"/>
  <c r="Y155" i="6"/>
  <c r="Q155" i="4"/>
  <c r="AA57" i="43"/>
  <c r="L55" i="15"/>
  <c r="Y55" i="6"/>
  <c r="AZ55" i="18"/>
  <c r="AC55" i="5"/>
  <c r="Q55" i="4"/>
  <c r="W56" i="7"/>
  <c r="AI55" i="14"/>
  <c r="Q55" i="20"/>
  <c r="G98" i="68"/>
  <c r="H98" i="68"/>
  <c r="F98" i="68"/>
  <c r="K31" i="57"/>
  <c r="J31" i="57"/>
  <c r="M119" i="32"/>
  <c r="K119" i="32"/>
  <c r="N119" i="32" s="1"/>
  <c r="W127" i="7"/>
  <c r="AI126" i="14"/>
  <c r="Q126" i="20"/>
  <c r="AZ126" i="18"/>
  <c r="Q126" i="4"/>
  <c r="AC126" i="5"/>
  <c r="Y126" i="6"/>
  <c r="AA128" i="43"/>
  <c r="L126" i="15"/>
  <c r="K54" i="32"/>
  <c r="N54" i="32" s="1"/>
  <c r="M54" i="32"/>
  <c r="G44" i="68"/>
  <c r="F44" i="68"/>
  <c r="H44" i="68"/>
  <c r="G120" i="68"/>
  <c r="F120" i="68"/>
  <c r="H120" i="68"/>
  <c r="Y49" i="32"/>
  <c r="W49" i="32"/>
  <c r="Z49" i="32" s="1"/>
  <c r="L12" i="15"/>
  <c r="W13" i="7"/>
  <c r="AZ12" i="18"/>
  <c r="Q12" i="4"/>
  <c r="AC12" i="5"/>
  <c r="Y12" i="6"/>
  <c r="AI12" i="14"/>
  <c r="Q12" i="20"/>
  <c r="AA14" i="43"/>
  <c r="W41" i="32"/>
  <c r="Z41" i="32" s="1"/>
  <c r="Y41" i="32"/>
  <c r="W90" i="7"/>
  <c r="AC89" i="5"/>
  <c r="AA91" i="43"/>
  <c r="AI89" i="14"/>
  <c r="L89" i="15"/>
  <c r="AZ89" i="18"/>
  <c r="Y89" i="6"/>
  <c r="Q89" i="4"/>
  <c r="Q89" i="20"/>
  <c r="W66" i="32"/>
  <c r="Z66" i="32" s="1"/>
  <c r="Y66" i="32"/>
  <c r="Y37" i="6"/>
  <c r="AC37" i="5"/>
  <c r="L37" i="15"/>
  <c r="AZ37" i="18"/>
  <c r="AI37" i="14"/>
  <c r="Q37" i="4"/>
  <c r="W38" i="7"/>
  <c r="AA39" i="43"/>
  <c r="Q37" i="20"/>
  <c r="F36" i="68"/>
  <c r="G36" i="68"/>
  <c r="H36" i="68"/>
  <c r="G8" i="68"/>
  <c r="F8" i="68"/>
  <c r="H8" i="68"/>
  <c r="L108" i="15"/>
  <c r="W109" i="7"/>
  <c r="AC108" i="5"/>
  <c r="Y108" i="6"/>
  <c r="Q108" i="20"/>
  <c r="AA110" i="43"/>
  <c r="Q108" i="4"/>
  <c r="AZ108" i="18"/>
  <c r="AI108" i="14"/>
  <c r="Y88" i="32"/>
  <c r="W88" i="32"/>
  <c r="Z88" i="32" s="1"/>
  <c r="W106" i="32"/>
  <c r="Z106" i="32" s="1"/>
  <c r="Y106" i="32"/>
  <c r="AA119" i="43"/>
  <c r="W118" i="7"/>
  <c r="Q117" i="4"/>
  <c r="AC117" i="5"/>
  <c r="AZ117" i="18"/>
  <c r="Q117" i="20"/>
  <c r="AI117" i="14"/>
  <c r="Y117" i="6"/>
  <c r="L117" i="15"/>
  <c r="G52" i="68"/>
  <c r="F52" i="68"/>
  <c r="H52" i="68"/>
  <c r="K72" i="32"/>
  <c r="N72" i="32" s="1"/>
  <c r="M72" i="32"/>
  <c r="Y94" i="32"/>
  <c r="W94" i="32"/>
  <c r="Z94" i="32" s="1"/>
  <c r="AA58" i="43"/>
  <c r="Y56" i="6"/>
  <c r="AC56" i="5"/>
  <c r="AZ56" i="18"/>
  <c r="Q56" i="4"/>
  <c r="AI56" i="14"/>
  <c r="W57" i="7"/>
  <c r="L56" i="15"/>
  <c r="Q56" i="20"/>
  <c r="H11" i="68"/>
  <c r="G11" i="68"/>
  <c r="F11" i="68"/>
  <c r="F53" i="68"/>
  <c r="H53" i="68"/>
  <c r="G53" i="68"/>
  <c r="Q31" i="20"/>
  <c r="AZ31" i="18"/>
  <c r="Q31" i="4"/>
  <c r="Y31" i="6"/>
  <c r="AI31" i="14"/>
  <c r="AA33" i="43"/>
  <c r="AC31" i="5"/>
  <c r="W32" i="7"/>
  <c r="L31" i="15"/>
  <c r="L48" i="15"/>
  <c r="Y48" i="6"/>
  <c r="Q48" i="20"/>
  <c r="W49" i="7"/>
  <c r="AA50" i="43"/>
  <c r="AC48" i="5"/>
  <c r="AZ48" i="18"/>
  <c r="AI48" i="14"/>
  <c r="Q48" i="4"/>
  <c r="H94" i="68"/>
  <c r="F94" i="68"/>
  <c r="G94" i="68"/>
  <c r="H126" i="68"/>
  <c r="G126" i="68"/>
  <c r="F126" i="68"/>
  <c r="Q40" i="4"/>
  <c r="AI40" i="14"/>
  <c r="Q40" i="20"/>
  <c r="AC40" i="5"/>
  <c r="L40" i="15"/>
  <c r="W41" i="7"/>
  <c r="AA42" i="43"/>
  <c r="AZ40" i="18"/>
  <c r="Y40" i="6"/>
  <c r="W16" i="32"/>
  <c r="Z16" i="32" s="1"/>
  <c r="Y16" i="32"/>
  <c r="G89" i="68"/>
  <c r="H89" i="68"/>
  <c r="F89" i="68"/>
  <c r="AA66" i="43"/>
  <c r="Y64" i="6"/>
  <c r="L64" i="15"/>
  <c r="AI64" i="14"/>
  <c r="W65" i="7"/>
  <c r="Q64" i="4"/>
  <c r="AZ64" i="18"/>
  <c r="Q64" i="20"/>
  <c r="AC64" i="5"/>
  <c r="K62" i="32"/>
  <c r="N62" i="32" s="1"/>
  <c r="M62" i="32"/>
  <c r="K30" i="32"/>
  <c r="N30" i="32" s="1"/>
  <c r="M30" i="32"/>
  <c r="Y93" i="32"/>
  <c r="W93" i="32"/>
  <c r="Z93" i="32" s="1"/>
  <c r="G155" i="68"/>
  <c r="H155" i="68"/>
  <c r="F155" i="68"/>
  <c r="Q32" i="4"/>
  <c r="AI32" i="14"/>
  <c r="Y32" i="6"/>
  <c r="Q32" i="20"/>
  <c r="AA34" i="43"/>
  <c r="AC32" i="5"/>
  <c r="L32" i="15"/>
  <c r="AZ32" i="18"/>
  <c r="W33" i="7"/>
  <c r="G23" i="68"/>
  <c r="F23" i="68"/>
  <c r="H23" i="68"/>
  <c r="Q140" i="4"/>
  <c r="AI140" i="14"/>
  <c r="AA142" i="43"/>
  <c r="Q140" i="20"/>
  <c r="Y140" i="6"/>
  <c r="AC140" i="5"/>
  <c r="W141" i="7"/>
  <c r="L140" i="15"/>
  <c r="AZ140" i="18"/>
  <c r="AA100" i="43"/>
  <c r="Y98" i="6"/>
  <c r="AC98" i="5"/>
  <c r="Q98" i="4"/>
  <c r="AI98" i="14"/>
  <c r="L98" i="15"/>
  <c r="Q98" i="20"/>
  <c r="W99" i="7"/>
  <c r="AZ98" i="18"/>
  <c r="H128" i="68"/>
  <c r="G128" i="68"/>
  <c r="F128" i="68"/>
  <c r="Q44" i="4"/>
  <c r="Y44" i="6"/>
  <c r="AA46" i="43"/>
  <c r="AI44" i="14"/>
  <c r="L44" i="15"/>
  <c r="Q44" i="20"/>
  <c r="AZ44" i="18"/>
  <c r="W45" i="7"/>
  <c r="AC44" i="5"/>
  <c r="G80" i="68"/>
  <c r="F80" i="68"/>
  <c r="H80" i="68"/>
  <c r="AX168" i="18"/>
  <c r="J48" i="31"/>
  <c r="K23" i="32"/>
  <c r="N23" i="32" s="1"/>
  <c r="M23" i="32"/>
  <c r="H117" i="68"/>
  <c r="F117" i="68"/>
  <c r="G117" i="68"/>
  <c r="H74" i="68"/>
  <c r="G74" i="68"/>
  <c r="F74" i="68"/>
  <c r="W129" i="7"/>
  <c r="AC128" i="5"/>
  <c r="Q128" i="4"/>
  <c r="AZ128" i="18"/>
  <c r="Y128" i="6"/>
  <c r="L128" i="15"/>
  <c r="Q128" i="20"/>
  <c r="AA130" i="43"/>
  <c r="AI128" i="14"/>
  <c r="W50" i="32"/>
  <c r="Z50" i="32" s="1"/>
  <c r="Y50" i="32"/>
  <c r="W74" i="7"/>
  <c r="Y73" i="6"/>
  <c r="AA75" i="43"/>
  <c r="Q73" i="4"/>
  <c r="AZ73" i="18"/>
  <c r="Q73" i="20"/>
  <c r="L73" i="15"/>
  <c r="AI73" i="14"/>
  <c r="AC73" i="5"/>
  <c r="K128" i="32"/>
  <c r="N128" i="32" s="1"/>
  <c r="M128" i="32"/>
  <c r="G39" i="68"/>
  <c r="F39" i="68"/>
  <c r="H39" i="68"/>
  <c r="W105" i="7"/>
  <c r="AA106" i="43"/>
  <c r="AI104" i="14"/>
  <c r="Y104" i="6"/>
  <c r="AC104" i="5"/>
  <c r="Q104" i="20"/>
  <c r="L104" i="15"/>
  <c r="AZ104" i="18"/>
  <c r="Q104" i="4"/>
  <c r="F60" i="68"/>
  <c r="H60" i="68"/>
  <c r="G60" i="68"/>
  <c r="K39" i="32"/>
  <c r="N39" i="32" s="1"/>
  <c r="M39" i="32"/>
  <c r="M88" i="32"/>
  <c r="K88" i="32"/>
  <c r="N88" i="32" s="1"/>
  <c r="AZ148" i="18"/>
  <c r="AI148" i="14"/>
  <c r="L148" i="15"/>
  <c r="Q148" i="20"/>
  <c r="AC148" i="5"/>
  <c r="AA150" i="43"/>
  <c r="W149" i="7"/>
  <c r="Q148" i="4"/>
  <c r="Y148" i="6"/>
  <c r="Y24" i="6"/>
  <c r="AZ24" i="18"/>
  <c r="W25" i="7"/>
  <c r="AA26" i="43"/>
  <c r="Q24" i="4"/>
  <c r="AI24" i="14"/>
  <c r="L24" i="15"/>
  <c r="Q24" i="20"/>
  <c r="AC24" i="5"/>
  <c r="Y26" i="32"/>
  <c r="W26" i="32"/>
  <c r="Z26" i="32" s="1"/>
  <c r="W10" i="32"/>
  <c r="Z10" i="32" s="1"/>
  <c r="Y10" i="32"/>
  <c r="F105" i="68"/>
  <c r="H105" i="68"/>
  <c r="G105" i="68"/>
  <c r="AZ88" i="18"/>
  <c r="Y88" i="6"/>
  <c r="AI88" i="14"/>
  <c r="W89" i="7"/>
  <c r="Q88" i="20"/>
  <c r="AA90" i="43"/>
  <c r="L88" i="15"/>
  <c r="Q88" i="4"/>
  <c r="AC88" i="5"/>
  <c r="W34" i="32"/>
  <c r="Z34" i="32" s="1"/>
  <c r="Y34" i="32"/>
  <c r="Y25" i="32"/>
  <c r="W25" i="32"/>
  <c r="Z25" i="32" s="1"/>
  <c r="M14" i="32"/>
  <c r="K14" i="32"/>
  <c r="N14" i="32" s="1"/>
  <c r="AC86" i="5"/>
  <c r="Q86" i="4"/>
  <c r="W87" i="7"/>
  <c r="AZ86" i="18"/>
  <c r="Y86" i="6"/>
  <c r="Q86" i="20"/>
  <c r="AA88" i="43"/>
  <c r="L86" i="15"/>
  <c r="AI86" i="14"/>
  <c r="H169" i="30"/>
  <c r="L169" i="30" s="1"/>
  <c r="M55" i="32"/>
  <c r="K55" i="32"/>
  <c r="N55" i="32" s="1"/>
  <c r="F73" i="68"/>
  <c r="H73" i="68"/>
  <c r="G73" i="68"/>
  <c r="AA15" i="43"/>
  <c r="L13" i="15"/>
  <c r="Q13" i="20"/>
  <c r="AI13" i="14"/>
  <c r="Q13" i="4"/>
  <c r="AZ13" i="18"/>
  <c r="Y13" i="6"/>
  <c r="W14" i="7"/>
  <c r="AC13" i="5"/>
  <c r="Y122" i="32"/>
  <c r="W122" i="32"/>
  <c r="Z122" i="32" s="1"/>
  <c r="G70" i="68"/>
  <c r="F70" i="68"/>
  <c r="H70" i="68"/>
  <c r="G14" i="68"/>
  <c r="H14" i="68"/>
  <c r="F14" i="68"/>
  <c r="K31" i="32"/>
  <c r="N31" i="32" s="1"/>
  <c r="M31" i="32"/>
  <c r="J39" i="57"/>
  <c r="K39" i="57"/>
  <c r="F16" i="68"/>
  <c r="H16" i="68"/>
  <c r="G16" i="68"/>
  <c r="L8" i="15"/>
  <c r="AC8" i="5"/>
  <c r="Y8" i="6"/>
  <c r="Q8" i="4"/>
  <c r="W9" i="7"/>
  <c r="AA10" i="43"/>
  <c r="AZ8" i="18"/>
  <c r="Q8" i="20"/>
  <c r="AI8" i="14"/>
  <c r="F148" i="68"/>
  <c r="G148" i="68"/>
  <c r="H148" i="68"/>
  <c r="G104" i="68"/>
  <c r="H104" i="68"/>
  <c r="F104" i="68"/>
  <c r="Q23" i="4"/>
  <c r="AC23" i="5"/>
  <c r="Q23" i="20"/>
  <c r="AZ23" i="18"/>
  <c r="L23" i="15"/>
  <c r="AI23" i="14"/>
  <c r="AA25" i="43"/>
  <c r="Y23" i="6"/>
  <c r="W24" i="7"/>
  <c r="M142" i="32"/>
  <c r="K142" i="32"/>
  <c r="N142" i="32" s="1"/>
  <c r="L151" i="15"/>
  <c r="Q151" i="20"/>
  <c r="W152" i="7"/>
  <c r="AI151" i="14"/>
  <c r="Y151" i="6"/>
  <c r="Q151" i="4"/>
  <c r="AZ151" i="18"/>
  <c r="AC151" i="5"/>
  <c r="AA153" i="43"/>
  <c r="I87" i="57"/>
  <c r="I145" i="57"/>
  <c r="F225" i="38"/>
  <c r="I35" i="57"/>
  <c r="F236" i="38"/>
  <c r="I15" i="57"/>
  <c r="I47" i="57"/>
  <c r="I27" i="57"/>
  <c r="I95" i="57"/>
  <c r="I67" i="57"/>
  <c r="I91" i="57"/>
  <c r="I16" i="91"/>
  <c r="G16" i="91"/>
  <c r="H71" i="68"/>
  <c r="G71" i="68"/>
  <c r="F71" i="68"/>
  <c r="K82" i="57"/>
  <c r="J82" i="57"/>
  <c r="I61" i="91"/>
  <c r="G61" i="91"/>
  <c r="E35" i="76"/>
  <c r="H35" i="76"/>
  <c r="I35" i="76"/>
  <c r="F35" i="76"/>
  <c r="H112" i="68"/>
  <c r="F112" i="68"/>
  <c r="G112" i="68"/>
  <c r="I150" i="91"/>
  <c r="G150" i="91"/>
  <c r="J16" i="57"/>
  <c r="K16" i="57"/>
  <c r="G82" i="91"/>
  <c r="I82" i="91"/>
  <c r="I76" i="91"/>
  <c r="G76" i="91"/>
  <c r="F119" i="76"/>
  <c r="H119" i="76"/>
  <c r="I119" i="76"/>
  <c r="E119" i="76"/>
  <c r="I129" i="91"/>
  <c r="G129" i="91"/>
  <c r="AY168" i="18"/>
  <c r="E128" i="76"/>
  <c r="H128" i="76"/>
  <c r="F128" i="76"/>
  <c r="I128" i="76"/>
  <c r="K143" i="57"/>
  <c r="J143" i="57"/>
  <c r="K66" i="57"/>
  <c r="J66" i="57"/>
  <c r="G109" i="91"/>
  <c r="I109" i="91"/>
  <c r="J45" i="57"/>
  <c r="K45" i="57"/>
  <c r="E80" i="76"/>
  <c r="I80" i="76"/>
  <c r="F80" i="76"/>
  <c r="H80" i="76"/>
  <c r="I144" i="91"/>
  <c r="G144" i="91"/>
  <c r="I124" i="91"/>
  <c r="G124" i="91"/>
  <c r="J60" i="57"/>
  <c r="K60" i="57"/>
  <c r="I48" i="91"/>
  <c r="G48" i="91"/>
  <c r="I145" i="76"/>
  <c r="E145" i="76"/>
  <c r="F145" i="76"/>
  <c r="H145" i="76"/>
  <c r="I155" i="91"/>
  <c r="G155" i="91"/>
  <c r="I78" i="91"/>
  <c r="G78" i="91"/>
  <c r="K14" i="57"/>
  <c r="J14" i="57"/>
  <c r="K73" i="57"/>
  <c r="J73" i="57"/>
  <c r="G9" i="91"/>
  <c r="I9" i="91"/>
  <c r="G72" i="91"/>
  <c r="I72" i="91"/>
  <c r="J8" i="57"/>
  <c r="K8" i="57"/>
  <c r="G17" i="91"/>
  <c r="I17" i="91"/>
  <c r="I65" i="76"/>
  <c r="H65" i="76"/>
  <c r="E65" i="76"/>
  <c r="F65" i="76"/>
  <c r="J163" i="57"/>
  <c r="K163" i="57"/>
  <c r="G64" i="91"/>
  <c r="I64" i="91"/>
  <c r="E46" i="76"/>
  <c r="H46" i="76"/>
  <c r="I46" i="76"/>
  <c r="F46" i="76"/>
  <c r="W166" i="7"/>
  <c r="I151" i="91"/>
  <c r="G151" i="91"/>
  <c r="I90" i="91"/>
  <c r="G90" i="91"/>
  <c r="I26" i="91"/>
  <c r="G26" i="91"/>
  <c r="G85" i="91"/>
  <c r="I85" i="91"/>
  <c r="K21" i="57"/>
  <c r="J21" i="57"/>
  <c r="I7" i="91"/>
  <c r="G7" i="91"/>
  <c r="E47" i="76"/>
  <c r="I47" i="76"/>
  <c r="H47" i="76"/>
  <c r="F47" i="76"/>
  <c r="I138" i="91"/>
  <c r="G138" i="91"/>
  <c r="J100" i="57"/>
  <c r="K100" i="57"/>
  <c r="I36" i="91"/>
  <c r="G36" i="91"/>
  <c r="I147" i="91"/>
  <c r="G147" i="91"/>
  <c r="J86" i="57"/>
  <c r="K86" i="57"/>
  <c r="K97" i="57"/>
  <c r="J97" i="57"/>
  <c r="F114" i="76"/>
  <c r="I114" i="76"/>
  <c r="E114" i="76"/>
  <c r="H114" i="76"/>
  <c r="E26" i="76"/>
  <c r="H26" i="76"/>
  <c r="F26" i="76"/>
  <c r="I26" i="76"/>
  <c r="W113" i="7"/>
  <c r="Y112" i="6"/>
  <c r="AC112" i="5"/>
  <c r="L112" i="15"/>
  <c r="Q112" i="20"/>
  <c r="AI112" i="14"/>
  <c r="AA114" i="43"/>
  <c r="Q112" i="4"/>
  <c r="AZ112" i="18"/>
  <c r="J129" i="57"/>
  <c r="K129" i="57"/>
  <c r="I143" i="91"/>
  <c r="G143" i="91"/>
  <c r="G66" i="91"/>
  <c r="I66" i="91"/>
  <c r="J109" i="57"/>
  <c r="K109" i="57"/>
  <c r="I45" i="91"/>
  <c r="G45" i="91"/>
  <c r="F140" i="76"/>
  <c r="I140" i="76"/>
  <c r="E140" i="76"/>
  <c r="H140" i="76"/>
  <c r="K144" i="57"/>
  <c r="J144" i="57"/>
  <c r="J124" i="57"/>
  <c r="K124" i="57"/>
  <c r="I60" i="91"/>
  <c r="G60" i="91"/>
  <c r="J48" i="57"/>
  <c r="K48" i="57"/>
  <c r="K155" i="57"/>
  <c r="J155" i="57"/>
  <c r="J78" i="57"/>
  <c r="K78" i="57"/>
  <c r="I14" i="91"/>
  <c r="G14" i="91"/>
  <c r="I73" i="91"/>
  <c r="G73" i="91"/>
  <c r="K9" i="57"/>
  <c r="J9" i="57"/>
  <c r="J72" i="57"/>
  <c r="K72" i="57"/>
  <c r="I8" i="91"/>
  <c r="G8" i="91"/>
  <c r="K96" i="57"/>
  <c r="J96" i="57"/>
  <c r="C169" i="30"/>
  <c r="G169" i="30" s="1"/>
  <c r="E165" i="76"/>
  <c r="H165" i="76"/>
  <c r="I165" i="76"/>
  <c r="F165" i="76"/>
  <c r="J142" i="57"/>
  <c r="K142" i="57"/>
  <c r="K64" i="57"/>
  <c r="J64" i="57"/>
  <c r="C5" i="77"/>
  <c r="D5" i="77" s="1"/>
  <c r="C222" i="38"/>
  <c r="C7" i="77"/>
  <c r="D7" i="77" s="1"/>
  <c r="C6" i="77"/>
  <c r="D6" i="77" s="1"/>
  <c r="J151" i="57"/>
  <c r="K151" i="57"/>
  <c r="J90" i="57"/>
  <c r="K90" i="57"/>
  <c r="K26" i="57"/>
  <c r="J26" i="57"/>
  <c r="J85" i="57"/>
  <c r="K85" i="57"/>
  <c r="G21" i="91"/>
  <c r="I21" i="91"/>
  <c r="K7" i="57"/>
  <c r="J7" i="57"/>
  <c r="J138" i="57"/>
  <c r="K138" i="57"/>
  <c r="I100" i="91"/>
  <c r="G100" i="91"/>
  <c r="K36" i="57"/>
  <c r="J36" i="57"/>
  <c r="I126" i="91"/>
  <c r="G126" i="91"/>
  <c r="G70" i="91"/>
  <c r="I70" i="91"/>
  <c r="K81" i="57"/>
  <c r="J81" i="57"/>
  <c r="F107" i="76"/>
  <c r="I107" i="76"/>
  <c r="E107" i="76"/>
  <c r="H107" i="76"/>
  <c r="K122" i="57"/>
  <c r="J122" i="57"/>
  <c r="K50" i="57"/>
  <c r="J50" i="57"/>
  <c r="G93" i="91"/>
  <c r="I93" i="91"/>
  <c r="G29" i="91"/>
  <c r="I29" i="91"/>
  <c r="G167" i="91"/>
  <c r="I167" i="91"/>
  <c r="J108" i="57"/>
  <c r="K108" i="57"/>
  <c r="I44" i="91"/>
  <c r="G44" i="91"/>
  <c r="I139" i="91"/>
  <c r="G139" i="91"/>
  <c r="J62" i="57"/>
  <c r="K62" i="57"/>
  <c r="G121" i="91"/>
  <c r="I121" i="91"/>
  <c r="G57" i="91"/>
  <c r="I57" i="91"/>
  <c r="I120" i="91"/>
  <c r="G120" i="91"/>
  <c r="K56" i="57"/>
  <c r="J56" i="57"/>
  <c r="I96" i="91"/>
  <c r="G96" i="91"/>
  <c r="I142" i="91"/>
  <c r="G142" i="91"/>
  <c r="I13" i="91"/>
  <c r="G13" i="91"/>
  <c r="J6" i="57"/>
  <c r="K6" i="57"/>
  <c r="AA47" i="43"/>
  <c r="AZ45" i="18"/>
  <c r="Q45" i="4"/>
  <c r="Q45" i="20"/>
  <c r="AC45" i="5"/>
  <c r="AI45" i="14"/>
  <c r="W46" i="7"/>
  <c r="L45" i="15"/>
  <c r="Y45" i="6"/>
  <c r="K130" i="57"/>
  <c r="J130" i="57"/>
  <c r="G74" i="91"/>
  <c r="I74" i="91"/>
  <c r="I10" i="91"/>
  <c r="G10" i="91"/>
  <c r="G69" i="91"/>
  <c r="I69" i="91"/>
  <c r="K131" i="57"/>
  <c r="J131" i="57"/>
  <c r="G132" i="91"/>
  <c r="I132" i="91"/>
  <c r="I84" i="91"/>
  <c r="G84" i="91"/>
  <c r="G20" i="91"/>
  <c r="I20" i="91"/>
  <c r="J126" i="57"/>
  <c r="K126" i="57"/>
  <c r="K70" i="57"/>
  <c r="J70" i="57"/>
  <c r="I81" i="91"/>
  <c r="G81" i="91"/>
  <c r="F147" i="76"/>
  <c r="H147" i="76"/>
  <c r="I147" i="76"/>
  <c r="E147" i="76"/>
  <c r="B4" i="46"/>
  <c r="C243" i="38"/>
  <c r="B5" i="81"/>
  <c r="J167" i="57"/>
  <c r="K167" i="57"/>
  <c r="G108" i="91"/>
  <c r="I108" i="91"/>
  <c r="J44" i="57"/>
  <c r="K44" i="57"/>
  <c r="I42" i="76"/>
  <c r="F42" i="76"/>
  <c r="E42" i="76"/>
  <c r="H42" i="76"/>
  <c r="J139" i="57"/>
  <c r="K139" i="57"/>
  <c r="G62" i="91"/>
  <c r="I62" i="91"/>
  <c r="K121" i="57"/>
  <c r="J121" i="57"/>
  <c r="J57" i="57"/>
  <c r="K57" i="57"/>
  <c r="J120" i="57"/>
  <c r="K120" i="57"/>
  <c r="I56" i="91"/>
  <c r="G56" i="91"/>
  <c r="G22" i="91"/>
  <c r="I22" i="91"/>
  <c r="G32" i="91"/>
  <c r="I32" i="91"/>
  <c r="F53" i="76"/>
  <c r="I53" i="76"/>
  <c r="H53" i="76"/>
  <c r="E53" i="76"/>
  <c r="K156" i="57"/>
  <c r="J156" i="57"/>
  <c r="J13" i="57"/>
  <c r="K13" i="57"/>
  <c r="I6" i="91"/>
  <c r="G6" i="91"/>
  <c r="H45" i="68"/>
  <c r="F45" i="68"/>
  <c r="G45" i="68"/>
  <c r="I130" i="91"/>
  <c r="G130" i="91"/>
  <c r="K74" i="57"/>
  <c r="J74" i="57"/>
  <c r="K10" i="57"/>
  <c r="J10" i="57"/>
  <c r="K69" i="57"/>
  <c r="J69" i="57"/>
  <c r="I131" i="91"/>
  <c r="G131" i="91"/>
  <c r="E14" i="76"/>
  <c r="F14" i="76"/>
  <c r="I14" i="76"/>
  <c r="H14" i="76"/>
  <c r="K132" i="57"/>
  <c r="J132" i="57"/>
  <c r="J84" i="57"/>
  <c r="K84" i="57"/>
  <c r="K20" i="57"/>
  <c r="J20" i="57"/>
  <c r="I110" i="91"/>
  <c r="G110" i="91"/>
  <c r="J54" i="57"/>
  <c r="K54" i="57"/>
  <c r="I49" i="91"/>
  <c r="G49" i="91"/>
  <c r="F92" i="76"/>
  <c r="I92" i="76"/>
  <c r="E92" i="76"/>
  <c r="H92" i="76"/>
  <c r="Y73" i="32"/>
  <c r="W73" i="32"/>
  <c r="O170" i="32"/>
  <c r="Y170" i="32" s="1"/>
  <c r="G122" i="91"/>
  <c r="I122" i="91"/>
  <c r="G50" i="91"/>
  <c r="I50" i="91"/>
  <c r="J93" i="57"/>
  <c r="K93" i="57"/>
  <c r="K29" i="57"/>
  <c r="J29" i="57"/>
  <c r="G148" i="91"/>
  <c r="I148" i="91"/>
  <c r="G112" i="91"/>
  <c r="I112" i="91"/>
  <c r="J71" i="57"/>
  <c r="K71" i="57"/>
  <c r="H40" i="76"/>
  <c r="E40" i="76"/>
  <c r="I40" i="76"/>
  <c r="F40" i="76"/>
  <c r="J106" i="57"/>
  <c r="K106" i="57"/>
  <c r="J34" i="57"/>
  <c r="K34" i="57"/>
  <c r="G77" i="91"/>
  <c r="I77" i="91"/>
  <c r="N17" i="32"/>
  <c r="F237" i="38"/>
  <c r="I146" i="91"/>
  <c r="G146" i="91"/>
  <c r="G92" i="91"/>
  <c r="I92" i="91"/>
  <c r="G28" i="91"/>
  <c r="I28" i="91"/>
  <c r="I168" i="31"/>
  <c r="F83" i="76"/>
  <c r="H83" i="76"/>
  <c r="I83" i="76"/>
  <c r="E83" i="76"/>
  <c r="J118" i="57"/>
  <c r="K118" i="57"/>
  <c r="J46" i="57"/>
  <c r="K46" i="57"/>
  <c r="I105" i="91"/>
  <c r="G105" i="91"/>
  <c r="J41" i="57"/>
  <c r="K41" i="57"/>
  <c r="K104" i="57"/>
  <c r="J104" i="57"/>
  <c r="K40" i="57"/>
  <c r="J40" i="57"/>
  <c r="K22" i="57"/>
  <c r="J22" i="57"/>
  <c r="J32" i="57"/>
  <c r="K32" i="57"/>
  <c r="I156" i="91"/>
  <c r="G156" i="91"/>
  <c r="K113" i="57"/>
  <c r="J113" i="57"/>
  <c r="J37" i="31"/>
  <c r="H168" i="31"/>
  <c r="E106" i="76"/>
  <c r="H106" i="76"/>
  <c r="F106" i="76"/>
  <c r="I106" i="76"/>
  <c r="G114" i="91"/>
  <c r="I114" i="91"/>
  <c r="G58" i="91"/>
  <c r="I58" i="91"/>
  <c r="K117" i="57"/>
  <c r="J117" i="57"/>
  <c r="J53" i="57"/>
  <c r="K53" i="57"/>
  <c r="G33" i="91"/>
  <c r="I33" i="91"/>
  <c r="J152" i="57"/>
  <c r="K152" i="57"/>
  <c r="I137" i="91"/>
  <c r="G137" i="91"/>
  <c r="G68" i="91"/>
  <c r="I68" i="91"/>
  <c r="I135" i="91"/>
  <c r="G135" i="91"/>
  <c r="K110" i="57"/>
  <c r="J110" i="57"/>
  <c r="I54" i="91"/>
  <c r="G54" i="91"/>
  <c r="J49" i="57"/>
  <c r="K49" i="57"/>
  <c r="E16" i="76"/>
  <c r="F16" i="76"/>
  <c r="H16" i="76"/>
  <c r="I16" i="76"/>
  <c r="J148" i="57"/>
  <c r="K148" i="57"/>
  <c r="K112" i="57"/>
  <c r="J112" i="57"/>
  <c r="W72" i="7"/>
  <c r="AC71" i="5"/>
  <c r="AZ71" i="18"/>
  <c r="Q71" i="4"/>
  <c r="L71" i="15"/>
  <c r="Q71" i="20"/>
  <c r="AI71" i="14"/>
  <c r="Y71" i="6"/>
  <c r="AA73" i="43"/>
  <c r="E72" i="76"/>
  <c r="F72" i="76"/>
  <c r="I72" i="76"/>
  <c r="H72" i="76"/>
  <c r="I106" i="91"/>
  <c r="G106" i="91"/>
  <c r="G34" i="91"/>
  <c r="I34" i="91"/>
  <c r="J77" i="57"/>
  <c r="K77" i="57"/>
  <c r="F12" i="76"/>
  <c r="E12" i="76"/>
  <c r="I12" i="76"/>
  <c r="H12" i="76"/>
  <c r="K146" i="57"/>
  <c r="J146" i="57"/>
  <c r="K92" i="57"/>
  <c r="J92" i="57"/>
  <c r="K28" i="57"/>
  <c r="J28" i="57"/>
  <c r="G118" i="91"/>
  <c r="I118" i="91"/>
  <c r="I46" i="91"/>
  <c r="G46" i="91"/>
  <c r="K105" i="57"/>
  <c r="J105" i="57"/>
  <c r="I41" i="91"/>
  <c r="G41" i="91"/>
  <c r="I104" i="91"/>
  <c r="G104" i="91"/>
  <c r="G40" i="91"/>
  <c r="I40" i="91"/>
  <c r="K65" i="57"/>
  <c r="J65" i="57"/>
  <c r="E111" i="76"/>
  <c r="H111" i="76"/>
  <c r="I111" i="76"/>
  <c r="F111" i="76"/>
  <c r="I140" i="91"/>
  <c r="G140" i="91"/>
  <c r="G113" i="91"/>
  <c r="I113" i="91"/>
  <c r="K114" i="57"/>
  <c r="J114" i="57"/>
  <c r="J58" i="57"/>
  <c r="K58" i="57"/>
  <c r="G117" i="91"/>
  <c r="I117" i="91"/>
  <c r="G53" i="91"/>
  <c r="I53" i="91"/>
  <c r="K33" i="57"/>
  <c r="J33" i="57"/>
  <c r="H151" i="76"/>
  <c r="I151" i="76"/>
  <c r="E151" i="76"/>
  <c r="F151" i="76"/>
  <c r="G152" i="91"/>
  <c r="I152" i="91"/>
  <c r="K137" i="57"/>
  <c r="J137" i="57"/>
  <c r="J68" i="57"/>
  <c r="K68" i="57"/>
  <c r="J135" i="57"/>
  <c r="K135" i="57"/>
  <c r="I94" i="91"/>
  <c r="G94" i="91"/>
  <c r="I38" i="91"/>
  <c r="G38" i="91"/>
  <c r="K134" i="57"/>
  <c r="J134" i="57"/>
  <c r="E38" i="76"/>
  <c r="I38" i="76"/>
  <c r="F38" i="76"/>
  <c r="H38" i="76"/>
  <c r="Y114" i="32"/>
  <c r="W114" i="32"/>
  <c r="Z114" i="32" s="1"/>
  <c r="J150" i="57"/>
  <c r="K150" i="57"/>
  <c r="G164" i="91"/>
  <c r="I164" i="91"/>
  <c r="I18" i="91"/>
  <c r="G18" i="91"/>
  <c r="J165" i="57"/>
  <c r="K165" i="57"/>
  <c r="I125" i="91"/>
  <c r="G125" i="91"/>
  <c r="K76" i="57"/>
  <c r="J76" i="57"/>
  <c r="K12" i="57"/>
  <c r="J12" i="57"/>
  <c r="G102" i="91"/>
  <c r="I102" i="91"/>
  <c r="G30" i="91"/>
  <c r="I30" i="91"/>
  <c r="K89" i="57"/>
  <c r="J89" i="57"/>
  <c r="K25" i="57"/>
  <c r="J25" i="57"/>
  <c r="K88" i="57"/>
  <c r="J88" i="57"/>
  <c r="I24" i="91"/>
  <c r="G24" i="91"/>
  <c r="G65" i="91"/>
  <c r="I65" i="91"/>
  <c r="K140" i="57"/>
  <c r="J140" i="57"/>
  <c r="I128" i="91"/>
  <c r="G128" i="91"/>
  <c r="F21" i="76"/>
  <c r="I21" i="76"/>
  <c r="H21" i="76"/>
  <c r="E21" i="76"/>
  <c r="K167" i="32"/>
  <c r="N167" i="32" s="1"/>
  <c r="M167" i="32"/>
  <c r="K98" i="57"/>
  <c r="J98" i="57"/>
  <c r="I42" i="91"/>
  <c r="G42" i="91"/>
  <c r="I101" i="91"/>
  <c r="G101" i="91"/>
  <c r="J37" i="57"/>
  <c r="K37" i="57"/>
  <c r="I80" i="91"/>
  <c r="G80" i="91"/>
  <c r="I154" i="91"/>
  <c r="G154" i="91"/>
  <c r="J116" i="57"/>
  <c r="K116" i="57"/>
  <c r="I52" i="91"/>
  <c r="G52" i="91"/>
  <c r="J94" i="57"/>
  <c r="K94" i="57"/>
  <c r="K38" i="57"/>
  <c r="J38" i="57"/>
  <c r="I134" i="91"/>
  <c r="G134" i="91"/>
  <c r="K164" i="57"/>
  <c r="J164" i="57"/>
  <c r="J18" i="57"/>
  <c r="K18" i="57"/>
  <c r="J61" i="57"/>
  <c r="K61" i="57"/>
  <c r="I165" i="91"/>
  <c r="G165" i="91"/>
  <c r="J125" i="57"/>
  <c r="K125" i="57"/>
  <c r="I12" i="91"/>
  <c r="G12" i="91"/>
  <c r="I167" i="76"/>
  <c r="F167" i="76"/>
  <c r="E167" i="76"/>
  <c r="H167" i="76"/>
  <c r="J102" i="57"/>
  <c r="K102" i="57"/>
  <c r="K30" i="57"/>
  <c r="J30" i="57"/>
  <c r="I89" i="91"/>
  <c r="G89" i="91"/>
  <c r="I25" i="91"/>
  <c r="G25" i="91"/>
  <c r="I88" i="91"/>
  <c r="G88" i="91"/>
  <c r="K24" i="57"/>
  <c r="J24" i="57"/>
  <c r="K17" i="57"/>
  <c r="J17" i="57"/>
  <c r="G163" i="91"/>
  <c r="I163" i="91"/>
  <c r="J128" i="57"/>
  <c r="K128" i="57"/>
  <c r="K47" i="32"/>
  <c r="N47" i="32" s="1"/>
  <c r="M47" i="32"/>
  <c r="G165" i="68"/>
  <c r="H165" i="68"/>
  <c r="F165" i="68"/>
  <c r="I98" i="91"/>
  <c r="G98" i="91"/>
  <c r="K42" i="57"/>
  <c r="J42" i="57"/>
  <c r="K101" i="57"/>
  <c r="J101" i="57"/>
  <c r="I37" i="91"/>
  <c r="G37" i="91"/>
  <c r="K80" i="57"/>
  <c r="J80" i="57"/>
  <c r="K154" i="57"/>
  <c r="J154" i="57"/>
  <c r="I116" i="91"/>
  <c r="G116" i="91"/>
  <c r="J52" i="57"/>
  <c r="K52" i="57"/>
  <c r="K147" i="57"/>
  <c r="J147" i="57"/>
  <c r="G86" i="91"/>
  <c r="I86" i="91"/>
  <c r="G97" i="91"/>
  <c r="I97" i="91"/>
  <c r="F222" i="38" l="1"/>
  <c r="B31" i="81"/>
  <c r="B34" i="81" s="1"/>
  <c r="A2" i="81" s="1"/>
  <c r="I133" i="57"/>
  <c r="I119" i="57"/>
  <c r="I51" i="57"/>
  <c r="J67" i="76"/>
  <c r="J89" i="76"/>
  <c r="J90" i="76"/>
  <c r="J19" i="76"/>
  <c r="I99" i="57"/>
  <c r="I157" i="57"/>
  <c r="I166" i="57"/>
  <c r="I153" i="57"/>
  <c r="I136" i="57"/>
  <c r="I79" i="57"/>
  <c r="I123" i="57"/>
  <c r="I156" i="57"/>
  <c r="AW168" i="18"/>
  <c r="J58" i="76"/>
  <c r="J6" i="76"/>
  <c r="J71" i="76"/>
  <c r="J148" i="76"/>
  <c r="J79" i="76"/>
  <c r="J96" i="76"/>
  <c r="J35" i="76"/>
  <c r="J101" i="76"/>
  <c r="J113" i="76"/>
  <c r="J33" i="76"/>
  <c r="J95" i="76"/>
  <c r="J129" i="76"/>
  <c r="J59" i="76"/>
  <c r="J82" i="76"/>
  <c r="J102" i="76"/>
  <c r="J121" i="76"/>
  <c r="J141" i="76"/>
  <c r="J112" i="76"/>
  <c r="J43" i="76"/>
  <c r="J73" i="76"/>
  <c r="J45" i="76"/>
  <c r="J8" i="76"/>
  <c r="J145" i="76"/>
  <c r="J7" i="76"/>
  <c r="J91" i="76"/>
  <c r="J126" i="76"/>
  <c r="J23" i="76"/>
  <c r="J116" i="76"/>
  <c r="J39" i="76"/>
  <c r="J49" i="76"/>
  <c r="J153" i="76"/>
  <c r="J29" i="76"/>
  <c r="J69" i="76"/>
  <c r="J81" i="76"/>
  <c r="J70" i="76"/>
  <c r="J61" i="76"/>
  <c r="J36" i="76"/>
  <c r="J157" i="76"/>
  <c r="J68" i="76"/>
  <c r="J55" i="76"/>
  <c r="J63" i="76"/>
  <c r="J155" i="76"/>
  <c r="J84" i="76"/>
  <c r="J22" i="76"/>
  <c r="J44" i="76"/>
  <c r="J74" i="76"/>
  <c r="J164" i="76"/>
  <c r="J104" i="76"/>
  <c r="J42" i="76"/>
  <c r="J38" i="76"/>
  <c r="J80" i="76"/>
  <c r="J66" i="76"/>
  <c r="J34" i="76"/>
  <c r="J135" i="76"/>
  <c r="J37" i="76"/>
  <c r="J27" i="76"/>
  <c r="J103" i="76"/>
  <c r="J152" i="76"/>
  <c r="J51" i="76"/>
  <c r="J9" i="76"/>
  <c r="J97" i="76"/>
  <c r="J98" i="76"/>
  <c r="J143" i="76"/>
  <c r="J109" i="76"/>
  <c r="J72" i="76"/>
  <c r="J83" i="76"/>
  <c r="J40" i="76"/>
  <c r="J46" i="76"/>
  <c r="J65" i="76"/>
  <c r="J146" i="76"/>
  <c r="J76" i="76"/>
  <c r="J144" i="76"/>
  <c r="J10" i="76"/>
  <c r="J25" i="76"/>
  <c r="J123" i="76"/>
  <c r="J118" i="76"/>
  <c r="J108" i="76"/>
  <c r="J11" i="76"/>
  <c r="J28" i="76"/>
  <c r="J50" i="76"/>
  <c r="J120" i="76"/>
  <c r="J30" i="76"/>
  <c r="J122" i="76"/>
  <c r="J99" i="76"/>
  <c r="J100" i="76"/>
  <c r="J150" i="76"/>
  <c r="J54" i="76"/>
  <c r="J48" i="76"/>
  <c r="J167" i="76"/>
  <c r="J111" i="76"/>
  <c r="J106" i="76"/>
  <c r="J26" i="76"/>
  <c r="J93" i="76"/>
  <c r="J41" i="76"/>
  <c r="J62" i="76"/>
  <c r="J85" i="76"/>
  <c r="J13" i="76"/>
  <c r="J20" i="76"/>
  <c r="J138" i="76"/>
  <c r="J31" i="76"/>
  <c r="J75" i="76"/>
  <c r="J15" i="76"/>
  <c r="J94" i="76"/>
  <c r="J136" i="76"/>
  <c r="J142" i="76"/>
  <c r="J64" i="76"/>
  <c r="J78" i="76"/>
  <c r="J12" i="76"/>
  <c r="J134" i="76"/>
  <c r="J57" i="76"/>
  <c r="J52" i="76"/>
  <c r="J115" i="76"/>
  <c r="J127" i="76"/>
  <c r="J166" i="76"/>
  <c r="J131" i="76"/>
  <c r="J87" i="76"/>
  <c r="J105" i="76"/>
  <c r="J124" i="76"/>
  <c r="I121" i="57"/>
  <c r="I39" i="57"/>
  <c r="I152" i="57"/>
  <c r="I31" i="57"/>
  <c r="I23" i="57"/>
  <c r="J168" i="31"/>
  <c r="I164" i="57"/>
  <c r="I140" i="57"/>
  <c r="I25" i="57"/>
  <c r="I12" i="57"/>
  <c r="I65" i="57"/>
  <c r="I105" i="57"/>
  <c r="I92" i="57"/>
  <c r="F223" i="38"/>
  <c r="I18" i="57"/>
  <c r="I9" i="57"/>
  <c r="I143" i="57"/>
  <c r="I20" i="57"/>
  <c r="I74" i="57"/>
  <c r="I13" i="57"/>
  <c r="I57" i="57"/>
  <c r="I167" i="57"/>
  <c r="I6" i="57"/>
  <c r="I62" i="57"/>
  <c r="I116" i="57"/>
  <c r="I135" i="57"/>
  <c r="I29" i="57"/>
  <c r="I155" i="57"/>
  <c r="I144" i="57"/>
  <c r="I101" i="57"/>
  <c r="I117" i="57"/>
  <c r="I90" i="57"/>
  <c r="I100" i="57"/>
  <c r="I16" i="57"/>
  <c r="I94" i="57"/>
  <c r="I165" i="57"/>
  <c r="I106" i="57"/>
  <c r="I93" i="57"/>
  <c r="I44" i="57"/>
  <c r="I131" i="57"/>
  <c r="I130" i="57"/>
  <c r="I36" i="57"/>
  <c r="I48" i="57"/>
  <c r="I21" i="57"/>
  <c r="I154" i="57"/>
  <c r="I42" i="57"/>
  <c r="I14" i="57"/>
  <c r="I147" i="57"/>
  <c r="I80" i="57"/>
  <c r="I113" i="57"/>
  <c r="I40" i="57"/>
  <c r="I108" i="57"/>
  <c r="I85" i="57"/>
  <c r="I122" i="57"/>
  <c r="I26" i="57"/>
  <c r="I84" i="57"/>
  <c r="I17" i="57"/>
  <c r="I38" i="57"/>
  <c r="I134" i="57"/>
  <c r="I49" i="57"/>
  <c r="I53" i="57"/>
  <c r="I118" i="57"/>
  <c r="I132" i="57"/>
  <c r="I69" i="57"/>
  <c r="I61" i="57"/>
  <c r="I68" i="57"/>
  <c r="I24" i="57"/>
  <c r="I30" i="57"/>
  <c r="I98" i="57"/>
  <c r="I88" i="57"/>
  <c r="I137" i="57"/>
  <c r="I33" i="57"/>
  <c r="I114" i="57"/>
  <c r="I28" i="57"/>
  <c r="I148" i="57"/>
  <c r="I32" i="57"/>
  <c r="I41" i="57"/>
  <c r="I34" i="57"/>
  <c r="I71" i="57"/>
  <c r="I54" i="57"/>
  <c r="D8" i="46"/>
  <c r="E23" i="46"/>
  <c r="F23" i="46" s="1"/>
  <c r="E22" i="46"/>
  <c r="D10" i="46"/>
  <c r="E17" i="46"/>
  <c r="D24" i="46"/>
  <c r="D23" i="46"/>
  <c r="D21" i="46"/>
  <c r="D13" i="46"/>
  <c r="D16" i="46"/>
  <c r="D25" i="46"/>
  <c r="D22" i="46"/>
  <c r="D14" i="46"/>
  <c r="D28" i="46"/>
  <c r="D27" i="46"/>
  <c r="E21" i="46"/>
  <c r="F21" i="46" s="1"/>
  <c r="D9" i="46"/>
  <c r="D17" i="46"/>
  <c r="D31" i="46"/>
  <c r="D15" i="46"/>
  <c r="E6" i="46"/>
  <c r="D11" i="46"/>
  <c r="D20" i="46"/>
  <c r="D26" i="46"/>
  <c r="D18" i="46"/>
  <c r="D19" i="46"/>
  <c r="D7" i="46"/>
  <c r="D29" i="46"/>
  <c r="D12" i="46"/>
  <c r="D30" i="46"/>
  <c r="E25" i="46"/>
  <c r="D6" i="46"/>
  <c r="E13" i="46"/>
  <c r="I70" i="57"/>
  <c r="I7" i="57"/>
  <c r="I64" i="57"/>
  <c r="I109" i="57"/>
  <c r="I97" i="57"/>
  <c r="I60" i="57"/>
  <c r="I82" i="57"/>
  <c r="I110" i="57"/>
  <c r="I22" i="57"/>
  <c r="I10" i="57"/>
  <c r="I96" i="57"/>
  <c r="I73" i="57"/>
  <c r="F245" i="38"/>
  <c r="I45" i="57"/>
  <c r="J128" i="76"/>
  <c r="I77" i="57"/>
  <c r="K170" i="32"/>
  <c r="N170" i="32" s="1"/>
  <c r="J14" i="76"/>
  <c r="J53" i="76"/>
  <c r="I120" i="57"/>
  <c r="I139" i="57"/>
  <c r="I126" i="57"/>
  <c r="J107" i="76"/>
  <c r="I151" i="57"/>
  <c r="I142" i="57"/>
  <c r="I86" i="57"/>
  <c r="J119" i="76"/>
  <c r="I128" i="57"/>
  <c r="I102" i="57"/>
  <c r="I125" i="57"/>
  <c r="I37" i="57"/>
  <c r="J16" i="76"/>
  <c r="I89" i="57"/>
  <c r="I76" i="57"/>
  <c r="J151" i="76"/>
  <c r="I146" i="57"/>
  <c r="I46" i="57"/>
  <c r="J92" i="76"/>
  <c r="J147" i="76"/>
  <c r="I50" i="57"/>
  <c r="I81" i="57"/>
  <c r="J165" i="76"/>
  <c r="J140" i="76"/>
  <c r="J47" i="76"/>
  <c r="I163" i="57"/>
  <c r="I8" i="57"/>
  <c r="I112" i="57"/>
  <c r="I104" i="57"/>
  <c r="I56" i="57"/>
  <c r="I66" i="57"/>
  <c r="I52" i="57"/>
  <c r="I72" i="57"/>
  <c r="I78" i="57"/>
  <c r="I124" i="57"/>
  <c r="I129" i="57"/>
  <c r="J21" i="76"/>
  <c r="I150" i="57"/>
  <c r="I58" i="57"/>
  <c r="Z73" i="32"/>
  <c r="W170" i="32"/>
  <c r="Z170" i="32" s="1"/>
  <c r="I138" i="57"/>
  <c r="J114" i="76"/>
  <c r="F239" i="38" l="1"/>
  <c r="F235" i="38"/>
  <c r="F238" i="38"/>
  <c r="F234" i="38"/>
  <c r="F224" i="3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<sst xmlns="http://schemas.openxmlformats.org/spreadsheetml/2006/main" count="5229" uniqueCount="2113">
  <si>
    <t>Personale soggetto a turnazione (**) Personale indicato in T1</t>
  </si>
  <si>
    <t>Personale soggetto a reperibilità (**) Personale indicato in T1</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</si>
  <si>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</si>
  <si>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</si>
  <si>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</si>
  <si>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</si>
  <si>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</si>
  <si>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</si>
  <si>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</si>
  <si>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</si>
  <si>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</si>
  <si>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</si>
  <si>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</si>
  <si>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</si>
  <si>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</si>
  <si>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</si>
  <si>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Terapista occupazionale  </t>
  </si>
  <si>
    <t>S07RIK</t>
  </si>
  <si>
    <t>Tecnico della riabilitazione psichiatrica</t>
  </si>
  <si>
    <t>S06RIL</t>
  </si>
  <si>
    <t>Massaggiatore/massofisioterapista</t>
  </si>
  <si>
    <t>S05RIN</t>
  </si>
  <si>
    <t>TAB.1B - PERSONALE UNIVERSITARIO DELL'AZIENDA SANITARIA PER TIPOLOGIA DI PERSONALE</t>
  </si>
  <si>
    <t>TIPOLOGIA</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</si>
  <si>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</si>
  <si>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</si>
  <si>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</si>
  <si>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</si>
  <si>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</si>
  <si>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</si>
  <si>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</si>
  <si>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</si>
  <si>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</si>
  <si>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</si>
  <si>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</si>
  <si>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</si>
  <si>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</si>
  <si>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</si>
  <si>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</si>
  <si>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</si>
  <si>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</si>
  <si>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</si>
  <si>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</si>
  <si>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</si>
  <si>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</si>
  <si>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</si>
  <si>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</si>
  <si>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</si>
  <si>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</si>
  <si>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</si>
  <si>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</si>
  <si>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</si>
  <si>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</si>
  <si>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</si>
  <si>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</si>
  <si>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</si>
  <si>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</si>
  <si>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</si>
  <si>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</si>
  <si>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</si>
  <si>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</si>
  <si>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</si>
  <si>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</si>
  <si>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</si>
  <si>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</si>
  <si>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</si>
  <si>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</si>
  <si>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</si>
  <si>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</si>
  <si>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</si>
  <si>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COLLABORATORE TECNICO - PROFESSIONALE</t>
  </si>
  <si>
    <t>T00CT0</t>
  </si>
  <si>
    <t>ASSISTENTE TECNICO</t>
  </si>
  <si>
    <t>T00AT0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</si>
  <si>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</si>
  <si>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</si>
  <si>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</si>
  <si>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</si>
  <si>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</si>
  <si>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</si>
  <si>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</si>
  <si>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</si>
  <si>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</si>
  <si>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</si>
  <si>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</si>
  <si>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</si>
  <si>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</si>
  <si>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</si>
  <si>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</si>
  <si>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</si>
  <si>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</si>
  <si>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</si>
  <si>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</si>
  <si>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</si>
  <si>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</si>
  <si>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</si>
  <si>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</si>
  <si>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</si>
  <si>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(titolo di specializzazione in base al quale si esercita la professione nel Servizio di appartenenza)</t>
  </si>
  <si>
    <t>SPECIALIZZAZIONI</t>
  </si>
  <si>
    <t>15 septies
(D.Lgs 502/92)</t>
  </si>
  <si>
    <t>allergologia ed immunologia clinica</t>
  </si>
  <si>
    <t>anatomia patologica</t>
  </si>
  <si>
    <t>audiologia e foniatria</t>
  </si>
  <si>
    <t>cardiochirurgia</t>
  </si>
  <si>
    <t>chirurgia generale</t>
  </si>
  <si>
    <t>chirurgia maxillo-facciale</t>
  </si>
  <si>
    <t>chirurgia pediatrica</t>
  </si>
  <si>
    <t>chirurgia toracica</t>
  </si>
  <si>
    <t>chirurgia vascolare</t>
  </si>
  <si>
    <t>dermatologia e venereologia</t>
  </si>
  <si>
    <t>ematologia</t>
  </si>
  <si>
    <t>gastroenterologia</t>
  </si>
  <si>
    <t>genetica medica</t>
  </si>
  <si>
    <t>geriatria</t>
  </si>
  <si>
    <t>ginecologia e ostetricia</t>
  </si>
  <si>
    <t>igiene e medicina preventiva</t>
  </si>
  <si>
    <t>malattie dell'apparato respiratorio</t>
  </si>
  <si>
    <t>medicina del lavoro</t>
  </si>
  <si>
    <t>medicina interna</t>
  </si>
  <si>
    <t>medicina legale</t>
  </si>
  <si>
    <t>medicina nucleare</t>
  </si>
  <si>
    <t>microbiologia e virologia</t>
  </si>
  <si>
    <t>nefrologia</t>
  </si>
  <si>
    <t>neurochirurgia</t>
  </si>
  <si>
    <t>neurologia</t>
  </si>
  <si>
    <t>neuropsichiatria infantile</t>
  </si>
  <si>
    <t>oftalmologia</t>
  </si>
  <si>
    <t>ortopedia e traumatologia</t>
  </si>
  <si>
    <t>otorinolaringoiatria</t>
  </si>
  <si>
    <t>pediatria</t>
  </si>
  <si>
    <t>psichiatria</t>
  </si>
  <si>
    <t>radiodiagnostica</t>
  </si>
  <si>
    <t>radioterapia</t>
  </si>
  <si>
    <t>reumatologia</t>
  </si>
  <si>
    <t>scienza dell'alimentazione</t>
  </si>
  <si>
    <t xml:space="preserve">urologia </t>
  </si>
  <si>
    <t>Altre specializzazioni</t>
  </si>
  <si>
    <t>Senza specializzazione</t>
  </si>
  <si>
    <t>TOTALE PERSONALE</t>
  </si>
  <si>
    <t xml:space="preserve">   STRUTTURA RILEVATA</t>
  </si>
  <si>
    <t xml:space="preserve"> STRUTTURA DI RICOVERO           USL/AZ.OSP.                              ANNO</t>
  </si>
  <si>
    <t>TAB.1C - PERSONALE DELLE STRUTTURE DI RICOVERO PUBBLICHE PER TIPOLOGIA DI PERSONALE</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</si>
  <si>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</si>
  <si>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</si>
  <si>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</si>
  <si>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</si>
  <si>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</si>
  <si>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</si>
  <si>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</si>
  <si>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</si>
  <si>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</si>
  <si>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</si>
  <si>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</si>
  <si>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</si>
  <si>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</si>
  <si>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</si>
  <si>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</si>
  <si>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</si>
  <si>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</si>
  <si>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</si>
  <si>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</si>
  <si>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</si>
  <si>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</si>
  <si>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</si>
  <si>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</si>
  <si>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</si>
  <si>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</si>
  <si>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(1) qualifica unica di dirigente delle professioni sanitarie infermieristiche, tecniche, della riabilitazione, della prevenzione e della professione ostetrica di cui agli artt. 41 e 42 del CCNL 10.2.2004  e all'art. 24, comma 20, del CCNL 3/11/2005</t>
  </si>
  <si>
    <t>INDENNITA' DI ESCLUSIVITA'</t>
  </si>
  <si>
    <t>Contratti di somministrazione
(ex Interinale) (*)</t>
  </si>
  <si>
    <t>PRONTA DISPONIBILITA'</t>
  </si>
  <si>
    <t>INDENNITA' DI COORDINAMENTO</t>
  </si>
  <si>
    <t>ARRETRATI ANNI PRECEDENTI</t>
  </si>
  <si>
    <t>STRAORDINARIO</t>
  </si>
  <si>
    <t>(a=b)</t>
  </si>
  <si>
    <t>(c=d)</t>
  </si>
  <si>
    <t>COMPENSI AGGIUNTIVI PER LA DIRIGENZA MEDICA E VETERINARIA</t>
  </si>
  <si>
    <t>COMPENSI AGGIUNTIVI PER LA DIRIGENZA DEL RUOLO SANITARIO</t>
  </si>
  <si>
    <t>COMPENSI AGGIUNTIVI PER PERSONALE INFERMIERISTICO ED I TECNICI SANITARI DI RADIOLOGIA MEDICA</t>
  </si>
  <si>
    <t>I202</t>
  </si>
  <si>
    <t>I204</t>
  </si>
  <si>
    <t>I207</t>
  </si>
  <si>
    <t>I212</t>
  </si>
  <si>
    <t>I216</t>
  </si>
  <si>
    <t>S998</t>
  </si>
  <si>
    <t>S999</t>
  </si>
  <si>
    <t>T101</t>
  </si>
  <si>
    <t>P092</t>
  </si>
  <si>
    <t>P093</t>
  </si>
  <si>
    <t>P094</t>
  </si>
  <si>
    <t>S820</t>
  </si>
  <si>
    <t>COMP.AGGIUNTIVI PERS.INFERM.CO E TECN.SAN.DI RADIOL.MED.</t>
  </si>
  <si>
    <t>* (asterisco): si intende campo obbligatorio</t>
  </si>
  <si>
    <t>Totale (Uomini + donne della sezione "Personale Esterno" COMANDATI / DISTACCATI + FUORI RUOLO)+Mensilità medie da T12(mensilità /12)</t>
  </si>
  <si>
    <t>Congruenza          ( a&gt;0 e b&gt;0)</t>
  </si>
  <si>
    <t>S212</t>
  </si>
  <si>
    <t>ALTRI COMPENSI PER PARTICOLARI CONDIZIONI DI LAVORO</t>
  </si>
  <si>
    <t>ATTENZIONE: non compilare in caso in cui l'ente non è tenuto all'invio</t>
  </si>
  <si>
    <t>Passaggi per esternalizzazioni (*)</t>
  </si>
  <si>
    <t>Valore Medio Unitario:          b / a</t>
  </si>
  <si>
    <t>Tipologia lavoro flessibile (Tab 2, SI_1)</t>
  </si>
  <si>
    <t>COMPONENTI COLLEGIO DEI REVISORI (O ORGANO EQUIVALENTE)</t>
  </si>
  <si>
    <t>RESPONSABILE DEL PROCEDIMENTO AMMINISTRATIVO DI CUI ALLA LEGGE 7/8/90, N. 241 CAPO II°</t>
  </si>
  <si>
    <r>
      <t xml:space="preserve">mensilità medie </t>
    </r>
    <r>
      <rPr>
        <b/>
        <sz val="7"/>
        <rFont val="Arial"/>
        <family val="2"/>
      </rPr>
      <t xml:space="preserve">
</t>
    </r>
    <r>
      <rPr>
        <sz val="7"/>
        <rFont val="Arial"/>
        <family val="2"/>
      </rPr>
      <t>(mensilità/12)</t>
    </r>
  </si>
  <si>
    <r>
      <t xml:space="preserve">TOTALE VOCI STIPENDIALI
TABELLA 12
</t>
    </r>
    <r>
      <rPr>
        <sz val="7"/>
        <rFont val="Small Fonts"/>
        <family val="2"/>
      </rPr>
      <t>(esclusi arr. anni prec. e recuperi)</t>
    </r>
  </si>
  <si>
    <t>ALTRE ACCESSORIE</t>
  </si>
  <si>
    <r>
      <t xml:space="preserve">TOTALE INDENNITA' FISSE ED ACCESSORIE
TABELLA 13
</t>
    </r>
    <r>
      <rPr>
        <sz val="7"/>
        <rFont val="Small Fonts"/>
        <family val="2"/>
      </rPr>
      <t>(esclusi arretrati anni precedenti)</t>
    </r>
  </si>
  <si>
    <t>Totale della Tabella T3 (personale esterno)</t>
  </si>
  <si>
    <t>T1</t>
  </si>
  <si>
    <t>T2</t>
  </si>
  <si>
    <t>T3</t>
  </si>
  <si>
    <t>T4</t>
  </si>
  <si>
    <t>T1E</t>
  </si>
  <si>
    <t>T5</t>
  </si>
  <si>
    <t>T6</t>
  </si>
  <si>
    <t>T7</t>
  </si>
  <si>
    <t>T8</t>
  </si>
  <si>
    <t>T9</t>
  </si>
  <si>
    <t>T10</t>
  </si>
  <si>
    <t>T11</t>
  </si>
  <si>
    <t>T12</t>
  </si>
  <si>
    <t>T13</t>
  </si>
  <si>
    <t>T14</t>
  </si>
  <si>
    <t>T15</t>
  </si>
  <si>
    <t>TABELLE COMPILATE
(attenzione: la seguente sezione verrà compilata in automatico; all'atto dell'inserimento dei dati nel kit verrà annerita la relativa casella)</t>
  </si>
  <si>
    <t>CITTA'                                                     PROV.</t>
  </si>
  <si>
    <t>L.S.U.</t>
  </si>
  <si>
    <t>ANOMALIE RISCONTRATE
(attenzione: la seguente sezione verrà compilata in automatico; all'atto dell'inserimento dei dati nel kit verranno evidenziate eventuali anomalie)</t>
  </si>
  <si>
    <t>IN 1</t>
  </si>
  <si>
    <t>IN 2</t>
  </si>
  <si>
    <t>IN 4</t>
  </si>
  <si>
    <t>IN 5</t>
  </si>
  <si>
    <t>IN 6</t>
  </si>
  <si>
    <t>SQ 1</t>
  </si>
  <si>
    <t>SQ 2</t>
  </si>
  <si>
    <t>SQ 3</t>
  </si>
  <si>
    <t>SQ 4</t>
  </si>
  <si>
    <t>IN 7</t>
  </si>
  <si>
    <t>Totale della Tabella T1</t>
  </si>
  <si>
    <t>Totale della Tabella T11</t>
  </si>
  <si>
    <t>Totale della Tabella T5</t>
  </si>
  <si>
    <t>Totale Usciti della Tabella T4</t>
  </si>
  <si>
    <t>Totale Entrati della Tabella T4</t>
  </si>
  <si>
    <t>Incongruenza         [se a=0 e (b&gt;0 o c&gt;0 o d&gt;0 o e&gt;0 o f&gt;0)]</t>
  </si>
  <si>
    <t>Incongruenza           [se a&gt;0 e (b=0 e c=0 e d=0 e e=0 e f=0)]</t>
  </si>
  <si>
    <t>Incongruenza 7</t>
  </si>
  <si>
    <t>S204</t>
  </si>
  <si>
    <t>S806</t>
  </si>
  <si>
    <t>ACCANTONAMENTI PER RINNOVI CONTRATTUALI</t>
  </si>
  <si>
    <t>P091</t>
  </si>
  <si>
    <t>I422</t>
  </si>
  <si>
    <t>N U M E R O   DI   D I P E N D E N T I</t>
  </si>
  <si>
    <t>MV</t>
  </si>
  <si>
    <t>MO</t>
  </si>
  <si>
    <t>DP</t>
  </si>
  <si>
    <t>DT</t>
  </si>
  <si>
    <t>DA</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</si>
  <si>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</si>
  <si>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</si>
  <si>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</si>
  <si>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N U M E R O      D I     D I P E N D E N T I</t>
  </si>
  <si>
    <t>Cod.</t>
  </si>
  <si>
    <t>Uomini</t>
  </si>
  <si>
    <t>Donne</t>
  </si>
  <si>
    <t>TOTALE</t>
  </si>
  <si>
    <t>A tempo pieno</t>
  </si>
  <si>
    <t>FERIE</t>
  </si>
  <si>
    <t>SCIOPERI</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</si>
  <si>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</si>
  <si>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</si>
  <si>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</si>
  <si>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</si>
  <si>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</si>
  <si>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</si>
  <si>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</si>
  <si>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</si>
  <si>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</si>
  <si>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</si>
  <si>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</si>
  <si>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</si>
  <si>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</si>
  <si>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</si>
  <si>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</si>
  <si>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</si>
  <si>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</si>
  <si>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</si>
  <si>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</si>
  <si>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</si>
  <si>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</si>
  <si>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</si>
  <si>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</si>
  <si>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</si>
  <si>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 Escluso il personale comandato e quello fuori ruolo</t>
  </si>
  <si>
    <t>Codice</t>
  </si>
  <si>
    <t>CATEGORIA</t>
  </si>
  <si>
    <t>Importo</t>
  </si>
  <si>
    <t>IRAP</t>
  </si>
  <si>
    <t>ALTRE SPESE</t>
  </si>
  <si>
    <t xml:space="preserve">Voci di spesa </t>
  </si>
  <si>
    <t xml:space="preserve"> </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</si>
  <si>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</si>
  <si>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</si>
  <si>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</si>
  <si>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</si>
  <si>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</si>
  <si>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</si>
  <si>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</si>
  <si>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</si>
  <si>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</si>
  <si>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</si>
  <si>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</si>
  <si>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</si>
  <si>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</si>
  <si>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</si>
  <si>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</si>
  <si>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</si>
  <si>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</si>
  <si>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</si>
  <si>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</si>
  <si>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</si>
  <si>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</si>
  <si>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</si>
  <si>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</si>
  <si>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</si>
  <si>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xml:space="preserve">TOTALE
USCITI
</t>
  </si>
  <si>
    <t>qualifica/posizione economica/profilo</t>
  </si>
  <si>
    <t>qualifica / posiz.economica/profilo</t>
  </si>
  <si>
    <t>PERSONALE DELL'AMMINISTRAZIONE (* )</t>
  </si>
  <si>
    <t>PERSONALE ESTERNO ( ** )</t>
  </si>
  <si>
    <t>qualifica/posiz. economica/profilo</t>
  </si>
  <si>
    <t>qualifica/posiz.economica/profilo</t>
  </si>
  <si>
    <t>STIPENDIO</t>
  </si>
  <si>
    <t>EROGAZIONE BUONI PASTO</t>
  </si>
  <si>
    <t>INDENNITA' DI MISSIONE E TRASFERIMENTO</t>
  </si>
  <si>
    <t>SSNA</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</si>
  <si>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</si>
  <si>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</si>
  <si>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</si>
  <si>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</si>
  <si>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</si>
  <si>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</si>
  <si>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</si>
  <si>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</si>
  <si>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</si>
  <si>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</si>
  <si>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</si>
  <si>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</si>
  <si>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</si>
  <si>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</si>
  <si>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</si>
  <si>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</si>
  <si>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</si>
  <si>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</si>
  <si>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</si>
  <si>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</si>
  <si>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</si>
  <si>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</si>
  <si>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</si>
  <si>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</si>
  <si>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</si>
  <si>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</si>
  <si>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</si>
  <si>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</si>
  <si>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</si>
  <si>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</si>
  <si>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</si>
  <si>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</si>
  <si>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</si>
  <si>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</si>
  <si>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</si>
  <si>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</si>
  <si>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</si>
  <si>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</si>
  <si>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</si>
  <si>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</si>
  <si>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</si>
  <si>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</si>
  <si>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Interinale</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</si>
  <si>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</si>
  <si>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</si>
  <si>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</si>
  <si>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</si>
  <si>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</si>
  <si>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</si>
  <si>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</si>
  <si>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</si>
  <si>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</si>
  <si>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</si>
  <si>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</si>
  <si>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</si>
  <si>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</si>
  <si>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</si>
  <si>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Presenti per titolo di studio (Tab 9)</t>
  </si>
  <si>
    <t>h</t>
  </si>
  <si>
    <t>i</t>
  </si>
  <si>
    <t>l</t>
  </si>
  <si>
    <t>m</t>
  </si>
  <si>
    <t>n</t>
  </si>
  <si>
    <t>p</t>
  </si>
  <si>
    <t>Cessati (Tab 5)</t>
  </si>
  <si>
    <t xml:space="preserve"> Assunti (Tab 6)</t>
  </si>
  <si>
    <t>Entrati (Tab 4)</t>
  </si>
  <si>
    <t>Usciti (Tab 4)</t>
  </si>
  <si>
    <t>f</t>
  </si>
  <si>
    <t>f&lt;=e</t>
  </si>
  <si>
    <t>a=b=c=d</t>
  </si>
  <si>
    <t>(e=f=g=h)</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</si>
  <si>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</si>
  <si>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</si>
  <si>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</si>
  <si>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</si>
  <si>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</si>
  <si>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</si>
  <si>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</si>
  <si>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</si>
  <si>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</si>
  <si>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Comandati interni (OUT) 
(Tab 3)</t>
  </si>
  <si>
    <t>Fuori ruolo interni (OUT) 
(Tab 3)</t>
  </si>
  <si>
    <t>Convenzioni interni (OUT) 
(Tab 3)</t>
  </si>
  <si>
    <t>Comandati esterni (IN)  
(Tab 3)</t>
  </si>
  <si>
    <t>Fuori ruolo esterni (IN) 
(Tab 3)</t>
  </si>
  <si>
    <t>Convenzioni esterni (IN) 
(Tab 3)</t>
  </si>
  <si>
    <t>c=(b/a*12)</t>
  </si>
  <si>
    <t>e=(c-d)</t>
  </si>
  <si>
    <t>f=(e/d*100)</t>
  </si>
  <si>
    <t>Spesa per stipendio (Tab 12)</t>
  </si>
  <si>
    <t>Spesa media annua per stipendio (per 12 mensilità)</t>
  </si>
  <si>
    <t>Importi stipendiali contrattuali annui (per 12 mensilità)</t>
  </si>
  <si>
    <t>Scostamento percentuale</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</si>
  <si>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</si>
  <si>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</si>
  <si>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</si>
  <si>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</si>
  <si>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</si>
  <si>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</si>
  <si>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</si>
  <si>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</si>
  <si>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</si>
  <si>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</si>
  <si>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</si>
  <si>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</si>
  <si>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</si>
  <si>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</si>
  <si>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</si>
  <si>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</si>
  <si>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</si>
  <si>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</si>
  <si>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</si>
  <si>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</si>
  <si>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</si>
  <si>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</si>
  <si>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</si>
  <si>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</si>
  <si>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</si>
  <si>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</si>
  <si>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</si>
  <si>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</si>
  <si>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</si>
  <si>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</si>
  <si>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</si>
  <si>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</si>
  <si>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</si>
  <si>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Non compilare</t>
  </si>
  <si>
    <t>numero contratti</t>
  </si>
  <si>
    <t>numero unità</t>
  </si>
  <si>
    <t>(**) il numero delle mensilità va espresso con 2 cifre decimali (cfr. circolare: "istruzioni generali e specifiche di comparto ")</t>
  </si>
  <si>
    <t>0D0163</t>
  </si>
  <si>
    <t>000061</t>
  </si>
  <si>
    <t>PC</t>
  </si>
  <si>
    <t>F999</t>
  </si>
  <si>
    <t>RETRIBUZIONE DI RISULTATO</t>
  </si>
  <si>
    <t xml:space="preserve">COMPENSI PRODUTTIVITA' </t>
  </si>
  <si>
    <t>S630</t>
  </si>
  <si>
    <t>ND</t>
  </si>
  <si>
    <t>E-Mail</t>
  </si>
  <si>
    <t>ESTERO</t>
  </si>
  <si>
    <t>FRIULI VENEZIA GIULIA</t>
  </si>
  <si>
    <t>PROVINCIA AUTONOMA TRENTO</t>
  </si>
  <si>
    <t>PROVINCIA AUTONOMA BOLZANO</t>
  </si>
  <si>
    <t>N° Civico</t>
  </si>
  <si>
    <t>F00</t>
  </si>
  <si>
    <t>SC1</t>
  </si>
  <si>
    <t>SS2</t>
  </si>
  <si>
    <t>Totale uomini e donne (Tab T5)</t>
  </si>
  <si>
    <t>Totale della Tabella T13</t>
  </si>
  <si>
    <t>CONVENZIONI</t>
  </si>
  <si>
    <t>Passaggi ad altra Amministrazione dello stesso comparto (*)</t>
  </si>
  <si>
    <t>Passaggi ad altra Amministrazione di altro comparto (*)</t>
  </si>
  <si>
    <t>LAUREA BREVE</t>
  </si>
  <si>
    <t>SPECIALIZZAZIONE
POST LAUREA/ DOTTORATO DI RICERCA</t>
  </si>
  <si>
    <t>ALTRI TITOLI
POST LAUREA</t>
  </si>
  <si>
    <t>FORMAZIONE</t>
  </si>
  <si>
    <t>Z01</t>
  </si>
  <si>
    <t>o</t>
  </si>
  <si>
    <t>q</t>
  </si>
  <si>
    <t>r</t>
  </si>
  <si>
    <t>Passaggi da altra Amministrazione dello stesso comparto (*)</t>
  </si>
  <si>
    <t>Passaggi da altra Amministrazione di altro comparto (*)</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</si>
  <si>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</si>
  <si>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</si>
  <si>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</si>
  <si>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</si>
  <si>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</si>
  <si>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</si>
  <si>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ME</t>
  </si>
  <si>
    <t>MD</t>
  </si>
  <si>
    <t>NM</t>
  </si>
  <si>
    <t>0D0097</t>
  </si>
  <si>
    <t>0D0482</t>
  </si>
  <si>
    <t>0D0484</t>
  </si>
  <si>
    <t>SD0E33</t>
  </si>
  <si>
    <t>SD0N33</t>
  </si>
  <si>
    <t>SD0E34</t>
  </si>
  <si>
    <t>SD0N34</t>
  </si>
  <si>
    <t>SD0035</t>
  </si>
  <si>
    <t>SD0036</t>
  </si>
  <si>
    <t>SD0597</t>
  </si>
  <si>
    <t>SD0E74</t>
  </si>
  <si>
    <t>SD0N74</t>
  </si>
  <si>
    <t>SD0E73</t>
  </si>
  <si>
    <t>SD0N73</t>
  </si>
  <si>
    <t>SD0A73</t>
  </si>
  <si>
    <t>SD0072</t>
  </si>
  <si>
    <t>SD0598</t>
  </si>
  <si>
    <t>SD0E49</t>
  </si>
  <si>
    <t>SD0N49</t>
  </si>
  <si>
    <t>SD0E48</t>
  </si>
  <si>
    <t>SD0N48</t>
  </si>
  <si>
    <t>SD0A48</t>
  </si>
  <si>
    <t>SD0047</t>
  </si>
  <si>
    <t>SD0599</t>
  </si>
  <si>
    <t>SD0E39</t>
  </si>
  <si>
    <t>SD0N39</t>
  </si>
  <si>
    <t>SD0E38</t>
  </si>
  <si>
    <t>SD0N38</t>
  </si>
  <si>
    <t>SD0A38</t>
  </si>
  <si>
    <t>SD0037</t>
  </si>
  <si>
    <t>SD0600</t>
  </si>
  <si>
    <t>SD0E13</t>
  </si>
  <si>
    <t>SD0N13</t>
  </si>
  <si>
    <t>SD0E12</t>
  </si>
  <si>
    <t>SMS001</t>
  </si>
  <si>
    <t>SMS002</t>
  </si>
  <si>
    <t>SMS003</t>
  </si>
  <si>
    <t>SMS004</t>
  </si>
  <si>
    <t>SMS006</t>
  </si>
  <si>
    <t>SMS007</t>
  </si>
  <si>
    <t>SMS009</t>
  </si>
  <si>
    <t>SMS010</t>
  </si>
  <si>
    <t>SMS011</t>
  </si>
  <si>
    <t>SMS012</t>
  </si>
  <si>
    <t>SMS013</t>
  </si>
  <si>
    <t>SMS014</t>
  </si>
  <si>
    <t>SMS015</t>
  </si>
  <si>
    <t>SMS016</t>
  </si>
  <si>
    <t>SMS017</t>
  </si>
  <si>
    <t>SMS019</t>
  </si>
  <si>
    <t>SMS020</t>
  </si>
  <si>
    <t>SMS021</t>
  </si>
  <si>
    <t>SMS022</t>
  </si>
  <si>
    <t>SMS023</t>
  </si>
  <si>
    <t>SMS024</t>
  </si>
  <si>
    <t>SMS026</t>
  </si>
  <si>
    <t>SMS027</t>
  </si>
  <si>
    <t>SMS028</t>
  </si>
  <si>
    <t>SMS029</t>
  </si>
  <si>
    <t>SMS030</t>
  </si>
  <si>
    <t>SMS031</t>
  </si>
  <si>
    <t>SMS032</t>
  </si>
  <si>
    <t>SMS034</t>
  </si>
  <si>
    <t>SMS035</t>
  </si>
  <si>
    <t>SMS036</t>
  </si>
  <si>
    <t>SMS038</t>
  </si>
  <si>
    <t>SMS039</t>
  </si>
  <si>
    <t>SMS040</t>
  </si>
  <si>
    <t>SMS041</t>
  </si>
  <si>
    <t>SMS042</t>
  </si>
  <si>
    <t>SMS043</t>
  </si>
  <si>
    <t>SMS045</t>
  </si>
  <si>
    <t>SMS046</t>
  </si>
  <si>
    <t>SMS048</t>
  </si>
  <si>
    <t>SMS049</t>
  </si>
  <si>
    <t>SMS050</t>
  </si>
  <si>
    <t>SMS051</t>
  </si>
  <si>
    <t>SMS053</t>
  </si>
  <si>
    <t>SMS054</t>
  </si>
  <si>
    <t>SMS055</t>
  </si>
  <si>
    <t>SD0N12</t>
  </si>
  <si>
    <t>SD0A12</t>
  </si>
  <si>
    <t>SD0011</t>
  </si>
  <si>
    <t>SD0601</t>
  </si>
  <si>
    <t>SD0E16</t>
  </si>
  <si>
    <t>SD0N16</t>
  </si>
  <si>
    <t>SD0E15</t>
  </si>
  <si>
    <t>SD0N15</t>
  </si>
  <si>
    <t>SD0A15</t>
  </si>
  <si>
    <t>SD0014</t>
  </si>
  <si>
    <t>SD0602</t>
  </si>
  <si>
    <t>SD0E42</t>
  </si>
  <si>
    <t>SD0N42</t>
  </si>
  <si>
    <t>SD0E41</t>
  </si>
  <si>
    <t>SD0N41</t>
  </si>
  <si>
    <t>SD0A41</t>
  </si>
  <si>
    <t>SD0040</t>
  </si>
  <si>
    <t>SD0603</t>
  </si>
  <si>
    <t>SD0E66</t>
  </si>
  <si>
    <t>SD0N66</t>
  </si>
  <si>
    <t>SD0E65</t>
  </si>
  <si>
    <t>SD0N65</t>
  </si>
  <si>
    <t>SD0A65</t>
  </si>
  <si>
    <t>SD0064</t>
  </si>
  <si>
    <t>SD0604</t>
  </si>
  <si>
    <t>PD0010</t>
  </si>
  <si>
    <t>PD0S09</t>
  </si>
  <si>
    <t>PD0A09</t>
  </si>
  <si>
    <t>PD0605</t>
  </si>
  <si>
    <t>PD0046</t>
  </si>
  <si>
    <t>PD0S45</t>
  </si>
  <si>
    <t>PD0A45</t>
  </si>
  <si>
    <t>PD0606</t>
  </si>
  <si>
    <t>PD0004</t>
  </si>
  <si>
    <t>PD0S03</t>
  </si>
  <si>
    <t>PD0A03</t>
  </si>
  <si>
    <t>PD0607</t>
  </si>
  <si>
    <t>PD0044</t>
  </si>
  <si>
    <t>PD0S43</t>
  </si>
  <si>
    <t>PD0A43</t>
  </si>
  <si>
    <t>PD0608</t>
  </si>
  <si>
    <t>TD0002</t>
  </si>
  <si>
    <t>TD0S01</t>
  </si>
  <si>
    <t>TD0A01</t>
  </si>
  <si>
    <t>TD0609</t>
  </si>
  <si>
    <t>TD0071</t>
  </si>
  <si>
    <t>TD0S70</t>
  </si>
  <si>
    <t>TD0A70</t>
  </si>
  <si>
    <t>TD0610</t>
  </si>
  <si>
    <t>TD0068</t>
  </si>
  <si>
    <t>TD0S67</t>
  </si>
  <si>
    <t>TD0A67</t>
  </si>
  <si>
    <t>TD0611</t>
  </si>
  <si>
    <t>AD0032</t>
  </si>
  <si>
    <t>AD0S31</t>
  </si>
  <si>
    <t>AD0A31</t>
  </si>
  <si>
    <t>AD0612</t>
  </si>
  <si>
    <t>Tavola di controllo dei Valori Medi</t>
  </si>
  <si>
    <t>ASSENZE RETRIBUITE</t>
  </si>
  <si>
    <t>ASSENZE NON RETRIBUITE</t>
  </si>
  <si>
    <t>valori medi assenze</t>
  </si>
  <si>
    <t>INDIRIZZO PAGINA WEB DELL'ENTE</t>
  </si>
  <si>
    <t>valore</t>
  </si>
  <si>
    <t>Fino a 1 anno</t>
  </si>
  <si>
    <t>Da 1 a 2 anni</t>
  </si>
  <si>
    <t>Da 2 a 3 anni</t>
  </si>
  <si>
    <t>Oltre i 3 anni</t>
  </si>
  <si>
    <t>Uomo / Donna</t>
  </si>
  <si>
    <t>Tempo determinato</t>
  </si>
  <si>
    <t>TOTALE Tempo determinato</t>
  </si>
  <si>
    <t>T2A</t>
  </si>
  <si>
    <t>(a) personale a tempo indeterminato al quale viene applicato un contratto di lavoro di tipo privatistico (es.: tipografico, chimico, edile,  metalmeccanico, portierato, ecc.) e personale ex medico condotto di cui all'art. 36, comma 3, del CCNL 10.2.2004</t>
  </si>
  <si>
    <t>Anzianità di servizio maturata al 31/12, anche in modo non continuativo, nell'attuale o in altre amministrazioni</t>
  </si>
  <si>
    <t>(1) qualifica unica di dirigente delle professioni sanitarie infermieristiche, tecniche, della riabilitazione, della prevenzione e della professione ostetrica di cui agli artt. 41 e 42 del CCNL 10.2.2004 e all'art. 24, comma 20, del CCNL 3/11/2005</t>
  </si>
  <si>
    <t>(2) profili previsti dall'art.18 del CCNL 19 aprile 2004</t>
  </si>
  <si>
    <t>(b) applicazione dell'art. 15-septies del d.lgs n. 502/92 e successive modificazioni</t>
  </si>
  <si>
    <t>TAB.1A - PERSONALE  DELL'AZIENDA SANITARIA PER  FIGURA PROFESSIONALE</t>
  </si>
  <si>
    <t>PERSONALE</t>
  </si>
  <si>
    <t>TEMPO INDETERMINATO</t>
  </si>
  <si>
    <t>TEMPO DETERMINATO</t>
  </si>
  <si>
    <t xml:space="preserve">COM. DA </t>
  </si>
  <si>
    <t>COM. AD</t>
  </si>
  <si>
    <t>T. PIENO</t>
  </si>
  <si>
    <t>T. PARZ.</t>
  </si>
  <si>
    <t>ALTRI ENTI</t>
  </si>
  <si>
    <t>PROFESSIONI SANITARIE INFERMIERISTICHE</t>
  </si>
  <si>
    <t>Infermiere</t>
  </si>
  <si>
    <t>S07INA</t>
  </si>
  <si>
    <t>Ostetrica</t>
  </si>
  <si>
    <t>Infermiere pediatrico</t>
  </si>
  <si>
    <t>S07IND</t>
  </si>
  <si>
    <t xml:space="preserve">Infermiere generico  </t>
  </si>
  <si>
    <t xml:space="preserve">Infermiere psichiatrico 1 anno scuola  </t>
  </si>
  <si>
    <t>15 septies  (D.Lgs 502/92)</t>
  </si>
  <si>
    <t>TOTALE PERSONALE
(Tab 1F)</t>
  </si>
  <si>
    <t xml:space="preserve">Puericultrice </t>
  </si>
  <si>
    <t>Dietista</t>
  </si>
  <si>
    <t>S07INE</t>
  </si>
  <si>
    <t>Igienista dentale</t>
  </si>
  <si>
    <t>S07TSE</t>
  </si>
  <si>
    <t>Tecnico audioprotesista</t>
  </si>
  <si>
    <t>S07RIE</t>
  </si>
  <si>
    <t>Tecnico audiometrista</t>
  </si>
  <si>
    <t>S07RIF</t>
  </si>
  <si>
    <t xml:space="preserve">Assistente sanitario </t>
  </si>
  <si>
    <t>Tecnico della prevenzione nell'ambiente e nei luoghi di lavoro</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</si>
  <si>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</si>
  <si>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</si>
  <si>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</si>
  <si>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</si>
  <si>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</si>
  <si>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</si>
  <si>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</si>
  <si>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</si>
  <si>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</si>
  <si>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</si>
  <si>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</si>
  <si>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</si>
  <si>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</si>
  <si>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</si>
  <si>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PROFESSIONI SANITARIE RIABILITATIVE</t>
  </si>
  <si>
    <t>Tavola di compresenza tra importi comunicati in tab.13 e mensilità (tab.12) o personale esterno (tab.3)</t>
  </si>
  <si>
    <t>INFORMAZIONI ISTITUZIONE</t>
  </si>
  <si>
    <t>DOMANDE PRESENTI IN CIRCOLARE</t>
  </si>
  <si>
    <t>Collocamento a riposo per limiti di età</t>
  </si>
  <si>
    <t>ALTRE SPESE ACCESSORIE ED INDENNITA' VARIE</t>
  </si>
  <si>
    <t>Nomina da concorso</t>
  </si>
  <si>
    <t>C01</t>
  </si>
  <si>
    <t>C03</t>
  </si>
  <si>
    <t>C17</t>
  </si>
  <si>
    <t>C18</t>
  </si>
  <si>
    <t>C19</t>
  </si>
  <si>
    <t>C99</t>
  </si>
  <si>
    <t xml:space="preserve">Assunzione per chiamata diretta (L. 68/99 - categorie protette) </t>
  </si>
  <si>
    <t xml:space="preserve">Assunzione per chiamata numerica (L. 68/99 - categorie protette) </t>
  </si>
  <si>
    <t>A23</t>
  </si>
  <si>
    <t>A24</t>
  </si>
  <si>
    <t>A27</t>
  </si>
  <si>
    <t>A28</t>
  </si>
  <si>
    <t>A29</t>
  </si>
  <si>
    <t>A30</t>
  </si>
  <si>
    <t>A31</t>
  </si>
  <si>
    <t>L115</t>
  </si>
  <si>
    <t>CONTRATTI PER RESA SERVIZI/ADEMPIMENTI OBBLIGATORI PER LEGGE</t>
  </si>
  <si>
    <t>P072</t>
  </si>
  <si>
    <t>SOMME RIMBORSATE ALLE UNIVERSITÀ PER INDENNITÀ DE MARIA</t>
  </si>
  <si>
    <t>v</t>
  </si>
  <si>
    <t>u=v</t>
  </si>
  <si>
    <t>I507</t>
  </si>
  <si>
    <t>PERSONALE NON DIRIGENTE</t>
  </si>
  <si>
    <t>Totale Risorse fisse</t>
  </si>
  <si>
    <t>Risorse variabili</t>
  </si>
  <si>
    <t>Totale Risorse variabili</t>
  </si>
  <si>
    <t>U267</t>
  </si>
  <si>
    <t>U268</t>
  </si>
  <si>
    <t>U274</t>
  </si>
  <si>
    <t>T1A</t>
  </si>
  <si>
    <t>T1B</t>
  </si>
  <si>
    <t>T1C</t>
  </si>
  <si>
    <t>T1D</t>
  </si>
  <si>
    <t>T1F</t>
  </si>
  <si>
    <t>LEGGE 104/92</t>
  </si>
  <si>
    <t>ASS.RETRIB.: MATERNITA', CONGEDO PARENT, MALATTIA FIGLIO</t>
  </si>
  <si>
    <t>ALTRI PERMESSI ED ASSENZE RETRIBUITE</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</si>
  <si>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</si>
  <si>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</si>
  <si>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</si>
  <si>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</si>
  <si>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</si>
  <si>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</si>
  <si>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</si>
  <si>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</si>
  <si>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</si>
  <si>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</si>
  <si>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</si>
  <si>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INDENNITA' DI SPECIFICITA' MEDICO-VETERINARIA</t>
  </si>
  <si>
    <t>U449</t>
  </si>
  <si>
    <t>P098</t>
  </si>
  <si>
    <t>Indicare il totale delle somme trattenute ai dipendenti nell'anno di rilevazione per le assenze per malattia in applicazione dell'art. 71 del D.L. n. 112 del 25/06/2008 convertito in L. 133/2008.</t>
  </si>
  <si>
    <t>TEMPO PIENO</t>
  </si>
  <si>
    <t>TEMPO PARZ.</t>
  </si>
  <si>
    <t xml:space="preserve">COM. AD </t>
  </si>
  <si>
    <t>Congruenza (max scostamento consentito +/- 2%)</t>
  </si>
  <si>
    <t>v. a. di f&lt;=2%</t>
  </si>
  <si>
    <t>C25</t>
  </si>
  <si>
    <t>tra 41 e 43 anni</t>
  </si>
  <si>
    <t>44 e oltre</t>
  </si>
  <si>
    <t>tra 65 e 67 anni</t>
  </si>
  <si>
    <t>68 e oltre</t>
  </si>
  <si>
    <t>O10</t>
  </si>
  <si>
    <t>CONGEDI RETRIBUITI AI SENSI DELL'ART.42,C.5, DLGS 151/2001</t>
  </si>
  <si>
    <t>Tavola di controllo dei valori di spesa per arretrati a.p. e altre accessorie di T13: incidenza % di ciascun valore sul totale delle spese di Tabella 13</t>
  </si>
  <si>
    <t>Incidenza percentuale arretrati a.p.</t>
  </si>
  <si>
    <t>Incidenza percentuale altre accessorie</t>
  </si>
  <si>
    <t>Incongruenza 8</t>
  </si>
  <si>
    <t>c=(b/a)</t>
  </si>
  <si>
    <t>f=(e/a)</t>
  </si>
  <si>
    <t>IN 8</t>
  </si>
  <si>
    <t>Congruenza (max incidenza consentita 20%)</t>
  </si>
  <si>
    <t>c&lt;=20%</t>
  </si>
  <si>
    <t>f&lt;=20%</t>
  </si>
  <si>
    <t>M000</t>
  </si>
  <si>
    <t>A015</t>
  </si>
  <si>
    <t>A035</t>
  </si>
  <si>
    <t>A045</t>
  </si>
  <si>
    <t>A070</t>
  </si>
  <si>
    <t>F50H</t>
  </si>
  <si>
    <t>P074</t>
  </si>
  <si>
    <t>P099</t>
  </si>
  <si>
    <t>SOMME RIMBORSATE PER PERSONALE COMAND./FUORI RUOLO/IN CONV.</t>
  </si>
  <si>
    <t>SOMME RICEVUTE DA U.E. E/O PRIVATI (-)</t>
  </si>
  <si>
    <t>RIMBORSI RICEVUTI PER PERS. COMAND./FUORI RUOLO/IN CONV. (-)</t>
  </si>
  <si>
    <t>ALTRI RIMBORSI RICEVUTI DALLE AMMINISTRAZIONI (-)</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</si>
  <si>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</si>
  <si>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</si>
  <si>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 xml:space="preserve">valori medi annui pro-capite per indennità e compensi accessori </t>
    </r>
    <r>
      <rPr>
        <sz val="8"/>
        <rFont val="Arial"/>
        <family val="2"/>
      </rPr>
      <t>(**)</t>
    </r>
  </si>
  <si>
    <t>INDENNITA' FISSE (1)</t>
  </si>
  <si>
    <r>
      <t xml:space="preserve">(1)  è compresa l'INDENNITA' DI ESCLUSIVITA' che viene, invece, esclusa nel calcolo della </t>
    </r>
    <r>
      <rPr>
        <i/>
        <sz val="8"/>
        <rFont val="Arial"/>
        <family val="2"/>
      </rPr>
      <t>"retribuzione media pro-capite"</t>
    </r>
  </si>
  <si>
    <t>(**) Valore medio annuo pro-capite calcolato dividendo la spesa per le unità di riferimento (mensilità della T12 / 12)</t>
  </si>
  <si>
    <t>unità per il calcolo delle assenze (*)</t>
  </si>
  <si>
    <t>Tavola di congruenza tra i giorni di assenza di Tabella 11 e i valori di Organico di Tabella 1, 3, 4, 5; coerenza dei gg di assenza pro-capite con il numero MAX dei gg lavorativi annui</t>
  </si>
  <si>
    <t>NOTE</t>
  </si>
  <si>
    <t>Indicare il numero di contratti per prestazioni professionali consistenti nella resa di servizi o adempimenti obbligatori per legge.</t>
  </si>
  <si>
    <t>Quanti sono i dipendenti al 31.12 in aspettativa per dottorato di ricerca con retribuzione a carico dell'amministrazione ai sensi dell’articolo 2 della legge 476/1984 e s.m.?</t>
  </si>
  <si>
    <t>assenze in T11, ma nessuna unità in T1</t>
  </si>
  <si>
    <t>Voce di spesa (Tab 14)</t>
  </si>
  <si>
    <t>codice (Tab 14)</t>
  </si>
  <si>
    <t>Compresenza 
e/o 
controllo incidenza %</t>
  </si>
  <si>
    <t>Incidenza % 
L105 / P062</t>
  </si>
  <si>
    <t xml:space="preserve">Controllo incidenza % L105 / P062  =&gt;  </t>
  </si>
  <si>
    <t>Incongruenza
[(a-gg formazione)&gt;(mens.T12/12*260)]</t>
  </si>
  <si>
    <t>TREDICESIMA MENSILITA'</t>
  </si>
  <si>
    <t>ARRETRATI PER ANNI PRECEDENTI</t>
  </si>
  <si>
    <t>RECUPERI PER RITARDI ASSENZE ECC.</t>
  </si>
  <si>
    <t>INDENNITA' DE MARIA</t>
  </si>
  <si>
    <t>I421</t>
  </si>
  <si>
    <t>malattie dell'apparato cardiovascolare</t>
  </si>
  <si>
    <t>chirurgia plastica, ricostruttiva ed estetica</t>
  </si>
  <si>
    <t>medicina fisica e riabilitativa</t>
  </si>
  <si>
    <t>oncologia medica</t>
  </si>
  <si>
    <t>medicina d'emergenza-urgenza</t>
  </si>
  <si>
    <t>SMS056</t>
  </si>
  <si>
    <t>medicina termale</t>
  </si>
  <si>
    <t>SMS057</t>
  </si>
  <si>
    <t>SMS058</t>
  </si>
  <si>
    <t>S203</t>
  </si>
  <si>
    <t>ALTRI COMPENSI ACCESSORI PERSONALE UNIVERSITARIO</t>
  </si>
  <si>
    <t>T12 non compilata o assenze comunicate &gt; gg lavorabili (</t>
  </si>
  <si>
    <t>I533</t>
  </si>
  <si>
    <t>INDENNITA' PROFESSIONALE SPECIFICA</t>
  </si>
  <si>
    <t>I424</t>
  </si>
  <si>
    <t>S720</t>
  </si>
  <si>
    <t>S761</t>
  </si>
  <si>
    <t>COMPETENZE PERSONALE COMANDATO/DISTACCATO PRESSO L'AMM.NE</t>
  </si>
  <si>
    <t>TOTALE del personale da distribuire</t>
  </si>
  <si>
    <t>REFERENTE DA CONTATTARE</t>
  </si>
  <si>
    <t>Domande SI_1</t>
  </si>
  <si>
    <t>Unità annue
dichiarate in SI_1</t>
  </si>
  <si>
    <t>Totale presenti al
31-12 dichiarati in T1</t>
  </si>
  <si>
    <t>Controllo</t>
  </si>
  <si>
    <t>Assenze dichiarate</t>
  </si>
  <si>
    <t xml:space="preserve">Compresenza </t>
  </si>
  <si>
    <t>Previsti</t>
  </si>
  <si>
    <t>Assegnati a personale a tempo indeterminato</t>
  </si>
  <si>
    <t>Assegnati a personale art. 15 septies</t>
  </si>
  <si>
    <t>Previste</t>
  </si>
  <si>
    <t>T1G</t>
  </si>
  <si>
    <t>SQ 8</t>
  </si>
  <si>
    <t>Assegnate a personale a tempo indeterminato</t>
  </si>
  <si>
    <t>Assegnate a personale art. 15 septies</t>
  </si>
  <si>
    <t>VOCI DI SPESA RILEVATE</t>
  </si>
  <si>
    <t>IMPORTO SICO</t>
  </si>
  <si>
    <t>IMPORTO BILANCIO (*)</t>
  </si>
  <si>
    <t>TABELLA 12</t>
  </si>
  <si>
    <t>A999</t>
  </si>
  <si>
    <t>TABELLA 13</t>
  </si>
  <si>
    <t>###</t>
  </si>
  <si>
    <t>ASSEGNI NUCLEO FAMILIARE</t>
  </si>
  <si>
    <t>GESTIONE MENSE</t>
  </si>
  <si>
    <t xml:space="preserve">CONTRIBUTI A CARICO DELL'AMMINISTRAZIONE SU COMPETENZE FISSE ED ACCESSORIE </t>
  </si>
  <si>
    <t xml:space="preserve">IRAP </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</si>
  <si>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</si>
  <si>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</si>
  <si>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</si>
  <si>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</si>
  <si>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</si>
  <si>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</si>
  <si>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TRC</t>
  </si>
  <si>
    <t>IN 3</t>
  </si>
  <si>
    <t>NOTE: Elenco Istituzioni ed importi dei rimborsi effettuati (**)</t>
  </si>
  <si>
    <t>NOTE: Elenco Istituzioni ed importi dei rimborsi ricevuti (***)</t>
  </si>
  <si>
    <t>(***) campo riservato all'inserimento delle informazioni di dettaglio (nome Istituzione ed importo) riguardanti i rimborsi ricevuti (P090, P098, P099). Eventuali note su altre voci di spesa dovranno essere immesse nel campo "note e chiarimenti" della SI_1</t>
  </si>
  <si>
    <t>(**) campo riservato all'inserimento delle informazioni di dettaglio (nome Istituzione ed importo) riguardanti i rimborsi effettuati (P071, P072, P074). Eventuali note su altre voci di spesa dovranno essere immesse nel campo "note e chiarimenti" della SI_1</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</si>
  <si>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</si>
  <si>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</si>
  <si>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</si>
  <si>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</si>
  <si>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</si>
  <si>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</si>
  <si>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</si>
  <si>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</si>
  <si>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</si>
  <si>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</si>
  <si>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</si>
  <si>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</si>
  <si>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</si>
  <si>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</si>
  <si>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</si>
  <si>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</si>
  <si>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</si>
  <si>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</si>
  <si>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</si>
  <si>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</si>
  <si>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</si>
  <si>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DIPARTIMENTI</t>
  </si>
  <si>
    <t>SOMME CORRISPOSTE AD AGENZIA DI SOMMINISTRAZIONE (INTERINALI)</t>
  </si>
  <si>
    <t>ONERI PER I CONTRATTI DI SOMMINISTRAZIONE (INTERINALI)</t>
  </si>
  <si>
    <t xml:space="preserve">RETRIBUZIONI PERSONALE A TEMPO DETERMINATO </t>
  </si>
  <si>
    <t>COMPENSI PER PERSONALE ADDETTO A LAVORI SOCIALMENTE UTILI</t>
  </si>
  <si>
    <t>C21</t>
  </si>
  <si>
    <t>A35</t>
  </si>
  <si>
    <t>CONTRIBUTI A CARICO DELL'AMM.NE PER FONDI PREV. COMPLEMENTARE</t>
  </si>
  <si>
    <t>P035</t>
  </si>
  <si>
    <t>Si</t>
  </si>
  <si>
    <t>No</t>
  </si>
  <si>
    <r>
      <rPr>
        <b/>
        <sz val="7"/>
        <rFont val="Helv"/>
      </rPr>
      <t>IRAP</t>
    </r>
    <r>
      <rPr>
        <sz val="7"/>
        <rFont val="Helv"/>
      </rPr>
      <t xml:space="preserve">
</t>
    </r>
    <r>
      <rPr>
        <b/>
        <sz val="7"/>
        <rFont val="Helv"/>
      </rPr>
      <t>Commerciale</t>
    </r>
  </si>
  <si>
    <t>Totale Fondo posizione</t>
  </si>
  <si>
    <t>Totale Fondo condizioni di lavoro</t>
  </si>
  <si>
    <t>Totale Fondo risultato</t>
  </si>
  <si>
    <t>F96H</t>
  </si>
  <si>
    <t>IND. DI VACANZA CONTRATTUALE</t>
  </si>
  <si>
    <t>IND DIREZ. STRUTT. COMP.</t>
  </si>
  <si>
    <t>RETRIBUZIONE DI POSIZIONE</t>
  </si>
  <si>
    <t>RETRIBUZIONE DI POSIZIONE - QUOTA VARIABILE</t>
  </si>
  <si>
    <t>MAGGIORAZIONE RETRIB. DI POSIZIONE DIRETTORE DIPARTIMENTO</t>
  </si>
  <si>
    <t>INDENNITÀ ART. 42, COMMA 5-TER, D.LGS. 151/2001</t>
  </si>
  <si>
    <t>ONORARI AVVOCATI</t>
  </si>
  <si>
    <t>COMPENSO PER TURNI DI GUARDIA NOTTURNI DIRIGENTI</t>
  </si>
  <si>
    <t>I227</t>
  </si>
  <si>
    <t>S750</t>
  </si>
  <si>
    <t xml:space="preserve">ALTRE SOMME RIMBORSATE ALLE AMMINISTRAZIONI </t>
  </si>
  <si>
    <t>Coerenza T1 con personale T3 OUT</t>
  </si>
  <si>
    <t>Coerenza distribuzione territoriale</t>
  </si>
  <si>
    <t>sono presenti unità in T1 o personale esterno in T3, ma non assenze in T11</t>
  </si>
  <si>
    <t xml:space="preserve">CONTRIBUTI A CARICO DELL'AMM.NE PER FONDI PREV. COMPLEMENTARE </t>
  </si>
  <si>
    <t>ATTENZIONE: Per gli Enti che non sono tenuti all’invio della Tabella 10, la Tavola va considerata con riferimento al diagnostico della colonna “Coerenza T1 con personale T3 OUT”</t>
  </si>
  <si>
    <t>Personale stabilizzato da LSU/LPU</t>
  </si>
  <si>
    <t>COMPENSI PER PERSONALE LSU/LPU</t>
  </si>
  <si>
    <t>di cui Psichiatri</t>
  </si>
  <si>
    <t>NOTE E CHIARIMENTI ALLA RILEVAZIONE
(max 1500 caratteri)</t>
  </si>
  <si>
    <t xml:space="preserve">Tavola di congruenza tra il personale a Tempo Determinato comunicato in T2 con la ripartizione dello stesso personale comunicato in T2A
</t>
  </si>
  <si>
    <t>Totale T2</t>
  </si>
  <si>
    <t>Totale T2A</t>
  </si>
  <si>
    <t>Confronto T2/T2A</t>
  </si>
  <si>
    <t>U+D</t>
  </si>
  <si>
    <t>a con d</t>
  </si>
  <si>
    <t>b con e</t>
  </si>
  <si>
    <t>IN 10</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</si>
  <si>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</si>
  <si>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</si>
  <si>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</si>
  <si>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</si>
  <si>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</si>
  <si>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</si>
  <si>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</si>
  <si>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</si>
  <si>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(sono evidenziate quelle valorizzate nella T1)</t>
  </si>
  <si>
    <t>(sono evidenziate le qualifiche valorizzate per l'anno)</t>
  </si>
  <si>
    <t>Risoluz. rapporto di lavoro</t>
  </si>
  <si>
    <t>F27I</t>
  </si>
  <si>
    <t>Somme
dichiarate in SI_1</t>
  </si>
  <si>
    <t>Medici Universitari</t>
  </si>
  <si>
    <t>I418</t>
  </si>
  <si>
    <t>ASSEGNO AD PERSONAM</t>
  </si>
  <si>
    <t xml:space="preserve"> Incongruenza 11</t>
  </si>
  <si>
    <t>Tavola di compresenza tra valori di organico di personale con rapporto di lavoro flessibile di Tabella 2 e relativa spesa di Tabella 14</t>
  </si>
  <si>
    <t xml:space="preserve"> Incongruenza 1</t>
  </si>
  <si>
    <t>Tavola di compresenza tra valori di organico di personale con rapporto di lavoro flessibile di Scheda Informativa 1 e relativa spesa di Tabella 14</t>
  </si>
  <si>
    <t>Tipologia lavoro flessibile (SI_1)</t>
  </si>
  <si>
    <t>Unità annue 
(SI_1)</t>
  </si>
  <si>
    <t>Valore Medio Unitario:
b / a</t>
  </si>
  <si>
    <t>IN 11</t>
  </si>
  <si>
    <t>Tavola di coerenza tra valori dichiarati in SI_1 come appartenenti a categorie protette, titolari di permessi per legge n. 104/92, titolari di permessi ai sensi dell'art. 42, comma 5 d.lgs. 151/2001, con il personale indicato in  Tab. 1</t>
  </si>
  <si>
    <t xml:space="preserve"> Incongruenza 12</t>
  </si>
  <si>
    <t xml:space="preserve">Tavola di compresenza tra valori dichiarati nella SI_1 come titolari di permessi per legge n. 104/92 e titolari di permessi ai sensi dell'art. 42, comma 5 d.lgs. 151/2001, con le giornate di assenza indicate in Tab. 11 </t>
  </si>
  <si>
    <t xml:space="preserve"> Incongruenza 13</t>
  </si>
  <si>
    <t>Tavola di compresenza tra le somme trattenute per malattia indicate nella SI_1 e i giorni di assenza per malattia retribuita indicati nella Tab. 11</t>
  </si>
  <si>
    <t>IN 12</t>
  </si>
  <si>
    <t>IN 13</t>
  </si>
  <si>
    <t xml:space="preserve">Tavola di congruenza tra i giorni totali pro-capite di assenza (escluse assenze per formazione e quelle non retribuite) calcolati dai valori indicati nella Tabella 11, con il numero MAX dei gg lavorativi annui
</t>
  </si>
  <si>
    <t>Totale della Tabella T11 esclusa formazione e altre ass. non retribuite</t>
  </si>
  <si>
    <t>Mensilità/12</t>
  </si>
  <si>
    <t>Incongruenza 14</t>
  </si>
  <si>
    <t>IN 14</t>
  </si>
  <si>
    <t>INCENTIVI PER FUNZIONI TECNICHE</t>
  </si>
  <si>
    <t>SQUADRATURA 9</t>
  </si>
  <si>
    <t>Risorse / Costituzione del fondo</t>
  </si>
  <si>
    <t>Impeghi / Importi erogati</t>
  </si>
  <si>
    <t>Risorse fisse aventi carattere di certezza e stabilità</t>
  </si>
  <si>
    <t>Fondo</t>
  </si>
  <si>
    <t>Natura</t>
  </si>
  <si>
    <t>Voce</t>
  </si>
  <si>
    <t>Dato</t>
  </si>
  <si>
    <t>INCONGRUENZA 15</t>
  </si>
  <si>
    <t>SCHEDA UNIFICATA EX ART. 40 BIS, COMMA 3 DEL D.LGS. N.165/2001:</t>
  </si>
  <si>
    <t>"SPECIFICHE INFORMAZIONI SULLA CONTRATTAZIONE INTEGRATIVA"</t>
  </si>
  <si>
    <t>INCONGRUENZA 16</t>
  </si>
  <si>
    <t>Contatore</t>
  </si>
  <si>
    <t>GEN</t>
  </si>
  <si>
    <t>FONDO RELATIVO ALL'ANNO DI RILEVAZIONE / TEMPISTICA DELLA C.I.</t>
  </si>
  <si>
    <t>Cod_sez</t>
  </si>
  <si>
    <t>Cod_dom</t>
  </si>
  <si>
    <t>Tipo_dom</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</si>
  <si>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</si>
  <si>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</si>
  <si>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</si>
  <si>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</si>
  <si>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</si>
  <si>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</si>
  <si>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LEG290</t>
  </si>
  <si>
    <t>ORG</t>
  </si>
  <si>
    <t>ORGANIZZAZIONE E INCARICHI</t>
  </si>
  <si>
    <t>ORG138</t>
  </si>
  <si>
    <t>ORG166</t>
  </si>
  <si>
    <t>ORG132</t>
  </si>
  <si>
    <t>ORG143</t>
  </si>
  <si>
    <t>ORG202</t>
  </si>
  <si>
    <t>ORG130</t>
  </si>
  <si>
    <t>ORG271</t>
  </si>
  <si>
    <t>Numero di posizioni dirigenziali effettivamente coperte alla data del 31.12 dell'anno di rilevazione con incarico ad interim</t>
  </si>
  <si>
    <t>ORG272</t>
  </si>
  <si>
    <t>PRD</t>
  </si>
  <si>
    <t>PRD137</t>
  </si>
  <si>
    <t>PRD115</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</si>
  <si>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</si>
  <si>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</si>
  <si>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</si>
  <si>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</si>
  <si>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</si>
  <si>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</si>
  <si>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</si>
  <si>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</si>
  <si>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</si>
  <si>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PEO119</t>
  </si>
  <si>
    <t>PEO133</t>
  </si>
  <si>
    <t>SQ 9</t>
  </si>
  <si>
    <t>IN 15</t>
  </si>
  <si>
    <t>IN 16</t>
  </si>
  <si>
    <t>SICI</t>
  </si>
  <si>
    <t>PERSONALE IN ASPETTATIVA</t>
  </si>
  <si>
    <t>Personale in aspettativa (OUT)
(Tab 3)</t>
  </si>
  <si>
    <t>R.I.A.</t>
  </si>
  <si>
    <t>A031</t>
  </si>
  <si>
    <t xml:space="preserve">STIPENDIO 
più I.I.S </t>
  </si>
  <si>
    <t xml:space="preserve">(1) qualifica unica di dirigente delle professioni sanitarie infermieristiche, tecniche, della riabilitazione, della prevenzione e della professione ostetrica di cui agli artt. 8 e 9 del CCNL 17.10.2008 </t>
  </si>
  <si>
    <t>TAB.1SD - PERSONALE DIPENDENTE E NON DIPENDENTE DEL SERVIZIO DIPENDENZE PER PROFILO PROFESSIONALE</t>
  </si>
  <si>
    <t>Dipendenti (*)</t>
  </si>
  <si>
    <t>Altre forme di rapporto professionale (**)</t>
  </si>
  <si>
    <t>T1SD</t>
  </si>
  <si>
    <t>Decurtazioni</t>
  </si>
  <si>
    <t>INCONGRUENZA 9</t>
  </si>
  <si>
    <t>F00P</t>
  </si>
  <si>
    <t>F01P</t>
  </si>
  <si>
    <t>Totale Decurtazioni</t>
  </si>
  <si>
    <t>U22I</t>
  </si>
  <si>
    <t>GEN353</t>
  </si>
  <si>
    <t>GEN354</t>
  </si>
  <si>
    <t>GEN355</t>
  </si>
  <si>
    <t>IN 9</t>
  </si>
  <si>
    <t>LSU/LPU/ASU(*)</t>
  </si>
  <si>
    <t>PSP871</t>
  </si>
  <si>
    <t>Indicare il costo degli specialisti ambulatoriali interni</t>
  </si>
  <si>
    <t>Indicare il costo dei medici addetti alle attività della medicina dei servizi territoriali</t>
  </si>
  <si>
    <t>A41</t>
  </si>
  <si>
    <t>U01D</t>
  </si>
  <si>
    <t>U01F</t>
  </si>
  <si>
    <t>U01H</t>
  </si>
  <si>
    <t>Altri istituti non compresi fra i precedenti</t>
  </si>
  <si>
    <t>U998</t>
  </si>
  <si>
    <t>Art 1 c 456 L 147/2013 - Decurtazione permanente</t>
  </si>
  <si>
    <t>Art 23 c 2 Dlgs 75/2017 - Dec. fondo rispetto limite 2016</t>
  </si>
  <si>
    <t>U01K</t>
  </si>
  <si>
    <t>U01L</t>
  </si>
  <si>
    <t>Art 40 c 3-q DLgs 165/2001 - Dec. anno per piani di recup.</t>
  </si>
  <si>
    <t>F01S</t>
  </si>
  <si>
    <t>U01N</t>
  </si>
  <si>
    <t>U01P</t>
  </si>
  <si>
    <t>Art 43 L 449/1997 - Entr. conto terzi o utenza o sponsor.</t>
  </si>
  <si>
    <t>Art 16 cc 4-5-6 DL 98/11 - Risp. piani razionalizzazione</t>
  </si>
  <si>
    <t>Art 1 c 456 L. 147/2013 - Decurtazione permanente</t>
  </si>
  <si>
    <t>RISPETTO DI SPECIFICI LIMITI DI LEGGE</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</si>
  <si>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</si>
  <si>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</si>
  <si>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</si>
  <si>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</si>
  <si>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ORG376</t>
  </si>
  <si>
    <t>ORG377</t>
  </si>
  <si>
    <t>ORG378</t>
  </si>
  <si>
    <t>ORG379</t>
  </si>
  <si>
    <t>ORG380</t>
  </si>
  <si>
    <t>ORG381</t>
  </si>
  <si>
    <t>PERFORMANCE / RISULTATO</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</si>
  <si>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</si>
  <si>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</si>
  <si>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</si>
  <si>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</si>
  <si>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</si>
  <si>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</si>
  <si>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(eventuale) Importo della decurtazione operata complessivamente sui fondi per la contrattazione integrativa dell'anno corrente a seguito della rideterminazione delle strutture ai sensi dell'art. 9-quinquies del DL 78/2015 (euro)</t>
  </si>
  <si>
    <t>Valore medio su base annua della retribuzione per gli incarichi dirigenziali ad interim (risultato in euro)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</si>
  <si>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</si>
  <si>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</si>
  <si>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Specifico trattamento economico</t>
  </si>
  <si>
    <t>Indennità di incarico di direzione di struttura complessa</t>
  </si>
  <si>
    <t>Indennità condizioni di lavoro</t>
  </si>
  <si>
    <t>Retribuzione di risultato</t>
  </si>
  <si>
    <t>SD0CO1</t>
  </si>
  <si>
    <t>SD0SE1</t>
  </si>
  <si>
    <t>SD0AI1</t>
  </si>
  <si>
    <t>SD048B</t>
  </si>
  <si>
    <t>SD0CO2</t>
  </si>
  <si>
    <t>SD0SE2</t>
  </si>
  <si>
    <t>SD0AI2</t>
  </si>
  <si>
    <t>SD048C</t>
  </si>
  <si>
    <t>SD0CO3</t>
  </si>
  <si>
    <t>SD0SE3</t>
  </si>
  <si>
    <t>SD0AI3</t>
  </si>
  <si>
    <t>SD048D</t>
  </si>
  <si>
    <t>SD0CO4</t>
  </si>
  <si>
    <t>SD0SE4</t>
  </si>
  <si>
    <t>SD0AI4</t>
  </si>
  <si>
    <t>SD048E</t>
  </si>
  <si>
    <t>N18694</t>
  </si>
  <si>
    <t>N16695</t>
  </si>
  <si>
    <t>MEDICI  (***)</t>
  </si>
  <si>
    <t>VETERINARI  (***)</t>
  </si>
  <si>
    <t>ODONTOIATRI  (***)</t>
  </si>
  <si>
    <t>DIRIGENTI PROFESSIONI SANITARIE  (***)</t>
  </si>
  <si>
    <t>PS</t>
  </si>
  <si>
    <t>PROFILI RUOLO SANITARIO - PERSONALE INFERMIERISTICO</t>
  </si>
  <si>
    <t>PROFILI RUOLO SANITARIO - PERSONALE TECNICO SANITARIO</t>
  </si>
  <si>
    <t>PROFILI RUOLO SANITARIO - PERSONALE VIGILANZA E ISPEZIONE</t>
  </si>
  <si>
    <t>PROFILI RUOLO SANITARIO - PERSONALE FUNZIONI RIABILITATIVE</t>
  </si>
  <si>
    <t>DIR. RUOLO PROFESSIONALE  (***)</t>
  </si>
  <si>
    <t>PROFILI RUOLO PROFESSIONALE</t>
  </si>
  <si>
    <t>DIR. RUOLO TECNICO  (***)</t>
  </si>
  <si>
    <t>PROFILI RUOLO TECNICO</t>
  </si>
  <si>
    <t>DIR. RUOLO AMMINISTRATIVO  (***)</t>
  </si>
  <si>
    <t>PROFILI RUOLO AMMINISTRATIVO</t>
  </si>
  <si>
    <t>PERSONALE CONTRATTISTA</t>
  </si>
  <si>
    <t>Uomini
(a)</t>
  </si>
  <si>
    <t>Donne
(b)</t>
  </si>
  <si>
    <t>Uomini
©</t>
  </si>
  <si>
    <t>Donne
(d)</t>
  </si>
  <si>
    <t>Uomini
(e)</t>
  </si>
  <si>
    <t>Donne
(f)</t>
  </si>
  <si>
    <t>Uomini
(a+c+e)</t>
  </si>
  <si>
    <t>Donne
(b+d+f)</t>
  </si>
  <si>
    <t>(*) non concorrono al Totale Personale</t>
  </si>
  <si>
    <t>anestesia, rianimazione, terapia intensiva e del dolore</t>
  </si>
  <si>
    <t>endocrinologia e malattie del metabolismo</t>
  </si>
  <si>
    <t>farmacologia e tossicologia clinica</t>
  </si>
  <si>
    <t>SMS060</t>
  </si>
  <si>
    <t>malattie infettive e tropicali</t>
  </si>
  <si>
    <t>SMS061</t>
  </si>
  <si>
    <t>medicina dello sport e dell'esercizio fisico</t>
  </si>
  <si>
    <t>medicina di comunità e delle cure primarie</t>
  </si>
  <si>
    <t>patologia clinica e biochimica clinica</t>
  </si>
  <si>
    <t>SMS059</t>
  </si>
  <si>
    <t>statistica sanitaria e biometria</t>
  </si>
  <si>
    <t xml:space="preserve">TAB. 1F - DIRIGENTI MEDICI DISTINTI PER SPECIALITA' </t>
  </si>
  <si>
    <t>Licenziamenti disposti dall’ente</t>
  </si>
  <si>
    <t>AP</t>
  </si>
  <si>
    <t>F10M</t>
  </si>
  <si>
    <t>F10N</t>
  </si>
  <si>
    <t>Trattamento accessorio ruolo Ricerca IRCCS/IZS</t>
  </si>
  <si>
    <t>U04E</t>
  </si>
  <si>
    <t>U04F</t>
  </si>
  <si>
    <t>U04G</t>
  </si>
  <si>
    <t>Totale trattamento accessorio Ricerca IRCCS/IZS</t>
  </si>
  <si>
    <t>Art 1 c 429 L 205/17 - Progetti vincitori bandi pubblici</t>
  </si>
  <si>
    <t>F10R</t>
  </si>
  <si>
    <t>F10T</t>
  </si>
  <si>
    <t>LEG398</t>
  </si>
  <si>
    <t>Specialisti Ambulaturiali Convenzionati (*)</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</si>
  <si>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</si>
  <si>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</si>
  <si>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</si>
  <si>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</si>
  <si>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</si>
  <si>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</si>
  <si>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DIRETTORI GENERALI</t>
  </si>
  <si>
    <t>MEDICI</t>
  </si>
  <si>
    <t>VETERINARI</t>
  </si>
  <si>
    <t>ODONTOIATRI</t>
  </si>
  <si>
    <t>DIRIG. SANITARI NON MEDICI</t>
  </si>
  <si>
    <t>DIRIGENTI PROFESSIONI SANITARIE</t>
  </si>
  <si>
    <t>DIR. RUOLO PROFESSIONALE</t>
  </si>
  <si>
    <t>DIR. RUOLO TECNICO</t>
  </si>
  <si>
    <t>DIR. RUOLO AMMINISTRATIVO</t>
  </si>
  <si>
    <t>Categorie</t>
  </si>
  <si>
    <t>SPECIALISTA DELLA COMUNICAZIONE ISTITUZIONALE</t>
  </si>
  <si>
    <t>STRUTTURA 21</t>
  </si>
  <si>
    <t>STRUTTURA 22</t>
  </si>
  <si>
    <t>Figura professionale</t>
  </si>
  <si>
    <t>MEDICI, ODONTOIATRI, VETERINARI</t>
  </si>
  <si>
    <t>BIOLOGI, CHIMICI, FARMACISTI, FISICI, PSICOLOGI</t>
  </si>
  <si>
    <t>DIRIGENTI  PROFESSIONALI, TECNICI, AMMINISTRATIVI</t>
  </si>
  <si>
    <t>Incarichi / Funzioni</t>
  </si>
  <si>
    <t>Posizione</t>
  </si>
  <si>
    <t xml:space="preserve">Assegnati </t>
  </si>
  <si>
    <t>TD0C02</t>
  </si>
  <si>
    <t>TD0S02</t>
  </si>
  <si>
    <t>TD0A02</t>
  </si>
  <si>
    <t>TD0810</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</si>
  <si>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</si>
  <si>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</si>
  <si>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Indicare le ore di servizio effettuate nel corso dell'anno di rilevazione dagli specialisti ambulatoriali interni</t>
  </si>
  <si>
    <t>DR</t>
  </si>
  <si>
    <t>Fondo per la retribuzione degli incarichi</t>
  </si>
  <si>
    <t>Destinazioni erogate per prestazioni rese nell'anno di riferimento</t>
  </si>
  <si>
    <t>F10J</t>
  </si>
  <si>
    <t>SQ9</t>
  </si>
  <si>
    <t>Art 94 c 3 L A Ccnl 16-18 - Increm 248,30 euro da 31.12.2018</t>
  </si>
  <si>
    <t>F12R</t>
  </si>
  <si>
    <t>Art 94 c 3 L B Ccnl 16-18 - RIA e ass pers cess anno prec.te</t>
  </si>
  <si>
    <t>F12S</t>
  </si>
  <si>
    <t>U04X</t>
  </si>
  <si>
    <t>Art 94 c 3 L C Ccnl 16-18 - Incr. rid. stabile dot. org</t>
  </si>
  <si>
    <t>F12T</t>
  </si>
  <si>
    <t>U04Y</t>
  </si>
  <si>
    <t>Art 94 c 3 L D Ccnl 16-18 - Incr dotaz org (mod rami az.li)</t>
  </si>
  <si>
    <t>F12U</t>
  </si>
  <si>
    <t>Art 94 c 3 L D Ccnl 16-18 - Incr dotaz org (nuove ass.ni)</t>
  </si>
  <si>
    <t>F14R</t>
  </si>
  <si>
    <t>U05B</t>
  </si>
  <si>
    <t>F12W</t>
  </si>
  <si>
    <t>Totale Destinazioni erogate per prestazioni rese nell'anno di riferimento</t>
  </si>
  <si>
    <t>Art 94 c 4 L A Ccnl 16-18 - Att nuovi serv a parità di pers</t>
  </si>
  <si>
    <t>F12X</t>
  </si>
  <si>
    <t>F12Y</t>
  </si>
  <si>
    <t>Art 94 c 4 L B Ccnl 16-18 - Altre spec disposizioni di legge</t>
  </si>
  <si>
    <t>F12Z</t>
  </si>
  <si>
    <t>U05E</t>
  </si>
  <si>
    <t>U05F</t>
  </si>
  <si>
    <t>Totale Fondo incarichi</t>
  </si>
  <si>
    <t>Fondo per la retribuzione di risultato</t>
  </si>
  <si>
    <t>U05K</t>
  </si>
  <si>
    <t>F13J</t>
  </si>
  <si>
    <t>Art 95 c 3 L A Ccnl 16-18 - Increm 162,50 euro da 31.12.2018</t>
  </si>
  <si>
    <t>F13K</t>
  </si>
  <si>
    <t>Art 95 c 3 L B Ccnl 16-18 - Incr. rid. stabile dot. org</t>
  </si>
  <si>
    <t>F13L</t>
  </si>
  <si>
    <t>Art 95 c 3 L C Ccnl 16-18 - Incr dotaz org (mod rami az.li)</t>
  </si>
  <si>
    <t>F13M</t>
  </si>
  <si>
    <t>Art 95 c 3 L C Ccnl 16-18 - Incr dotaz org (nuove ass.ni)</t>
  </si>
  <si>
    <t>F14S</t>
  </si>
  <si>
    <t>Art 95 c 4 L A Ccnl 16-18 - Ratei RIA ass pers cess anno pr</t>
  </si>
  <si>
    <t>F13O</t>
  </si>
  <si>
    <t>Art 95 c 4 L B Ccnl 16-18 - Att nuovi serv a parità di pers</t>
  </si>
  <si>
    <t>F13P</t>
  </si>
  <si>
    <t>F13Q</t>
  </si>
  <si>
    <t>F13U</t>
  </si>
  <si>
    <t>F13W</t>
  </si>
  <si>
    <t>Art 23 c 2 Dlgs 75/2017 - Dec fondo rispetto limite 2016</t>
  </si>
  <si>
    <t>Art 40 c 3-q DLgs 165/2001 - Dec anno per piani di recupero</t>
  </si>
  <si>
    <t>Fondo per la retribuzione delle condizioni di lavoro</t>
  </si>
  <si>
    <t>F13X</t>
  </si>
  <si>
    <t>Art 96 c 3 L A Ccnl 16-18 - Increm 325,00 euro da 31.12.2018</t>
  </si>
  <si>
    <t>F13Y</t>
  </si>
  <si>
    <t>F13Z</t>
  </si>
  <si>
    <t>Art 96 c 3 L C Ccnl 16-18 - Incr dotaz org (mod rami az.li)</t>
  </si>
  <si>
    <t>F14J</t>
  </si>
  <si>
    <t>F14T</t>
  </si>
  <si>
    <t>F14L</t>
  </si>
  <si>
    <t>Art 96 c 4 L A Ccnl 16-18 - Att nuovi serv a parità di pers</t>
  </si>
  <si>
    <t>F14M</t>
  </si>
  <si>
    <t>Art 96 c 4 L B Ccnl16-18 - Altre spec disposiz di legge</t>
  </si>
  <si>
    <t>F14O</t>
  </si>
  <si>
    <t>NS</t>
  </si>
  <si>
    <t>Art 1 c 430 L 205/17 - 5% del 30% c 424 (ricercatori estero)</t>
  </si>
  <si>
    <t>SQUADRATURA 5</t>
  </si>
  <si>
    <t>MACROCATEGORIA: DIRIGENTI SANITARI</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</si>
  <si>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</si>
  <si>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</si>
  <si>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</si>
  <si>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LEG428</t>
  </si>
  <si>
    <t>Importo del limite 2016 riferito alla presente macrocategoria (euro)</t>
  </si>
  <si>
    <t>LEG425</t>
  </si>
  <si>
    <t>di cui variazione del limite in aumento rispetto al 2016 (in aumento o in diminuzione rispetto all'anno precedente) ex art. 11, comma 1 del DL n. 35/2019 (c.d. Decreto Calabria, in euro)</t>
  </si>
  <si>
    <t>ORG411</t>
  </si>
  <si>
    <t>ORG412</t>
  </si>
  <si>
    <t>ORG413</t>
  </si>
  <si>
    <t>ORG414</t>
  </si>
  <si>
    <t>ORG415</t>
  </si>
  <si>
    <t>ORG416</t>
  </si>
  <si>
    <t>ORG417</t>
  </si>
  <si>
    <t>ORG420</t>
  </si>
  <si>
    <t>ORG421</t>
  </si>
  <si>
    <t>ORG422</t>
  </si>
  <si>
    <t>ORG423</t>
  </si>
  <si>
    <t>Tavola di controllo del rispetto del limite 2016 di cui all'art. 23, comma 2 del decreto legislativo n. 75/2017</t>
  </si>
  <si>
    <t>SQUADRATURA 6</t>
  </si>
  <si>
    <t>Dirigenti sanitari</t>
  </si>
  <si>
    <t>Dirigenti non sanitari</t>
  </si>
  <si>
    <t>Personale
non
dirigente</t>
  </si>
  <si>
    <t>Amministrazione nel suo complesso</t>
  </si>
  <si>
    <t>a.</t>
  </si>
  <si>
    <t>Totale risorse tabella 15</t>
  </si>
  <si>
    <t>b.</t>
  </si>
  <si>
    <r>
      <t>Totale voci non rilevanti ai fini della verifica del limite 2016</t>
    </r>
    <r>
      <rPr>
        <vertAlign val="superscript"/>
        <sz val="8"/>
        <rFont val="Arial"/>
        <family val="2"/>
      </rPr>
      <t xml:space="preserve"> (*)</t>
    </r>
  </si>
  <si>
    <t>c.</t>
  </si>
  <si>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</si>
  <si>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</si>
  <si>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</si>
  <si>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</si>
  <si>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</si>
  <si>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t>Tavola di congruenza delle  voci non soggette alla verifica del limite 2016 di cui all'articolo 23,</t>
  </si>
  <si>
    <t>comma 2, del decreto legislativo n. 75/2017 (schede SICI e tabelle 15)</t>
  </si>
  <si>
    <t>Dirigenti professionali, 
tecnici e amministrativi</t>
  </si>
  <si>
    <t>Totale non soggetto a verifica scheda SICI (LEG398)</t>
  </si>
  <si>
    <t>RISORSE FISSE AVENTI CARATTERE DI CERTEZZA E STABILTA'</t>
  </si>
  <si>
    <t>RISORSE VARIABILI</t>
  </si>
  <si>
    <t>IRCCS/IZS Art 1 c 429 L 205/17 - Progetti vincitori bandi pubblici</t>
  </si>
  <si>
    <t>IRCCS/IZS Art 1 c 430 L 205/17 - 5% del 30% c 424 (ricercatori estero)</t>
  </si>
  <si>
    <t>Differenza (a - b)</t>
  </si>
  <si>
    <t>SQ 6</t>
  </si>
  <si>
    <t>MACROCATEGORIA: DIRIGENTI PROFESSIONALI, TECNICI E AMMINISTRATIVI</t>
  </si>
  <si>
    <r>
      <rPr>
        <vertAlign val="superscript"/>
        <sz val="8"/>
        <rFont val="Arial"/>
        <family val="2"/>
      </rPr>
      <t xml:space="preserve">(**) </t>
    </r>
    <r>
      <rPr>
        <sz val="8"/>
        <rFont val="Arial"/>
        <family val="2"/>
      </rPr>
      <t xml:space="preserve">Voce </t>
    </r>
    <r>
      <rPr>
        <sz val="8"/>
        <color indexed="8"/>
        <rFont val="Arial"/>
        <family val="2"/>
      </rPr>
      <t>LEG428</t>
    </r>
    <r>
      <rPr>
        <sz val="8"/>
        <rFont val="Arial"/>
        <family val="2"/>
      </rPr>
      <t xml:space="preserve"> della scheda SICI della corrispondente macro-categoria.</t>
    </r>
  </si>
  <si>
    <t>j=(a+b+c+d-e-f-g-h)</t>
  </si>
  <si>
    <t>a&gt;=(e+f+g+h)</t>
  </si>
  <si>
    <t>s</t>
  </si>
  <si>
    <t>u=(l+m+n+o-p-q-r-s)</t>
  </si>
  <si>
    <t>l&gt;=(p+q+r+s)</t>
  </si>
  <si>
    <t>Dimissioni con diritto a pensione</t>
  </si>
  <si>
    <t>SEGNALAZIONE - Nuovo controllo</t>
  </si>
  <si>
    <t>Destinazioni erogate per prestazioni rese nell'anno di rilevazione</t>
  </si>
  <si>
    <t>Art 94 c 2 Ccnl 16-18 - Unico importo consolidato 2019</t>
  </si>
  <si>
    <t>Retribuzione di posizione</t>
  </si>
  <si>
    <t>U448</t>
  </si>
  <si>
    <t>Indennità specificità medico-veterinaria</t>
  </si>
  <si>
    <t>Trattamenti economici specifiche disposizioni di legge</t>
  </si>
  <si>
    <t>Assegni personali carico fondo</t>
  </si>
  <si>
    <t>Totale Destinazioni erogate per prestazioni rese nell'anno di rilevazione</t>
  </si>
  <si>
    <t>Art 11 c 1 L B DL 135/18 - Incr acc ass deroga fac ass.li</t>
  </si>
  <si>
    <t>Altre risorse non comprese fra le precedenti</t>
  </si>
  <si>
    <t>F00O</t>
  </si>
  <si>
    <t>Altre decurtazioni non comprese fra le precedenti</t>
  </si>
  <si>
    <t>Art 95 c 2 Ccnl 16-18 - Unico importo consolidato 2019</t>
  </si>
  <si>
    <t>Welfare integrativo a carico del fondo</t>
  </si>
  <si>
    <t>Indennità per sostituzioni</t>
  </si>
  <si>
    <t>Art 96 c 2 Ccnl 16-18 - Unico importo consolidato 2019</t>
  </si>
  <si>
    <t>Compensi correlati alle condizioni di lavoro</t>
  </si>
  <si>
    <t>U07C</t>
  </si>
  <si>
    <t>Attività didattica</t>
  </si>
  <si>
    <t>Art 94 c 3 L D Ccnl 16-18 - Dec. dot org (mod rami az.li)</t>
  </si>
  <si>
    <t>F19T</t>
  </si>
  <si>
    <t>TOTALE GENERALE RISORSE</t>
  </si>
  <si>
    <t>TOTALE GENERALE IMPIEGHI EROGATI</t>
  </si>
  <si>
    <t>Fondo retribuzione di posizione</t>
  </si>
  <si>
    <t>Art 90 c 2 Ccnl 16-18 - Unico importo consolidato 2020</t>
  </si>
  <si>
    <t>F18R</t>
  </si>
  <si>
    <t>Retribuzione di Posizione</t>
  </si>
  <si>
    <t>Art 90 c 3 L A Ccnl 16-18 - Incr. 338,00 euro da 1.1.2018</t>
  </si>
  <si>
    <t>F18S</t>
  </si>
  <si>
    <t>Art 90 c 3 L C Ccnl 16-18 Incr rid stabile dot org</t>
  </si>
  <si>
    <t>F18T</t>
  </si>
  <si>
    <t>Art 90 c 3 L D Ccnl 16-18 - Incr dot org - mod rami az.li</t>
  </si>
  <si>
    <t>F18U</t>
  </si>
  <si>
    <t>Art 90 c 3 L D Ccnl 16-18 - Incr dot org - nuove ass.ni</t>
  </si>
  <si>
    <t>F18V</t>
  </si>
  <si>
    <t>F18W</t>
  </si>
  <si>
    <t>Art 90 c 4 L A Ccnl 16-18 - Att nuovi serv a parità di pers</t>
  </si>
  <si>
    <t>F18X</t>
  </si>
  <si>
    <t>Art 90 c 4 L B Ccnl 16-18 - Spec disp legge</t>
  </si>
  <si>
    <t>F18Y</t>
  </si>
  <si>
    <t>Fondo retribuzione di risultato e altri trattamenti accessori</t>
  </si>
  <si>
    <t>Art 91 c 2 Ccnl 16-18 - Unico importo consolidato 2020</t>
  </si>
  <si>
    <t>F18Z</t>
  </si>
  <si>
    <t>Art 91 c 3 L A Ccnl 16-18 - Incr. 559,00 euro da 31.12.2018</t>
  </si>
  <si>
    <t>F19J</t>
  </si>
  <si>
    <t>Art 91 c 3 L B Ccnl 16-18 Incr rid stabile dot org</t>
  </si>
  <si>
    <t>F19K</t>
  </si>
  <si>
    <t>Art 91 c 3 L C Ccnl 16-18 - Incr dot org - mod rami az.li</t>
  </si>
  <si>
    <t>F19L</t>
  </si>
  <si>
    <t>Art 91 c 3 L C Ccnl 16-18 - Incr dot org - nuove ass.ni</t>
  </si>
  <si>
    <t>F19M</t>
  </si>
  <si>
    <t>Art 91 c 4 L A Ccnl 16-18 - Ratei RIA ass pers cess anno pr</t>
  </si>
  <si>
    <t>F19N</t>
  </si>
  <si>
    <t>Art 91 c 4 L B Ccnl 16-18 - Att nuovi serv a parità di pers</t>
  </si>
  <si>
    <t>F19O</t>
  </si>
  <si>
    <t>F19P</t>
  </si>
  <si>
    <t>Art 9 c 3 DL 90/2014 - Comp Avvocati carico controparti</t>
  </si>
  <si>
    <t>Art 9 c 6 DL 90/2014 - Comp Avvocati spese compensate</t>
  </si>
  <si>
    <t>F19Q</t>
  </si>
  <si>
    <t>Art 91 c 10 CCNL 16-18 - Dec. a favore fondo posizione</t>
  </si>
  <si>
    <t>F19R</t>
  </si>
  <si>
    <t>Art 90 c 3 L D Ccnl 16-18 - Dec. dot org (mod rami az.li)</t>
  </si>
  <si>
    <t>F19U</t>
  </si>
  <si>
    <t>Compensi lavoro straordinario</t>
  </si>
  <si>
    <t>Indennità di coordinamento ad esaurimento</t>
  </si>
  <si>
    <t>Premi correlati alla performance organizzativa</t>
  </si>
  <si>
    <t>Premi correlati alla performance individuale</t>
  </si>
  <si>
    <t>Welfare integrativo</t>
  </si>
  <si>
    <t>Art 9, cc. 3, 6 DL90/2014 - Comp. professionali Avvocati</t>
  </si>
  <si>
    <t>U07D</t>
  </si>
  <si>
    <t>Altre specifiche disposizioni di legge</t>
  </si>
  <si>
    <t>Performance individuale</t>
  </si>
  <si>
    <t>Performance collettiva</t>
  </si>
  <si>
    <t>Compensi lavoro straordinario collaboratori di ricerca</t>
  </si>
  <si>
    <t>x</t>
  </si>
  <si>
    <t>Totale risorse della tabella 15 (e, ove previste, anche della sezione LEG della scheda SICI) della presente macro-categoria non rilevanti ai fini della verifica del limite art. 23 c. 2 Dlgs 75/2017 (euro)</t>
  </si>
  <si>
    <r>
      <t xml:space="preserve">Numero di incarichi di </t>
    </r>
    <r>
      <rPr>
        <sz val="12"/>
        <rFont val="Arial"/>
        <family val="2"/>
      </rPr>
      <t>direzione di</t>
    </r>
    <r>
      <rPr>
        <sz val="9.6"/>
        <color indexed="12"/>
        <rFont val="Arial"/>
        <family val="2"/>
      </rPr>
      <t xml:space="preserve"> </t>
    </r>
    <r>
      <rPr>
        <sz val="12"/>
        <color indexed="8"/>
        <rFont val="Arial"/>
        <family val="2"/>
      </rPr>
      <t>struttura complessa effettivamente coperti al 31.12 dell'anno di rilevazione</t>
    </r>
  </si>
  <si>
    <t>Eventuali risorse tabella 15 in eccesso al limite (c - d)</t>
  </si>
  <si>
    <t>f.</t>
  </si>
  <si>
    <t>Tavola di congruenza della retribuzione di posizione esposta in tabella 13 (voce I207) con l'analoga voce esposta in tabella 15 e scheda SICI</t>
  </si>
  <si>
    <t>Dirigenti</t>
  </si>
  <si>
    <t>INCONGRUENZA 3</t>
  </si>
  <si>
    <t>Tabella 13 - Totale retribuzione di posizione e/o di incarico (senza 13ma)</t>
  </si>
  <si>
    <t>Tabella 13 - Totale retribuzione di posizione cod. I207 (senza 13ma)</t>
  </si>
  <si>
    <t>Tabella 13 - Totale retribuzione di posizione var. cod. I507 (senza 13ma)</t>
  </si>
  <si>
    <t>Tabella 13 - Totale indennità di coordinamento cod. S806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</si>
  <si>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</si>
  <si>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</si>
  <si>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</si>
  <si>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</si>
  <si>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</si>
  <si>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fascia più elevata</t>
  </si>
  <si>
    <t>Scheda SICI - valore medio annuo retribuzione di posizione fascia più elevata</t>
  </si>
  <si>
    <t>Scheda SICI - n. posizioni fascia meno elevata</t>
  </si>
  <si>
    <t>Scheda SICI - valore medio annuo retribuzione di posizione fascia meno elevata</t>
  </si>
  <si>
    <t>Scheda SICI - n. posizioni restanti fasce</t>
  </si>
  <si>
    <t>Scheda SICI - valore medio annuo retribuzione di posizione restanti fasce</t>
  </si>
  <si>
    <r>
      <t>Scheda SICI retribuzione totale</t>
    </r>
    <r>
      <rPr>
        <vertAlign val="superscript"/>
        <sz val="8"/>
        <rFont val="Arial"/>
        <family val="2"/>
      </rPr>
      <t xml:space="preserve"> (**)</t>
    </r>
  </si>
  <si>
    <t>g.</t>
  </si>
  <si>
    <t>Differenza SICI - T13 in valore assoluto (k - b)</t>
  </si>
  <si>
    <t>h.</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</si>
  <si>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</si>
  <si>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</si>
  <si>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</si>
  <si>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</si>
  <si>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Differenza % (a - b) / a x 100</t>
  </si>
  <si>
    <t>MACRO CATEGO RIA</t>
  </si>
  <si>
    <t>F16L</t>
  </si>
  <si>
    <t>FARMACISTI</t>
  </si>
  <si>
    <t>BIOLOGI</t>
  </si>
  <si>
    <t>CHIMICI</t>
  </si>
  <si>
    <t>FISICI</t>
  </si>
  <si>
    <t>PSICOLOGI</t>
  </si>
  <si>
    <t>FM</t>
  </si>
  <si>
    <t>BI</t>
  </si>
  <si>
    <t>CH</t>
  </si>
  <si>
    <t>FI</t>
  </si>
  <si>
    <t>PL</t>
  </si>
  <si>
    <t>INDENNITA' DI SPECIFICITA' INFERMIERISTICA</t>
  </si>
  <si>
    <t>INDENNITA' TUTELA DEL MALATO E PROMOZIONE DELLA SALUTE</t>
  </si>
  <si>
    <t>INDENNITA' PER L'OPERATIVITA' NEI SERVIZI DI PRONTO SOCCORSO</t>
  </si>
  <si>
    <t>I437</t>
  </si>
  <si>
    <t>I438</t>
  </si>
  <si>
    <t>S199</t>
  </si>
  <si>
    <t>Il personale a Tempo determinato è cessato il 31/12?</t>
  </si>
  <si>
    <t>Smart working (**)
Personale indicato in T1</t>
  </si>
  <si>
    <t>Telelavoro (**)
Personale indicato in T1</t>
  </si>
  <si>
    <t>Coworking (**)
Personale indicato in T1</t>
  </si>
  <si>
    <t>Lavoro Agile (**)</t>
  </si>
  <si>
    <t>Telelavoro (**)</t>
  </si>
  <si>
    <t>Coworking (**)</t>
  </si>
  <si>
    <t>Personale soggetto a turnazione (**)</t>
  </si>
  <si>
    <t>Personale soggetto a reperibilità (**)</t>
  </si>
  <si>
    <t>(*) dati su base annua</t>
  </si>
  <si>
    <t>(**) presenti al 31 dicembre anno corrente</t>
  </si>
  <si>
    <t>Dimissioni senza diritto a pensione</t>
  </si>
  <si>
    <t>C28</t>
  </si>
  <si>
    <t>Personale stabilizzato ex Art. 35, c.3-Bis, DLGS 165/01</t>
  </si>
  <si>
    <t>Personale stabilizzato ex art. 20 D.Lgs.75/2017</t>
  </si>
  <si>
    <t>LAVORO A DISTANZA</t>
  </si>
  <si>
    <t>Z02</t>
  </si>
  <si>
    <t>Unità annue 
(Tab 2)</t>
  </si>
  <si>
    <t>Indicare quante unità di personale a tempo indeterminato rilevate in tabella 1 sono state reclutate ai sensi dell’art. 1, c.5, ultimo periodo del d.l. 34/2020 (infermieri di famiglia o di comunità)</t>
  </si>
  <si>
    <r>
      <t xml:space="preserve">Costituzione fondi per il trattamento accessorio </t>
    </r>
    <r>
      <rPr>
        <vertAlign val="superscript"/>
        <sz val="10"/>
        <rFont val="Arial"/>
        <family val="2"/>
      </rPr>
      <t>(1)</t>
    </r>
  </si>
  <si>
    <r>
      <t xml:space="preserve">Destinazione fondi per il trattamento accessorio </t>
    </r>
    <r>
      <rPr>
        <vertAlign val="superscript"/>
        <sz val="10"/>
        <rFont val="Arial"/>
        <family val="2"/>
      </rPr>
      <t>(1)</t>
    </r>
  </si>
  <si>
    <t>SQUADRATURA 8</t>
  </si>
  <si>
    <t>Art 95 c 3 L C Ccnl 16-18 - Dec. dot org (mod rami az.li)</t>
  </si>
  <si>
    <t>F20W</t>
  </si>
  <si>
    <t>Art 96 c 3 L C Ccnl 16-18 - Dec. dot org (mod rami az.li)</t>
  </si>
  <si>
    <t>F20X</t>
  </si>
  <si>
    <r>
      <rPr>
        <vertAlign val="superscript"/>
        <sz val="7"/>
        <rFont val="Arial"/>
        <family val="2"/>
      </rPr>
      <t xml:space="preserve">(1) </t>
    </r>
    <r>
      <rPr>
        <sz val="8"/>
        <rFont val="Arial"/>
        <family val="2"/>
      </rPr>
      <t>Tutti gli importi vanno indicati in euro e al netto degli oneri sociali (contributi ed IRAP) a carico del datore di lavoro</t>
    </r>
  </si>
  <si>
    <r>
      <t>Costituzione fondi per il trattamento accessorio</t>
    </r>
    <r>
      <rPr>
        <b/>
        <vertAlign val="superscript"/>
        <sz val="10"/>
        <rFont val="Arial"/>
        <family val="2"/>
      </rPr>
      <t xml:space="preserve"> </t>
    </r>
    <r>
      <rPr>
        <vertAlign val="superscript"/>
        <sz val="10"/>
        <rFont val="Arial"/>
        <family val="2"/>
      </rPr>
      <t>(1)</t>
    </r>
  </si>
  <si>
    <r>
      <t>Destinazione fondi per il trattamento accessorio</t>
    </r>
    <r>
      <rPr>
        <b/>
        <vertAlign val="superscript"/>
        <sz val="10"/>
        <rFont val="Arial"/>
        <family val="2"/>
      </rPr>
      <t xml:space="preserve"> </t>
    </r>
    <r>
      <rPr>
        <vertAlign val="superscript"/>
        <sz val="10"/>
        <rFont val="Arial"/>
        <family val="2"/>
      </rPr>
      <t>(1)</t>
    </r>
  </si>
  <si>
    <t>Art 90 c 3 L B Ccnl 16-18 - RIA cess ann prec misura intera</t>
  </si>
  <si>
    <t>F20R</t>
  </si>
  <si>
    <t>Art 91 c 3 L C Ccnl 16-18 - Dec. dot org (mod rami az.li)</t>
  </si>
  <si>
    <t>F20Y</t>
  </si>
  <si>
    <r>
      <rPr>
        <vertAlign val="superscript"/>
        <sz val="8"/>
        <rFont val="Arial"/>
        <family val="2"/>
      </rPr>
      <t xml:space="preserve">(4) </t>
    </r>
    <r>
      <rPr>
        <sz val="8"/>
        <rFont val="Arial"/>
        <family val="2"/>
      </rPr>
      <t>Escluse le poste identificate in voci specifiche separate.</t>
    </r>
  </si>
  <si>
    <r>
      <rPr>
        <vertAlign val="superscript"/>
        <sz val="8"/>
        <rFont val="Arial"/>
        <family val="2"/>
      </rPr>
      <t xml:space="preserve">(1) </t>
    </r>
    <r>
      <rPr>
        <sz val="8"/>
        <rFont val="Arial"/>
        <family val="2"/>
      </rPr>
      <t>Tutti gli importi vanno indicati in euro e al netto degli oneri sociali (contributi ed IRAP) a carico del datore di lavoro</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</si>
  <si>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</si>
  <si>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</si>
  <si>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</si>
  <si>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</si>
  <si>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</si>
  <si>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</si>
  <si>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WLF467</t>
  </si>
  <si>
    <t>Welfare integrativo anno di rilevazione - Iniziative di sostegno al reddito della famiglia effettivamente erogate (euro)</t>
  </si>
  <si>
    <t>WLF468</t>
  </si>
  <si>
    <t>Welfare integrativo anno di rilevazione - Supporto all'istruzione e promozione del merito dei figli effettivamente erogate (euro)</t>
  </si>
  <si>
    <t>WLF469</t>
  </si>
  <si>
    <t>Welfare integrativo anno di rilevazione - Contributi a favore di attività culturali, ricreative e con finalità sociale effettivamente erogate (euro)</t>
  </si>
  <si>
    <t>WLF470</t>
  </si>
  <si>
    <t>Welfare integrativo anno di rilevazione - Prestiti a favore di dipendenti in difficoltà effettivamente erogate (euro)</t>
  </si>
  <si>
    <t>WLF471</t>
  </si>
  <si>
    <t>Welfare integrativo anno di rilevazione - Polizze sanitarie integrative effettivamente erogate (euro)</t>
  </si>
  <si>
    <t>Art 102 c 5 Ccnl 19-21 - 145,53 euro art 1 c 612 L 234/2021</t>
  </si>
  <si>
    <t>F28J</t>
  </si>
  <si>
    <t>F28K</t>
  </si>
  <si>
    <t>Art 103 c 7 Ccnl 19-21 - 68,41 euro art 1 c 604 L 234/2021</t>
  </si>
  <si>
    <t>F28L</t>
  </si>
  <si>
    <t>Art 91 c 4 L C Ccnl 16-18 - 1% m.s. 1997 prog conc regionali</t>
  </si>
  <si>
    <t>Art 95 c 4 L C Ccnl 16-18 - 1% ms 1997 progr conc regionali</t>
  </si>
  <si>
    <t>DIRETTORE GENERALE</t>
  </si>
  <si>
    <t>DIRETTORE SANITARIO</t>
  </si>
  <si>
    <t>DIRETTORE AMMINISTRATIVO</t>
  </si>
  <si>
    <t>DIRETTORE DEI SERVIZI SOCIALI</t>
  </si>
  <si>
    <t>DIR. MEDICO CON INC. STRUTTURA COMPLESSA (RAPP. ESCLUSIVO)</t>
  </si>
  <si>
    <t>DIR. MEDICO CON INC. DI STRUTTURA COMPLESSA (RAPP. NON ESCL.</t>
  </si>
  <si>
    <t>DIR. MEDICO CON INCARICO DI STRUTTURA SEMPLICE (RAPP. ESCLUS</t>
  </si>
  <si>
    <t>DIR. MEDICO CON INCARICO STRUTTURA SEMPLICE (RAPP. NON ESCL.</t>
  </si>
  <si>
    <t>DIRIGENTI MEDICI CON ALTRI INCAR. PROF.LI (RAPP. ESCLUSIVO)</t>
  </si>
  <si>
    <t>DIRIGENTI MEDICI CON ALTRI INCAR. PROF.LI (RAPP. NON ESCL.)</t>
  </si>
  <si>
    <t>DIR. MEDICI A T.  DETERMINATO(ART. 15-SEPTIES D.LGS. 502/92)</t>
  </si>
  <si>
    <t>VETERINARI CON INC. DI STRUTTURA COMPLESSA (RAPP.ESCLUSIVO)</t>
  </si>
  <si>
    <t>VETERINARI CON INC. DI STRUTTURA COMPLESSA (RAPP. NON ESCL.)</t>
  </si>
  <si>
    <t>VETERINARI CON INC. DI STRUTTURA SEMPLICE (RAPP. ESCLUSIVO)</t>
  </si>
  <si>
    <t>VETERINARI CON INC. DI STRUTTURA SEMPLICE (RAPP. NON ESCL.)</t>
  </si>
  <si>
    <t>VETERINARI CON ALTRI INCAR. PROF.LI (RAPP. ESCLUSIVO)</t>
  </si>
  <si>
    <t>VETERINARI CON ALTRI INCAR. PROF.LI (RAPP. NON ESCL.)</t>
  </si>
  <si>
    <t>VETERINARI A T. DETERMINATO (ART. 15-SEPTIES D.LGS. 502/92)</t>
  </si>
  <si>
    <t>ODONTOIATRI CON INC. DI STRUTTURA COMPLESSA (RAPP. ESCL.)</t>
  </si>
  <si>
    <t>ODONTOIATRI CON INC. DI STRUTTURA COMPLESSA (RAPP. NON ESCL.</t>
  </si>
  <si>
    <t>ODONTOIATRI CON INC. DI STRUTTURA SEMPLICE (RAPP. ESCLUSIVO)</t>
  </si>
  <si>
    <t>ODONTOIATRI CON INC. DI STRUTTURA SEMPLICE (RAPP. NON ESCL.)</t>
  </si>
  <si>
    <t>ODONTOIATRI CON ALTRI INCAR. PROF.LI (RAPP. ESCLUSIVO)</t>
  </si>
  <si>
    <t>ODONTOIATRI CON ALTRI INCAR. PROF.LI (RAPP. NON ESCL.)</t>
  </si>
  <si>
    <t>ODONTOIATRI A T. DETERMINATO (ART. 15-SEPTIES D.LGS. 502/92)</t>
  </si>
  <si>
    <t>FARMACISTI CON INC. DI STRUTTURA COMPLESSA (RAPP. ESCLUSIVO)</t>
  </si>
  <si>
    <t>FARMACISTI CON INC. DI STRUTTURA COMPLESSA (RAPP. NON ESCL.)</t>
  </si>
  <si>
    <t>FARMACISTI CON INC. DI STRUTTURA SEMPLICE (RAPP. ESCLUSIVO)</t>
  </si>
  <si>
    <t>FARMACISTI CON INC. DI STRUTTURA SEMPLICE (RAPP. NON ESCL.)</t>
  </si>
  <si>
    <t>FARMACISTI CON ALTRI INCAR. PROF.LI (RAPP. ESCLUSIVO)</t>
  </si>
  <si>
    <t>FARMACISTI CON ALTRI INCAR. PROF.LI (RAPP. NON ESCL.)</t>
  </si>
  <si>
    <t>FARMACISTI A T. DETERMINATO (ART. 15-SEPTIES D.LGS. 502/92)</t>
  </si>
  <si>
    <t>BIOLOGI CON INC. DI STRUTTURA COMPLESSA (RAPP. ESCLUSIVO)</t>
  </si>
  <si>
    <t>BIOLOGI CON INC. DI STRUTTURA COMPLESSA (RAPP. NON ESCL.)</t>
  </si>
  <si>
    <t>BIOLOGI CON INC. DI STRUTTURA SEMPLICE (RAPP. ESCLUSIVO)</t>
  </si>
  <si>
    <t>BIOLOGI CON INC. DI STRUTTURA SEMPLICE (RAPP. NON ESCL.)</t>
  </si>
  <si>
    <t>BIOLOGI CON ALTRI INCAR. PROF.LI (RAPP. ESCLUSIVO)</t>
  </si>
  <si>
    <t>BIOLOGI CON ALTRI INCAR. PROF.LI (RAPP. NON ESCL.)</t>
  </si>
  <si>
    <t>BIOLOGI A T. DETERMINATO (ART. 15-SEPTIES D.LGS. 502/92)</t>
  </si>
  <si>
    <t>CHIMICI CON INC. DI STRUTTURA COMPLESSA (RAPP. ESCLUSIVO)</t>
  </si>
  <si>
    <t>CHIMICI CON INC. DI STRUTTURA COMPLESSA (RAPP.NON ESCL.)</t>
  </si>
  <si>
    <t>CHIMICI CON INC. DI STRUTTURA SEMPLICE (RAPP. ESCLUSIVO)</t>
  </si>
  <si>
    <t>CHIMICI CON INC. DI STRUTTURA SEMPLICE (RAPP. NON ESCL.)</t>
  </si>
  <si>
    <t>CHIMICI CON ALTRI INCAR. PROF.LI (RAPP. ESCLUSIVO)</t>
  </si>
  <si>
    <t>CHIMICI CON ALTRI INCAR. PROF.LI (RAPP. NON ESCL.)</t>
  </si>
  <si>
    <t>CHIMICI A T. DETERMINATO (ART. 15-SEPTIES D.LGS. 502/92)</t>
  </si>
  <si>
    <t>FISICI CON INC. DI STRUTTURA COMPLESSA (RAPP. ESCLUSIVO)</t>
  </si>
  <si>
    <t>FISICI CON INC. DI STRUTTURA COMPLESSA (RAPP. NON ESCL.)</t>
  </si>
  <si>
    <t>FISICI CON INC. DI STRUTTURA SEMPLICE (RAPP. ESCLUSIVO)</t>
  </si>
  <si>
    <t>FISICI CON INC. DI STRUTTURA SEMPLICE (RAPP. NON ESCL.)</t>
  </si>
  <si>
    <t>FISICI CON ALTRI INCAR. PROF.LI (RAPP. ESCLUSIVO)</t>
  </si>
  <si>
    <t>FISICI CON ALTRI INCAR. PROF.LI (RAPP. NON ESCL.)</t>
  </si>
  <si>
    <t>FISICI A T. DETERMINATO (ART. 15-SEPTIES D.LGS. 502/92)</t>
  </si>
  <si>
    <t>PSICOLOGI CON INC. DI STRUTTURA COMPLESSA (RAPP. ESCLUSIVO)</t>
  </si>
  <si>
    <t>PSICOLOGI CON INC. DI STRUTTURA COMPLESSA (RAPP. NON ESCL.)</t>
  </si>
  <si>
    <t>PSICOLOGI CON INC. DI STRUTTURA SEMPLICE (RAPP. ESCLUSIVO)</t>
  </si>
  <si>
    <t>PSICOLOGI CON INC. DI STRUTTURA SEMPLICE (RAPP. NON ESCL.)</t>
  </si>
  <si>
    <t>PSICOLOGI CON ALTRI INCAR. PROF.LI (RAPP. ESCLUSIVO)</t>
  </si>
  <si>
    <t>PSICOLOGI CON ALTRI INCAR. PROF.LI (RAPP. NON ESCL.)</t>
  </si>
  <si>
    <t>PSICOLOGI A T. DETERMINATO (ART. 15-SEPTIES D.LGS. 502/92)</t>
  </si>
  <si>
    <t>DIRIGENTE PROF. SANIT. INFERM/OSTETRICA (INC. STRUT. COMPL.)</t>
  </si>
  <si>
    <t>DIRIGENTE PROF. SANIT. INFERM/OSTETRICA (INC. STRUT. SEMPL.)</t>
  </si>
  <si>
    <t>DIRIGENTE PROF. SANIT. INFERM/OSTETRICA (ALTRI INC. PROF.LI)</t>
  </si>
  <si>
    <t>DIR. PROF.SAN.INFERM/OSTET T.DET.ART.15-SEPTIES DLGS 502/92</t>
  </si>
  <si>
    <t>DIRIGENTE PROF. SANIT. RIABILITATIVE (INC. STRUT. COMPL.)</t>
  </si>
  <si>
    <t>DIRIGENTE PROF. SANIT. RIABILITATIVE (INC. STRUT. SEMPL.)</t>
  </si>
  <si>
    <t>DIRIGENTE PROF. SANIT. RIABILITATIVE (ALTRI INC. PROF.LI)</t>
  </si>
  <si>
    <t>DIR. PROF. SAN. RIABILITAT. T.DET.ART.15-SEPTIES DLGS 502/92</t>
  </si>
  <si>
    <t>DIRIGENTE PROF. TECNICO SANITARIE (INC. STRUT. COMPL.)</t>
  </si>
  <si>
    <t>DIRIGENTE PROF. TECNICO SANITARIE (INC. STRUT. SEMPL.)</t>
  </si>
  <si>
    <t>DIRIGENTE PROF. TECNICO SANITARIE (ALTRI INC. PROF.LI)</t>
  </si>
  <si>
    <t>DIR. PROF.TECNICO SANITARIE T.DET.ART.15-SEPTIES DLGS 502/92</t>
  </si>
  <si>
    <t>DIRIGENTE PROF.TECNICHE DELLA PREVENZIONE (INC.STRUT.COMPL.)</t>
  </si>
  <si>
    <t>DIRIGENTE PROF.TECNICHE DELLA PREVENZIONE (INC.STRUT.SEMPL.)</t>
  </si>
  <si>
    <t>DIRIGENTE PROF.TECNICHE DELLA PREVENZIONE(ALTRI INC.PROF.LI)</t>
  </si>
  <si>
    <t>DIR. PROF.TECNICHE PREVENZ. T.DET.ART.15-SEPTIES DLGS 502/92</t>
  </si>
  <si>
    <t>AVVOCATO DIRIG. CON INCARICO DI STRUTTURA COMPLESSA</t>
  </si>
  <si>
    <t>AVVOCATO DIRIG. CON INCARICO DI STRUTTURA SEMPLICE</t>
  </si>
  <si>
    <t>AVVOCATO DIRIG. CON ALTRI INCAR.PROF.LI</t>
  </si>
  <si>
    <t>AVVOCATO DIR. A T. DETERMINATO(ART. 15-SEPTIES DLGS. 502/92)</t>
  </si>
  <si>
    <t>INGEGNERE DIRIG. CON INCARICO DI STRUTTURA COMPLESSA</t>
  </si>
  <si>
    <t>INGEGNERE DIRIG. CON INCARICO DI STRUTTURA SEMPLICE</t>
  </si>
  <si>
    <t>INGEGNERE DIRIG. CON ALTRI INCAR.PROF.LI</t>
  </si>
  <si>
    <t>INGEGNERE DIR. A T. DETERMINATO(ART.15-SEPTIES DLGS. 502/92)</t>
  </si>
  <si>
    <t>ARCHITETTI DIRIG. CON INCARICO DI STRUTTURA COMPLESSA</t>
  </si>
  <si>
    <t>ARCHITETTI DIRIG. CON INCARICO DI STRUTTURA SEMPLICE</t>
  </si>
  <si>
    <t>ARCHITETTI DIRIG. CON ALTRI INCAR.PROF.LI</t>
  </si>
  <si>
    <t>ARCHITETTI DIR. A T.DETERMINATO(ART. 15-SEPTIES DLGS.502/92)</t>
  </si>
  <si>
    <t>GEOLOGI DIRIG. CON INCARICO DI STRUTTURA COMPLESSA</t>
  </si>
  <si>
    <t>GEOLOGI DIRIG. CON INCARICO DI STRUTTURA SEMPLICE</t>
  </si>
  <si>
    <t>GEOLOGI DIRIG. CON ALTRI INCAR.PROF.LI</t>
  </si>
  <si>
    <t>GEOLOGI  DIR. A T. DETERMINATO(ART. 15-SEPTIES DLGS. 502/92)</t>
  </si>
  <si>
    <t>ANALISTI DIRIG. CON INCARICO DI STRUTTURA COMPLESSA</t>
  </si>
  <si>
    <t>ANALISTI DIRIG. CON INCARICO DI STRUTTURA SEMPLICE</t>
  </si>
  <si>
    <t>ANALISTI DIRIG. CON ALTRI INCAR.PROF.LI</t>
  </si>
  <si>
    <t>ANALISTI DIR. A T. DETERMINATO(ART. 15-SEPTIES DLGS. 502/92)</t>
  </si>
  <si>
    <t>STATISTICO DIRIG. CON INCARICO DI STRUTTURA COMPLESSA</t>
  </si>
  <si>
    <t>STATISTICO DIRIG. CON INCARICO DI STRUTTURA SEMPLICE</t>
  </si>
  <si>
    <t>STATISTICO DIRIG. CON ALTRI INCAR.PROF.LI</t>
  </si>
  <si>
    <t>STATISTICO DIR. A T.DETERMINATO(ART. 15-SEPTIES DLGS.502/92)</t>
  </si>
  <si>
    <t>SOCIOLOGO DIRIG. CON INCARICO DI STRUTTURA COMPLESSA</t>
  </si>
  <si>
    <t>SOCIOLOGO DIRIG. CON INCARICO DI STRUTTURA SEMPLICE</t>
  </si>
  <si>
    <t>SOCIOLOGO DIRIG. CON ALTRI INCAR.PROF.LI</t>
  </si>
  <si>
    <t>SOCIOLOGO DIR. A T. DETERMINATO(ART.15-SEPTIES DLGS. 502/92)</t>
  </si>
  <si>
    <t>DIR. AMBIENTALE CON INCARICO DI STRUTTURA COMPLESSA</t>
  </si>
  <si>
    <t>DIR. AMBIENTALE CON INCARICO DI STRUTTURA SEMPLICE</t>
  </si>
  <si>
    <t>DIR. AMBIENTALE CON ALTRI INCAR.PROF.LI</t>
  </si>
  <si>
    <t>DIR. AMBIENTALE A T.DETERMINATO (ART.15-SEPTIES DLGS 502/92)</t>
  </si>
  <si>
    <t>DIRIGENTE AMM.VO CON INCARICO DI STRUTTURA COMPLESSA</t>
  </si>
  <si>
    <t>DIRIGENTE AMM.VO CON INCARICO DI STRUTTURA SEMPLICE</t>
  </si>
  <si>
    <t>DIRIGENTE AMM.VO CON ALTRI INCAR.PROF.LI</t>
  </si>
  <si>
    <t>DIRIG. AMM.VO A T. DETERMINATO (ART. 15-SEPTIES DLGS.502/92)</t>
  </si>
  <si>
    <t>CONTRATTISTI</t>
  </si>
  <si>
    <t>Indicare il numero dei contratti di collaborazioni professionali.</t>
  </si>
  <si>
    <t>Quante persone sono state impiegate nell'anno (TEMPO DETER., Collaborazioni Professionali, INCARICHI O ALTRI TIPI DI LAV. FLESSIBILE) il cui costo è totalmente sostenutocon finanziamenti esterni dellU.E. o di privati?</t>
  </si>
  <si>
    <t>Con quante persone sono stati sottoscritti contratti di collaborazioni professionali e incarichi nell’anno con le risorse del PNRR?</t>
  </si>
  <si>
    <t>Personale con contratti di collaborazioni professionali</t>
  </si>
  <si>
    <t>N. di dipendenti a cui nel corso dell'anno è stato attribuito un nuovo differenziale stipendiale / economico di professionalità:</t>
  </si>
  <si>
    <t>SEQINF</t>
  </si>
  <si>
    <t>SEQOST</t>
  </si>
  <si>
    <t>SEQTCN</t>
  </si>
  <si>
    <t>SEQRAB</t>
  </si>
  <si>
    <t>SEQPRV</t>
  </si>
  <si>
    <t>SEQINE</t>
  </si>
  <si>
    <t>SEQASE</t>
  </si>
  <si>
    <t>KEQASC</t>
  </si>
  <si>
    <t>KEQSCE</t>
  </si>
  <si>
    <t>PEQ871</t>
  </si>
  <si>
    <t>PEQ872</t>
  </si>
  <si>
    <t>PEQ006</t>
  </si>
  <si>
    <t>TEQ027</t>
  </si>
  <si>
    <t>TEQCTS</t>
  </si>
  <si>
    <t>AEQ029</t>
  </si>
  <si>
    <t>AEQCAS</t>
  </si>
  <si>
    <t>SPFINF</t>
  </si>
  <si>
    <t>SPFOST</t>
  </si>
  <si>
    <t>SPFTCN</t>
  </si>
  <si>
    <t>SPFRAB</t>
  </si>
  <si>
    <t>SPFPRV</t>
  </si>
  <si>
    <t>SPFINE</t>
  </si>
  <si>
    <t>SPFASE</t>
  </si>
  <si>
    <t>KPFASC</t>
  </si>
  <si>
    <t>KPFSCE</t>
  </si>
  <si>
    <t>PPF871</t>
  </si>
  <si>
    <t>PPF872</t>
  </si>
  <si>
    <t>PPF006</t>
  </si>
  <si>
    <t>TPF026</t>
  </si>
  <si>
    <t>TPFCTS</t>
  </si>
  <si>
    <t>APF028</t>
  </si>
  <si>
    <t>APFCAS</t>
  </si>
  <si>
    <t>SAT162</t>
  </si>
  <si>
    <t>KAT660</t>
  </si>
  <si>
    <t>KAT162</t>
  </si>
  <si>
    <t>PATINZ</t>
  </si>
  <si>
    <t>TATIFC</t>
  </si>
  <si>
    <t>TAT119</t>
  </si>
  <si>
    <t>TAT162</t>
  </si>
  <si>
    <t>AAT117</t>
  </si>
  <si>
    <t>KOP660</t>
  </si>
  <si>
    <t>TOP059</t>
  </si>
  <si>
    <t>AOP870</t>
  </si>
  <si>
    <t>0OP269</t>
  </si>
  <si>
    <t>TPT092</t>
  </si>
  <si>
    <t>APT017</t>
  </si>
  <si>
    <t>0PTSPR</t>
  </si>
  <si>
    <t xml:space="preserve">INDENNITA' DI FUNZIONE </t>
  </si>
  <si>
    <t>INDENNITA' DI POSIZIONE</t>
  </si>
  <si>
    <t>EZ</t>
  </si>
  <si>
    <t>PF</t>
  </si>
  <si>
    <t>AT</t>
  </si>
  <si>
    <t>OP</t>
  </si>
  <si>
    <t>PT</t>
  </si>
  <si>
    <t xml:space="preserve">CONTRATTI DI COLLABORAZIONE PROFESSIONALE </t>
  </si>
  <si>
    <t xml:space="preserve">INCARICHI DI STUDIO/RICERCA/CONSULENZA </t>
  </si>
  <si>
    <t>L111</t>
  </si>
  <si>
    <t>L112</t>
  </si>
  <si>
    <t>A033</t>
  </si>
  <si>
    <t>DIFFERENZIALE STIPENDIALE MATURATO</t>
  </si>
  <si>
    <t>A034</t>
  </si>
  <si>
    <t>DIFFERENZIALE STIPENDIALE / ECONOMICO DI PROFESSIONALITÀ</t>
  </si>
  <si>
    <t>I305</t>
  </si>
  <si>
    <t>I101</t>
  </si>
  <si>
    <t>RUOLO SANITARIO - PROF. SANITARIE INFERMIERISTICHE E.Q.</t>
  </si>
  <si>
    <t>RUOLO SANITARIO - PROF. SANITARIA OSTETRICA E.Q.</t>
  </si>
  <si>
    <t>RUOLO SANITARIO - PROFESSIONI TECNICO SANITARIE E.Q.</t>
  </si>
  <si>
    <t>RUOLO SANITARIO - PROF. SANITARIE DELLA RIABILITAZIONE E.Q.</t>
  </si>
  <si>
    <t>RUOLO SANITARIO - PROF. SANITARIE DELLA PREVENZIONE E.Q.</t>
  </si>
  <si>
    <t>RUOLO SANITARIO - PROF. SAN. INFERM. SENIOR ESAURIMENTO E.Q.</t>
  </si>
  <si>
    <t>RUOLO SANITARIO - ALTRI PROF. SAN. SENIOR A ESAURIMENTO E.Q.</t>
  </si>
  <si>
    <t>RUOLO SOCIOSANITARIO - ASSISTENTE SOCIALE E.Q.</t>
  </si>
  <si>
    <t>RUOLO SOCIOSANITARIO - ASSIST. SOC. SENIOR ESAURIMENTO E.Q.</t>
  </si>
  <si>
    <t>RUOLO PROFESSIONALE - SPECIALISTA DELLA COMUNIC. ISTIT. E.Q.</t>
  </si>
  <si>
    <t>RUOLO PROFESSIONALE - SPECIALISTA RAPPORTI CON I MEDIA E.Q.</t>
  </si>
  <si>
    <t>RUOLO PROFESSIONALE - ASSISTENTE RELIGIOSO E.Q.</t>
  </si>
  <si>
    <t>RUOLO TECNICO - COLLABORATORE TECNICO PROFESSIONALE E.Q.</t>
  </si>
  <si>
    <t>RUOLO TECNICO - COLLAB. TEC. PROF. SENIOR A ESAURIMENTO E.Q.</t>
  </si>
  <si>
    <t>RUOLO AMMINISTRATIVO - COLLAB. AMMINISTRATIVO PROFESS. E.Q.</t>
  </si>
  <si>
    <t>RUOLO AMM.VO - COLLAB. AMM.VO PROF. SENIOR ESAURIMENTO E.Q.</t>
  </si>
  <si>
    <t>RUOLO SANITARIO - PROF. SANITARIE INFERMIERISTICHE</t>
  </si>
  <si>
    <t>RUOLO SANITARIO - PROF. SANITARIA OSTETRICA</t>
  </si>
  <si>
    <t>RUOLO SANITARIO - PROFESSIONI TECNICO SANITARIE</t>
  </si>
  <si>
    <t>RUOLO SANITARIO - PROF. SANITARIE DELLA RIABILITAZIONE</t>
  </si>
  <si>
    <t>RUOLO SANITARIO - PROF. SANITARIE DELLA PREVENZIONE</t>
  </si>
  <si>
    <t>RUOLO SANITARIO - PROF. SAN. INFERMIER. SENIOR A ESAURIMENTO</t>
  </si>
  <si>
    <t>RUOLO SANITARIO - ALTRI PROFILI SANIT. SENIOR A ESAURIMENTO</t>
  </si>
  <si>
    <t>RUOLO SOCIOSANITARIO - ASSISTENTE SOCIALE</t>
  </si>
  <si>
    <t>RUOLO SOCIOSANITARIO - ASSISTENTE SOC. SENIOR AD ESAURIMENTO</t>
  </si>
  <si>
    <t>RUOLO PROFESSIONALE - SPECIALISTA DELLA COMUNIC. ISTIT.</t>
  </si>
  <si>
    <t>RUOLO PROFESSIONALE - SPECIALISTA RAPPORTI CON I MEDIA</t>
  </si>
  <si>
    <t>RUOLO PROFESSIONALE - ASSISTENTE RELIGIOSO</t>
  </si>
  <si>
    <t>RUOLO TECNICO - COLLABORATORE TECNICO PROFESSIONALE</t>
  </si>
  <si>
    <t>RUOLO TECNICO - COLLAB. TECNICO PROF. SENIOR AD ESAURIMENTO</t>
  </si>
  <si>
    <t>RUOLO AMMINISTRATIVO - COLLAB. AMMINISTRATIVO PROFESS.</t>
  </si>
  <si>
    <t>RUOLO AMM.VO - COLLAB. AMM.VO PROFESS. SENIOR AD ESAURIMENTO</t>
  </si>
  <si>
    <t>RUOLO SANITARIO - PROFILI AREA ASSITENTI AD ESAURIMENTO</t>
  </si>
  <si>
    <t>RUOLO SOCIOSANITARIO - OPERATORE SOCIOSANITARIO SENIOR</t>
  </si>
  <si>
    <t>RUOLO SOCIOSANITARIO - PROFILI AREA ASSITENTI AD ESAURIMENTO</t>
  </si>
  <si>
    <t>RUOLO TECNICO - ASSISTENTE INFORMATICO</t>
  </si>
  <si>
    <t>RUOLO TECNICO - ASSISTENTE TECNICO</t>
  </si>
  <si>
    <t>RUOLO TECNICO - PROFILI AREA ASSITENTI AD ESAURIMENTO</t>
  </si>
  <si>
    <t>RUOLO AMMINISTRATIVO - ASSISTENTE AMMINISTRATIVO</t>
  </si>
  <si>
    <t>RUOLO SOCIOSANITARIO - OPERATORE SOCIOSANITARIO</t>
  </si>
  <si>
    <t>RUOLO TECNICO - OPERATORE TECNICO SPECIALIZZATO</t>
  </si>
  <si>
    <t>RUOLO AMMINISTRATIVO - COADIUTORE AMMINISTRATIVO SENIOR</t>
  </si>
  <si>
    <t>PROFILI AREA DEGLI OPERATORI AD ESAURIMENTO</t>
  </si>
  <si>
    <t>RUOLO TECNICO - OPERATORE TECNICO</t>
  </si>
  <si>
    <t>RUOLO AMMINISTRATIVO - COADIUTORE AMMINISTRATIVO</t>
  </si>
  <si>
    <t>PROFILI AREA PERSONALE DI SUPPORTO AD ESAURIMENTO</t>
  </si>
  <si>
    <t xml:space="preserve">TAB. 1E - Distribuzione del personale al 31 dicembre secondo il numero dei differenziali stipendiali / differenziali economici di professionalità / posizioni stipendiali / fasce retributive
</t>
  </si>
  <si>
    <t>senza differenziali stipendiali</t>
  </si>
  <si>
    <t>con 1 differenziale stipendiale</t>
  </si>
  <si>
    <t>con 2 differenziali stipendiali</t>
  </si>
  <si>
    <t>con 3 differenziali stipendiali</t>
  </si>
  <si>
    <t>con 4 differenziali stipendiali</t>
  </si>
  <si>
    <t>con 5 differenziali stipendiali</t>
  </si>
  <si>
    <t>con 6 differenziali stipendiali</t>
  </si>
  <si>
    <t>con 7 differenziali stipendiali</t>
  </si>
  <si>
    <t>PERSONALE DI SUPPORTO</t>
  </si>
  <si>
    <t>CONTRATTI DI COLLABORAZIONE PROFESSIONALE</t>
  </si>
  <si>
    <t>INCARICHI DI STUDIO/RICERCA/CONSULENZA</t>
  </si>
  <si>
    <t>FIGURA PROFESSIONALE</t>
  </si>
  <si>
    <t>PROFESSIONE SANITARIA OSTETRICA</t>
  </si>
  <si>
    <t>S07OST</t>
  </si>
  <si>
    <t xml:space="preserve">PROFESSIONI TECNICO SANITARIE </t>
  </si>
  <si>
    <t>PROFESSIONI SANITARIE DELLA PREVENZIONE</t>
  </si>
  <si>
    <t>S07ASS</t>
  </si>
  <si>
    <t>S07PRE</t>
  </si>
  <si>
    <t>S07RIL</t>
  </si>
  <si>
    <t xml:space="preserve">OPERATORE PROFESSIONALE 2^ CAT. ad esaurimento ai sensi dell'art. 17 del CCNL 2019-21 </t>
  </si>
  <si>
    <t>S05RIG</t>
  </si>
  <si>
    <t>S05RIM</t>
  </si>
  <si>
    <t>S05RIP</t>
  </si>
  <si>
    <t>ALTRE FIGURE</t>
  </si>
  <si>
    <t>Operatori socio sanitari</t>
  </si>
  <si>
    <t>S99OSS</t>
  </si>
  <si>
    <t>Infermieri di famiglia e di comunità</t>
  </si>
  <si>
    <t>S99INF</t>
  </si>
  <si>
    <t>RUOLO SANITARIO</t>
  </si>
  <si>
    <t>OSTETRICA</t>
  </si>
  <si>
    <t>S00I11</t>
  </si>
  <si>
    <t>PERS. SANITARIO DELLA PREVENZIONE</t>
  </si>
  <si>
    <t>S00V11</t>
  </si>
  <si>
    <t xml:space="preserve">SPECIALISTA DELLA COMUNICAZIONE ISTITUZIONALE </t>
  </si>
  <si>
    <t>SPECIALISTA NEI RAPPORTI CON I MEDIA</t>
  </si>
  <si>
    <t>PSP873</t>
  </si>
  <si>
    <t>ASSISTENTE INFORMATICO</t>
  </si>
  <si>
    <t>T00PS1</t>
  </si>
  <si>
    <t>OPERATORE TECNICO SPECIALIZZATO</t>
  </si>
  <si>
    <t>T00OT1</t>
  </si>
  <si>
    <t>RUOLO RICERCA SANITARIA</t>
  </si>
  <si>
    <t>RICERCATORE SANITARIO</t>
  </si>
  <si>
    <t>RRS001</t>
  </si>
  <si>
    <t>COLLABORATORE PROFESSIONALE DI RICERCA SANTARIA</t>
  </si>
  <si>
    <t>RRS002</t>
  </si>
  <si>
    <t xml:space="preserve">ASSISTENTE SOCIALE </t>
  </si>
  <si>
    <t>A99AS0</t>
  </si>
  <si>
    <t>OPERATORE SOCIO SANITARIO</t>
  </si>
  <si>
    <t>A99OSS</t>
  </si>
  <si>
    <t xml:space="preserve">OPERATORE SOCIO SANITARIO </t>
  </si>
  <si>
    <t>Tabella 1G - Incarichi previsti ed assegnati al 31.12</t>
  </si>
  <si>
    <t>INCARICO DI COORDINAMENTO (art. 21, commi 1 e 2 CCNL 2016-2018)</t>
  </si>
  <si>
    <t>Ad esaurimento</t>
  </si>
  <si>
    <t>INCARICO DI POSIZIONE (art. 24, comma 4, lettera a) CCNL 2019-2021) - RUOLO SANITARIO</t>
  </si>
  <si>
    <t>INCARICO DI POSIZIONE (art. 24, comma 4, lettera a) CCNL 2019-2021) - RUOLO SOCIO SANITARIO</t>
  </si>
  <si>
    <t>INCARICO DI POSIZIONE (art. 24, comma 4, lettera a) CCNL 2019-2021) - RUOLO PROFESSIONALE</t>
  </si>
  <si>
    <t>INCARICO DI POSIZIONE (art. 24, comma 4, lettera a) CCNL 2019-2021) - RUOLO TECNICO</t>
  </si>
  <si>
    <t>INCARICO DI POSIZIONE (art. 24, comma 4, lettera a) CCNL 2019-2021) - RUOLO AMMINISTRATIVO</t>
  </si>
  <si>
    <t>INCARICO DI FUNZIONE ORGANIZZATIVA (art. 24, comma 4, lettera b) CCNL 2019-2021)- RUOLO SANITARIO</t>
  </si>
  <si>
    <t>INCARICO DI FUNZIONE ORGANIZZATIVA (art. 24, comma 4, lettera b) CCNL 2019-2021)- RUOLO SOCIO SANITARIO</t>
  </si>
  <si>
    <t>INCARICO DI FUNZIONE ORGANIZZATIVA (art. 24, comma 4, lettera b) CCNL 2019-2021)- RUOLO PROFESSIONALE</t>
  </si>
  <si>
    <t>INCARICO DI FUNZIONE ORGANIZZATIVA (art. 24, comma 4, lettera b) CCNL 2019-2021)- RUOLO TECNICO</t>
  </si>
  <si>
    <t>INCARICO DI FUNZIONE ORGANIZZATIVA (art. 24, comma 4, lettera b) CCNL 2019-2021)- RUOLO AMMINISTRATIVO</t>
  </si>
  <si>
    <t>INCARICO DI FUNZIONE PROFESSIONALE (art. 24, comma 4, lettera c) CCNL 2019-2021)- RUOLO SANITARIO</t>
  </si>
  <si>
    <t>INCARICO DI FUNZIONE PROFESSIONALE (art. 24, comma 4, lettera c) CCNL 2019-2021)- RUOLO SOCIO SANITARIO</t>
  </si>
  <si>
    <t>INCARICO DI FUNZIONE PROFESSIONALE (art. 24, comma 4, lettera c) CCNL 2019-2021)- RUOLO PROFESSIONALE</t>
  </si>
  <si>
    <t>INCARICO DI FUNZIONE PROFESSIONALE (art. 24, comma 4, lettera c) CCNL 2019-2021)- RUOLO TECNICO</t>
  </si>
  <si>
    <t>INCARICO DI FUNZIONE PROFESSIONALE (art. 24, comma 4, lettera c) CCNL 2019-2021)- RUOLO AMMINISTRATIVO</t>
  </si>
  <si>
    <t>Art 72 c 2 L A Ccnl 19-21 - Increm 1.109,31 euro da 31.12.2021</t>
  </si>
  <si>
    <t>F24Q</t>
  </si>
  <si>
    <r>
      <t xml:space="preserve">Art 94 c 3 L E Ccnl 16-18 - Incr stab da fondo risultato </t>
    </r>
    <r>
      <rPr>
        <vertAlign val="superscript"/>
        <sz val="7"/>
        <rFont val="Arial"/>
        <family val="2"/>
      </rPr>
      <t>(2)</t>
    </r>
  </si>
  <si>
    <t>Art 1 c 435-bis L 205/2017 - Incr valorizz servizi</t>
  </si>
  <si>
    <t>Art 73  c 2 L A Ccnl 19-21 - Increm 136,56 euro da 31.12.21</t>
  </si>
  <si>
    <t>F24R</t>
  </si>
  <si>
    <t>Art 96 c 3 L B Ccnl 16-18 - Incr. rid. stabile dot. org.</t>
  </si>
  <si>
    <t>Art 96 c 3 L C Ccnl 16-18 - Incr dotaz org (nuove ass.ni)</t>
  </si>
  <si>
    <t>Art 1 c 435 L 205/2017 - Inc valorizz servizi</t>
  </si>
  <si>
    <t>Art 73 c 3 L A Ccnl 19-21 - Finanz PS art 1 c 293 L 234/2021</t>
  </si>
  <si>
    <t>F24S</t>
  </si>
  <si>
    <t>Art 75 c 4 Ccnl 19-21 - Increm. art 1 c 604 L 234/2021</t>
  </si>
  <si>
    <t>F26T</t>
  </si>
  <si>
    <t>Art 74 c 2 L A Ccnl 19-21 - Increm 99,97 euro da 31.12.2021</t>
  </si>
  <si>
    <t>F24U</t>
  </si>
  <si>
    <t>Art 75 c 3 Ccnl 19-21 - Risorse INAIL art 1 c 527 L 145/2018</t>
  </si>
  <si>
    <t>F24V</t>
  </si>
  <si>
    <t>Art 75 c 4 Ccnl 19-21 - Incr art 1 c 604 L 234/2021</t>
  </si>
  <si>
    <r>
      <t>Art 95 c 4 L F Ccnl16-18 - Altre spec disposiz di legge</t>
    </r>
    <r>
      <rPr>
        <vertAlign val="superscript"/>
        <sz val="8"/>
        <rFont val="Arial"/>
        <family val="2"/>
      </rPr>
      <t xml:space="preserve"> (4)</t>
    </r>
  </si>
  <si>
    <t>Somme non utilizzate fondo/i anno precedente</t>
  </si>
  <si>
    <r>
      <t>Art 95 c 9 Ccnl 16-18 - Dec stab favore fondo incarichi</t>
    </r>
    <r>
      <rPr>
        <vertAlign val="superscript"/>
        <sz val="8"/>
        <rFont val="Arial"/>
        <family val="2"/>
      </rPr>
      <t xml:space="preserve"> (2)</t>
    </r>
  </si>
  <si>
    <r>
      <rPr>
        <vertAlign val="superscript"/>
        <sz val="8"/>
        <rFont val="Arial"/>
        <family val="2"/>
      </rPr>
      <t xml:space="preserve">(2) </t>
    </r>
    <r>
      <rPr>
        <sz val="8"/>
        <rFont val="Arial"/>
        <family val="2"/>
      </rPr>
      <t>La cessione di risorse da un fondo all'altro va contabilizzata nel Conto Annuale come decurtazione delle risorse di tale fondo e non come uno dei possibili utilizzi. Ciò in quanto tale atto va sottoposto alla verifica</t>
    </r>
  </si>
  <si>
    <t xml:space="preserve">    dell'organo di controllo laddove gli utilizzi del fondo sono rilevati come poste effettivamente pagate ai dipendenti, verificabili nelle scritture contabili degli enti (cedolini degli stipendi).</t>
  </si>
  <si>
    <r>
      <t xml:space="preserve">Art 90 c 3 L E Ccnl 16-18 - Incr stab da fondo risultato </t>
    </r>
    <r>
      <rPr>
        <vertAlign val="superscript"/>
        <sz val="7"/>
        <rFont val="Arial"/>
        <family val="2"/>
      </rPr>
      <t>(2)</t>
    </r>
  </si>
  <si>
    <r>
      <t>Art 91 c 4 L C Ccnl 16-18 - 1% m.s. 1997 prog conc regionali</t>
    </r>
    <r>
      <rPr>
        <vertAlign val="superscript"/>
        <sz val="8"/>
        <color indexed="18"/>
        <rFont val="Arial"/>
        <family val="2"/>
      </rPr>
      <t xml:space="preserve"> </t>
    </r>
    <r>
      <rPr>
        <vertAlign val="superscript"/>
        <sz val="8"/>
        <rFont val="Arial"/>
        <family val="2"/>
      </rPr>
      <t>(3)</t>
    </r>
  </si>
  <si>
    <t>Art 8 c 5 DL 13/2023 - Incent. funz. tecniche progetti PNRR</t>
  </si>
  <si>
    <t>F24M</t>
  </si>
  <si>
    <r>
      <t>Art 91 c 4 L F Ccnl 16-18 - Altre spec disp legge</t>
    </r>
    <r>
      <rPr>
        <vertAlign val="superscript"/>
        <sz val="8"/>
        <rFont val="Arial"/>
        <family val="2"/>
      </rPr>
      <t xml:space="preserve"> (4)</t>
    </r>
  </si>
  <si>
    <t>Fondo incarichi, progressioni economiche e indennità professionali</t>
  </si>
  <si>
    <t>Art 102 c 2 Ccnl 19-21 - Unico importo consolidato 2022</t>
  </si>
  <si>
    <t>F24W</t>
  </si>
  <si>
    <t>Incarico di posizione EQ</t>
  </si>
  <si>
    <t>U07L</t>
  </si>
  <si>
    <t>U07M</t>
  </si>
  <si>
    <t>Art 102 c 3 L C Ccnl 19-21 - Incr per rid stab dotaz. organica</t>
  </si>
  <si>
    <t>F24X</t>
  </si>
  <si>
    <t>U07N</t>
  </si>
  <si>
    <t xml:space="preserve">Art 102 c 3 L C Ccnl 19-21 - Incr dotaz org (mod rami az.li) </t>
  </si>
  <si>
    <t>F24Y</t>
  </si>
  <si>
    <t>DEP (differenziali econ. di prof.tà) non disponibili alla CI</t>
  </si>
  <si>
    <t>U07O</t>
  </si>
  <si>
    <t>Art 102 c 3 L C Ccnl 19-21 - Incr dotaz org (nuove ass.ni)</t>
  </si>
  <si>
    <t>F24Z</t>
  </si>
  <si>
    <t>DEP (differenziali econ. di prof.tà) anno di rilevazione</t>
  </si>
  <si>
    <t>U07P</t>
  </si>
  <si>
    <t>Assegni ad personam art 23 e 37 Ccnl 19-21</t>
  </si>
  <si>
    <t>U07Q</t>
  </si>
  <si>
    <t>Art 102 c 3 L A Ccnl 19-21 - RIA personale cessato</t>
  </si>
  <si>
    <t>F25B</t>
  </si>
  <si>
    <t>Indennità di qualificazione professionale</t>
  </si>
  <si>
    <t>U07R</t>
  </si>
  <si>
    <t>Art 102 c 3 L B Ccnl 19-21 - Ind. art. 32 c 5 non più corr.</t>
  </si>
  <si>
    <t>F25J</t>
  </si>
  <si>
    <t>Indennità professionale specifica</t>
  </si>
  <si>
    <t>U07S</t>
  </si>
  <si>
    <t>Art 102 c 3 L D Ccnl 19-21 - Incr max 30% fondo art 103</t>
  </si>
  <si>
    <t>F25K</t>
  </si>
  <si>
    <t>Totale Fondo incarichi, progressioni e indennità</t>
  </si>
  <si>
    <t>Art 102 c 3 L C Ccnl 19-21- Dec dotaz org (cess rami az.li)</t>
  </si>
  <si>
    <t>F255</t>
  </si>
  <si>
    <t>Fondo premialità e condizioni di lavoro</t>
  </si>
  <si>
    <t>Art 103 c 2 Ccnl 19-21 - Unico importo consolidato 2022</t>
  </si>
  <si>
    <t>Art 103 c 3 Ccnl 19-21 -  Incr rid stab pianta organica</t>
  </si>
  <si>
    <t>F25L</t>
  </si>
  <si>
    <t>Art 103 c 3 Ccnl 19-21 - Incr dotaz org (mod rami az.li)</t>
  </si>
  <si>
    <t>F25M</t>
  </si>
  <si>
    <t>Art 103 c 3 Ccnl 19-21 -  Incr dotaz org (nuove assunz.)</t>
  </si>
  <si>
    <t>F25N</t>
  </si>
  <si>
    <t>Incentivi funzioni tecniche</t>
  </si>
  <si>
    <t>Art 103 c 8 Ccnl 19-21 - Finanz P.S. art 1 c 293 L 234/2021</t>
  </si>
  <si>
    <t>Art. 1 DL 80/2021 Accessorio Pers TD fin. diretto PNRR</t>
  </si>
  <si>
    <t>U70I</t>
  </si>
  <si>
    <t>F25O</t>
  </si>
  <si>
    <t>F24O</t>
  </si>
  <si>
    <t>F24P</t>
  </si>
  <si>
    <t>F25P</t>
  </si>
  <si>
    <t>Art 103 c 5 L E Ccnl 19-21 - RIA cess anno prec mens residue</t>
  </si>
  <si>
    <t>F25Q</t>
  </si>
  <si>
    <t>Art 103 c 3 Ccnl 19-21 - Dec dotaz org (cess rami az.li)</t>
  </si>
  <si>
    <t>F25R</t>
  </si>
  <si>
    <t>Art 103 c 4 Ccnl 19-21 -  Dec Ind art 32 c 5 non più corr</t>
  </si>
  <si>
    <t>F25S</t>
  </si>
  <si>
    <t>Art 103 c 12 Ccnl 19-21 - Dec max 30% favore fondo art 102</t>
  </si>
  <si>
    <t>F25T</t>
  </si>
  <si>
    <t>Totale Fondo premialità e condizioni di lavoro</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</si>
  <si>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</si>
  <si>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</si>
  <si>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</si>
  <si>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</si>
  <si>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</si>
  <si>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</si>
  <si>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LEG452</t>
  </si>
  <si>
    <t>ORG495</t>
  </si>
  <si>
    <t>Numero di incarichi di posizione di Elevata qualificazione effettivamente coperti alla data del 31.12 dell'anno di rilevazione</t>
  </si>
  <si>
    <t>ORG496</t>
  </si>
  <si>
    <t>Valore unitario medio su base annua degli incarichi di posizione di Elevata qualificazione (euro)</t>
  </si>
  <si>
    <t>ORG497</t>
  </si>
  <si>
    <t>Numero di incarichi di Funzione organizzativa di complessità Elevata effettivamente coperti alla data del 31.12 dell'anno di rilevazione</t>
  </si>
  <si>
    <t>ORG498</t>
  </si>
  <si>
    <t>Valore unitario medio su base annua degli incarichi di Funzione organizzativa di complessità Elevata (euro)</t>
  </si>
  <si>
    <t>ORG499</t>
  </si>
  <si>
    <t>Numero di incarichi di Funzione organizzativa di complessità Media effettivamente coperti alla data del 31.12 dell'anno di rilevazione</t>
  </si>
  <si>
    <t>ORG500</t>
  </si>
  <si>
    <t>Valore unitario medio su base annua degli incarichi di Funzione organizzativa di complessità Media (euro)</t>
  </si>
  <si>
    <t>ORG501</t>
  </si>
  <si>
    <t>Numero di incarichi di Funzione professionale di complessità Elevata effettivamente coperti alla data del 31.12 dell'anno di rilevazione</t>
  </si>
  <si>
    <t>ORG502</t>
  </si>
  <si>
    <t>Valore unitario medio su base annua degli incarichi di Funzione professionale di complessità Elevata (euro)</t>
  </si>
  <si>
    <t>ORG503</t>
  </si>
  <si>
    <t>Numero di incarichi di Funzione professionale di complessità Media effettivamente coperti alla data del 31.12 dell'anno di rilevazione</t>
  </si>
  <si>
    <t>ORG504</t>
  </si>
  <si>
    <t>Valore unitario medio su base annua degli incarichi di Funzione professionale di complessità Media (euro)</t>
  </si>
  <si>
    <t>ORG505</t>
  </si>
  <si>
    <t>Numero di incarichi di Funzione professionale di complessità Base effettivamente coperti alla data del 31.12 dell'anno di rilevazione</t>
  </si>
  <si>
    <t>ORG506</t>
  </si>
  <si>
    <t>Valore unitario medio su base annua degli incarichi di Funzione professionale di complessità Base (euro)</t>
  </si>
  <si>
    <t>PROGRESSIONI ECONOMICHE ALL'INTERNO DELLE AREE A VALERE SUL FONDO DELL'ANNO DI RILEVAZIONE</t>
  </si>
  <si>
    <t>PEO493</t>
  </si>
  <si>
    <t>Sono stati rispettati i requisiti di cui all'articolo 19, comma 4, lettera a) del Ccnl 02-11-22 ai fini delle procedure per l'attribuzione dei DEP riferiti all'anno di rilevazione (S/N)?</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</si>
  <si>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</si>
  <si>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</si>
  <si>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</si>
  <si>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dell'anno di rilevazione sono riferite ad un numero limitato di dipendenti (massimo 50% degli aventi diritto) ed operate con carattere di selettività ex art. 23 c. 2 del DLgs 150/2009 (S/N)?</t>
  </si>
  <si>
    <t>PEO473</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</si>
  <si>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</si>
  <si>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</si>
  <si>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</si>
  <si>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</si>
  <si>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</si>
  <si>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</si>
  <si>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WLF494</t>
  </si>
  <si>
    <t>Welfare integrativo anno di rilevazione - Contributi a favore asili nido (euro)</t>
  </si>
  <si>
    <t>Art 1 DL 80/2021 - Increm. ass TD finanz diretto PNRR</t>
  </si>
  <si>
    <t>Art. 45 DLgs 36/2023 - Incentivi alle funzioni tecniche</t>
  </si>
  <si>
    <t>SICI - RISORSE NON SOGGETTE ART. 23 C. 2 dLGS 75/2017 ESPOSTE IN SCHEDA SICI</t>
  </si>
  <si>
    <t>Totale risorse ricomprese nell'unico importo consolidato non rilevanti ai fini della verifica del limite art. 23 c. 2 Dlgs 75/2017 (euro)</t>
  </si>
  <si>
    <t>SQ 5</t>
  </si>
  <si>
    <t>Tabella 13 - Totale indennità di posizione cod. I305 (senza 13ma)</t>
  </si>
  <si>
    <t>Tabella 13 - Totale indennità di funzione cod. I101 (senza 13ma)</t>
  </si>
  <si>
    <t>U07L - U07M - U07N - U01H</t>
  </si>
  <si>
    <t>Spesa di personale autorizzata dalla Regione nell’anno di rilevazione ai sensi della normativa vigente in materia</t>
  </si>
  <si>
    <t>Professionisti della salute e  funzionari</t>
  </si>
  <si>
    <t>Assistenti</t>
  </si>
  <si>
    <t>Operatori</t>
  </si>
  <si>
    <t>Personale di supporto</t>
  </si>
  <si>
    <r>
      <t>Art 95 c 4 L C Ccnl 16-18 - 1% ms 1997 progr conc regionali</t>
    </r>
    <r>
      <rPr>
        <vertAlign val="superscript"/>
        <sz val="8"/>
        <rFont val="Arial"/>
        <family val="2"/>
      </rPr>
      <t xml:space="preserve"> (3)</t>
    </r>
  </si>
  <si>
    <r>
      <t>Art 11 c 1 L B DL 135/18 - Incr acc ass deroga fac ass.li</t>
    </r>
    <r>
      <rPr>
        <vertAlign val="superscript"/>
        <sz val="8"/>
        <rFont val="Arial"/>
        <family val="2"/>
      </rPr>
      <t xml:space="preserve"> </t>
    </r>
  </si>
  <si>
    <r>
      <t>Art 11 c 1 L B DL 135/18 - Incr acc ass deroga fac ass.li</t>
    </r>
    <r>
      <rPr>
        <vertAlign val="superscript"/>
        <sz val="8"/>
        <rFont val="Arial"/>
        <family val="2"/>
      </rPr>
      <t xml:space="preserve"> (2)</t>
    </r>
  </si>
  <si>
    <r>
      <t>Art 103 c 5 L A Ccnl 19-21 - Ris agg reg (1,6% m.s. 1997)</t>
    </r>
    <r>
      <rPr>
        <vertAlign val="superscript"/>
        <sz val="8"/>
        <rFont val="Arial"/>
        <family val="2"/>
      </rPr>
      <t xml:space="preserve"> (3)</t>
    </r>
  </si>
  <si>
    <r>
      <t>Art 1 DL 80/2021 - Increm. ass TD finanz diretto PNRR</t>
    </r>
    <r>
      <rPr>
        <vertAlign val="superscript"/>
        <sz val="8"/>
        <rFont val="Arial"/>
        <family val="2"/>
      </rPr>
      <t xml:space="preserve"> (4)</t>
    </r>
  </si>
  <si>
    <r>
      <t>Art. 45 DLgs 36/2023 - Incentivi alle funzioni tecniche</t>
    </r>
    <r>
      <rPr>
        <vertAlign val="superscript"/>
        <sz val="8"/>
        <rFont val="Arial"/>
        <family val="2"/>
      </rPr>
      <t xml:space="preserve"> (5)</t>
    </r>
  </si>
  <si>
    <r>
      <t xml:space="preserve">Art 103 c 5 L D Ccnl 19-21 - Altre spec. disp. di legge </t>
    </r>
    <r>
      <rPr>
        <vertAlign val="superscript"/>
        <sz val="8"/>
        <rFont val="Arial"/>
        <family val="2"/>
      </rPr>
      <t>(6)</t>
    </r>
  </si>
  <si>
    <r>
      <rPr>
        <vertAlign val="superscript"/>
        <sz val="8"/>
        <rFont val="Arial"/>
        <family val="2"/>
      </rPr>
      <t xml:space="preserve">(2) </t>
    </r>
    <r>
      <rPr>
        <sz val="8"/>
        <rFont val="Arial"/>
        <family val="2"/>
      </rPr>
      <t>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</si>
  <si>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 xml:space="preserve">(4) </t>
    </r>
    <r>
      <rPr>
        <sz val="8"/>
        <rFont val="Arial"/>
        <family val="2"/>
      </rPr>
      <t>Indicare l’incremento della retribuzione accessoria, in deroga al limite 2016, per assunzioni a t.d. effettuate ai sensi dell’art.1 del DL n. 80/2021, il cui costo è incluso nel quadro economico del progetto con relativo rimborso PNRR.</t>
    </r>
  </si>
  <si>
    <r>
      <rPr>
        <vertAlign val="superscript"/>
        <sz val="8"/>
        <rFont val="Arial"/>
        <family val="2"/>
      </rPr>
      <t xml:space="preserve">(5) </t>
    </r>
    <r>
      <rPr>
        <sz val="8"/>
        <rFont val="Arial"/>
        <family val="2"/>
      </rPr>
      <t>Ricomprendere in questa voce anche gli incentivi ex art. 113 del DLgs n. 50/2016 di competenza dell’anno di rilevazione.</t>
    </r>
  </si>
  <si>
    <r>
      <rPr>
        <vertAlign val="superscript"/>
        <sz val="8"/>
        <rFont val="Arial"/>
        <family val="2"/>
      </rPr>
      <t xml:space="preserve">(6) </t>
    </r>
    <r>
      <rPr>
        <sz val="8"/>
        <rFont val="Arial"/>
        <family val="2"/>
      </rPr>
      <t>Escluse le poste identificate in voci specifiche separate ed incluse, a titolo esemplificativo, le risorse previste dall'art. 8 del D.M. 28/2/1997.</t>
    </r>
  </si>
  <si>
    <t>Controllo con T1</t>
  </si>
  <si>
    <t>SQUADRATURA 10</t>
  </si>
  <si>
    <t>SQ 10</t>
  </si>
  <si>
    <t>SQ7</t>
  </si>
  <si>
    <t>RUOLO PROFESSIONALE - ASSISTENTE DELLINFORMAZIONE</t>
  </si>
  <si>
    <t>XX</t>
  </si>
  <si>
    <t>Indicare il numero degli incarichi di studio, ricerca e consulenza.</t>
  </si>
  <si>
    <t>PERSONALE DI ELEVATA QUALIFICAZIONE  </t>
  </si>
  <si>
    <t>PROFESSIONISTI DELLA SALUTE E FUNZIONARI   </t>
  </si>
  <si>
    <t>ASSISTENTI   </t>
  </si>
  <si>
    <t>OPERATORI    </t>
  </si>
  <si>
    <t>Conteggio OK</t>
  </si>
  <si>
    <t>AL 31/12/2023</t>
  </si>
  <si>
    <t>Vecchi valori della colonna precedente</t>
  </si>
  <si>
    <t>colonna valori assoluti senza segno di colonna D</t>
  </si>
  <si>
    <t>M05</t>
  </si>
  <si>
    <t>ASSENZE PER MALATTIA RETRIBUITE
SOGGETTE A TRATTENUTA</t>
  </si>
  <si>
    <t>ASSENZE PER MALATTIA RETRIBUITE 
NON
SOGGETTE A TRATTENUTA</t>
  </si>
  <si>
    <t>M06</t>
  </si>
  <si>
    <t>j=i</t>
  </si>
  <si>
    <t>INCONGRUENZA 17</t>
  </si>
  <si>
    <t>Controllo con T12</t>
  </si>
  <si>
    <t>Controllo con T4</t>
  </si>
  <si>
    <t>Totale</t>
  </si>
  <si>
    <t>STRUTTURE COMPLESSE (art.22, comma 1, I), lett. a  CCNL 2019-2021)</t>
  </si>
  <si>
    <t>STRUTTURE SEMPLICI A VALENZA DIPARTIMENTALE (art.22, comma 1, I), lett. b  CCNL 2019-2021)</t>
  </si>
  <si>
    <t>STRUTTURE SEMPLICI (art.22, comma 1, I), lett. c  CCNL 2019-2021)</t>
  </si>
  <si>
    <t>STRUTTURE COMPLESSE (art.22, comma 1, I), lett. a CCNL 2019-2021)</t>
  </si>
  <si>
    <t>STRUTTURE SEMPLICI A VALENZA DIPARTIMENTALE (art.22, comma 1, I), lett. b CCNL 2019-2021)</t>
  </si>
  <si>
    <t>STRUTTURE SEMPLICI (art.22, comma 1, I), lett. c CCNL 2019-2021)</t>
  </si>
  <si>
    <t>STRUTTURE COMPLESSE
(art. 70, comma 1, lett.A CCNL 2016-2018)</t>
  </si>
  <si>
    <t>STRUTTURE SEMPLICI ANCHE A VALENZA DIPARTIMENTALE O DISTRETTUALE
(art.70, comma 1, lett.B CCNL 2016-2018)</t>
  </si>
  <si>
    <t>INCARICO DI NATURA PROFESSIONALE ANCHE DI ALTA SPECIALIZZAZIONE, DI CONSULENZA, DI STUDIO E RICERCA, ISPETTIVO, DI VERIFICA e DI CONTROLLO (art. 70 comma 1, lett.C CCNL 2016-2018)</t>
  </si>
  <si>
    <t>INCARICO RESPONSABILE DI RICERCA (art. 6, comma, lett. E) CCNL 2019-2021) RUOLO RICERCA SANITARIA E DELLE ATT.DI SUPPORTO</t>
  </si>
  <si>
    <t>INCARICO SENIOR (art. 6, comma, lett. D) CCNL 2019-2021) RUOLO RICERCA SANITARIA E DELLE ATT.DI SUPPORTO</t>
  </si>
  <si>
    <t>INCARICO MIDDLE (art. 6, comma, lett. C) CCNL 2019-2021) RUOLO RICERCA SANITARIA E DELLE ATT.DI SUPPORTO</t>
  </si>
  <si>
    <t>INCARICO JUNIOR (art. 6, comma, lett. B) CCNL 2019-2021) RUOLO RICERCA SANITARIA E DELLE ATT.DI SUPPORTO</t>
  </si>
  <si>
    <t>INCARICO BASE (art. 6, comma, lett. A) CCNL 2019-2021) RUOLO RICERCA SANITARIA E DELLE ATT.DI SUPPORTO</t>
  </si>
  <si>
    <t>INCARICO DI RESPONSABILE DI FUNZIONE (art. 5, comma 2, lett. D CCNL 2019 - 2021) RUOLO COLLABORATORE SANITARIO</t>
  </si>
  <si>
    <t>INCARICO DI COMPLESSITA' ELEVATA(art. 5, comma 2, lett. C CCNL 2019 - 2021) RUOLO RICERCA SANITARIA E DELLE ATT.DI SUPPORTO</t>
  </si>
  <si>
    <t>INCARICO DI COMPLESSITA' MEDIA (art. 5, comma 2, lett. B CCNL 2019 - 2021) RUOLO RICERCA SANITARIA E DELLE ATT.DI SUPPORTO</t>
  </si>
  <si>
    <t>INCARICO DI COMPLESSITA' BASE (art. 5, comma 2, lett. A CCNL 2019 - 2021) RUOLO RICERCA SANITARIA E DELLE ATT.DI SUPPORTO</t>
  </si>
  <si>
    <t>ALTISSIMA PROFESSIONALITA' A VALENZA DIPARTIM. (art.22, comma 1, II), lett. a1 CCNL 2019-2021)</t>
  </si>
  <si>
    <t>ALTISSIMA PROFESSIONALITA' (art.22, comma 1, II), lett. a2 CCNL 2019-2021)</t>
  </si>
  <si>
    <t>ALTA SPECIALIZZAZIONE (art.22, comma 1, II), lett. b CCNL 2019-2021)</t>
  </si>
  <si>
    <t>CONSULENZA, STUDIO E RICERCA, ISPETT., VERIF. e CONTR.(art.22, c.1, II), lett.c CCNL 2019-2021)</t>
  </si>
  <si>
    <t>PROFESSIONALE INIZIALE EX PROFESSIONALE DI BASE (art.22, comma 1, II), lett. d CCNL 2019-2021)</t>
  </si>
  <si>
    <t>COLLABORATORE PROF.LE DI RICERCA SANITARIA</t>
  </si>
  <si>
    <t>Profili ruolo Ricerca Sanitaria</t>
  </si>
  <si>
    <t>INDENNITA' DI QUALIFICAZIONE PROFESSIONALE</t>
  </si>
  <si>
    <t>INDENNITA' DI SPECIFICITA' SANITARIA</t>
  </si>
  <si>
    <t>I526</t>
  </si>
  <si>
    <t>I535</t>
  </si>
  <si>
    <t>Indicare il numero delle unita rilevate in tabella 1 che risultavano titolari di permessi per legge n. 104/92.</t>
  </si>
  <si>
    <t>Indicare il numero delle unita rilevate in tabella 1 che risultavano titolari di permessi ai sensi dell'art. 42, c.5 D.lgs.151/2001.</t>
  </si>
  <si>
    <t>INDICARE QUANTO DEL COSTO RILEVATO NELLE TABELLE DEL CONTO ANNUALE SI RIFERISCE A QUELLO SOSTENUTO PER IL RECLUTAMENTO DEL PERSONALE AI SENSI DELL’ART. 1, COMMA 5 DEL D.L. N. 34 DEL 2020</t>
  </si>
  <si>
    <t>INDICARE QUANTE TRA LE UNITÀ DI PERSONALE A TEMPO INDETERMINATO RILEVATE IN TABELLA 1 SONO STATE RECLUTATE AI SENSI DELL’ART. 2, COMMI 1 E 7, DEL D.L. N. 34 DEL 2020 (POTENZIAMENTO ASSISTENZA OSPED.)</t>
  </si>
  <si>
    <t>INDICARE QUANTO DEL COSTO RILEVATO NELLE TABELLE DEL CONTO ANNUALE SI RIFERISCE AL PERSONALE RECLUTATO AI SENSI DELL’ART. 2, COMMI 1 E 7, DEL DECRETO-LEGGE N. 34 DEL 2020</t>
  </si>
  <si>
    <t>INDICARE QUANTE UNITÀ DI PERSONALE A TEMPO INDETERMINATO RILEVATE IN TABELLA 1 SONO STATE RECLUTATE AI SENSI DELL’ART. 50 DEL D.L. N. 73 DEL 2021 (POTENZ. ATTIVITÀ SICUREZZA AMBIENTI E LUOGHI LAVORO)</t>
  </si>
  <si>
    <t>INDICARE QUANTO DEL COSTO RILEVATO NELLE TABELLE DEL CONTO ANNUALE SI RIFERISCE A QUELLO SOSTENUTO AI SENSI DELL’ARTICOLO 50 DEL DECRETO-LEGGE N. 73 DEL 2021</t>
  </si>
  <si>
    <t>INDICARE QUANTE UNITÀ DI PERSONALE A TEMPO INDETERMINATO RILEVATE IN TABELLA 1 SONO STATE RECLUTATE AI SENSI DELL’ARTICOLO 1, COMMA 274 DELLA LEGGE N. 234 DEL 2021 (POTENZ. ASSISTENZA TERRITORIALE)</t>
  </si>
  <si>
    <t>INDICARE QUANTO DEL COSTO RILEVATO NELLE TABELLE DEL CONTO ANNUALE SI RIFERISCE A QUELLO SOSTENUTO AI SENSI DELL’ART. 1, COMMA 274 DELLA LEGGE N. 234 DEL 2021 (POTENZ. ASSISTENZA TERRITORIALE)</t>
  </si>
  <si>
    <t>INDICARE QUANTE PERSONE RILEVATE COME UNITÀ UOMO/ANNO A TEMPO DETERM. IN TAB. 2, SONO STATE RECLUTATE CON LE RISORSE E PER LE FINALITÀ DI CUI ALL’ART. 1, COMMI 688-689 DELLA LEGGE N. 234 DEL 2021</t>
  </si>
  <si>
    <t>INDICARE QUANTO DEL COSTO SOSTENUTO PER IL PERSONALE A TEMPO DETERM. RILEVATO IN TABELLA 14, SI RIFERISCE AD UNITÀ RECLUTATE CON LE RISORSE DI CUI ALL’ART. 1, COMMI 688-689 DELLA LEGGE N. 234 DEL 2021</t>
  </si>
  <si>
    <t>Quante persone sono state assunte nell’anno a tempo determinato (rilevate come uomo/anno nella TABELLA 2) con le risorse del PNRR?</t>
  </si>
  <si>
    <t>Quante persone sono state assunte nell’anno con altre forme flessibili di lavoro (ex interinali, LSU, formazione lavoro rilevati come uomo/anno nella TABELLA 2) con le risorse del PNRR?</t>
  </si>
  <si>
    <t>Indicare quanto del costo rilevato nelle tabelle del conto annuale si riferisce a quello sostenuto ai sensi dell’art. 1, comma 4, del d.l. 34/2020</t>
  </si>
  <si>
    <t>Indicare quante tra le unità di personale a tempo indeterminato, rilevate nella tabella 1, sono state reclutate ai sensi dell’art. 2, comma 5, secondo periodo del d.l. 34/2020</t>
  </si>
  <si>
    <t>Indicare quanto del costo rilevato nelle tabelle del conto annuale si riferisce al personale reclutato ai sensi dell’art. 2, comma 5, secondo periodo del d.l. 34/2020</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</si>
  <si>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</si>
  <si>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 3-SEXIES, COMMA 3, DEL D.LGS. 502/92.</t>
  </si>
  <si>
    <t>INDICARE IL NUMERO DEL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</si>
  <si>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</si>
  <si>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</si>
  <si>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INDICARE QUANTE UNITÀ DI PERSONALE SONO STATE RECLUTATE AI SENSI DELL’ARTICOLO 1, COMMA 4 DEL DECRETO-LEGGE N. 34 DEL 2020 (SERVIZI DI ASSISTENZA DOMICILIARE INTEGRATA)</t>
  </si>
  <si>
    <t>INDICARE QUANTE UNITÀ DI PERSONALE A TEMPO INDETERMINATO RILEVATE IN TABELLA 1 SONO STATE RECLUTATE AI SENSI DELL’ARTICOLO 1, COMMA 8, DEL DECRETO-LEGGE N. 34 DEL 2020 (CENTRALI OPERATIVE REGIONALI)</t>
  </si>
  <si>
    <t>INDICARE QUANTO DEL COSTO RILEVATO NELLE TABELLE DEL CONTO ANNUALE SI RIFERISCE A QUELLO SOSTENUTO AI SENSI DELL’ARTICOLO 1, COMMA 8, DEL DECRETO-LEGGE N. 34 DEL 2020</t>
  </si>
  <si>
    <t>Art 11 c 1 DL 35/19 e art 5 DL 73/24 Finanz reg.le nuove ass</t>
  </si>
  <si>
    <t>F30P</t>
  </si>
  <si>
    <r>
      <t xml:space="preserve">Art 12 c 2 L A  Dlgs 32/2021- Ris controlli ufficiali Veter </t>
    </r>
    <r>
      <rPr>
        <vertAlign val="superscript"/>
        <sz val="8"/>
        <rFont val="Arial"/>
        <family val="2"/>
      </rPr>
      <t>(4)</t>
    </r>
  </si>
  <si>
    <t>F32T</t>
  </si>
  <si>
    <r>
      <rPr>
        <vertAlign val="superscript"/>
        <sz val="8"/>
        <rFont val="Arial"/>
        <family val="2"/>
      </rPr>
      <t xml:space="preserve">(3) </t>
    </r>
    <r>
      <rPr>
        <sz val="8"/>
        <rFont val="Arial"/>
        <family val="2"/>
      </rPr>
      <t>Non soggette al limite 2016 di cui all'art. 23, comma 2, del decreto legislativo n. 75/2017 (cfr. pronunciamento Corte dei conti sezione FVG n. 40/2018).</t>
    </r>
  </si>
  <si>
    <r>
      <rPr>
        <vertAlign val="superscript"/>
        <sz val="8"/>
        <rFont val="Arial"/>
        <family val="2"/>
      </rPr>
      <t>(4)</t>
    </r>
    <r>
      <rPr>
        <sz val="8"/>
        <rFont val="Arial"/>
        <family val="2"/>
      </rPr>
      <t xml:space="preserve"> Secondo le indicazioni dell'art. 27, comma 12 bis, del Ccnl 19-21.</t>
    </r>
  </si>
  <si>
    <r>
      <rPr>
        <vertAlign val="superscript"/>
        <sz val="8"/>
        <rFont val="Arial"/>
        <family val="2"/>
      </rPr>
      <t>(5)</t>
    </r>
    <r>
      <rPr>
        <sz val="8"/>
        <rFont val="Arial"/>
        <family val="2"/>
      </rPr>
      <t xml:space="preserve"> Escluse le poste identificate in voci specifiche separate.</t>
    </r>
  </si>
  <si>
    <t>Art 52 c 1 Ccnl 19-21 - Incr. 964,55 euro da 1.1.2021</t>
  </si>
  <si>
    <t>F30Q</t>
  </si>
  <si>
    <t>Art 52 c 2 Ccnl 19-21 - Incr. 270,42 euro da 31.12.2021</t>
  </si>
  <si>
    <t>F30R</t>
  </si>
  <si>
    <t xml:space="preserve">Art 1 c 604 L 234/2021 - Increm 0,22% m.s. 2018 dal 1.1.2022 </t>
  </si>
  <si>
    <t>F24T</t>
  </si>
  <si>
    <r>
      <rPr>
        <vertAlign val="superscript"/>
        <sz val="8"/>
        <rFont val="Arial"/>
        <family val="2"/>
      </rPr>
      <t xml:space="preserve">(3) </t>
    </r>
    <r>
      <rPr>
        <sz val="8"/>
        <rFont val="Arial"/>
        <family val="2"/>
      </rPr>
      <t>Non soggette al limite di cui all'art. 23, comma 2, del decreto legislativo n. 75/2017 (cfr. pronunciamento Corte dei conti sezione FVG n. 40/2018).</t>
    </r>
  </si>
  <si>
    <t>Incarico di funzione organizzativa</t>
  </si>
  <si>
    <t>Incarico di funzione professionale</t>
  </si>
  <si>
    <t>F32U</t>
  </si>
  <si>
    <t>Art. 18 c 2 L A Ccnl 19-21 - 22% ms 2021</t>
  </si>
  <si>
    <t>F30S</t>
  </si>
  <si>
    <t>D.E.P. Collaboratori professionali di ricerca sanitaria</t>
  </si>
  <si>
    <t>U08C</t>
  </si>
  <si>
    <t>Art. 18 c 2 L B Ccnl 19-21 - Ris art 102 c 5 Ccnl 2.11.2022</t>
  </si>
  <si>
    <t>F30T</t>
  </si>
  <si>
    <t>Indennità di funzione collaboratori alla ricerca sanitaria</t>
  </si>
  <si>
    <t>U08D</t>
  </si>
  <si>
    <t>Indennità di funzione ricercatore sanitario</t>
  </si>
  <si>
    <t>U08E</t>
  </si>
  <si>
    <t>Indennità di rischio radiologico</t>
  </si>
  <si>
    <t>U08F</t>
  </si>
  <si>
    <t>Indennità di pronta disponibilità</t>
  </si>
  <si>
    <t>U08G</t>
  </si>
  <si>
    <t xml:space="preserve">Art. 17 c 1 lett c - Art 103 c 7 Ccnl 19-21 </t>
  </si>
  <si>
    <t>F30U</t>
  </si>
  <si>
    <t>Art. 17 c 1 lett d - Altre spec. disp. di legge</t>
  </si>
  <si>
    <t>F30V</t>
  </si>
  <si>
    <r>
      <rPr>
        <vertAlign val="superscript"/>
        <sz val="8"/>
        <rFont val="Arial"/>
        <family val="2"/>
      </rPr>
      <t xml:space="preserve">(3) </t>
    </r>
    <r>
      <rPr>
        <sz val="8"/>
        <rFont val="Arial"/>
        <family val="2"/>
      </rPr>
      <t>Non soggette al limite 2016 di cui all'art. 23, comma 2, del decreto legislativo n. 75/2017 (cfr. pronunciamento corte dei Conti sezione FVG n. 40/2018).</t>
    </r>
  </si>
  <si>
    <t>Numero di incarichi di direzione di struttura complessa effettivamente coperti al 31.12 dell'anno di rilevazione</t>
  </si>
  <si>
    <t>Valore medio su base annua della retribuzione di posizione - parte variabile aziendale - incarichi di direzione di struttura complessa (euro)</t>
  </si>
  <si>
    <t>Numero di incarichi di direzione di struttura semplice a valenza dipartimentale o distrettuale effettivamente coperti al 31.12 dell'anno di rilevazione</t>
  </si>
  <si>
    <t>Valore medio su base annua della retribuzione di posizione - parte variabile aziendale - incarichi di direzione di struttura semplice a valenza dipartimentale o distrettuale (euro)</t>
  </si>
  <si>
    <t>Numero di incarichi di direzione di struttura semplice quale articolazione interna di struttura complessa effettivamente coperti al 31.12 dell'anno di rilevazione</t>
  </si>
  <si>
    <t>Valore medio su base annua della retribuzione di posizione - parte variabile aziendale - incarichi di direzione di struttura semplice quale articolazioni di struttura complessa (euro)</t>
  </si>
  <si>
    <t>Numero di incarichi professionali di altissima professionalità a valenza dipartimentale effettivamente coperti al 31.12 dell'anno di rilevazione</t>
  </si>
  <si>
    <t>Valore medio su base annua della retribuzione di posizione - parte variabile aziendale - incarichi professionali di altissima professionalità a valenza dipartimentale (euro)</t>
  </si>
  <si>
    <t>ORG523</t>
  </si>
  <si>
    <t>Numero di incarichi professionali di altissima professionalità quali articolazioni interne di struttura complessa ovvero di struttura semplice anche a valenza dipartimentale o distrettuale effettivamente coperti al 31.12 dell'anno di rilevazione</t>
  </si>
  <si>
    <t>ORG524</t>
  </si>
  <si>
    <t>Valore medio su base annua della retrib. di posiz. - parte var. aziendale - incarichi professionali di altissima professionalità quali articolazioni interne di struttura compl. ovvero di struttura semp. anche a valenza dipartim. o distrettuale (euro)</t>
  </si>
  <si>
    <t>Numero di incarichi professionali di alta specializzazione effettivamente coperti al 31.12 dell'anno di rilevazione</t>
  </si>
  <si>
    <t>Valore medio su base annua della retribuzione di posizione - parte variabile aziendale - incarichi professionali di alta specializzazione</t>
  </si>
  <si>
    <r>
      <t>Numero di incarichi professionali, di consulenza, di studio e di ricerca, ispettivo, di verifica e di controllo</t>
    </r>
    <r>
      <rPr>
        <b/>
        <sz val="12"/>
        <rFont val="Arial"/>
        <family val="2"/>
      </rPr>
      <t xml:space="preserve"> </t>
    </r>
    <r>
      <rPr>
        <sz val="12"/>
        <rFont val="Arial"/>
        <family val="2"/>
      </rPr>
      <t>coperti al 31.12 dell'anno di rilevazione</t>
    </r>
  </si>
  <si>
    <t>Valore medio su base annua della retribuzione di posizione - parte variabile aziendale - incarichi professionali, di consulenza,  di studio e di ricerca, ispettivo, di verifica e di controllo (euro)</t>
  </si>
  <si>
    <t>ORG525</t>
  </si>
  <si>
    <t>Numero di incarichi professionali iniziali coperti al 31.12 dell'anno di rilevazione</t>
  </si>
  <si>
    <t>ORG526</t>
  </si>
  <si>
    <t>Valore medio su base annua della retribuzione di posizione - parte variabile aziendale - incarichi professionali iniziali (euro)</t>
  </si>
  <si>
    <t>PRD541</t>
  </si>
  <si>
    <t>Differenziazione retribuzione di risultato/premio individuale - Nel contratto integrativo sono stati previsti criteri per dirimere eventuali situazioni di ex aequo?</t>
  </si>
  <si>
    <t>PRD542</t>
  </si>
  <si>
    <t>Differenziazione retribuzione di risultato/premio individuale - Se sì, sono stati previsti i criteri meritocratici richiesti dalla norma diversi dalla anzianità di servizio e/o dall’età anagrafica?</t>
  </si>
  <si>
    <t>WLF543</t>
  </si>
  <si>
    <t>Disponibilità anno di rilevazione per la concessione di benefici di welfare al netto degli eventuali utilizzi del fondo per la retribuzione di risultato (euro)</t>
  </si>
  <si>
    <t>WLF520</t>
  </si>
  <si>
    <t>Welfare integrativo anno di rilevazione - Prestiti a favore di dipendenti in difficoltà ad accedere ai canali ordinari del credito bancario o che si trovino nella necessità di affrontare spese non differibili effettivamente erogati (euro)</t>
  </si>
  <si>
    <t>WLF521</t>
  </si>
  <si>
    <t>Welfare integrativo anno di rilevazione - Altre categorie di beni e servizi che in base alle vigenti norme fiscali non concorrono a formare reddito di lavoro dipendente effettivamente erogate (euro)</t>
  </si>
  <si>
    <t>Numero di incarichi di direzione di struttura semplice, anche a valenza dipartimentale o distrettuale, effettivamente coperti al 31.12 dell'anno di rilevazione</t>
  </si>
  <si>
    <t>Valore medio su base annua della retribuzione di posizione - parte variabile aziendale - incarichi di struttura semplice, anche a valenza dipartimentale o distrettuale (euro)</t>
  </si>
  <si>
    <t>Numero degli incarichi professionali, anche di alta specializzazione, di consulenza, di studio e di ricerca, ispettivo, di verifica e di controllo effettivamente coperti al 31.12 dell'anno di rilevazione</t>
  </si>
  <si>
    <t>Valore medio su base annua della retribuzione di posizione - parte variabile aziendale - per incarichi professionali, anche di alta specializzazione, di consulenza, di studio e di ricerca, ispettivo, di verifica e di controllo (euro)</t>
  </si>
  <si>
    <t>WLF544</t>
  </si>
  <si>
    <t>Disponibilità anno di rilevazione per la concessione di benefici di welfare al netto degli eventuali utilizzi del fondo per la retribuzione di risultato e altri trattamenti accessori (euro)</t>
  </si>
  <si>
    <t>INF522</t>
  </si>
  <si>
    <t>Informazioni/chiarimenti sulla natura dell’importo dichiarato alla voce LEG 452 (max 1.500 caratteri)</t>
  </si>
  <si>
    <t>Art 12 c 2 L A  Dlgs 32/2021- Ris controlli ufficiali Veter</t>
  </si>
  <si>
    <t>Art 103 c 5 L A Ccnl 19-21 - Ris agg reg (1,6% m.s. 1997)</t>
  </si>
  <si>
    <t>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</si>
</sst>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0.0000"/>
    <numFmt numFmtId="166" formatCode="_-&quot;L.&quot;\ * #,##0_-;\-&quot;L.&quot;\ * #,##0_-;_-&quot;L.&quot;\ * &quot;-&quot;_-;_-@_-"/>
    <numFmt numFmtId="167" formatCode="[$€]\ #,##0;[Red]\-[$€]\ #,##0"/>
    <numFmt numFmtId="168" formatCode=";;;"/>
    <numFmt numFmtId="169" formatCode="#,###"/>
    <numFmt numFmtId="170" formatCode="_-* #,##0_-;\-* #,##0_-;_-* &quot;-&quot;??_-;_-@_-"/>
    <numFmt numFmtId="171" formatCode="#,##0;\-#,##0;&quot; &quot;"/>
    <numFmt numFmtId="172" formatCode="#,##0.00;\-#,##0.00;&quot; &quot;"/>
    <numFmt numFmtId="173" formatCode="#,###.00;\-#,###.00;;"/>
    <numFmt numFmtId="174" formatCode="#,##0;\-\ #,##0;\-"/>
    <numFmt numFmtId="175" formatCode="#,##0.0;\-\ #,##0.0;\-"/>
    <numFmt numFmtId="176" formatCode="#,##0.00;\-\ #,##0.00;\-"/>
  </numFmts>
  <fonts count="177" x14ac:knownFonts="1">
    <font>
      <sz val="8"/>
      <name val="Helv"/>
    </font>
    <font>
      <sz val="11"/>
      <color theme="1"/>
      <name val="Calibri"/>
      <family val="2"/>
      <scheme val="minor"/>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12"/>
      <name val="Arial"/>
      <family val="2"/>
    </font>
    <font>
      <sz val="8"/>
      <name val="Helv"/>
    </font>
    <font>
      <b/>
      <sz val="8"/>
      <name val="Helv"/>
    </font>
    <font>
      <b/>
      <sz val="6"/>
      <name val="MS Serif"/>
      <family val="1"/>
    </font>
    <font>
      <i/>
      <sz val="9"/>
      <name val="Arial"/>
      <family val="2"/>
    </font>
    <font>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12"/>
      <name val="Courier"/>
      <family val="3"/>
    </font>
    <font>
      <b/>
      <sz val="8"/>
      <color indexed="9"/>
      <name val="Helv"/>
    </font>
    <font>
      <sz val="8"/>
      <color indexed="9"/>
      <name val="Helv"/>
    </font>
    <font>
      <sz val="8"/>
      <name val="Helv"/>
    </font>
    <font>
      <b/>
      <sz val="16"/>
      <name val="Arial"/>
      <family val="2"/>
    </font>
    <font>
      <sz val="12"/>
      <name val="Times New Roman"/>
      <family val="1"/>
    </font>
    <font>
      <b/>
      <sz val="10"/>
      <color indexed="8"/>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b/>
      <sz val="10"/>
      <color indexed="8"/>
      <name val="Arial"/>
      <family val="2"/>
    </font>
    <font>
      <sz val="8"/>
      <color indexed="8"/>
      <name val="Arial"/>
      <family val="2"/>
    </font>
    <font>
      <sz val="7"/>
      <color indexed="9"/>
      <name val="Arial"/>
      <family val="2"/>
    </font>
    <font>
      <b/>
      <sz val="9"/>
      <color indexed="8"/>
      <name val="Arial"/>
      <family val="2"/>
    </font>
    <font>
      <sz val="8"/>
      <name val="MS Serif"/>
      <family val="1"/>
    </font>
    <font>
      <b/>
      <sz val="7"/>
      <name val="MS Serif"/>
      <family val="1"/>
    </font>
    <font>
      <b/>
      <sz val="12"/>
      <color indexed="10"/>
      <name val="Arial"/>
      <family val="2"/>
    </font>
    <font>
      <b/>
      <sz val="9"/>
      <color indexed="10"/>
      <name val="Courier"/>
      <family val="3"/>
    </font>
    <font>
      <u/>
      <sz val="6.4"/>
      <color indexed="12"/>
      <name val="Arial"/>
      <family val="2"/>
    </font>
    <font>
      <b/>
      <i/>
      <sz val="9"/>
      <color indexed="48"/>
      <name val="Courier"/>
      <family val="3"/>
    </font>
    <font>
      <sz val="8"/>
      <color indexed="8"/>
      <name val="MS Serif"/>
      <family val="1"/>
    </font>
    <font>
      <b/>
      <sz val="7"/>
      <name val="Arial"/>
      <family val="2"/>
    </font>
    <font>
      <sz val="7"/>
      <name val="Small Fonts"/>
      <family val="2"/>
    </font>
    <font>
      <sz val="7"/>
      <color indexed="30"/>
      <name val="Arial"/>
      <family val="2"/>
    </font>
    <font>
      <sz val="10"/>
      <name val="MS Sans Serif"/>
      <family val="2"/>
    </font>
    <font>
      <b/>
      <sz val="14"/>
      <color indexed="10"/>
      <name val="Arial"/>
      <family val="2"/>
    </font>
    <font>
      <b/>
      <sz val="8"/>
      <color indexed="10"/>
      <name val="Courier"/>
      <family val="3"/>
    </font>
    <font>
      <b/>
      <sz val="8"/>
      <color indexed="10"/>
      <name val="Arial"/>
      <family val="2"/>
    </font>
    <font>
      <b/>
      <sz val="10"/>
      <color indexed="10"/>
      <name val="Arial"/>
      <family val="2"/>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sz val="8"/>
      <color indexed="8"/>
      <name val="Trebuchet MS"/>
      <family val="2"/>
    </font>
    <font>
      <b/>
      <sz val="18"/>
      <color indexed="8"/>
      <name val="Arial"/>
      <family val="2"/>
    </font>
    <font>
      <sz val="11"/>
      <color indexed="10"/>
      <name val="Arial"/>
      <family val="2"/>
    </font>
    <font>
      <b/>
      <sz val="11"/>
      <color indexed="8"/>
      <name val="Arial"/>
      <family val="2"/>
    </font>
    <font>
      <sz val="8"/>
      <color indexed="30"/>
      <name val="Arial"/>
      <family val="2"/>
    </font>
    <font>
      <i/>
      <sz val="10"/>
      <name val="Arial"/>
      <family val="2"/>
    </font>
    <font>
      <b/>
      <sz val="9"/>
      <color indexed="48"/>
      <name val="Courier"/>
      <family val="3"/>
    </font>
    <font>
      <u/>
      <sz val="8"/>
      <name val="Helv"/>
    </font>
    <font>
      <sz val="7"/>
      <name val="Helv"/>
    </font>
    <font>
      <b/>
      <sz val="7"/>
      <name val="Helv"/>
    </font>
    <font>
      <i/>
      <sz val="10"/>
      <name val="MS Serif"/>
      <family val="1"/>
    </font>
    <font>
      <b/>
      <sz val="14"/>
      <name val="Arial"/>
      <family val="2"/>
    </font>
    <font>
      <u/>
      <sz val="12"/>
      <name val="Arial"/>
      <family val="2"/>
    </font>
    <font>
      <u/>
      <sz val="13"/>
      <name val="Arial"/>
      <family val="2"/>
    </font>
    <font>
      <u/>
      <sz val="11"/>
      <name val="Arial"/>
      <family val="2"/>
    </font>
    <font>
      <b/>
      <sz val="10"/>
      <name val="Courier"/>
      <family val="3"/>
    </font>
    <font>
      <vertAlign val="superscript"/>
      <sz val="10"/>
      <name val="Arial"/>
      <family val="2"/>
    </font>
    <font>
      <b/>
      <sz val="18"/>
      <name val="Arial"/>
      <family val="2"/>
    </font>
    <font>
      <b/>
      <vertAlign val="superscript"/>
      <sz val="10"/>
      <name val="Arial"/>
      <family val="2"/>
    </font>
    <font>
      <vertAlign val="superscript"/>
      <sz val="8"/>
      <name val="Arial"/>
      <family val="2"/>
    </font>
    <font>
      <sz val="10"/>
      <color indexed="8"/>
      <name val="Arial"/>
      <family val="2"/>
    </font>
    <font>
      <b/>
      <sz val="9"/>
      <name val="Verdana"/>
      <family val="2"/>
    </font>
    <font>
      <b/>
      <sz val="10"/>
      <name val="Verdana"/>
      <family val="2"/>
    </font>
    <font>
      <b/>
      <sz val="8"/>
      <name val="Verdana"/>
      <family val="2"/>
    </font>
    <font>
      <sz val="8"/>
      <name val="Verdana"/>
      <family val="2"/>
    </font>
    <font>
      <sz val="11"/>
      <name val="Calibri"/>
      <family val="2"/>
    </font>
    <font>
      <vertAlign val="superscript"/>
      <sz val="7"/>
      <name val="Arial"/>
      <family val="2"/>
    </font>
    <font>
      <sz val="12"/>
      <color indexed="8"/>
      <name val="Arial"/>
      <family val="2"/>
    </font>
    <font>
      <sz val="9.6"/>
      <color indexed="12"/>
      <name val="Arial"/>
      <family val="2"/>
    </font>
    <font>
      <sz val="16"/>
      <name val="Arial"/>
      <family val="2"/>
    </font>
    <font>
      <vertAlign val="superscript"/>
      <sz val="8"/>
      <color indexed="18"/>
      <name val="Arial"/>
      <family val="2"/>
    </font>
    <font>
      <sz val="11"/>
      <color theme="1"/>
      <name val="Calibri"/>
      <family val="2"/>
      <scheme val="minor"/>
    </font>
    <font>
      <sz val="12"/>
      <color theme="1"/>
      <name val="Times New Roman"/>
      <family val="2"/>
    </font>
    <font>
      <b/>
      <sz val="11"/>
      <color theme="1"/>
      <name val="Calibri"/>
      <family val="2"/>
      <scheme val="minor"/>
    </font>
    <font>
      <b/>
      <sz val="12"/>
      <color rgb="FFFF0000"/>
      <name val="Arial"/>
      <family val="2"/>
    </font>
    <font>
      <b/>
      <sz val="8"/>
      <color rgb="FFFF0000"/>
      <name val="Arial"/>
      <family val="2"/>
    </font>
    <font>
      <b/>
      <sz val="8"/>
      <color rgb="FFFF0000"/>
      <name val="Helv"/>
    </font>
    <font>
      <b/>
      <sz val="12"/>
      <color theme="0"/>
      <name val="Arial"/>
      <family val="2"/>
    </font>
    <font>
      <sz val="8"/>
      <color rgb="FFFF0000"/>
      <name val="Arial"/>
      <family val="2"/>
    </font>
    <font>
      <b/>
      <sz val="10"/>
      <color rgb="FFFF0000"/>
      <name val="Arial"/>
      <family val="2"/>
    </font>
    <font>
      <sz val="8"/>
      <color theme="0"/>
      <name val="Helv"/>
    </font>
    <font>
      <b/>
      <sz val="10"/>
      <color rgb="FFFF0000"/>
      <name val="Times New Roman"/>
      <family val="1"/>
    </font>
    <font>
      <sz val="12"/>
      <color theme="1"/>
      <name val="Arial"/>
      <family val="2"/>
    </font>
    <font>
      <sz val="10"/>
      <color theme="1"/>
      <name val="Arial"/>
      <family val="2"/>
    </font>
    <font>
      <sz val="11"/>
      <color theme="1"/>
      <name val="Arial"/>
      <family val="2"/>
    </font>
    <font>
      <sz val="9"/>
      <color theme="1"/>
      <name val="Arial"/>
      <family val="2"/>
    </font>
    <font>
      <sz val="8"/>
      <color theme="1"/>
      <name val="Arial"/>
      <family val="2"/>
    </font>
    <font>
      <b/>
      <sz val="12"/>
      <color theme="1"/>
      <name val="Arial"/>
      <family val="2"/>
    </font>
    <font>
      <sz val="10"/>
      <color rgb="FFFF0000"/>
      <name val="Arial"/>
      <family val="2"/>
    </font>
    <font>
      <b/>
      <sz val="9"/>
      <color theme="1"/>
      <name val="Arial"/>
      <family val="2"/>
    </font>
    <font>
      <i/>
      <sz val="10"/>
      <color theme="1"/>
      <name val="Arial"/>
      <family val="2"/>
    </font>
    <font>
      <sz val="10"/>
      <color theme="1"/>
      <name val="Courier"/>
      <family val="3"/>
    </font>
    <font>
      <b/>
      <sz val="10"/>
      <color theme="1"/>
      <name val="Courier"/>
      <family val="3"/>
    </font>
    <font>
      <b/>
      <sz val="8"/>
      <color theme="1"/>
      <name val="Arial"/>
      <family val="2"/>
    </font>
    <font>
      <i/>
      <sz val="8"/>
      <color theme="1"/>
      <name val="Arial"/>
      <family val="2"/>
    </font>
    <font>
      <sz val="10"/>
      <color theme="0"/>
      <name val="Courier"/>
      <family val="3"/>
    </font>
    <font>
      <sz val="10"/>
      <color theme="0"/>
      <name val="Arial"/>
      <family val="2"/>
    </font>
    <font>
      <sz val="10"/>
      <color rgb="FF0070C0"/>
      <name val="Arial"/>
      <family val="2"/>
    </font>
    <font>
      <b/>
      <sz val="10"/>
      <color rgb="FFFF0000"/>
      <name val="Courier"/>
      <family val="3"/>
    </font>
    <font>
      <sz val="8"/>
      <color rgb="FF00B050"/>
      <name val="Arial"/>
      <family val="2"/>
    </font>
    <font>
      <b/>
      <sz val="10"/>
      <color rgb="FF00B050"/>
      <name val="Arial"/>
      <family val="2"/>
    </font>
    <font>
      <b/>
      <sz val="9"/>
      <color rgb="FFFF0000"/>
      <name val="Arial"/>
      <family val="2"/>
    </font>
    <font>
      <b/>
      <sz val="10"/>
      <color theme="1"/>
      <name val="Arial"/>
      <family val="2"/>
    </font>
    <font>
      <sz val="12"/>
      <color theme="0"/>
      <name val="Arial"/>
      <family val="2"/>
    </font>
    <font>
      <sz val="11"/>
      <color rgb="FFFF0000"/>
      <name val="Arial"/>
      <family val="2"/>
    </font>
    <font>
      <b/>
      <sz val="11"/>
      <color rgb="FFFF0000"/>
      <name val="Arial"/>
      <family val="2"/>
    </font>
    <font>
      <b/>
      <u/>
      <sz val="13"/>
      <color rgb="FFFF0000"/>
      <name val="Arial"/>
      <family val="2"/>
    </font>
    <font>
      <b/>
      <i/>
      <sz val="12"/>
      <color theme="1"/>
      <name val="Arial"/>
      <family val="2"/>
    </font>
    <font>
      <b/>
      <sz val="6"/>
      <color rgb="FFFF0000"/>
      <name val="MS Serif"/>
      <family val="1"/>
    </font>
    <font>
      <sz val="8"/>
      <color theme="0"/>
      <name val="Arial"/>
      <family val="2"/>
    </font>
    <font>
      <sz val="12"/>
      <color rgb="FF0000CC"/>
      <name val="Arial"/>
      <family val="2"/>
    </font>
    <font>
      <sz val="18"/>
      <color rgb="FFFF0000"/>
      <name val="Arial"/>
      <family val="2"/>
    </font>
    <font>
      <sz val="11"/>
      <color rgb="FF000000"/>
      <name val="Arial"/>
      <family val="2"/>
    </font>
    <font>
      <b/>
      <sz val="9"/>
      <color theme="1"/>
      <name val="Verdana"/>
      <family val="2"/>
    </font>
    <font>
      <b/>
      <sz val="10"/>
      <color rgb="FFFF0000"/>
      <name val="Helv"/>
    </font>
    <font>
      <b/>
      <sz val="8"/>
      <color rgb="FF00B0F0"/>
      <name val="Helv"/>
    </font>
    <font>
      <b/>
      <sz val="8"/>
      <color rgb="FF00B0F0"/>
      <name val="Arial"/>
      <family val="2"/>
    </font>
    <font>
      <sz val="8"/>
      <color rgb="FF0000CC"/>
      <name val="Arial"/>
      <family val="2"/>
    </font>
    <font>
      <sz val="11"/>
      <color rgb="FF0000CC"/>
      <name val="Arial"/>
      <family val="2"/>
    </font>
    <font>
      <sz val="8"/>
      <color theme="0" tint="-0.14999847407452621"/>
      <name val="Helv"/>
    </font>
    <font>
      <b/>
      <u/>
      <sz val="13"/>
      <name val="Arial"/>
      <family val="2"/>
    </font>
    <font>
      <sz val="8"/>
      <color rgb="FF0070C0"/>
      <name val="Arial"/>
      <family val="2"/>
    </font>
    <font>
      <sz val="10"/>
      <color rgb="FF00B050"/>
      <name val="Arial"/>
      <family val="2"/>
    </font>
    <font>
      <sz val="8"/>
      <color rgb="FF00B050"/>
      <name val="MS Serif"/>
      <family val="1"/>
    </font>
    <font>
      <sz val="9"/>
      <color theme="5" tint="-0.249977111117893"/>
      <name val="Arial"/>
      <family val="2"/>
    </font>
    <font>
      <sz val="9"/>
      <color rgb="FF00B050"/>
      <name val="Arial"/>
      <family val="2"/>
    </font>
    <font>
      <sz val="12"/>
      <name val="Times New Roman"/>
      <family val="2"/>
    </font>
    <font>
      <sz val="9"/>
      <color rgb="FF0000CC"/>
      <name val="Arial"/>
      <family val="2"/>
    </font>
    <font>
      <sz val="10"/>
      <color rgb="FF0000CC"/>
      <name val="Arial"/>
      <family val="2"/>
    </font>
    <font>
      <b/>
      <sz val="8"/>
      <color rgb="FF00B050"/>
      <name val="Arial"/>
      <family val="2"/>
    </font>
  </fonts>
  <fills count="25">
    <fill>
      <patternFill patternType="none"/>
    </fill>
    <fill>
      <patternFill patternType="gray125"/>
    </fill>
    <fill>
      <patternFill patternType="solid">
        <fgColor indexed="9"/>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43"/>
        <bgColor indexed="64"/>
      </patternFill>
    </fill>
    <fill>
      <patternFill patternType="solid">
        <fgColor indexed="9"/>
        <bgColor indexed="9"/>
      </patternFill>
    </fill>
    <fill>
      <patternFill patternType="gray0625"/>
    </fill>
    <fill>
      <patternFill patternType="gray0625">
        <fgColor indexed="26"/>
        <bgColor indexed="26"/>
      </patternFill>
    </fill>
    <fill>
      <patternFill patternType="solid">
        <fgColor indexed="65"/>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gray0625">
        <bgColor theme="0"/>
      </patternFill>
    </fill>
    <fill>
      <patternFill patternType="gray0625">
        <bgColor theme="0" tint="-4.9989318521683403E-2"/>
      </patternFill>
    </fill>
    <fill>
      <patternFill patternType="solid">
        <fgColor theme="8" tint="0.59999389629810485"/>
        <bgColor indexed="64"/>
      </patternFill>
    </fill>
    <fill>
      <patternFill patternType="solid">
        <fgColor rgb="FFDCDCDC"/>
        <bgColor indexed="64"/>
      </patternFill>
    </fill>
    <fill>
      <patternFill patternType="solid">
        <fgColor theme="8" tint="-0.249977111117893"/>
        <bgColor indexed="64"/>
      </patternFill>
    </fill>
    <fill>
      <patternFill patternType="solid">
        <fgColor theme="0"/>
        <bgColor indexed="9"/>
      </patternFill>
    </fill>
  </fills>
  <borders count="288">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bottom/>
      <diagonal/>
    </border>
    <border>
      <left style="thin">
        <color indexed="64"/>
      </left>
      <right/>
      <top/>
      <bottom/>
      <diagonal/>
    </border>
    <border>
      <left style="medium">
        <color indexed="64"/>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style="medium">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double">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medium">
        <color indexed="64"/>
      </top>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double">
        <color indexed="64"/>
      </left>
      <right style="medium">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medium">
        <color indexed="64"/>
      </right>
      <top style="medium">
        <color indexed="8"/>
      </top>
      <bottom/>
      <diagonal/>
    </border>
    <border>
      <left/>
      <right/>
      <top/>
      <bottom style="medium">
        <color indexed="64"/>
      </bottom>
      <diagonal/>
    </border>
    <border>
      <left/>
      <right/>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64"/>
      </right>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style="medium">
        <color indexed="8"/>
      </top>
      <bottom/>
      <diagonal/>
    </border>
    <border>
      <left/>
      <right/>
      <top style="medium">
        <color indexed="8"/>
      </top>
      <bottom style="medium">
        <color indexed="8"/>
      </bottom>
      <diagonal/>
    </border>
    <border>
      <left style="medium">
        <color indexed="8"/>
      </left>
      <right/>
      <top/>
      <bottom/>
      <diagonal/>
    </border>
    <border>
      <left/>
      <right/>
      <top style="medium">
        <color indexed="64"/>
      </top>
      <bottom style="medium">
        <color indexed="64"/>
      </bottom>
      <diagonal/>
    </border>
    <border>
      <left style="medium">
        <color indexed="64"/>
      </left>
      <right style="medium">
        <color indexed="8"/>
      </right>
      <top style="medium">
        <color indexed="8"/>
      </top>
      <bottom style="thin">
        <color indexed="64"/>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8"/>
      </left>
      <right style="medium">
        <color indexed="64"/>
      </right>
      <top/>
      <bottom style="medium">
        <color indexed="8"/>
      </bottom>
      <diagonal/>
    </border>
    <border>
      <left style="medium">
        <color indexed="64"/>
      </left>
      <right style="medium">
        <color indexed="64"/>
      </right>
      <top/>
      <bottom/>
      <diagonal/>
    </border>
    <border>
      <left style="medium">
        <color indexed="64"/>
      </left>
      <right style="medium">
        <color indexed="8"/>
      </right>
      <top/>
      <bottom style="medium">
        <color indexed="8"/>
      </bottom>
      <diagonal/>
    </border>
    <border>
      <left style="medium">
        <color indexed="64"/>
      </left>
      <right/>
      <top style="medium">
        <color indexed="8"/>
      </top>
      <bottom style="medium">
        <color indexed="8"/>
      </bottom>
      <diagonal/>
    </border>
    <border>
      <left/>
      <right style="medium">
        <color indexed="8"/>
      </right>
      <top style="medium">
        <color indexed="8"/>
      </top>
      <bottom/>
      <diagonal/>
    </border>
    <border>
      <left style="medium">
        <color indexed="64"/>
      </left>
      <right/>
      <top style="medium">
        <color indexed="64"/>
      </top>
      <bottom style="medium">
        <color indexed="64"/>
      </bottom>
      <diagonal/>
    </border>
    <border>
      <left style="thin">
        <color indexed="8"/>
      </left>
      <right style="medium">
        <color indexed="8"/>
      </right>
      <top style="medium">
        <color indexed="8"/>
      </top>
      <bottom style="medium">
        <color indexed="64"/>
      </bottom>
      <diagonal/>
    </border>
    <border>
      <left/>
      <right style="thin">
        <color indexed="8"/>
      </right>
      <top style="medium">
        <color indexed="8"/>
      </top>
      <bottom/>
      <diagonal/>
    </border>
    <border>
      <left style="medium">
        <color indexed="8"/>
      </left>
      <right style="thin">
        <color indexed="8"/>
      </right>
      <top style="medium">
        <color indexed="64"/>
      </top>
      <bottom style="medium">
        <color indexed="64"/>
      </bottom>
      <diagonal/>
    </border>
    <border>
      <left style="medium">
        <color indexed="8"/>
      </left>
      <right/>
      <top/>
      <bottom style="medium">
        <color indexed="8"/>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right style="thin">
        <color indexed="8"/>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64"/>
      </left>
      <right style="medium">
        <color indexed="8"/>
      </right>
      <top/>
      <bottom style="medium">
        <color indexed="64"/>
      </bottom>
      <diagonal/>
    </border>
    <border>
      <left style="medium">
        <color indexed="8"/>
      </left>
      <right style="thin">
        <color indexed="8"/>
      </right>
      <top style="medium">
        <color indexed="8"/>
      </top>
      <bottom style="medium">
        <color indexed="64"/>
      </bottom>
      <diagonal/>
    </border>
    <border>
      <left/>
      <right/>
      <top style="medium">
        <color indexed="64"/>
      </top>
      <bottom style="medium">
        <color indexed="8"/>
      </bottom>
      <diagonal/>
    </border>
    <border>
      <left style="medium">
        <color indexed="8"/>
      </left>
      <right style="thin">
        <color indexed="8"/>
      </right>
      <top style="thin">
        <color indexed="8"/>
      </top>
      <bottom style="medium">
        <color indexed="8"/>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64"/>
      </right>
      <top style="double">
        <color indexed="64"/>
      </top>
      <bottom style="medium">
        <color indexed="64"/>
      </bottom>
      <diagonal/>
    </border>
    <border>
      <left style="medium">
        <color indexed="64"/>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double">
        <color indexed="64"/>
      </right>
      <top style="double">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medium">
        <color indexed="8"/>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8"/>
      </left>
      <right/>
      <top style="medium">
        <color indexed="8"/>
      </top>
      <bottom style="thin">
        <color indexed="8"/>
      </bottom>
      <diagonal/>
    </border>
    <border>
      <left style="medium">
        <color indexed="64"/>
      </left>
      <right style="medium">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thin">
        <color indexed="8"/>
      </top>
      <bottom style="thin">
        <color indexed="8"/>
      </bottom>
      <diagonal/>
    </border>
    <border>
      <left style="medium">
        <color indexed="64"/>
      </left>
      <right style="medium">
        <color indexed="8"/>
      </right>
      <top style="medium">
        <color indexed="64"/>
      </top>
      <bottom style="medium">
        <color indexed="64"/>
      </bottom>
      <diagonal/>
    </border>
    <border>
      <left style="thin">
        <color indexed="8"/>
      </left>
      <right/>
      <top style="medium">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diagonal/>
    </border>
    <border>
      <left/>
      <right style="medium">
        <color indexed="64"/>
      </right>
      <top style="thin">
        <color indexed="8"/>
      </top>
      <bottom/>
      <diagonal/>
    </border>
    <border>
      <left style="medium">
        <color indexed="8"/>
      </left>
      <right/>
      <top style="medium">
        <color indexed="8"/>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medium">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medium">
        <color indexed="8"/>
      </left>
      <right style="thin">
        <color indexed="8"/>
      </right>
      <top style="medium">
        <color indexed="64"/>
      </top>
      <bottom style="thin">
        <color indexed="64"/>
      </bottom>
      <diagonal/>
    </border>
    <border>
      <left style="medium">
        <color indexed="8"/>
      </left>
      <right/>
      <top/>
      <bottom style="thin">
        <color indexed="8"/>
      </bottom>
      <diagonal/>
    </border>
    <border>
      <left style="medium">
        <color indexed="64"/>
      </left>
      <right style="medium">
        <color indexed="64"/>
      </right>
      <top/>
      <bottom style="thin">
        <color indexed="8"/>
      </bottom>
      <diagonal/>
    </border>
    <border>
      <left style="medium">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8"/>
      </left>
      <right/>
      <top style="thin">
        <color indexed="8"/>
      </top>
      <bottom/>
      <diagonal/>
    </border>
    <border>
      <left style="medium">
        <color indexed="8"/>
      </left>
      <right style="thin">
        <color indexed="8"/>
      </right>
      <top style="thin">
        <color indexed="8"/>
      </top>
      <bottom/>
      <diagonal/>
    </border>
    <border>
      <left style="thin">
        <color indexed="8"/>
      </left>
      <right/>
      <top style="thin">
        <color indexed="8"/>
      </top>
      <bottom/>
      <diagonal/>
    </border>
    <border>
      <left style="medium">
        <color indexed="8"/>
      </left>
      <right style="medium">
        <color indexed="8"/>
      </right>
      <top style="thin">
        <color indexed="8"/>
      </top>
      <bottom/>
      <diagonal/>
    </border>
    <border>
      <left/>
      <right style="medium">
        <color indexed="8"/>
      </right>
      <top style="medium">
        <color indexed="64"/>
      </top>
      <bottom style="thin">
        <color indexed="8"/>
      </bottom>
      <diagonal/>
    </border>
    <border>
      <left style="thin">
        <color indexed="8"/>
      </left>
      <right/>
      <top style="medium">
        <color indexed="64"/>
      </top>
      <bottom style="thin">
        <color indexed="8"/>
      </bottom>
      <diagonal/>
    </border>
    <border>
      <left/>
      <right style="medium">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8"/>
      </left>
      <right style="medium">
        <color indexed="8"/>
      </right>
      <top style="medium">
        <color indexed="64"/>
      </top>
      <bottom style="thin">
        <color indexed="64"/>
      </bottom>
      <diagonal/>
    </border>
    <border>
      <left style="medium">
        <color indexed="64"/>
      </left>
      <right style="medium">
        <color indexed="8"/>
      </right>
      <top/>
      <bottom/>
      <diagonal/>
    </border>
    <border>
      <left/>
      <right/>
      <top style="medium">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8"/>
      </top>
      <bottom style="medium">
        <color indexed="64"/>
      </bottom>
      <diagonal/>
    </border>
    <border>
      <left style="medium">
        <color indexed="8"/>
      </left>
      <right/>
      <top style="medium">
        <color indexed="64"/>
      </top>
      <bottom style="thin">
        <color indexed="64"/>
      </bottom>
      <diagonal/>
    </border>
    <border>
      <left style="medium">
        <color indexed="64"/>
      </left>
      <right style="medium">
        <color indexed="8"/>
      </right>
      <top/>
      <bottom style="thin">
        <color indexed="64"/>
      </bottom>
      <diagonal/>
    </border>
    <border>
      <left style="medium">
        <color indexed="64"/>
      </left>
      <right/>
      <top style="medium">
        <color indexed="8"/>
      </top>
      <bottom style="thin">
        <color indexed="64"/>
      </bottom>
      <diagonal/>
    </border>
    <border>
      <left style="thin">
        <color indexed="64"/>
      </left>
      <right style="thin">
        <color indexed="64"/>
      </right>
      <top/>
      <bottom style="double">
        <color indexed="64"/>
      </bottom>
      <diagonal/>
    </border>
  </borders>
  <cellStyleXfs count="45">
    <xf numFmtId="0" fontId="0" fillId="0" borderId="0"/>
    <xf numFmtId="0" fontId="9" fillId="0" borderId="0" applyNumberFormat="0" applyFill="0" applyBorder="0" applyAlignment="0" applyProtection="0">
      <alignment vertical="top"/>
      <protection locked="0"/>
    </xf>
    <xf numFmtId="167" fontId="31" fillId="0" borderId="0" applyFont="0" applyFill="0" applyBorder="0" applyAlignment="0" applyProtection="0"/>
    <xf numFmtId="0" fontId="119" fillId="0" borderId="0" applyNumberFormat="0" applyBorder="0" applyAlignment="0"/>
    <xf numFmtId="40" fontId="2" fillId="0" borderId="0" applyFont="0" applyFill="0" applyBorder="0" applyAlignment="0" applyProtection="0"/>
    <xf numFmtId="41" fontId="56" fillId="0" borderId="0" applyFont="0" applyFill="0" applyBorder="0" applyAlignment="0" applyProtection="0"/>
    <xf numFmtId="40" fontId="77" fillId="0" borderId="0" applyFont="0" applyFill="0" applyBorder="0" applyAlignment="0" applyProtection="0"/>
    <xf numFmtId="40" fontId="2" fillId="0" borderId="0" applyFont="0" applyFill="0" applyBorder="0" applyAlignment="0" applyProtection="0"/>
    <xf numFmtId="40" fontId="2" fillId="0" borderId="0" applyFont="0" applyFill="0" applyBorder="0" applyAlignment="0" applyProtection="0"/>
    <xf numFmtId="43" fontId="16" fillId="0" borderId="0" applyFont="0" applyFill="0" applyBorder="0" applyAlignment="0" applyProtection="0"/>
    <xf numFmtId="0" fontId="31" fillId="0" borderId="0"/>
    <xf numFmtId="0" fontId="31" fillId="0" borderId="0"/>
    <xf numFmtId="0" fontId="31" fillId="0" borderId="0"/>
    <xf numFmtId="0" fontId="16" fillId="0" borderId="0"/>
    <xf numFmtId="0" fontId="119" fillId="0" borderId="0"/>
    <xf numFmtId="0" fontId="119" fillId="0" borderId="0"/>
    <xf numFmtId="0" fontId="31" fillId="0" borderId="0"/>
    <xf numFmtId="0" fontId="31" fillId="0" borderId="0"/>
    <xf numFmtId="0" fontId="107" fillId="0" borderId="0"/>
    <xf numFmtId="0" fontId="118" fillId="0" borderId="0"/>
    <xf numFmtId="0" fontId="119" fillId="0" borderId="0"/>
    <xf numFmtId="0" fontId="30" fillId="2" borderId="0"/>
    <xf numFmtId="0" fontId="26" fillId="2" borderId="0"/>
    <xf numFmtId="0" fontId="31" fillId="0" borderId="0"/>
    <xf numFmtId="0" fontId="31" fillId="0" borderId="0"/>
    <xf numFmtId="0" fontId="31" fillId="0" borderId="0"/>
    <xf numFmtId="0" fontId="87" fillId="0" borderId="0"/>
    <xf numFmtId="164" fontId="41" fillId="0" borderId="0"/>
    <xf numFmtId="0" fontId="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 fillId="0" borderId="0" applyFont="0" applyFill="0" applyBorder="0" applyAlignment="0" applyProtection="0"/>
    <xf numFmtId="9" fontId="7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56" fillId="0" borderId="0" applyFont="0" applyFill="0" applyBorder="0" applyAlignment="0" applyProtection="0"/>
    <xf numFmtId="0" fontId="1" fillId="0" borderId="0"/>
    <xf numFmtId="0" fontId="119" fillId="0" borderId="0"/>
  </cellStyleXfs>
  <cellXfs count="2204">
    <xf numFmtId="0" fontId="0" fillId="0" borderId="0" xfId="0"/>
    <xf numFmtId="0" fontId="3" fillId="0" borderId="0" xfId="0" applyFont="1" applyAlignment="1">
      <alignment horizontal="left" vertical="top"/>
    </xf>
    <xf numFmtId="0" fontId="4" fillId="0" borderId="0" xfId="0" applyFont="1" applyAlignment="1">
      <alignment horizontal="center"/>
    </xf>
    <xf numFmtId="0" fontId="4" fillId="0" borderId="0" xfId="0" applyFont="1"/>
    <xf numFmtId="0" fontId="4" fillId="0" borderId="0" xfId="0" applyFont="1" applyAlignment="1">
      <alignment horizontal="left"/>
    </xf>
    <xf numFmtId="0" fontId="5" fillId="0" borderId="0" xfId="0" applyFont="1"/>
    <xf numFmtId="0" fontId="7" fillId="0" borderId="0" xfId="0" applyFont="1" applyAlignment="1">
      <alignment horizontal="right" vertical="center"/>
    </xf>
    <xf numFmtId="0" fontId="4" fillId="0" borderId="1" xfId="0" applyFont="1" applyBorder="1" applyAlignment="1">
      <alignment horizontal="centerContinuous"/>
    </xf>
    <xf numFmtId="0" fontId="4" fillId="0" borderId="2" xfId="0" applyFont="1" applyBorder="1" applyAlignment="1">
      <alignment horizontal="center"/>
    </xf>
    <xf numFmtId="0" fontId="4" fillId="0" borderId="3" xfId="0" applyFont="1" applyBorder="1" applyAlignment="1">
      <alignment horizontal="centerContinuous" vertical="center"/>
    </xf>
    <xf numFmtId="0" fontId="4" fillId="0" borderId="4" xfId="0" applyFont="1" applyBorder="1" applyAlignment="1">
      <alignment horizontal="center"/>
    </xf>
    <xf numFmtId="0" fontId="6" fillId="0" borderId="5" xfId="0" applyFont="1" applyBorder="1" applyAlignment="1">
      <alignment horizontal="centerContinuous" vertical="center"/>
    </xf>
    <xf numFmtId="0" fontId="7" fillId="0" borderId="6" xfId="0" applyFont="1" applyBorder="1" applyAlignment="1">
      <alignment horizontal="right" vertical="center"/>
    </xf>
    <xf numFmtId="0" fontId="12" fillId="0" borderId="7" xfId="0" applyFont="1" applyBorder="1" applyAlignment="1">
      <alignment horizontal="center"/>
    </xf>
    <xf numFmtId="0" fontId="14" fillId="0" borderId="8" xfId="0" applyFont="1" applyBorder="1" applyAlignment="1">
      <alignment horizontal="centerContinuous" vertical="center"/>
    </xf>
    <xf numFmtId="0" fontId="14" fillId="0" borderId="9" xfId="0" applyFont="1" applyBorder="1" applyAlignment="1">
      <alignment horizontal="centerContinuous" vertical="center"/>
    </xf>
    <xf numFmtId="0" fontId="14" fillId="0" borderId="8" xfId="0" applyFont="1" applyBorder="1" applyAlignment="1">
      <alignment horizontal="centerContinuous" vertical="center" wrapText="1"/>
    </xf>
    <xf numFmtId="0" fontId="4" fillId="0" borderId="10" xfId="0" applyFont="1" applyBorder="1" applyAlignment="1">
      <alignment horizontal="left"/>
    </xf>
    <xf numFmtId="0" fontId="4" fillId="0" borderId="11" xfId="0" applyFont="1" applyBorder="1" applyAlignment="1">
      <alignment horizontal="left"/>
    </xf>
    <xf numFmtId="0" fontId="15" fillId="0" borderId="0" xfId="0" applyFont="1"/>
    <xf numFmtId="0" fontId="11" fillId="0" borderId="12" xfId="0" applyFont="1" applyBorder="1" applyAlignment="1">
      <alignment horizontal="center" vertical="center"/>
    </xf>
    <xf numFmtId="0" fontId="3" fillId="0" borderId="0" xfId="37" applyFont="1" applyAlignment="1">
      <alignment horizontal="left" vertical="top"/>
    </xf>
    <xf numFmtId="0" fontId="4" fillId="0" borderId="0" xfId="37" applyFont="1" applyAlignment="1">
      <alignment horizontal="center"/>
    </xf>
    <xf numFmtId="0" fontId="4" fillId="0" borderId="0" xfId="37" applyFont="1"/>
    <xf numFmtId="0" fontId="11" fillId="0" borderId="12" xfId="37" applyFont="1" applyBorder="1" applyAlignment="1">
      <alignment horizontal="center" vertical="center"/>
    </xf>
    <xf numFmtId="0" fontId="7" fillId="0" borderId="13" xfId="37" applyFont="1" applyBorder="1" applyAlignment="1">
      <alignment horizontal="center" vertical="center"/>
    </xf>
    <xf numFmtId="0" fontId="7" fillId="0" borderId="14" xfId="37" applyFont="1" applyBorder="1" applyAlignment="1">
      <alignment horizontal="right" vertical="center"/>
    </xf>
    <xf numFmtId="0" fontId="16" fillId="0" borderId="0" xfId="36"/>
    <xf numFmtId="0" fontId="17" fillId="0" borderId="15" xfId="36" applyFont="1" applyBorder="1" applyAlignment="1">
      <alignment horizontal="centerContinuous" vertical="center" wrapText="1"/>
    </xf>
    <xf numFmtId="0" fontId="4" fillId="0" borderId="16" xfId="36" applyFont="1" applyBorder="1" applyAlignment="1">
      <alignment horizontal="centerContinuous" vertical="center" wrapText="1"/>
    </xf>
    <xf numFmtId="0" fontId="7" fillId="0" borderId="17" xfId="36" applyFont="1" applyBorder="1" applyAlignment="1">
      <alignment horizontal="center" vertical="center"/>
    </xf>
    <xf numFmtId="0" fontId="18" fillId="0" borderId="18" xfId="36" applyFont="1" applyBorder="1" applyAlignment="1">
      <alignment horizontal="centerContinuous" vertical="center" wrapText="1"/>
    </xf>
    <xf numFmtId="0" fontId="18" fillId="0" borderId="0" xfId="36" applyFont="1" applyAlignment="1">
      <alignment horizontal="centerContinuous" vertical="center" wrapText="1"/>
    </xf>
    <xf numFmtId="0" fontId="18" fillId="0" borderId="19" xfId="36" applyFont="1" applyBorder="1" applyAlignment="1">
      <alignment horizontal="center" vertical="center" wrapText="1"/>
    </xf>
    <xf numFmtId="0" fontId="18" fillId="0" borderId="19" xfId="36" applyFont="1" applyBorder="1" applyAlignment="1">
      <alignment horizontal="centerContinuous" vertical="center" wrapText="1"/>
    </xf>
    <xf numFmtId="0" fontId="7" fillId="0" borderId="14" xfId="36" applyFont="1" applyBorder="1" applyAlignment="1">
      <alignment horizontal="right" vertical="center"/>
    </xf>
    <xf numFmtId="0" fontId="4" fillId="0" borderId="20" xfId="36" applyFont="1" applyBorder="1" applyAlignment="1">
      <alignment horizontal="center"/>
    </xf>
    <xf numFmtId="0" fontId="4" fillId="0" borderId="0" xfId="35" applyFont="1"/>
    <xf numFmtId="0" fontId="5" fillId="0" borderId="0" xfId="35" applyFont="1"/>
    <xf numFmtId="0" fontId="4" fillId="0" borderId="0" xfId="35" applyFont="1" applyAlignment="1">
      <alignment horizontal="center"/>
    </xf>
    <xf numFmtId="0" fontId="4" fillId="0" borderId="1" xfId="35" applyFont="1" applyBorder="1" applyAlignment="1">
      <alignment horizontal="centerContinuous"/>
    </xf>
    <xf numFmtId="0" fontId="4" fillId="0" borderId="2" xfId="35" applyFont="1" applyBorder="1" applyAlignment="1">
      <alignment horizontal="center"/>
    </xf>
    <xf numFmtId="0" fontId="7" fillId="0" borderId="3" xfId="35" applyFont="1" applyBorder="1" applyAlignment="1">
      <alignment horizontal="centerContinuous" vertical="center"/>
    </xf>
    <xf numFmtId="0" fontId="4" fillId="0" borderId="3" xfId="35" applyFont="1" applyBorder="1" applyAlignment="1">
      <alignment horizontal="centerContinuous" vertical="center"/>
    </xf>
    <xf numFmtId="0" fontId="4" fillId="0" borderId="21" xfId="35" applyFont="1" applyBorder="1" applyAlignment="1">
      <alignment horizontal="centerContinuous" vertical="center"/>
    </xf>
    <xf numFmtId="0" fontId="7" fillId="0" borderId="13" xfId="35" applyFont="1" applyBorder="1" applyAlignment="1">
      <alignment horizontal="center" vertical="center"/>
    </xf>
    <xf numFmtId="0" fontId="4" fillId="0" borderId="22" xfId="35" applyFont="1" applyBorder="1" applyAlignment="1">
      <alignment horizontal="center"/>
    </xf>
    <xf numFmtId="0" fontId="20" fillId="0" borderId="23" xfId="35" applyFont="1" applyBorder="1" applyAlignment="1">
      <alignment horizontal="center"/>
    </xf>
    <xf numFmtId="0" fontId="20" fillId="0" borderId="24" xfId="35" applyFont="1" applyBorder="1" applyAlignment="1">
      <alignment horizontal="center"/>
    </xf>
    <xf numFmtId="0" fontId="20" fillId="0" borderId="25" xfId="35" applyFont="1" applyBorder="1" applyAlignment="1">
      <alignment horizontal="center"/>
    </xf>
    <xf numFmtId="0" fontId="7" fillId="0" borderId="14" xfId="35" applyFont="1" applyBorder="1" applyAlignment="1">
      <alignment horizontal="right" vertical="center"/>
    </xf>
    <xf numFmtId="0" fontId="4" fillId="0" borderId="20" xfId="35" applyFont="1" applyBorder="1" applyAlignment="1">
      <alignment horizontal="center"/>
    </xf>
    <xf numFmtId="0" fontId="4" fillId="0" borderId="0" xfId="34" applyFont="1"/>
    <xf numFmtId="0" fontId="5" fillId="0" borderId="0" xfId="34" applyFont="1"/>
    <xf numFmtId="0" fontId="4" fillId="0" borderId="0" xfId="34" applyFont="1" applyAlignment="1">
      <alignment horizontal="center"/>
    </xf>
    <xf numFmtId="0" fontId="4" fillId="0" borderId="1" xfId="34" applyFont="1" applyBorder="1" applyAlignment="1">
      <alignment horizontal="centerContinuous"/>
    </xf>
    <xf numFmtId="0" fontId="4" fillId="0" borderId="2" xfId="34" applyFont="1" applyBorder="1" applyAlignment="1">
      <alignment horizontal="center"/>
    </xf>
    <xf numFmtId="0" fontId="7" fillId="0" borderId="3" xfId="34" applyFont="1" applyBorder="1" applyAlignment="1">
      <alignment horizontal="centerContinuous" vertical="center"/>
    </xf>
    <xf numFmtId="0" fontId="4" fillId="0" borderId="3" xfId="34" applyFont="1" applyBorder="1" applyAlignment="1">
      <alignment horizontal="centerContinuous" vertical="center"/>
    </xf>
    <xf numFmtId="0" fontId="4" fillId="0" borderId="21" xfId="34" applyFont="1" applyBorder="1" applyAlignment="1">
      <alignment horizontal="centerContinuous" vertical="center"/>
    </xf>
    <xf numFmtId="0" fontId="7" fillId="0" borderId="13" xfId="34" applyFont="1" applyBorder="1" applyAlignment="1">
      <alignment horizontal="center" vertical="center"/>
    </xf>
    <xf numFmtId="0" fontId="7" fillId="0" borderId="26" xfId="34" applyFont="1" applyBorder="1" applyAlignment="1">
      <alignment horizontal="centerContinuous" vertical="center"/>
    </xf>
    <xf numFmtId="0" fontId="4" fillId="0" borderId="22" xfId="34" applyFont="1" applyBorder="1" applyAlignment="1">
      <alignment horizontal="center"/>
    </xf>
    <xf numFmtId="0" fontId="20" fillId="0" borderId="23" xfId="34" applyFont="1" applyBorder="1" applyAlignment="1">
      <alignment horizontal="center"/>
    </xf>
    <xf numFmtId="0" fontId="20" fillId="0" borderId="24" xfId="34" applyFont="1" applyBorder="1" applyAlignment="1">
      <alignment horizontal="center"/>
    </xf>
    <xf numFmtId="0" fontId="20" fillId="0" borderId="25" xfId="34" applyFont="1" applyBorder="1" applyAlignment="1">
      <alignment horizontal="center"/>
    </xf>
    <xf numFmtId="0" fontId="7" fillId="0" borderId="14" xfId="34" applyFont="1" applyBorder="1" applyAlignment="1">
      <alignment horizontal="right" vertical="center"/>
    </xf>
    <xf numFmtId="0" fontId="4" fillId="0" borderId="20" xfId="34" applyFont="1" applyBorder="1" applyAlignment="1">
      <alignment horizontal="center"/>
    </xf>
    <xf numFmtId="0" fontId="3" fillId="0" borderId="0" xfId="33" applyFont="1" applyAlignment="1">
      <alignment horizontal="left" vertical="top"/>
    </xf>
    <xf numFmtId="0" fontId="4" fillId="0" borderId="0" xfId="33" applyFont="1" applyAlignment="1">
      <alignment horizontal="center"/>
    </xf>
    <xf numFmtId="0" fontId="4" fillId="0" borderId="0" xfId="33" applyFont="1"/>
    <xf numFmtId="0" fontId="4" fillId="0" borderId="0" xfId="33" applyFont="1" applyAlignment="1">
      <alignment horizontal="left"/>
    </xf>
    <xf numFmtId="0" fontId="4" fillId="0" borderId="1" xfId="33" applyFont="1" applyBorder="1" applyAlignment="1">
      <alignment horizontal="centerContinuous"/>
    </xf>
    <xf numFmtId="0" fontId="4" fillId="0" borderId="2" xfId="33" applyFont="1" applyBorder="1" applyAlignment="1">
      <alignment horizontal="center"/>
    </xf>
    <xf numFmtId="0" fontId="7" fillId="0" borderId="3" xfId="33" applyFont="1" applyBorder="1" applyAlignment="1">
      <alignment horizontal="centerContinuous" vertical="center"/>
    </xf>
    <xf numFmtId="0" fontId="4" fillId="0" borderId="3" xfId="33" applyFont="1" applyBorder="1" applyAlignment="1">
      <alignment horizontal="centerContinuous" vertical="center"/>
    </xf>
    <xf numFmtId="0" fontId="4" fillId="0" borderId="21" xfId="33" applyFont="1" applyBorder="1" applyAlignment="1">
      <alignment horizontal="centerContinuous" vertical="center"/>
    </xf>
    <xf numFmtId="0" fontId="7" fillId="0" borderId="13" xfId="33" applyFont="1" applyBorder="1" applyAlignment="1">
      <alignment horizontal="center" vertical="center"/>
    </xf>
    <xf numFmtId="0" fontId="4" fillId="0" borderId="27" xfId="33" applyFont="1" applyBorder="1" applyAlignment="1">
      <alignment horizontal="centerContinuous"/>
    </xf>
    <xf numFmtId="0" fontId="4" fillId="0" borderId="22" xfId="33" applyFont="1" applyBorder="1" applyAlignment="1">
      <alignment horizontal="center"/>
    </xf>
    <xf numFmtId="0" fontId="7" fillId="0" borderId="14" xfId="33" applyFont="1" applyBorder="1" applyAlignment="1">
      <alignment horizontal="right" vertical="center"/>
    </xf>
    <xf numFmtId="0" fontId="4" fillId="0" borderId="20" xfId="33" applyFont="1" applyBorder="1" applyAlignment="1">
      <alignment horizontal="center"/>
    </xf>
    <xf numFmtId="0" fontId="4" fillId="0" borderId="0" xfId="32" applyFont="1"/>
    <xf numFmtId="0" fontId="4" fillId="0" borderId="1" xfId="32" applyFont="1" applyBorder="1" applyAlignment="1">
      <alignment horizontal="centerContinuous"/>
    </xf>
    <xf numFmtId="0" fontId="4" fillId="0" borderId="2" xfId="32" applyFont="1" applyBorder="1" applyAlignment="1">
      <alignment horizontal="center"/>
    </xf>
    <xf numFmtId="0" fontId="4" fillId="0" borderId="3" xfId="32" applyFont="1" applyBorder="1" applyAlignment="1">
      <alignment horizontal="centerContinuous" vertical="center"/>
    </xf>
    <xf numFmtId="0" fontId="4" fillId="0" borderId="21" xfId="32" applyFont="1" applyBorder="1" applyAlignment="1">
      <alignment horizontal="centerContinuous" vertical="center"/>
    </xf>
    <xf numFmtId="0" fontId="7" fillId="0" borderId="13" xfId="32" applyFont="1" applyBorder="1" applyAlignment="1">
      <alignment horizontal="center" vertical="center"/>
    </xf>
    <xf numFmtId="0" fontId="4" fillId="0" borderId="27" xfId="32" applyFont="1" applyBorder="1" applyAlignment="1">
      <alignment horizontal="centerContinuous"/>
    </xf>
    <xf numFmtId="0" fontId="4" fillId="0" borderId="22" xfId="32" applyFont="1" applyBorder="1" applyAlignment="1">
      <alignment horizontal="center"/>
    </xf>
    <xf numFmtId="0" fontId="7" fillId="0" borderId="14" xfId="32" applyFont="1" applyBorder="1" applyAlignment="1">
      <alignment horizontal="right" vertical="center"/>
    </xf>
    <xf numFmtId="0" fontId="4" fillId="0" borderId="20" xfId="32" applyFont="1" applyBorder="1" applyAlignment="1">
      <alignment horizontal="center"/>
    </xf>
    <xf numFmtId="0" fontId="4" fillId="0" borderId="0" xfId="32" applyFont="1" applyAlignment="1">
      <alignment horizontal="center"/>
    </xf>
    <xf numFmtId="0" fontId="4" fillId="0" borderId="5" xfId="0" applyFont="1" applyBorder="1" applyAlignment="1">
      <alignment horizontal="centerContinuous" vertical="center"/>
    </xf>
    <xf numFmtId="0" fontId="24" fillId="0" borderId="0" xfId="0" applyFont="1"/>
    <xf numFmtId="0" fontId="4" fillId="0" borderId="28" xfId="0" applyFont="1" applyBorder="1" applyAlignment="1">
      <alignment horizontal="center"/>
    </xf>
    <xf numFmtId="0" fontId="4" fillId="0" borderId="0" xfId="0" applyFont="1" applyAlignment="1">
      <alignment vertical="center"/>
    </xf>
    <xf numFmtId="0" fontId="4" fillId="0" borderId="29" xfId="0" applyFont="1" applyBorder="1" applyAlignment="1">
      <alignment horizontal="centerContinuous" vertical="center"/>
    </xf>
    <xf numFmtId="0" fontId="0" fillId="0" borderId="0" xfId="0" applyAlignment="1">
      <alignment horizontal="center"/>
    </xf>
    <xf numFmtId="0" fontId="6" fillId="0" borderId="0" xfId="0" applyFont="1"/>
    <xf numFmtId="0" fontId="7" fillId="0" borderId="30" xfId="0" applyFont="1" applyBorder="1" applyAlignment="1">
      <alignment horizontal="center" vertical="center"/>
    </xf>
    <xf numFmtId="0" fontId="15" fillId="0" borderId="31" xfId="0" applyFont="1" applyBorder="1" applyAlignment="1">
      <alignment horizontal="justify"/>
    </xf>
    <xf numFmtId="0" fontId="29" fillId="0" borderId="0" xfId="0" applyFont="1"/>
    <xf numFmtId="0" fontId="15" fillId="0" borderId="32" xfId="0" applyFont="1" applyBorder="1" applyAlignment="1">
      <alignment horizontal="justify" wrapText="1"/>
    </xf>
    <xf numFmtId="0" fontId="15" fillId="0" borderId="33" xfId="0" applyFont="1" applyBorder="1" applyAlignment="1">
      <alignment horizontal="justify"/>
    </xf>
    <xf numFmtId="0" fontId="15" fillId="0" borderId="31" xfId="0" applyFont="1" applyBorder="1" applyAlignment="1">
      <alignment horizontal="left"/>
    </xf>
    <xf numFmtId="0" fontId="15" fillId="0" borderId="31" xfId="0" applyFont="1" applyBorder="1" applyAlignment="1">
      <alignment horizontal="justify" wrapText="1"/>
    </xf>
    <xf numFmtId="0" fontId="15" fillId="0" borderId="31" xfId="0" applyFont="1" applyBorder="1" applyAlignment="1">
      <alignment wrapText="1"/>
    </xf>
    <xf numFmtId="0" fontId="7" fillId="0" borderId="34" xfId="0" applyFont="1" applyBorder="1" applyAlignment="1">
      <alignment horizontal="centerContinuous" vertical="center" wrapText="1"/>
    </xf>
    <xf numFmtId="0" fontId="7" fillId="0" borderId="22" xfId="0" applyFont="1" applyBorder="1" applyAlignment="1">
      <alignment horizontal="center" vertical="center"/>
    </xf>
    <xf numFmtId="0" fontId="4" fillId="0" borderId="25" xfId="0" applyFont="1" applyBorder="1" applyAlignment="1">
      <alignment horizontal="centerContinuous" vertical="center"/>
    </xf>
    <xf numFmtId="0" fontId="7" fillId="0" borderId="14" xfId="0" applyFont="1" applyBorder="1" applyAlignment="1">
      <alignment horizontal="right" vertical="center"/>
    </xf>
    <xf numFmtId="0" fontId="4" fillId="0" borderId="20" xfId="0" applyFont="1" applyBorder="1" applyAlignment="1">
      <alignment horizontal="center"/>
    </xf>
    <xf numFmtId="0" fontId="4" fillId="0" borderId="21" xfId="0" applyFont="1" applyBorder="1" applyAlignment="1">
      <alignment horizontal="centerContinuous" vertical="center"/>
    </xf>
    <xf numFmtId="0" fontId="7" fillId="0" borderId="13" xfId="0" applyFont="1" applyBorder="1" applyAlignment="1">
      <alignment horizontal="center" vertical="center"/>
    </xf>
    <xf numFmtId="0" fontId="15" fillId="0" borderId="26" xfId="0" applyFont="1" applyBorder="1" applyAlignment="1">
      <alignment horizontal="centerContinuous" vertical="center" wrapText="1"/>
    </xf>
    <xf numFmtId="0" fontId="15" fillId="0" borderId="35" xfId="0" applyFont="1" applyBorder="1" applyAlignment="1">
      <alignment horizontal="centerContinuous" vertical="center" wrapText="1"/>
    </xf>
    <xf numFmtId="0" fontId="7" fillId="0" borderId="3" xfId="0" applyFont="1" applyBorder="1" applyAlignment="1">
      <alignment horizontal="centerContinuous" vertical="center"/>
    </xf>
    <xf numFmtId="0" fontId="7" fillId="0" borderId="36" xfId="0" applyFont="1" applyBorder="1" applyAlignment="1">
      <alignment horizontal="centerContinuous" vertical="center" wrapText="1"/>
    </xf>
    <xf numFmtId="0" fontId="7" fillId="0" borderId="37" xfId="0" applyFont="1" applyBorder="1" applyAlignment="1">
      <alignment horizontal="centerContinuous" vertical="center" wrapText="1"/>
    </xf>
    <xf numFmtId="0" fontId="7" fillId="0" borderId="26" xfId="0" applyFont="1" applyBorder="1" applyAlignment="1">
      <alignment horizontal="centerContinuous" vertical="center" wrapText="1"/>
    </xf>
    <xf numFmtId="0" fontId="7" fillId="0" borderId="38" xfId="0" applyFont="1" applyBorder="1" applyAlignment="1">
      <alignment horizontal="centerContinuous" vertical="center" wrapText="1"/>
    </xf>
    <xf numFmtId="0" fontId="7" fillId="0" borderId="35" xfId="0" applyFont="1" applyBorder="1" applyAlignment="1">
      <alignment horizontal="centerContinuous" vertical="center" wrapText="1"/>
    </xf>
    <xf numFmtId="0" fontId="4" fillId="0" borderId="28" xfId="0" applyFont="1" applyBorder="1" applyAlignment="1">
      <alignment horizontal="left"/>
    </xf>
    <xf numFmtId="0" fontId="7" fillId="0" borderId="38" xfId="34" applyFont="1" applyBorder="1" applyAlignment="1">
      <alignment horizontal="centerContinuous" vertical="center"/>
    </xf>
    <xf numFmtId="0" fontId="15" fillId="0" borderId="33" xfId="0" applyFont="1" applyBorder="1" applyAlignment="1">
      <alignment horizontal="justify" wrapText="1"/>
    </xf>
    <xf numFmtId="0" fontId="14" fillId="3" borderId="39" xfId="32" applyFont="1" applyFill="1" applyBorder="1" applyAlignment="1">
      <alignment horizontal="centerContinuous" vertical="center"/>
    </xf>
    <xf numFmtId="0" fontId="4" fillId="3" borderId="3" xfId="32" applyFont="1" applyFill="1" applyBorder="1" applyAlignment="1">
      <alignment horizontal="centerContinuous" vertical="center"/>
    </xf>
    <xf numFmtId="0" fontId="4" fillId="3" borderId="21" xfId="32" applyFont="1" applyFill="1" applyBorder="1" applyAlignment="1">
      <alignment horizontal="centerContinuous" vertical="center"/>
    </xf>
    <xf numFmtId="0" fontId="14" fillId="3" borderId="39" xfId="33" applyFont="1" applyFill="1" applyBorder="1" applyAlignment="1">
      <alignment horizontal="centerContinuous" vertical="center"/>
    </xf>
    <xf numFmtId="0" fontId="4" fillId="3" borderId="3" xfId="33" applyFont="1" applyFill="1" applyBorder="1" applyAlignment="1">
      <alignment horizontal="centerContinuous" vertical="center"/>
    </xf>
    <xf numFmtId="0" fontId="4" fillId="3" borderId="21" xfId="33" applyFont="1" applyFill="1" applyBorder="1" applyAlignment="1">
      <alignment horizontal="centerContinuous" vertical="center"/>
    </xf>
    <xf numFmtId="0" fontId="21" fillId="3" borderId="40" xfId="32" applyFont="1" applyFill="1" applyBorder="1" applyAlignment="1">
      <alignment horizontal="centerContinuous" vertical="center" wrapText="1"/>
    </xf>
    <xf numFmtId="0" fontId="21" fillId="3" borderId="38" xfId="32" applyFont="1" applyFill="1" applyBorder="1" applyAlignment="1">
      <alignment horizontal="centerContinuous" vertical="center"/>
    </xf>
    <xf numFmtId="0" fontId="21" fillId="3" borderId="26" xfId="32" applyFont="1" applyFill="1" applyBorder="1" applyAlignment="1">
      <alignment horizontal="centerContinuous" vertical="center"/>
    </xf>
    <xf numFmtId="0" fontId="21" fillId="3" borderId="38" xfId="33" applyFont="1" applyFill="1" applyBorder="1" applyAlignment="1">
      <alignment horizontal="centerContinuous" vertical="center"/>
    </xf>
    <xf numFmtId="0" fontId="21" fillId="3" borderId="26" xfId="33" applyFont="1" applyFill="1" applyBorder="1" applyAlignment="1">
      <alignment horizontal="centerContinuous" vertical="center"/>
    </xf>
    <xf numFmtId="0" fontId="20" fillId="3" borderId="27" xfId="32" applyFont="1" applyFill="1" applyBorder="1" applyAlignment="1">
      <alignment horizontal="center"/>
    </xf>
    <xf numFmtId="0" fontId="20" fillId="3" borderId="25" xfId="32" applyFont="1" applyFill="1" applyBorder="1" applyAlignment="1">
      <alignment horizontal="center"/>
    </xf>
    <xf numFmtId="0" fontId="20" fillId="3" borderId="23" xfId="32" applyFont="1" applyFill="1" applyBorder="1" applyAlignment="1">
      <alignment horizontal="center"/>
    </xf>
    <xf numFmtId="0" fontId="20" fillId="3" borderId="27" xfId="33" applyFont="1" applyFill="1" applyBorder="1" applyAlignment="1">
      <alignment horizontal="center"/>
    </xf>
    <xf numFmtId="0" fontId="20" fillId="3" borderId="25" xfId="33" applyFont="1" applyFill="1" applyBorder="1" applyAlignment="1">
      <alignment horizontal="center"/>
    </xf>
    <xf numFmtId="0" fontId="20" fillId="3" borderId="23" xfId="33" applyFont="1" applyFill="1" applyBorder="1" applyAlignment="1">
      <alignment horizontal="center"/>
    </xf>
    <xf numFmtId="0" fontId="4" fillId="0" borderId="41" xfId="0" applyFont="1" applyBorder="1" applyAlignment="1">
      <alignment horizontal="center"/>
    </xf>
    <xf numFmtId="0" fontId="4" fillId="0" borderId="42" xfId="0" applyFont="1" applyBorder="1" applyAlignment="1">
      <alignment horizontal="left"/>
    </xf>
    <xf numFmtId="0" fontId="7" fillId="0" borderId="43" xfId="0" applyFont="1" applyBorder="1" applyAlignment="1">
      <alignment horizontal="right" vertical="center"/>
    </xf>
    <xf numFmtId="0" fontId="7" fillId="0" borderId="0" xfId="35" applyFont="1" applyAlignment="1">
      <alignment horizontal="right" vertical="center"/>
    </xf>
    <xf numFmtId="0" fontId="4" fillId="3" borderId="0" xfId="35" applyFont="1" applyFill="1"/>
    <xf numFmtId="0" fontId="24" fillId="0" borderId="44" xfId="0" applyFont="1" applyBorder="1" applyAlignment="1">
      <alignment horizontal="center"/>
    </xf>
    <xf numFmtId="0" fontId="24" fillId="0" borderId="28" xfId="0" applyFont="1" applyBorder="1" applyAlignment="1">
      <alignment horizontal="center"/>
    </xf>
    <xf numFmtId="0" fontId="4" fillId="0" borderId="0" xfId="0" applyFont="1" applyAlignment="1">
      <alignment textRotation="255"/>
    </xf>
    <xf numFmtId="0" fontId="14" fillId="0" borderId="45" xfId="0" applyFont="1" applyBorder="1" applyAlignment="1">
      <alignment horizontal="right"/>
    </xf>
    <xf numFmtId="0" fontId="7" fillId="0" borderId="46" xfId="35" applyFont="1" applyBorder="1" applyAlignment="1">
      <alignment horizontal="center" vertical="center"/>
    </xf>
    <xf numFmtId="0" fontId="7" fillId="0" borderId="46" xfId="35" applyFont="1" applyBorder="1" applyAlignment="1">
      <alignment vertical="center"/>
    </xf>
    <xf numFmtId="0" fontId="35" fillId="0" borderId="20" xfId="32" applyFont="1" applyBorder="1" applyAlignment="1">
      <alignment horizontal="center"/>
    </xf>
    <xf numFmtId="0" fontId="35" fillId="0" borderId="0" xfId="0" applyFont="1" applyAlignment="1">
      <alignment horizontal="center"/>
    </xf>
    <xf numFmtId="0" fontId="24" fillId="0" borderId="47" xfId="0" applyFont="1" applyBorder="1" applyAlignment="1">
      <alignment horizontal="center"/>
    </xf>
    <xf numFmtId="0" fontId="24" fillId="0" borderId="48" xfId="0" applyFont="1" applyBorder="1" applyAlignment="1">
      <alignment horizontal="center"/>
    </xf>
    <xf numFmtId="0" fontId="24" fillId="0" borderId="49" xfId="0" applyFont="1" applyBorder="1" applyAlignment="1">
      <alignment horizontal="center"/>
    </xf>
    <xf numFmtId="0" fontId="15" fillId="0" borderId="33" xfId="0" applyFont="1" applyBorder="1" applyAlignment="1">
      <alignment wrapText="1"/>
    </xf>
    <xf numFmtId="0" fontId="15" fillId="0" borderId="42" xfId="0" applyFont="1" applyBorder="1" applyAlignment="1">
      <alignment horizontal="justify" wrapText="1"/>
    </xf>
    <xf numFmtId="0" fontId="14" fillId="0" borderId="28" xfId="0" applyFont="1" applyBorder="1" applyAlignment="1">
      <alignment horizontal="center"/>
    </xf>
    <xf numFmtId="0" fontId="14" fillId="0" borderId="28" xfId="0" applyFont="1" applyBorder="1" applyAlignment="1">
      <alignment horizontal="center" wrapText="1"/>
    </xf>
    <xf numFmtId="0" fontId="4" fillId="0" borderId="28" xfId="0" applyFont="1" applyBorder="1"/>
    <xf numFmtId="0" fontId="11" fillId="0" borderId="28" xfId="0" applyFont="1" applyBorder="1" applyAlignment="1">
      <alignment horizontal="center" vertical="center"/>
    </xf>
    <xf numFmtId="0" fontId="14" fillId="0" borderId="28" xfId="0" applyFont="1" applyBorder="1" applyAlignment="1">
      <alignment horizontal="center" vertical="center"/>
    </xf>
    <xf numFmtId="0" fontId="14" fillId="0" borderId="28" xfId="0" applyFont="1" applyBorder="1" applyAlignment="1">
      <alignment horizontal="center" vertical="center" wrapText="1"/>
    </xf>
    <xf numFmtId="0" fontId="14" fillId="0" borderId="50" xfId="0" applyFont="1" applyBorder="1" applyAlignment="1">
      <alignment horizontal="center"/>
    </xf>
    <xf numFmtId="0" fontId="11" fillId="0" borderId="44" xfId="0" applyFont="1" applyBorder="1" applyAlignment="1">
      <alignment horizontal="center" wrapText="1"/>
    </xf>
    <xf numFmtId="0" fontId="12" fillId="0" borderId="28" xfId="0" applyFont="1" applyBorder="1" applyAlignment="1">
      <alignment horizontal="center"/>
    </xf>
    <xf numFmtId="0" fontId="14" fillId="0" borderId="44" xfId="0" applyFont="1" applyBorder="1" applyAlignment="1">
      <alignment horizontal="center" vertical="center" wrapText="1"/>
    </xf>
    <xf numFmtId="0" fontId="22" fillId="0" borderId="28" xfId="0" applyFont="1" applyBorder="1" applyAlignment="1">
      <alignment horizontal="center" wrapText="1"/>
    </xf>
    <xf numFmtId="0" fontId="11" fillId="0" borderId="28" xfId="0" applyFont="1" applyBorder="1" applyAlignment="1">
      <alignment horizontal="center"/>
    </xf>
    <xf numFmtId="0" fontId="11" fillId="0" borderId="28" xfId="0" applyFont="1" applyBorder="1" applyAlignment="1">
      <alignment horizontal="center" wrapText="1"/>
    </xf>
    <xf numFmtId="0" fontId="4" fillId="0" borderId="51" xfId="0" applyFont="1" applyBorder="1" applyAlignment="1">
      <alignment horizontal="center"/>
    </xf>
    <xf numFmtId="0" fontId="12" fillId="0" borderId="28" xfId="0" applyFont="1" applyBorder="1"/>
    <xf numFmtId="0" fontId="12" fillId="0" borderId="0" xfId="0" applyFont="1"/>
    <xf numFmtId="0" fontId="11" fillId="0" borderId="28" xfId="0" applyFont="1" applyBorder="1" applyAlignment="1">
      <alignment horizontal="center" vertical="center" wrapText="1"/>
    </xf>
    <xf numFmtId="0" fontId="4" fillId="0" borderId="0" xfId="0" applyFont="1" applyAlignment="1">
      <alignment horizontal="center" vertical="center" wrapText="1"/>
    </xf>
    <xf numFmtId="0" fontId="23" fillId="0" borderId="0" xfId="0" applyFont="1"/>
    <xf numFmtId="0" fontId="12" fillId="0" borderId="0" xfId="0" applyFont="1" applyAlignment="1">
      <alignment horizontal="center" vertical="center" wrapText="1"/>
    </xf>
    <xf numFmtId="0" fontId="36" fillId="0" borderId="0" xfId="0" applyFont="1" applyAlignment="1">
      <alignment horizontal="center"/>
    </xf>
    <xf numFmtId="0" fontId="36" fillId="0" borderId="0" xfId="0" applyFont="1"/>
    <xf numFmtId="0" fontId="15" fillId="0" borderId="42" xfId="0" applyFont="1" applyBorder="1" applyAlignment="1">
      <alignment horizontal="left"/>
    </xf>
    <xf numFmtId="0" fontId="15" fillId="0" borderId="10" xfId="0" applyFont="1" applyBorder="1" applyAlignment="1">
      <alignment horizontal="left"/>
    </xf>
    <xf numFmtId="3" fontId="14" fillId="0" borderId="52" xfId="0" applyNumberFormat="1" applyFont="1" applyBorder="1" applyAlignment="1">
      <alignment horizontal="center"/>
    </xf>
    <xf numFmtId="3" fontId="4" fillId="3" borderId="44" xfId="0" applyNumberFormat="1" applyFont="1" applyFill="1" applyBorder="1" applyAlignment="1">
      <alignment horizontal="center"/>
    </xf>
    <xf numFmtId="3" fontId="4" fillId="3" borderId="28" xfId="0" applyNumberFormat="1" applyFont="1" applyFill="1" applyBorder="1" applyAlignment="1">
      <alignment horizontal="center"/>
    </xf>
    <xf numFmtId="3" fontId="4" fillId="3" borderId="53" xfId="0" applyNumberFormat="1" applyFont="1" applyFill="1" applyBorder="1" applyAlignment="1">
      <alignment horizontal="center"/>
    </xf>
    <xf numFmtId="0" fontId="14" fillId="0" borderId="7" xfId="0" applyFont="1" applyBorder="1" applyAlignment="1">
      <alignment horizontal="center"/>
    </xf>
    <xf numFmtId="0" fontId="14" fillId="0" borderId="54" xfId="0" applyFont="1" applyBorder="1" applyAlignment="1">
      <alignment horizontal="center"/>
    </xf>
    <xf numFmtId="0" fontId="14" fillId="0" borderId="55" xfId="0" applyFont="1" applyBorder="1" applyAlignment="1">
      <alignment horizontal="center"/>
    </xf>
    <xf numFmtId="3" fontId="4" fillId="0" borderId="56" xfId="0" applyNumberFormat="1" applyFont="1" applyBorder="1" applyProtection="1">
      <protection locked="0"/>
    </xf>
    <xf numFmtId="3" fontId="4" fillId="0" borderId="57" xfId="0" applyNumberFormat="1" applyFont="1" applyBorder="1" applyProtection="1">
      <protection locked="0"/>
    </xf>
    <xf numFmtId="4" fontId="4" fillId="0" borderId="56" xfId="0" applyNumberFormat="1" applyFont="1" applyBorder="1" applyProtection="1">
      <protection locked="0"/>
    </xf>
    <xf numFmtId="3" fontId="4" fillId="0" borderId="58" xfId="0" applyNumberFormat="1" applyFont="1" applyBorder="1" applyProtection="1">
      <protection locked="0"/>
    </xf>
    <xf numFmtId="3" fontId="4" fillId="0" borderId="59" xfId="0" applyNumberFormat="1" applyFont="1" applyBorder="1" applyProtection="1">
      <protection locked="0"/>
    </xf>
    <xf numFmtId="3" fontId="4" fillId="0" borderId="60" xfId="0" applyNumberFormat="1" applyFont="1" applyBorder="1" applyProtection="1">
      <protection locked="0"/>
    </xf>
    <xf numFmtId="3" fontId="16" fillId="0" borderId="61" xfId="0" applyNumberFormat="1" applyFont="1" applyBorder="1" applyProtection="1">
      <protection locked="0"/>
    </xf>
    <xf numFmtId="0" fontId="15" fillId="0" borderId="10" xfId="0" applyFont="1" applyBorder="1" applyAlignment="1">
      <alignment horizontal="justify"/>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5" xfId="0" applyFont="1" applyBorder="1" applyAlignment="1">
      <alignment horizontal="right"/>
    </xf>
    <xf numFmtId="0" fontId="4" fillId="0" borderId="4"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xf>
    <xf numFmtId="3" fontId="4" fillId="0" borderId="10" xfId="32" applyNumberFormat="1" applyFont="1" applyBorder="1" applyProtection="1">
      <protection locked="0"/>
    </xf>
    <xf numFmtId="3" fontId="4" fillId="0" borderId="68" xfId="32" applyNumberFormat="1" applyFont="1" applyBorder="1" applyProtection="1">
      <protection locked="0"/>
    </xf>
    <xf numFmtId="3" fontId="4" fillId="0" borderId="56" xfId="32" applyNumberFormat="1" applyFont="1" applyBorder="1" applyProtection="1">
      <protection locked="0"/>
    </xf>
    <xf numFmtId="3" fontId="4" fillId="0" borderId="69" xfId="32" applyNumberFormat="1" applyFont="1" applyBorder="1" applyProtection="1">
      <protection locked="0"/>
    </xf>
    <xf numFmtId="3" fontId="4" fillId="0" borderId="10" xfId="33" applyNumberFormat="1" applyFont="1" applyBorder="1" applyProtection="1">
      <protection locked="0"/>
    </xf>
    <xf numFmtId="3" fontId="4" fillId="0" borderId="68" xfId="33" applyNumberFormat="1" applyFont="1" applyBorder="1" applyProtection="1">
      <protection locked="0"/>
    </xf>
    <xf numFmtId="3" fontId="4" fillId="0" borderId="56" xfId="33" applyNumberFormat="1" applyFont="1" applyBorder="1" applyProtection="1">
      <protection locked="0"/>
    </xf>
    <xf numFmtId="3" fontId="4" fillId="0" borderId="69" xfId="33" applyNumberFormat="1" applyFont="1" applyBorder="1" applyProtection="1">
      <protection locked="0"/>
    </xf>
    <xf numFmtId="3" fontId="4" fillId="0" borderId="70" xfId="33" applyNumberFormat="1" applyFont="1" applyBorder="1" applyProtection="1">
      <protection locked="0"/>
    </xf>
    <xf numFmtId="3" fontId="4" fillId="0" borderId="71" xfId="33" applyNumberFormat="1" applyFont="1" applyBorder="1" applyProtection="1">
      <protection locked="0"/>
    </xf>
    <xf numFmtId="0" fontId="4" fillId="0" borderId="72" xfId="0" applyFont="1" applyBorder="1" applyAlignment="1">
      <alignment horizontal="center"/>
    </xf>
    <xf numFmtId="3" fontId="4" fillId="0" borderId="41" xfId="32" applyNumberFormat="1" applyFont="1" applyBorder="1" applyProtection="1">
      <protection locked="0"/>
    </xf>
    <xf numFmtId="3" fontId="4" fillId="0" borderId="50" xfId="32" applyNumberFormat="1" applyFont="1" applyBorder="1" applyProtection="1">
      <protection locked="0"/>
    </xf>
    <xf numFmtId="3" fontId="4" fillId="0" borderId="56" xfId="34" applyNumberFormat="1" applyFont="1" applyBorder="1" applyProtection="1">
      <protection locked="0"/>
    </xf>
    <xf numFmtId="3" fontId="4" fillId="0" borderId="41" xfId="34" applyNumberFormat="1" applyFont="1" applyBorder="1" applyProtection="1">
      <protection locked="0"/>
    </xf>
    <xf numFmtId="3" fontId="4" fillId="0" borderId="68" xfId="34" applyNumberFormat="1" applyFont="1" applyBorder="1" applyProtection="1">
      <protection locked="0"/>
    </xf>
    <xf numFmtId="3" fontId="4" fillId="0" borderId="7" xfId="34" applyNumberFormat="1" applyFont="1" applyBorder="1" applyProtection="1">
      <protection locked="0"/>
    </xf>
    <xf numFmtId="3" fontId="4" fillId="0" borderId="50" xfId="34" applyNumberFormat="1" applyFont="1" applyBorder="1" applyProtection="1">
      <protection locked="0"/>
    </xf>
    <xf numFmtId="3" fontId="4" fillId="0" borderId="9" xfId="34" applyNumberFormat="1" applyFont="1" applyBorder="1" applyProtection="1">
      <protection locked="0"/>
    </xf>
    <xf numFmtId="3" fontId="4" fillId="0" borderId="73" xfId="34" applyNumberFormat="1" applyFont="1" applyBorder="1" applyProtection="1">
      <protection locked="0"/>
    </xf>
    <xf numFmtId="0" fontId="20" fillId="0" borderId="23" xfId="0" applyFont="1" applyBorder="1" applyAlignment="1">
      <alignment horizontal="center"/>
    </xf>
    <xf numFmtId="0" fontId="20" fillId="0" borderId="24" xfId="0" applyFont="1" applyBorder="1" applyAlignment="1">
      <alignment horizontal="center"/>
    </xf>
    <xf numFmtId="0" fontId="25" fillId="0" borderId="74" xfId="0" applyFont="1" applyBorder="1" applyAlignment="1">
      <alignment horizontal="center" textRotation="255" wrapText="1"/>
    </xf>
    <xf numFmtId="0" fontId="25" fillId="0" borderId="75" xfId="0" applyFont="1" applyBorder="1" applyAlignment="1">
      <alignment horizontal="center" textRotation="255" wrapText="1"/>
    </xf>
    <xf numFmtId="0" fontId="25" fillId="0" borderId="75" xfId="0" quotePrefix="1" applyFont="1" applyBorder="1" applyAlignment="1">
      <alignment horizontal="center" textRotation="255" wrapText="1"/>
    </xf>
    <xf numFmtId="0" fontId="25" fillId="0" borderId="76" xfId="0" applyFont="1" applyBorder="1" applyAlignment="1">
      <alignment horizontal="center" textRotation="255" wrapText="1"/>
    </xf>
    <xf numFmtId="3" fontId="4" fillId="0" borderId="50" xfId="0" applyNumberFormat="1" applyFont="1" applyBorder="1" applyProtection="1">
      <protection locked="0"/>
    </xf>
    <xf numFmtId="3" fontId="4" fillId="0" borderId="41" xfId="0" applyNumberFormat="1" applyFont="1" applyBorder="1" applyProtection="1">
      <protection locked="0"/>
    </xf>
    <xf numFmtId="3" fontId="4" fillId="0" borderId="67" xfId="0" applyNumberFormat="1" applyFont="1" applyBorder="1" applyProtection="1">
      <protection locked="0"/>
    </xf>
    <xf numFmtId="3" fontId="4" fillId="0" borderId="56" xfId="35" applyNumberFormat="1" applyFont="1" applyBorder="1" applyProtection="1">
      <protection locked="0"/>
    </xf>
    <xf numFmtId="3" fontId="4" fillId="0" borderId="41" xfId="35" applyNumberFormat="1" applyFont="1" applyBorder="1" applyProtection="1">
      <protection locked="0"/>
    </xf>
    <xf numFmtId="3" fontId="4" fillId="0" borderId="68" xfId="35" applyNumberFormat="1" applyFont="1" applyBorder="1" applyProtection="1">
      <protection locked="0"/>
    </xf>
    <xf numFmtId="3" fontId="4" fillId="0" borderId="7" xfId="35" applyNumberFormat="1" applyFont="1" applyBorder="1" applyProtection="1">
      <protection locked="0"/>
    </xf>
    <xf numFmtId="3" fontId="4" fillId="0" borderId="50" xfId="35" applyNumberFormat="1" applyFont="1" applyBorder="1" applyProtection="1">
      <protection locked="0"/>
    </xf>
    <xf numFmtId="3" fontId="4" fillId="0" borderId="72" xfId="35" applyNumberFormat="1" applyFont="1" applyBorder="1" applyProtection="1">
      <protection locked="0"/>
    </xf>
    <xf numFmtId="0" fontId="14" fillId="0" borderId="2" xfId="36" applyFont="1" applyBorder="1" applyAlignment="1">
      <alignment horizontal="center"/>
    </xf>
    <xf numFmtId="0" fontId="7" fillId="0" borderId="77" xfId="0" applyFont="1" applyBorder="1" applyAlignment="1">
      <alignment horizontal="centerContinuous" vertical="center"/>
    </xf>
    <xf numFmtId="0" fontId="7" fillId="0" borderId="19" xfId="0" applyFont="1" applyBorder="1" applyAlignment="1">
      <alignment horizontal="centerContinuous" vertical="center" wrapText="1"/>
    </xf>
    <xf numFmtId="0" fontId="39" fillId="0" borderId="24" xfId="0" applyFont="1" applyBorder="1"/>
    <xf numFmtId="0" fontId="39" fillId="0" borderId="23" xfId="0" applyFont="1" applyBorder="1" applyAlignment="1">
      <alignment horizontal="center"/>
    </xf>
    <xf numFmtId="0" fontId="39" fillId="0" borderId="24" xfId="0" applyFont="1" applyBorder="1" applyAlignment="1">
      <alignment horizontal="center"/>
    </xf>
    <xf numFmtId="0" fontId="39" fillId="0" borderId="25" xfId="0" applyFont="1" applyBorder="1" applyAlignment="1">
      <alignment horizontal="center"/>
    </xf>
    <xf numFmtId="0" fontId="39" fillId="0" borderId="78" xfId="0" applyFont="1" applyBorder="1" applyAlignment="1">
      <alignment horizontal="center"/>
    </xf>
    <xf numFmtId="0" fontId="39" fillId="0" borderId="0" xfId="0" applyFont="1"/>
    <xf numFmtId="3" fontId="4" fillId="0" borderId="79" xfId="37" applyNumberFormat="1" applyFont="1" applyBorder="1" applyProtection="1">
      <protection locked="0"/>
    </xf>
    <xf numFmtId="3" fontId="4" fillId="0" borderId="72" xfId="37" applyNumberFormat="1" applyFont="1" applyBorder="1" applyProtection="1">
      <protection locked="0"/>
    </xf>
    <xf numFmtId="3" fontId="4" fillId="0" borderId="70" xfId="37" applyNumberFormat="1" applyFont="1" applyBorder="1" applyProtection="1">
      <protection locked="0"/>
    </xf>
    <xf numFmtId="3" fontId="4" fillId="0" borderId="67" xfId="37" applyNumberFormat="1" applyFont="1" applyBorder="1" applyProtection="1">
      <protection locked="0"/>
    </xf>
    <xf numFmtId="0" fontId="18" fillId="0" borderId="80" xfId="37" applyFont="1" applyBorder="1" applyAlignment="1">
      <alignment horizontal="centerContinuous" vertical="center"/>
    </xf>
    <xf numFmtId="0" fontId="11" fillId="0" borderId="1" xfId="36" applyFont="1" applyBorder="1" applyAlignment="1">
      <alignment horizontal="centerContinuous"/>
    </xf>
    <xf numFmtId="0" fontId="11" fillId="0" borderId="81" xfId="35" applyFont="1" applyBorder="1" applyAlignment="1">
      <alignment horizontal="center" vertical="center"/>
    </xf>
    <xf numFmtId="0" fontId="11" fillId="0" borderId="81" xfId="34" applyFont="1" applyBorder="1" applyAlignment="1">
      <alignment horizontal="center" vertical="center"/>
    </xf>
    <xf numFmtId="0" fontId="11" fillId="0" borderId="81" xfId="33" applyFont="1" applyBorder="1" applyAlignment="1">
      <alignment horizontal="center" vertical="center"/>
    </xf>
    <xf numFmtId="0" fontId="11" fillId="0" borderId="81" xfId="32" applyFont="1" applyBorder="1" applyAlignment="1">
      <alignment horizontal="center" vertical="center"/>
    </xf>
    <xf numFmtId="0" fontId="11" fillId="0" borderId="13" xfId="32" applyFont="1" applyBorder="1" applyAlignment="1">
      <alignment horizontal="center" vertical="center"/>
    </xf>
    <xf numFmtId="0" fontId="12" fillId="0" borderId="22" xfId="32" applyFont="1" applyBorder="1" applyAlignment="1">
      <alignment horizontal="center"/>
    </xf>
    <xf numFmtId="0" fontId="12" fillId="0" borderId="82" xfId="0" applyFont="1" applyBorder="1" applyAlignment="1">
      <alignment horizontal="center"/>
    </xf>
    <xf numFmtId="0" fontId="12" fillId="0" borderId="69" xfId="0" applyFont="1" applyBorder="1" applyAlignment="1">
      <alignment horizontal="center"/>
    </xf>
    <xf numFmtId="0" fontId="39" fillId="0" borderId="27" xfId="37" applyFont="1" applyBorder="1" applyAlignment="1">
      <alignment horizontal="centerContinuous"/>
    </xf>
    <xf numFmtId="0" fontId="39" fillId="0" borderId="83" xfId="37" applyFont="1" applyBorder="1" applyAlignment="1">
      <alignment horizontal="center"/>
    </xf>
    <xf numFmtId="0" fontId="39" fillId="0" borderId="17" xfId="37" applyFont="1" applyBorder="1" applyAlignment="1">
      <alignment horizontal="center"/>
    </xf>
    <xf numFmtId="0" fontId="39" fillId="0" borderId="0" xfId="37" applyFont="1"/>
    <xf numFmtId="0" fontId="39" fillId="0" borderId="22" xfId="0" applyFont="1" applyBorder="1" applyAlignment="1">
      <alignment horizontal="center"/>
    </xf>
    <xf numFmtId="0" fontId="33" fillId="0" borderId="23" xfId="0" applyFont="1" applyBorder="1" applyAlignment="1">
      <alignment horizontal="center"/>
    </xf>
    <xf numFmtId="0" fontId="33" fillId="0" borderId="84" xfId="0" applyFont="1" applyBorder="1" applyAlignment="1">
      <alignment horizontal="center"/>
    </xf>
    <xf numFmtId="0" fontId="14" fillId="0" borderId="85" xfId="0" applyFont="1" applyBorder="1" applyAlignment="1">
      <alignment horizontal="center"/>
    </xf>
    <xf numFmtId="0" fontId="7" fillId="0" borderId="86" xfId="0" applyFont="1" applyBorder="1" applyAlignment="1">
      <alignment horizontal="center" vertical="center"/>
    </xf>
    <xf numFmtId="0" fontId="14" fillId="0" borderId="87" xfId="0" applyFont="1" applyBorder="1" applyAlignment="1">
      <alignment horizontal="centerContinuous" vertical="center" wrapText="1"/>
    </xf>
    <xf numFmtId="0" fontId="3" fillId="0" borderId="88" xfId="37" applyFont="1" applyBorder="1" applyAlignment="1">
      <alignment horizontal="left" vertical="top"/>
    </xf>
    <xf numFmtId="0" fontId="14" fillId="0" borderId="45" xfId="32" applyFont="1" applyBorder="1" applyAlignment="1">
      <alignment horizontal="right"/>
    </xf>
    <xf numFmtId="0" fontId="7" fillId="0" borderId="65" xfId="0" applyFont="1" applyBorder="1" applyAlignment="1">
      <alignment horizontal="right" vertical="center"/>
    </xf>
    <xf numFmtId="0" fontId="14" fillId="0" borderId="61" xfId="0" applyFont="1" applyBorder="1" applyAlignment="1">
      <alignment horizontal="centerContinuous" vertical="center"/>
    </xf>
    <xf numFmtId="0" fontId="20" fillId="0" borderId="25" xfId="0" applyFont="1" applyBorder="1" applyAlignment="1">
      <alignment horizontal="center"/>
    </xf>
    <xf numFmtId="0" fontId="4" fillId="0" borderId="2" xfId="37" applyFont="1" applyBorder="1" applyAlignment="1">
      <alignment horizontal="center"/>
    </xf>
    <xf numFmtId="0" fontId="14" fillId="0" borderId="5" xfId="37" applyFont="1" applyBorder="1" applyAlignment="1">
      <alignment horizontal="centerContinuous" vertical="center"/>
    </xf>
    <xf numFmtId="0" fontId="14" fillId="0" borderId="29" xfId="37" applyFont="1" applyBorder="1" applyAlignment="1">
      <alignment horizontal="centerContinuous" vertical="center"/>
    </xf>
    <xf numFmtId="0" fontId="7" fillId="0" borderId="5" xfId="32" applyFont="1" applyBorder="1" applyAlignment="1">
      <alignment horizontal="centerContinuous" vertical="center"/>
    </xf>
    <xf numFmtId="0" fontId="22" fillId="0" borderId="89" xfId="0" applyFont="1" applyBorder="1" applyAlignment="1">
      <alignment horizontal="left" vertical="center" wrapText="1"/>
    </xf>
    <xf numFmtId="0" fontId="4" fillId="0" borderId="88" xfId="0" applyFont="1" applyBorder="1" applyAlignment="1">
      <alignment horizontal="centerContinuous"/>
    </xf>
    <xf numFmtId="0" fontId="22" fillId="0" borderId="85" xfId="0" applyFont="1" applyBorder="1" applyAlignment="1">
      <alignment horizontal="centerContinuous" vertical="center" wrapText="1"/>
    </xf>
    <xf numFmtId="0" fontId="14" fillId="0" borderId="17" xfId="0" applyFont="1" applyBorder="1" applyAlignment="1">
      <alignment horizontal="center" vertical="center" wrapText="1"/>
    </xf>
    <xf numFmtId="0" fontId="22" fillId="0" borderId="81" xfId="0" applyFont="1" applyBorder="1" applyAlignment="1">
      <alignment horizontal="centerContinuous" vertical="center" wrapText="1"/>
    </xf>
    <xf numFmtId="0" fontId="22" fillId="0" borderId="90" xfId="0" applyFont="1" applyBorder="1" applyAlignment="1">
      <alignment horizontal="center" vertical="center"/>
    </xf>
    <xf numFmtId="0" fontId="14" fillId="0" borderId="84" xfId="0" applyFont="1" applyBorder="1" applyAlignment="1">
      <alignment horizontal="center" wrapText="1"/>
    </xf>
    <xf numFmtId="0" fontId="8" fillId="0" borderId="0" xfId="0" applyFont="1" applyAlignment="1">
      <alignment horizontal="left" vertical="top"/>
    </xf>
    <xf numFmtId="0" fontId="27" fillId="0" borderId="0" xfId="0" applyFont="1" applyAlignment="1">
      <alignment horizontal="right" vertical="top"/>
    </xf>
    <xf numFmtId="0" fontId="7" fillId="0" borderId="5" xfId="0" applyFont="1" applyBorder="1" applyAlignment="1">
      <alignment horizontal="centerContinuous" vertical="center"/>
    </xf>
    <xf numFmtId="0" fontId="23" fillId="0" borderId="0" xfId="0" applyFont="1" applyAlignment="1">
      <alignment horizontal="center"/>
    </xf>
    <xf numFmtId="0" fontId="8" fillId="0" borderId="0" xfId="0" applyFont="1" applyAlignment="1">
      <alignment vertical="top" wrapText="1"/>
    </xf>
    <xf numFmtId="0" fontId="28" fillId="0" borderId="0" xfId="0" applyFont="1" applyAlignment="1">
      <alignment vertical="center" wrapText="1"/>
    </xf>
    <xf numFmtId="0" fontId="34" fillId="0" borderId="0" xfId="0" applyFont="1"/>
    <xf numFmtId="0" fontId="14" fillId="0" borderId="51" xfId="0" applyFont="1" applyBorder="1" applyAlignment="1">
      <alignment horizontal="center" vertical="center" wrapText="1"/>
    </xf>
    <xf numFmtId="0" fontId="23" fillId="0" borderId="0" xfId="0" applyFont="1" applyAlignment="1">
      <alignment horizontal="left"/>
    </xf>
    <xf numFmtId="38" fontId="15" fillId="0" borderId="44" xfId="4" applyNumberFormat="1" applyFont="1" applyBorder="1"/>
    <xf numFmtId="38" fontId="15" fillId="0" borderId="28" xfId="4" applyNumberFormat="1" applyFont="1" applyBorder="1"/>
    <xf numFmtId="38" fontId="15" fillId="0" borderId="54" xfId="4" applyNumberFormat="1" applyFont="1" applyBorder="1"/>
    <xf numFmtId="38" fontId="15" fillId="0" borderId="53" xfId="4" applyNumberFormat="1" applyFont="1" applyBorder="1"/>
    <xf numFmtId="0" fontId="15" fillId="0" borderId="28" xfId="0" applyFont="1" applyBorder="1" applyAlignment="1">
      <alignment horizontal="center"/>
    </xf>
    <xf numFmtId="0" fontId="15" fillId="0" borderId="44" xfId="0" applyFont="1" applyBorder="1" applyAlignment="1">
      <alignment horizontal="center"/>
    </xf>
    <xf numFmtId="3" fontId="4" fillId="3" borderId="56" xfId="0" applyNumberFormat="1" applyFont="1" applyFill="1" applyBorder="1" applyProtection="1">
      <protection locked="0"/>
    </xf>
    <xf numFmtId="3" fontId="4" fillId="3" borderId="41" xfId="0" applyNumberFormat="1" applyFont="1" applyFill="1" applyBorder="1" applyProtection="1">
      <protection locked="0"/>
    </xf>
    <xf numFmtId="0" fontId="40" fillId="0" borderId="88" xfId="0" applyFont="1" applyBorder="1" applyAlignment="1">
      <alignment horizontal="right" vertical="center" wrapText="1"/>
    </xf>
    <xf numFmtId="3" fontId="4" fillId="0" borderId="8" xfId="36" applyNumberFormat="1" applyFont="1" applyBorder="1" applyProtection="1">
      <protection locked="0"/>
    </xf>
    <xf numFmtId="3" fontId="4" fillId="0" borderId="91" xfId="36" applyNumberFormat="1" applyFont="1" applyBorder="1" applyProtection="1">
      <protection locked="0"/>
    </xf>
    <xf numFmtId="3" fontId="4" fillId="0" borderId="72" xfId="36" applyNumberFormat="1" applyFont="1" applyBorder="1" applyProtection="1">
      <protection locked="0"/>
    </xf>
    <xf numFmtId="3" fontId="4" fillId="0" borderId="92" xfId="36" applyNumberFormat="1" applyFont="1" applyBorder="1" applyProtection="1">
      <protection locked="0"/>
    </xf>
    <xf numFmtId="3" fontId="4" fillId="0" borderId="9" xfId="36" applyNumberFormat="1" applyFont="1" applyBorder="1" applyProtection="1">
      <protection locked="0"/>
    </xf>
    <xf numFmtId="3" fontId="4" fillId="0" borderId="56" xfId="36" applyNumberFormat="1" applyFont="1" applyBorder="1" applyProtection="1">
      <protection locked="0"/>
    </xf>
    <xf numFmtId="3" fontId="4" fillId="0" borderId="7" xfId="36" applyNumberFormat="1" applyFont="1" applyBorder="1" applyProtection="1">
      <protection locked="0"/>
    </xf>
    <xf numFmtId="3" fontId="4" fillId="0" borderId="41" xfId="36" applyNumberFormat="1" applyFont="1" applyBorder="1" applyProtection="1">
      <protection locked="0"/>
    </xf>
    <xf numFmtId="3" fontId="4" fillId="0" borderId="50" xfId="36" applyNumberFormat="1" applyFont="1" applyBorder="1" applyProtection="1">
      <protection locked="0"/>
    </xf>
    <xf numFmtId="3" fontId="4" fillId="0" borderId="73" xfId="36" applyNumberFormat="1" applyFont="1" applyBorder="1" applyProtection="1">
      <protection locked="0"/>
    </xf>
    <xf numFmtId="3" fontId="4" fillId="3" borderId="28" xfId="0" applyNumberFormat="1" applyFont="1" applyFill="1" applyBorder="1"/>
    <xf numFmtId="3" fontId="4" fillId="0" borderId="28" xfId="0" applyNumberFormat="1" applyFont="1" applyBorder="1"/>
    <xf numFmtId="40" fontId="15" fillId="0" borderId="28" xfId="4" applyFont="1" applyBorder="1" applyAlignment="1"/>
    <xf numFmtId="38" fontId="15" fillId="0" borderId="28" xfId="4" applyNumberFormat="1" applyFont="1" applyBorder="1" applyAlignment="1"/>
    <xf numFmtId="4" fontId="15" fillId="0" borderId="28" xfId="0" applyNumberFormat="1" applyFont="1" applyBorder="1"/>
    <xf numFmtId="10" fontId="15" fillId="0" borderId="28" xfId="38" applyNumberFormat="1" applyFont="1" applyBorder="1" applyAlignment="1"/>
    <xf numFmtId="0" fontId="15" fillId="0" borderId="93" xfId="0" applyFont="1" applyBorder="1" applyAlignment="1">
      <alignment horizontal="center" vertical="center" wrapText="1"/>
    </xf>
    <xf numFmtId="0" fontId="14" fillId="0" borderId="0" xfId="0" applyFont="1"/>
    <xf numFmtId="0" fontId="8" fillId="0" borderId="0" xfId="0" applyFont="1" applyAlignment="1">
      <alignment horizontal="left" vertical="top" wrapText="1"/>
    </xf>
    <xf numFmtId="164" fontId="24" fillId="0" borderId="0" xfId="27" applyFont="1" applyAlignment="1">
      <alignment horizontal="left" vertical="center"/>
    </xf>
    <xf numFmtId="164" fontId="15" fillId="0" borderId="0" xfId="27" applyFont="1" applyAlignment="1">
      <alignment horizontal="left" vertical="top"/>
    </xf>
    <xf numFmtId="164" fontId="10" fillId="0" borderId="0" xfId="27" applyFont="1" applyAlignment="1">
      <alignment horizontal="left" vertical="center"/>
    </xf>
    <xf numFmtId="0" fontId="49" fillId="0" borderId="72" xfId="0" applyFont="1" applyBorder="1" applyAlignment="1">
      <alignment horizontal="center"/>
    </xf>
    <xf numFmtId="0" fontId="49" fillId="0" borderId="41" xfId="0" applyFont="1" applyBorder="1" applyAlignment="1">
      <alignment horizontal="center"/>
    </xf>
    <xf numFmtId="0" fontId="49" fillId="0" borderId="41" xfId="0" quotePrefix="1" applyFont="1" applyBorder="1" applyAlignment="1">
      <alignment horizontal="center"/>
    </xf>
    <xf numFmtId="0" fontId="49" fillId="0" borderId="7" xfId="0" applyFont="1" applyBorder="1" applyAlignment="1">
      <alignment horizontal="center"/>
    </xf>
    <xf numFmtId="0" fontId="49" fillId="0" borderId="7" xfId="0" quotePrefix="1" applyFont="1" applyBorder="1" applyAlignment="1">
      <alignment horizontal="center"/>
    </xf>
    <xf numFmtId="3" fontId="4" fillId="0" borderId="0" xfId="0" applyNumberFormat="1" applyFont="1" applyAlignment="1">
      <alignment horizontal="center"/>
    </xf>
    <xf numFmtId="3" fontId="4" fillId="0" borderId="0" xfId="0" applyNumberFormat="1" applyFont="1"/>
    <xf numFmtId="4" fontId="50" fillId="0" borderId="28" xfId="0" applyNumberFormat="1" applyFont="1" applyBorder="1" applyAlignment="1">
      <alignment horizontal="center"/>
    </xf>
    <xf numFmtId="0" fontId="14" fillId="0" borderId="10" xfId="0" applyFont="1" applyBorder="1" applyAlignment="1">
      <alignment horizontal="left"/>
    </xf>
    <xf numFmtId="3" fontId="14" fillId="0" borderId="28" xfId="0" applyNumberFormat="1" applyFont="1" applyBorder="1"/>
    <xf numFmtId="0" fontId="14" fillId="0" borderId="42" xfId="0" applyFont="1" applyBorder="1" applyAlignment="1">
      <alignment horizontal="left"/>
    </xf>
    <xf numFmtId="0" fontId="4" fillId="0" borderId="30" xfId="0" applyFont="1" applyBorder="1" applyAlignment="1">
      <alignment horizontal="centerContinuous"/>
    </xf>
    <xf numFmtId="0" fontId="4" fillId="0" borderId="94" xfId="0" applyFont="1" applyBorder="1" applyAlignment="1">
      <alignment horizontal="center"/>
    </xf>
    <xf numFmtId="164" fontId="24" fillId="0" borderId="0" xfId="27" applyFont="1" applyAlignment="1">
      <alignment vertical="center"/>
    </xf>
    <xf numFmtId="164" fontId="43" fillId="0" borderId="0" xfId="27" applyFont="1" applyAlignment="1">
      <alignment vertical="center"/>
    </xf>
    <xf numFmtId="164" fontId="41" fillId="0" borderId="0" xfId="27" applyAlignment="1">
      <alignment vertical="center"/>
    </xf>
    <xf numFmtId="0" fontId="15" fillId="0" borderId="0" xfId="23" applyFont="1" applyAlignment="1">
      <alignment vertical="center"/>
    </xf>
    <xf numFmtId="164" fontId="15" fillId="0" borderId="0" xfId="27" applyFont="1" applyAlignment="1">
      <alignment vertical="top"/>
    </xf>
    <xf numFmtId="164" fontId="46" fillId="0" borderId="0" xfId="27" applyFont="1" applyAlignment="1">
      <alignment vertical="top"/>
    </xf>
    <xf numFmtId="164" fontId="14" fillId="0" borderId="0" xfId="27" applyFont="1" applyAlignment="1">
      <alignment vertical="center"/>
    </xf>
    <xf numFmtId="164" fontId="46" fillId="0" borderId="0" xfId="27" applyFont="1" applyAlignment="1">
      <alignment vertical="center"/>
    </xf>
    <xf numFmtId="164" fontId="15" fillId="0" borderId="0" xfId="27" applyFont="1" applyAlignment="1">
      <alignment vertical="center"/>
    </xf>
    <xf numFmtId="164" fontId="47" fillId="0" borderId="0" xfId="27" applyFont="1" applyAlignment="1">
      <alignment horizontal="left" vertical="center" wrapText="1"/>
    </xf>
    <xf numFmtId="0" fontId="45" fillId="0" borderId="0" xfId="23" applyFont="1" applyAlignment="1">
      <alignment horizontal="left" vertical="center"/>
    </xf>
    <xf numFmtId="0" fontId="26" fillId="0" borderId="0" xfId="23" applyFont="1" applyAlignment="1">
      <alignment horizontal="center" vertical="center"/>
    </xf>
    <xf numFmtId="164" fontId="10" fillId="0" borderId="0" xfId="30" applyNumberFormat="1" applyFont="1" applyAlignment="1">
      <alignment vertical="center"/>
    </xf>
    <xf numFmtId="164" fontId="23" fillId="0" borderId="0" xfId="30" applyNumberFormat="1" applyFont="1" applyAlignment="1">
      <alignment vertical="center"/>
    </xf>
    <xf numFmtId="164" fontId="24" fillId="0" borderId="0" xfId="30" applyNumberFormat="1" applyFont="1" applyAlignment="1">
      <alignment vertical="center"/>
    </xf>
    <xf numFmtId="0" fontId="22" fillId="0" borderId="0" xfId="0" applyFont="1" applyAlignment="1">
      <alignment horizontal="center" vertical="top"/>
    </xf>
    <xf numFmtId="164" fontId="48" fillId="0" borderId="0" xfId="27" applyFont="1" applyAlignment="1">
      <alignment vertical="center"/>
    </xf>
    <xf numFmtId="0" fontId="16" fillId="0" borderId="0" xfId="30"/>
    <xf numFmtId="164" fontId="22" fillId="0" borderId="28" xfId="27" applyFont="1" applyBorder="1" applyAlignment="1">
      <alignment horizontal="center" vertical="center"/>
    </xf>
    <xf numFmtId="0" fontId="31" fillId="0" borderId="0" xfId="25" applyAlignment="1">
      <alignment vertical="center"/>
    </xf>
    <xf numFmtId="164" fontId="23" fillId="0" borderId="0" xfId="27" applyFont="1" applyAlignment="1">
      <alignment vertical="center"/>
    </xf>
    <xf numFmtId="168" fontId="41" fillId="0" borderId="0" xfId="27" applyNumberFormat="1" applyAlignment="1">
      <alignment vertical="center"/>
    </xf>
    <xf numFmtId="168" fontId="42" fillId="0" borderId="0" xfId="27" applyNumberFormat="1" applyFont="1" applyAlignment="1">
      <alignment vertical="center"/>
    </xf>
    <xf numFmtId="164" fontId="51" fillId="0" borderId="0" xfId="27" applyFont="1" applyAlignment="1">
      <alignment vertical="center"/>
    </xf>
    <xf numFmtId="0" fontId="14" fillId="0" borderId="0" xfId="37" applyFont="1" applyAlignment="1">
      <alignment horizontal="centerContinuous" vertical="center"/>
    </xf>
    <xf numFmtId="0" fontId="18" fillId="0" borderId="95" xfId="37" applyFont="1" applyBorder="1" applyAlignment="1">
      <alignment horizontal="centerContinuous" vertical="center"/>
    </xf>
    <xf numFmtId="1" fontId="4" fillId="0" borderId="0" xfId="0" applyNumberFormat="1" applyFont="1"/>
    <xf numFmtId="1" fontId="14" fillId="0" borderId="28" xfId="0" applyNumberFormat="1" applyFont="1" applyBorder="1" applyAlignment="1">
      <alignment horizontal="center" vertical="center" wrapText="1"/>
    </xf>
    <xf numFmtId="1" fontId="11" fillId="0" borderId="28" xfId="0" applyNumberFormat="1" applyFont="1" applyBorder="1" applyAlignment="1">
      <alignment horizontal="center" vertical="center" wrapText="1"/>
    </xf>
    <xf numFmtId="1" fontId="4" fillId="0" borderId="0" xfId="0" applyNumberFormat="1" applyFont="1" applyAlignment="1">
      <alignment horizontal="center"/>
    </xf>
    <xf numFmtId="3" fontId="14" fillId="0" borderId="28" xfId="0" applyNumberFormat="1" applyFont="1" applyBorder="1" applyAlignment="1">
      <alignment horizontal="center" vertical="center" wrapText="1"/>
    </xf>
    <xf numFmtId="3" fontId="11" fillId="0" borderId="28" xfId="0" applyNumberFormat="1" applyFont="1" applyBorder="1" applyAlignment="1">
      <alignment horizontal="center" vertical="center" wrapText="1"/>
    </xf>
    <xf numFmtId="0" fontId="52" fillId="0" borderId="0" xfId="0" applyFont="1"/>
    <xf numFmtId="0" fontId="53" fillId="0" borderId="0" xfId="0" applyFont="1"/>
    <xf numFmtId="0" fontId="31" fillId="0" borderId="0" xfId="0" applyFont="1"/>
    <xf numFmtId="0" fontId="54" fillId="0" borderId="0" xfId="0" applyFont="1"/>
    <xf numFmtId="10" fontId="31" fillId="0" borderId="69" xfId="38" applyNumberFormat="1" applyFont="1" applyBorder="1" applyAlignment="1">
      <alignment horizontal="center"/>
    </xf>
    <xf numFmtId="10" fontId="31" fillId="0" borderId="71" xfId="38" applyNumberFormat="1" applyFont="1" applyBorder="1" applyAlignment="1">
      <alignment horizontal="center"/>
    </xf>
    <xf numFmtId="10" fontId="31" fillId="0" borderId="96" xfId="38" applyNumberFormat="1" applyFont="1" applyBorder="1" applyAlignment="1">
      <alignment horizontal="center"/>
    </xf>
    <xf numFmtId="10" fontId="32" fillId="0" borderId="54" xfId="38" applyNumberFormat="1" applyFont="1" applyBorder="1" applyAlignment="1">
      <alignment horizontal="center" wrapText="1"/>
    </xf>
    <xf numFmtId="10" fontId="31" fillId="0" borderId="54" xfId="38" applyNumberFormat="1" applyFont="1" applyBorder="1" applyAlignment="1">
      <alignment horizontal="center"/>
    </xf>
    <xf numFmtId="10" fontId="31" fillId="0" borderId="7" xfId="38" applyNumberFormat="1" applyFont="1" applyBorder="1" applyAlignment="1">
      <alignment horizontal="center"/>
    </xf>
    <xf numFmtId="169" fontId="4" fillId="3" borderId="56" xfId="0" applyNumberFormat="1" applyFont="1" applyFill="1" applyBorder="1"/>
    <xf numFmtId="169" fontId="4" fillId="3" borderId="69" xfId="0" applyNumberFormat="1" applyFont="1" applyFill="1" applyBorder="1"/>
    <xf numFmtId="169" fontId="4" fillId="0" borderId="97" xfId="0" applyNumberFormat="1" applyFont="1" applyBorder="1"/>
    <xf numFmtId="169" fontId="4" fillId="0" borderId="98" xfId="0" applyNumberFormat="1" applyFont="1" applyBorder="1"/>
    <xf numFmtId="169" fontId="4" fillId="0" borderId="99" xfId="0" applyNumberFormat="1" applyFont="1" applyBorder="1"/>
    <xf numFmtId="169" fontId="4" fillId="0" borderId="45" xfId="32" applyNumberFormat="1" applyFont="1" applyBorder="1"/>
    <xf numFmtId="169" fontId="4" fillId="0" borderId="98" xfId="32" applyNumberFormat="1" applyFont="1" applyBorder="1"/>
    <xf numFmtId="169" fontId="4" fillId="0" borderId="97" xfId="32" applyNumberFormat="1" applyFont="1" applyBorder="1"/>
    <xf numFmtId="169" fontId="4" fillId="0" borderId="99" xfId="32" applyNumberFormat="1" applyFont="1" applyBorder="1"/>
    <xf numFmtId="169" fontId="4" fillId="3" borderId="57" xfId="0" applyNumberFormat="1" applyFont="1" applyFill="1" applyBorder="1"/>
    <xf numFmtId="169" fontId="4" fillId="3" borderId="100" xfId="0" applyNumberFormat="1" applyFont="1" applyFill="1" applyBorder="1" applyAlignment="1">
      <alignment vertical="center"/>
    </xf>
    <xf numFmtId="169" fontId="4" fillId="0" borderId="97" xfId="0" applyNumberFormat="1" applyFont="1" applyBorder="1" applyAlignment="1">
      <alignment vertical="center"/>
    </xf>
    <xf numFmtId="169" fontId="4" fillId="0" borderId="101" xfId="0" applyNumberFormat="1" applyFont="1" applyBorder="1" applyAlignment="1">
      <alignment vertical="center"/>
    </xf>
    <xf numFmtId="169" fontId="4" fillId="0" borderId="79" xfId="32" applyNumberFormat="1" applyFont="1" applyBorder="1"/>
    <xf numFmtId="169" fontId="4" fillId="0" borderId="82" xfId="32" applyNumberFormat="1" applyFont="1" applyBorder="1"/>
    <xf numFmtId="169" fontId="4" fillId="0" borderId="58" xfId="32" applyNumberFormat="1" applyFont="1" applyBorder="1"/>
    <xf numFmtId="169" fontId="4" fillId="0" borderId="69" xfId="32" applyNumberFormat="1" applyFont="1" applyBorder="1"/>
    <xf numFmtId="169" fontId="15" fillId="0" borderId="70" xfId="33" applyNumberFormat="1" applyFont="1" applyBorder="1"/>
    <xf numFmtId="169" fontId="15" fillId="0" borderId="71" xfId="33" applyNumberFormat="1" applyFont="1" applyBorder="1"/>
    <xf numFmtId="169" fontId="15" fillId="3" borderId="97" xfId="33" applyNumberFormat="1" applyFont="1" applyFill="1" applyBorder="1"/>
    <xf numFmtId="169" fontId="15" fillId="3" borderId="99" xfId="33" applyNumberFormat="1" applyFont="1" applyFill="1" applyBorder="1"/>
    <xf numFmtId="169" fontId="15" fillId="3" borderId="98" xfId="33" applyNumberFormat="1" applyFont="1" applyFill="1" applyBorder="1"/>
    <xf numFmtId="169" fontId="4" fillId="3" borderId="97" xfId="34" applyNumberFormat="1" applyFont="1" applyFill="1" applyBorder="1"/>
    <xf numFmtId="169" fontId="4" fillId="3" borderId="98" xfId="34" applyNumberFormat="1" applyFont="1" applyFill="1" applyBorder="1"/>
    <xf numFmtId="169" fontId="4" fillId="3" borderId="99" xfId="34" applyNumberFormat="1" applyFont="1" applyFill="1" applyBorder="1"/>
    <xf numFmtId="169" fontId="4" fillId="3" borderId="50" xfId="34" applyNumberFormat="1" applyFont="1" applyFill="1" applyBorder="1"/>
    <xf numFmtId="169" fontId="4" fillId="3" borderId="102" xfId="34" applyNumberFormat="1" applyFont="1" applyFill="1" applyBorder="1"/>
    <xf numFmtId="169" fontId="4" fillId="3" borderId="61" xfId="34" applyNumberFormat="1" applyFont="1" applyFill="1" applyBorder="1"/>
    <xf numFmtId="169" fontId="4" fillId="3" borderId="79" xfId="35" applyNumberFormat="1" applyFont="1" applyFill="1" applyBorder="1"/>
    <xf numFmtId="169" fontId="4" fillId="3" borderId="102" xfId="35" applyNumberFormat="1" applyFont="1" applyFill="1" applyBorder="1"/>
    <xf numFmtId="169" fontId="4" fillId="3" borderId="58" xfId="35" applyNumberFormat="1" applyFont="1" applyFill="1" applyBorder="1"/>
    <xf numFmtId="169" fontId="4" fillId="3" borderId="61" xfId="35" applyNumberFormat="1" applyFont="1" applyFill="1" applyBorder="1"/>
    <xf numFmtId="169" fontId="4" fillId="3" borderId="97" xfId="35" applyNumberFormat="1" applyFont="1" applyFill="1" applyBorder="1"/>
    <xf numFmtId="169" fontId="4" fillId="3" borderId="99" xfId="35" applyNumberFormat="1" applyFont="1" applyFill="1" applyBorder="1"/>
    <xf numFmtId="169" fontId="4" fillId="3" borderId="98" xfId="35" applyNumberFormat="1" applyFont="1" applyFill="1" applyBorder="1"/>
    <xf numFmtId="169" fontId="4" fillId="3" borderId="79" xfId="36" applyNumberFormat="1" applyFont="1" applyFill="1" applyBorder="1"/>
    <xf numFmtId="169" fontId="4" fillId="3" borderId="72" xfId="36" applyNumberFormat="1" applyFont="1" applyFill="1" applyBorder="1"/>
    <xf numFmtId="169" fontId="4" fillId="3" borderId="70" xfId="36" applyNumberFormat="1" applyFont="1" applyFill="1" applyBorder="1"/>
    <xf numFmtId="169" fontId="4" fillId="3" borderId="67" xfId="36" applyNumberFormat="1" applyFont="1" applyFill="1" applyBorder="1"/>
    <xf numFmtId="169" fontId="4" fillId="3" borderId="97" xfId="36" applyNumberFormat="1" applyFont="1" applyFill="1" applyBorder="1"/>
    <xf numFmtId="169" fontId="4" fillId="3" borderId="98" xfId="36" applyNumberFormat="1" applyFont="1" applyFill="1" applyBorder="1"/>
    <xf numFmtId="169" fontId="4" fillId="3" borderId="79" xfId="0" applyNumberFormat="1" applyFont="1" applyFill="1" applyBorder="1"/>
    <xf numFmtId="169" fontId="4" fillId="3" borderId="82" xfId="0" applyNumberFormat="1" applyFont="1" applyFill="1" applyBorder="1"/>
    <xf numFmtId="169" fontId="4" fillId="3" borderId="58" xfId="0" applyNumberFormat="1" applyFont="1" applyFill="1" applyBorder="1"/>
    <xf numFmtId="169" fontId="4" fillId="3" borderId="97" xfId="37" applyNumberFormat="1" applyFont="1" applyFill="1" applyBorder="1"/>
    <xf numFmtId="169" fontId="4" fillId="3" borderId="98" xfId="37" applyNumberFormat="1" applyFont="1" applyFill="1" applyBorder="1"/>
    <xf numFmtId="169" fontId="4" fillId="3" borderId="58" xfId="37" applyNumberFormat="1" applyFont="1" applyFill="1" applyBorder="1"/>
    <xf numFmtId="169" fontId="4" fillId="3" borderId="99" xfId="37" applyNumberFormat="1" applyFont="1" applyFill="1" applyBorder="1"/>
    <xf numFmtId="169" fontId="4" fillId="3" borderId="79" xfId="37" applyNumberFormat="1" applyFont="1" applyFill="1" applyBorder="1"/>
    <xf numFmtId="169" fontId="4" fillId="3" borderId="103" xfId="0" applyNumberFormat="1" applyFont="1" applyFill="1" applyBorder="1"/>
    <xf numFmtId="169" fontId="4" fillId="3" borderId="104" xfId="0" applyNumberFormat="1" applyFont="1" applyFill="1" applyBorder="1"/>
    <xf numFmtId="169" fontId="4" fillId="3" borderId="97" xfId="0" applyNumberFormat="1" applyFont="1" applyFill="1" applyBorder="1"/>
    <xf numFmtId="169" fontId="4" fillId="3" borderId="61" xfId="0" applyNumberFormat="1" applyFont="1" applyFill="1" applyBorder="1"/>
    <xf numFmtId="0" fontId="43" fillId="0" borderId="0" xfId="27" applyNumberFormat="1" applyFont="1" applyAlignment="1">
      <alignment vertical="center"/>
    </xf>
    <xf numFmtId="0" fontId="15" fillId="0" borderId="0" xfId="0" applyFont="1" applyAlignment="1">
      <alignment horizontal="center"/>
    </xf>
    <xf numFmtId="0" fontId="27" fillId="2" borderId="0" xfId="21" applyFont="1"/>
    <xf numFmtId="0" fontId="27" fillId="2" borderId="0" xfId="21" applyFont="1" applyAlignment="1">
      <alignment horizontal="center"/>
    </xf>
    <xf numFmtId="0" fontId="30" fillId="2" borderId="0" xfId="21"/>
    <xf numFmtId="0" fontId="57" fillId="2" borderId="0" xfId="21" applyFont="1" applyAlignment="1">
      <alignment horizontal="center"/>
    </xf>
    <xf numFmtId="0" fontId="57" fillId="2" borderId="0" xfId="21" applyFont="1"/>
    <xf numFmtId="0" fontId="26" fillId="2" borderId="0" xfId="21" applyFont="1"/>
    <xf numFmtId="0" fontId="63" fillId="2" borderId="0" xfId="21" applyFont="1" applyAlignment="1">
      <alignment horizontal="center"/>
    </xf>
    <xf numFmtId="0" fontId="57" fillId="2" borderId="0" xfId="21" applyFont="1" applyAlignment="1">
      <alignment horizontal="right"/>
    </xf>
    <xf numFmtId="0" fontId="27" fillId="0" borderId="0" xfId="21" applyFont="1" applyFill="1" applyAlignment="1">
      <alignment vertical="center"/>
    </xf>
    <xf numFmtId="0" fontId="30" fillId="0" borderId="0" xfId="21" applyFill="1" applyAlignment="1">
      <alignment vertical="center"/>
    </xf>
    <xf numFmtId="0" fontId="57" fillId="0" borderId="0" xfId="21" applyFont="1" applyFill="1" applyAlignment="1">
      <alignment vertical="center"/>
    </xf>
    <xf numFmtId="0" fontId="4" fillId="0" borderId="0" xfId="31" applyFont="1" applyAlignment="1">
      <alignment vertical="center"/>
    </xf>
    <xf numFmtId="0" fontId="4" fillId="0" borderId="10" xfId="0" applyFont="1" applyBorder="1" applyAlignment="1">
      <alignment horizontal="left" vertical="center"/>
    </xf>
    <xf numFmtId="0" fontId="12" fillId="0" borderId="69" xfId="0" applyFont="1" applyBorder="1" applyAlignment="1">
      <alignment horizontal="center" vertical="center"/>
    </xf>
    <xf numFmtId="3" fontId="15" fillId="0" borderId="69" xfId="0" applyNumberFormat="1" applyFont="1" applyBorder="1" applyAlignment="1" applyProtection="1">
      <alignment vertical="center"/>
      <protection locked="0"/>
    </xf>
    <xf numFmtId="3" fontId="15" fillId="0" borderId="139" xfId="0" applyNumberFormat="1" applyFont="1" applyBorder="1" applyAlignment="1" applyProtection="1">
      <alignment vertical="center"/>
      <protection locked="0"/>
    </xf>
    <xf numFmtId="0" fontId="4" fillId="0" borderId="42" xfId="0" applyFont="1" applyBorder="1" applyAlignment="1">
      <alignment horizontal="left" vertical="center"/>
    </xf>
    <xf numFmtId="0" fontId="12" fillId="0" borderId="71" xfId="0" applyFont="1" applyBorder="1" applyAlignment="1">
      <alignment horizontal="center" vertical="center"/>
    </xf>
    <xf numFmtId="3" fontId="15" fillId="0" borderId="71" xfId="0" applyNumberFormat="1" applyFont="1" applyBorder="1" applyAlignment="1" applyProtection="1">
      <alignment vertical="center"/>
      <protection locked="0"/>
    </xf>
    <xf numFmtId="0" fontId="4" fillId="0" borderId="0" xfId="0" applyFont="1" applyAlignment="1">
      <alignment horizontal="center" vertical="center"/>
    </xf>
    <xf numFmtId="0" fontId="14" fillId="0" borderId="0" xfId="0" applyFont="1" applyAlignment="1">
      <alignment vertical="center"/>
    </xf>
    <xf numFmtId="0" fontId="19" fillId="0" borderId="0" xfId="0" applyFont="1" applyAlignment="1">
      <alignment horizontal="justify" vertical="center" wrapText="1"/>
    </xf>
    <xf numFmtId="0" fontId="4" fillId="0" borderId="0" xfId="31" applyFont="1" applyAlignment="1">
      <alignment horizontal="center" vertical="center"/>
    </xf>
    <xf numFmtId="0" fontId="14" fillId="0" borderId="0" xfId="31" applyFont="1" applyAlignment="1">
      <alignment vertical="center"/>
    </xf>
    <xf numFmtId="0" fontId="66" fillId="2" borderId="0" xfId="21" applyFont="1" applyAlignment="1">
      <alignment horizontal="left"/>
    </xf>
    <xf numFmtId="0" fontId="16" fillId="0" borderId="0" xfId="31"/>
    <xf numFmtId="0" fontId="16" fillId="0" borderId="0" xfId="31" applyAlignment="1">
      <alignment vertical="center"/>
    </xf>
    <xf numFmtId="0" fontId="25" fillId="0" borderId="0" xfId="31" applyFont="1" applyAlignment="1">
      <alignment horizontal="center"/>
    </xf>
    <xf numFmtId="0" fontId="11" fillId="0" borderId="20" xfId="24" applyFont="1" applyBorder="1" applyAlignment="1">
      <alignment horizontal="center"/>
    </xf>
    <xf numFmtId="0" fontId="22" fillId="0" borderId="0" xfId="31" applyFont="1"/>
    <xf numFmtId="0" fontId="15" fillId="0" borderId="0" xfId="32" applyFont="1"/>
    <xf numFmtId="0" fontId="15" fillId="0" borderId="0" xfId="32" applyFont="1" applyAlignment="1">
      <alignment horizontal="center"/>
    </xf>
    <xf numFmtId="0" fontId="15" fillId="0" borderId="0" xfId="33" applyFont="1"/>
    <xf numFmtId="0" fontId="15" fillId="0" borderId="0" xfId="0" applyFont="1" applyAlignment="1">
      <alignment wrapText="1"/>
    </xf>
    <xf numFmtId="0" fontId="15" fillId="0" borderId="0" xfId="33" applyFont="1" applyAlignment="1">
      <alignment horizontal="center"/>
    </xf>
    <xf numFmtId="0" fontId="15" fillId="0" borderId="0" xfId="34" applyFont="1"/>
    <xf numFmtId="0" fontId="15" fillId="0" borderId="0" xfId="35" applyFont="1"/>
    <xf numFmtId="0" fontId="4" fillId="0" borderId="98" xfId="37" applyFont="1" applyBorder="1" applyAlignment="1">
      <alignment horizontal="center"/>
    </xf>
    <xf numFmtId="0" fontId="15" fillId="0" borderId="0" xfId="37" applyFont="1"/>
    <xf numFmtId="0" fontId="15" fillId="0" borderId="0" xfId="34" applyFont="1" applyAlignment="1">
      <alignment horizontal="center"/>
    </xf>
    <xf numFmtId="0" fontId="68" fillId="0" borderId="140" xfId="0" applyFont="1" applyBorder="1" applyAlignment="1">
      <alignment horizontal="center" wrapText="1"/>
    </xf>
    <xf numFmtId="0" fontId="14" fillId="0" borderId="28" xfId="0" applyFont="1" applyBorder="1" applyAlignment="1">
      <alignment horizontal="left"/>
    </xf>
    <xf numFmtId="3" fontId="14" fillId="3" borderId="28" xfId="0" applyNumberFormat="1" applyFont="1" applyFill="1" applyBorder="1"/>
    <xf numFmtId="0" fontId="15" fillId="0" borderId="53" xfId="0" applyFont="1" applyBorder="1" applyAlignment="1">
      <alignment horizontal="center"/>
    </xf>
    <xf numFmtId="165" fontId="14" fillId="0" borderId="141" xfId="0" applyNumberFormat="1" applyFont="1" applyBorder="1" applyAlignment="1">
      <alignment horizontal="center" vertical="center" wrapText="1"/>
    </xf>
    <xf numFmtId="0" fontId="24" fillId="0" borderId="53" xfId="0" applyFont="1" applyBorder="1" applyAlignment="1">
      <alignment horizontal="center"/>
    </xf>
    <xf numFmtId="2" fontId="14" fillId="0" borderId="130" xfId="0" applyNumberFormat="1" applyFont="1" applyBorder="1" applyAlignment="1">
      <alignment horizontal="center" vertical="center" wrapText="1"/>
    </xf>
    <xf numFmtId="168" fontId="54" fillId="0" borderId="0" xfId="0" applyNumberFormat="1" applyFont="1"/>
    <xf numFmtId="164" fontId="10" fillId="0" borderId="0" xfId="27" applyFont="1" applyAlignment="1">
      <alignment horizontal="left" vertical="center" wrapText="1"/>
    </xf>
    <xf numFmtId="173" fontId="4" fillId="3" borderId="103" xfId="0" applyNumberFormat="1" applyFont="1" applyFill="1" applyBorder="1"/>
    <xf numFmtId="3" fontId="14" fillId="0" borderId="139" xfId="0" applyNumberFormat="1" applyFont="1" applyBorder="1" applyAlignment="1">
      <alignment horizontal="center"/>
    </xf>
    <xf numFmtId="0" fontId="11" fillId="0" borderId="142" xfId="0" applyFont="1" applyBorder="1" applyAlignment="1">
      <alignment horizontal="center" vertical="center" wrapText="1"/>
    </xf>
    <xf numFmtId="0" fontId="11" fillId="0" borderId="143" xfId="0" applyFont="1" applyBorder="1" applyAlignment="1">
      <alignment horizontal="center" vertical="center" wrapText="1"/>
    </xf>
    <xf numFmtId="0" fontId="11" fillId="0" borderId="144" xfId="0" applyFont="1" applyBorder="1" applyAlignment="1">
      <alignment horizontal="center" vertical="center" wrapText="1"/>
    </xf>
    <xf numFmtId="0" fontId="11" fillId="0" borderId="145" xfId="0" applyFont="1" applyBorder="1" applyAlignment="1">
      <alignment horizontal="center" vertical="center" wrapText="1"/>
    </xf>
    <xf numFmtId="49" fontId="71" fillId="0" borderId="51" xfId="1" applyNumberFormat="1" applyFont="1" applyBorder="1" applyAlignment="1" applyProtection="1">
      <alignment horizontal="left" vertical="center"/>
      <protection locked="0"/>
    </xf>
    <xf numFmtId="0" fontId="27" fillId="0" borderId="0" xfId="29" applyFont="1" applyAlignment="1">
      <alignment vertical="top"/>
    </xf>
    <xf numFmtId="0" fontId="16" fillId="0" borderId="0" xfId="29"/>
    <xf numFmtId="0" fontId="24" fillId="0" borderId="0" xfId="29" applyFont="1"/>
    <xf numFmtId="0" fontId="15" fillId="0" borderId="31" xfId="29" applyFont="1" applyBorder="1"/>
    <xf numFmtId="169" fontId="4" fillId="0" borderId="50" xfId="29" applyNumberFormat="1" applyFont="1" applyBorder="1"/>
    <xf numFmtId="169" fontId="4" fillId="0" borderId="71" xfId="29" applyNumberFormat="1" applyFont="1" applyBorder="1"/>
    <xf numFmtId="0" fontId="15" fillId="0" borderId="33" xfId="29" applyFont="1" applyBorder="1"/>
    <xf numFmtId="169" fontId="4" fillId="0" borderId="51" xfId="29" applyNumberFormat="1" applyFont="1" applyBorder="1"/>
    <xf numFmtId="0" fontId="15" fillId="0" borderId="12" xfId="29" applyFont="1" applyBorder="1"/>
    <xf numFmtId="0" fontId="15" fillId="0" borderId="146" xfId="29" applyFont="1" applyBorder="1"/>
    <xf numFmtId="169" fontId="4" fillId="0" borderId="147" xfId="29" applyNumberFormat="1" applyFont="1" applyBorder="1"/>
    <xf numFmtId="169" fontId="4" fillId="0" borderId="148" xfId="29" applyNumberFormat="1" applyFont="1" applyBorder="1"/>
    <xf numFmtId="0" fontId="22" fillId="0" borderId="14" xfId="29" applyFont="1" applyBorder="1" applyAlignment="1">
      <alignment horizontal="left"/>
    </xf>
    <xf numFmtId="0" fontId="4" fillId="0" borderId="149" xfId="0" applyFont="1" applyBorder="1" applyAlignment="1">
      <alignment horizontal="center"/>
    </xf>
    <xf numFmtId="0" fontId="14" fillId="0" borderId="71" xfId="0" applyFont="1" applyBorder="1" applyAlignment="1">
      <alignment horizontal="center" vertical="center" wrapText="1"/>
    </xf>
    <xf numFmtId="0" fontId="11" fillId="0" borderId="71" xfId="0" applyFont="1" applyBorder="1" applyAlignment="1">
      <alignment horizontal="center" wrapText="1"/>
    </xf>
    <xf numFmtId="0" fontId="4" fillId="0" borderId="71" xfId="0" applyFont="1" applyBorder="1" applyAlignment="1">
      <alignment horizontal="center"/>
    </xf>
    <xf numFmtId="0" fontId="14" fillId="0" borderId="42" xfId="0" applyFont="1" applyBorder="1" applyAlignment="1">
      <alignment horizontal="center" vertical="center" wrapText="1"/>
    </xf>
    <xf numFmtId="0" fontId="11" fillId="0" borderId="42" xfId="0" applyFont="1" applyBorder="1" applyAlignment="1">
      <alignment horizontal="center"/>
    </xf>
    <xf numFmtId="3" fontId="4" fillId="0" borderId="42" xfId="0" applyNumberFormat="1" applyFont="1" applyBorder="1"/>
    <xf numFmtId="3" fontId="4" fillId="0" borderId="150" xfId="0" applyNumberFormat="1" applyFont="1" applyBorder="1"/>
    <xf numFmtId="3" fontId="4" fillId="0" borderId="53" xfId="0" applyNumberFormat="1" applyFont="1" applyBorder="1"/>
    <xf numFmtId="0" fontId="27" fillId="0" borderId="0" xfId="29" applyFont="1" applyAlignment="1">
      <alignment horizontal="center" vertical="top"/>
    </xf>
    <xf numFmtId="0" fontId="15" fillId="0" borderId="31" xfId="29" applyFont="1" applyBorder="1" applyAlignment="1">
      <alignment horizontal="center"/>
    </xf>
    <xf numFmtId="0" fontId="15" fillId="0" borderId="33" xfId="29" applyFont="1" applyBorder="1" applyAlignment="1">
      <alignment horizontal="center"/>
    </xf>
    <xf numFmtId="0" fontId="15" fillId="0" borderId="12" xfId="29" applyFont="1" applyBorder="1" applyAlignment="1">
      <alignment horizontal="center"/>
    </xf>
    <xf numFmtId="0" fontId="15" fillId="0" borderId="146" xfId="29" applyFont="1" applyBorder="1" applyAlignment="1">
      <alignment horizontal="center"/>
    </xf>
    <xf numFmtId="0" fontId="22" fillId="0" borderId="14" xfId="29" applyFont="1" applyBorder="1" applyAlignment="1">
      <alignment horizontal="center"/>
    </xf>
    <xf numFmtId="0" fontId="16" fillId="0" borderId="0" xfId="29" applyAlignment="1">
      <alignment horizontal="center"/>
    </xf>
    <xf numFmtId="0" fontId="11" fillId="0" borderId="51" xfId="0" applyFont="1" applyBorder="1" applyAlignment="1">
      <alignment horizontal="center"/>
    </xf>
    <xf numFmtId="3" fontId="4" fillId="0" borderId="51" xfId="0" applyNumberFormat="1" applyFont="1" applyBorder="1"/>
    <xf numFmtId="3" fontId="4" fillId="0" borderId="151" xfId="0" applyNumberFormat="1" applyFont="1" applyBorder="1"/>
    <xf numFmtId="0" fontId="28" fillId="0" borderId="0" xfId="0" applyFont="1" applyAlignment="1">
      <alignment horizontal="left" vertical="center" wrapText="1"/>
    </xf>
    <xf numFmtId="171" fontId="15" fillId="0" borderId="28" xfId="0" applyNumberFormat="1" applyFont="1" applyBorder="1"/>
    <xf numFmtId="171" fontId="14" fillId="0" borderId="28" xfId="0" applyNumberFormat="1" applyFont="1" applyBorder="1"/>
    <xf numFmtId="0" fontId="25" fillId="0" borderId="28" xfId="0" applyFont="1" applyBorder="1" applyAlignment="1">
      <alignment horizontal="center" vertical="center" wrapText="1"/>
    </xf>
    <xf numFmtId="0" fontId="74" fillId="0" borderId="28" xfId="0" applyFont="1" applyBorder="1" applyAlignment="1">
      <alignment horizontal="center" vertical="center" wrapText="1"/>
    </xf>
    <xf numFmtId="0" fontId="76" fillId="0" borderId="28" xfId="0" applyFont="1" applyBorder="1" applyAlignment="1">
      <alignment horizontal="center" vertical="center" wrapText="1"/>
    </xf>
    <xf numFmtId="0" fontId="15" fillId="0" borderId="28" xfId="0" applyFont="1" applyBorder="1" applyAlignment="1">
      <alignment horizontal="center" vertical="center" wrapText="1"/>
    </xf>
    <xf numFmtId="164" fontId="41" fillId="3" borderId="0" xfId="27" applyFill="1" applyAlignment="1">
      <alignment vertical="center"/>
    </xf>
    <xf numFmtId="0" fontId="0" fillId="3" borderId="0" xfId="0" applyFill="1"/>
    <xf numFmtId="164" fontId="24" fillId="3" borderId="0" xfId="27" applyFont="1" applyFill="1" applyAlignment="1">
      <alignment vertical="center"/>
    </xf>
    <xf numFmtId="164" fontId="24" fillId="0" borderId="0" xfId="27" applyFont="1" applyAlignment="1">
      <alignment vertical="top"/>
    </xf>
    <xf numFmtId="168" fontId="0" fillId="3" borderId="0" xfId="0" applyNumberFormat="1" applyFill="1"/>
    <xf numFmtId="0" fontId="83" fillId="3" borderId="0" xfId="0" applyFont="1" applyFill="1" applyAlignment="1">
      <alignment horizontal="center"/>
    </xf>
    <xf numFmtId="1" fontId="0" fillId="3" borderId="0" xfId="0" applyNumberFormat="1" applyFill="1"/>
    <xf numFmtId="0" fontId="84" fillId="3" borderId="0" xfId="0" applyFont="1" applyFill="1" applyAlignment="1">
      <alignment horizontal="center"/>
    </xf>
    <xf numFmtId="0" fontId="85" fillId="3" borderId="0" xfId="0" applyFont="1" applyFill="1"/>
    <xf numFmtId="0" fontId="28" fillId="3" borderId="70" xfId="0" applyFont="1" applyFill="1" applyBorder="1" applyAlignment="1">
      <alignment horizontal="center" wrapText="1"/>
    </xf>
    <xf numFmtId="0" fontId="28" fillId="3" borderId="28" xfId="0" applyFont="1" applyFill="1" applyBorder="1" applyAlignment="1">
      <alignment horizontal="center" wrapText="1"/>
    </xf>
    <xf numFmtId="0" fontId="28" fillId="3" borderId="28" xfId="0" applyFont="1" applyFill="1" applyBorder="1" applyAlignment="1">
      <alignment horizontal="center"/>
    </xf>
    <xf numFmtId="0" fontId="28" fillId="3" borderId="67" xfId="0" applyFont="1" applyFill="1" applyBorder="1" applyAlignment="1">
      <alignment horizontal="center"/>
    </xf>
    <xf numFmtId="0" fontId="19" fillId="3" borderId="54" xfId="0" applyFont="1" applyFill="1" applyBorder="1" applyAlignment="1">
      <alignment horizontal="left"/>
    </xf>
    <xf numFmtId="0" fontId="28" fillId="3" borderId="7" xfId="0" applyFont="1" applyFill="1" applyBorder="1" applyAlignment="1">
      <alignment horizontal="right"/>
    </xf>
    <xf numFmtId="0" fontId="81" fillId="3" borderId="0" xfId="0" applyFont="1" applyFill="1"/>
    <xf numFmtId="3" fontId="19" fillId="3" borderId="28" xfId="0" applyNumberFormat="1" applyFont="1" applyFill="1" applyBorder="1" applyAlignment="1" applyProtection="1">
      <alignment wrapText="1"/>
      <protection locked="0"/>
    </xf>
    <xf numFmtId="3" fontId="19" fillId="3" borderId="28" xfId="0" applyNumberFormat="1" applyFont="1" applyFill="1" applyBorder="1" applyProtection="1">
      <protection locked="0"/>
    </xf>
    <xf numFmtId="3" fontId="19" fillId="3" borderId="70" xfId="0" applyNumberFormat="1" applyFont="1" applyFill="1" applyBorder="1" applyProtection="1">
      <protection locked="0"/>
    </xf>
    <xf numFmtId="3" fontId="19" fillId="3" borderId="67" xfId="0" applyNumberFormat="1" applyFont="1" applyFill="1" applyBorder="1" applyProtection="1">
      <protection locked="0"/>
    </xf>
    <xf numFmtId="3" fontId="19" fillId="3" borderId="70" xfId="0" applyNumberFormat="1" applyFont="1" applyFill="1" applyBorder="1" applyAlignment="1" applyProtection="1">
      <alignment horizontal="right"/>
      <protection locked="0"/>
    </xf>
    <xf numFmtId="169" fontId="19" fillId="3" borderId="58" xfId="0" applyNumberFormat="1" applyFont="1" applyFill="1" applyBorder="1" applyAlignment="1">
      <alignment horizontal="right"/>
    </xf>
    <xf numFmtId="169" fontId="19" fillId="3" borderId="44" xfId="0" applyNumberFormat="1" applyFont="1" applyFill="1" applyBorder="1" applyAlignment="1">
      <alignment horizontal="right"/>
    </xf>
    <xf numFmtId="169" fontId="19" fillId="3" borderId="41" xfId="0" applyNumberFormat="1" applyFont="1" applyFill="1" applyBorder="1" applyAlignment="1">
      <alignment horizontal="right"/>
    </xf>
    <xf numFmtId="1" fontId="24" fillId="6" borderId="28" xfId="27" applyNumberFormat="1" applyFont="1" applyFill="1" applyBorder="1" applyAlignment="1" applyProtection="1">
      <alignment vertical="center"/>
      <protection locked="0"/>
    </xf>
    <xf numFmtId="0" fontId="33" fillId="0" borderId="36" xfId="0" applyFont="1" applyBorder="1" applyAlignment="1">
      <alignment horizontal="center" vertical="center" wrapText="1"/>
    </xf>
    <xf numFmtId="0" fontId="15" fillId="0" borderId="28" xfId="0" applyFont="1" applyBorder="1" applyAlignment="1">
      <alignment horizontal="left"/>
    </xf>
    <xf numFmtId="172" fontId="15" fillId="0" borderId="28" xfId="0" applyNumberFormat="1" applyFont="1" applyBorder="1" applyAlignment="1">
      <alignment horizontal="center"/>
    </xf>
    <xf numFmtId="172" fontId="15" fillId="0" borderId="28" xfId="6" applyNumberFormat="1" applyFont="1" applyBorder="1" applyAlignment="1"/>
    <xf numFmtId="171" fontId="91" fillId="0" borderId="28" xfId="0" applyNumberFormat="1" applyFont="1" applyBorder="1"/>
    <xf numFmtId="0" fontId="0" fillId="0" borderId="0" xfId="0" applyAlignment="1">
      <alignment vertical="top"/>
    </xf>
    <xf numFmtId="0" fontId="18" fillId="0" borderId="96" xfId="37" applyFont="1" applyBorder="1" applyAlignment="1">
      <alignment horizontal="centerContinuous" vertical="center"/>
    </xf>
    <xf numFmtId="0" fontId="39" fillId="0" borderId="153" xfId="37" applyFont="1" applyBorder="1" applyAlignment="1">
      <alignment horizontal="center"/>
    </xf>
    <xf numFmtId="169" fontId="4" fillId="3" borderId="82" xfId="37" applyNumberFormat="1" applyFont="1" applyFill="1" applyBorder="1"/>
    <xf numFmtId="169" fontId="4" fillId="3" borderId="69" xfId="37" applyNumberFormat="1" applyFont="1" applyFill="1" applyBorder="1"/>
    <xf numFmtId="164" fontId="51" fillId="3" borderId="0" xfId="27" applyFont="1" applyFill="1" applyAlignment="1">
      <alignment vertical="center"/>
    </xf>
    <xf numFmtId="3" fontId="5" fillId="3" borderId="67" xfId="0" applyNumberFormat="1" applyFont="1" applyFill="1" applyBorder="1" applyProtection="1">
      <protection locked="0"/>
    </xf>
    <xf numFmtId="0" fontId="20" fillId="0" borderId="74" xfId="32" applyFont="1" applyBorder="1" applyAlignment="1">
      <alignment horizontal="center"/>
    </xf>
    <xf numFmtId="0" fontId="20" fillId="0" borderId="76" xfId="32" applyFont="1" applyBorder="1" applyAlignment="1">
      <alignment horizontal="center"/>
    </xf>
    <xf numFmtId="0" fontId="20" fillId="0" borderId="154" xfId="32" applyFont="1" applyBorder="1" applyAlignment="1">
      <alignment horizontal="center"/>
    </xf>
    <xf numFmtId="0" fontId="20" fillId="0" borderId="74" xfId="33" applyFont="1" applyBorder="1" applyAlignment="1">
      <alignment horizontal="center"/>
    </xf>
    <xf numFmtId="0" fontId="20" fillId="0" borderId="76" xfId="33" applyFont="1" applyBorder="1" applyAlignment="1">
      <alignment horizontal="center"/>
    </xf>
    <xf numFmtId="0" fontId="20" fillId="0" borderId="154" xfId="33" applyFont="1" applyBorder="1" applyAlignment="1">
      <alignment horizontal="center"/>
    </xf>
    <xf numFmtId="0" fontId="7" fillId="0" borderId="28" xfId="0" applyFont="1" applyBorder="1" applyAlignment="1">
      <alignment horizontal="center" vertical="center" wrapText="1"/>
    </xf>
    <xf numFmtId="0" fontId="4" fillId="0" borderId="150" xfId="0" applyFont="1" applyBorder="1" applyAlignment="1">
      <alignment horizontal="left"/>
    </xf>
    <xf numFmtId="0" fontId="4" fillId="0" borderId="28" xfId="0" applyFont="1" applyBorder="1" applyAlignment="1">
      <alignment horizontal="center" vertical="center" wrapText="1"/>
    </xf>
    <xf numFmtId="0" fontId="121" fillId="2" borderId="0" xfId="21" applyFont="1"/>
    <xf numFmtId="0" fontId="122" fillId="2" borderId="0" xfId="21" applyFont="1"/>
    <xf numFmtId="49" fontId="16" fillId="6" borderId="54" xfId="27" applyNumberFormat="1" applyFont="1" applyFill="1" applyBorder="1" applyAlignment="1" applyProtection="1">
      <alignment horizontal="left" vertical="center"/>
      <protection locked="0"/>
    </xf>
    <xf numFmtId="49" fontId="16" fillId="6" borderId="28" xfId="27" applyNumberFormat="1" applyFont="1" applyFill="1" applyBorder="1" applyAlignment="1" applyProtection="1">
      <alignment horizontal="left" vertical="center"/>
      <protection locked="0"/>
    </xf>
    <xf numFmtId="49" fontId="16" fillId="6" borderId="44" xfId="23" applyNumberFormat="1" applyFont="1" applyFill="1" applyBorder="1" applyAlignment="1" applyProtection="1">
      <alignment horizontal="left" vertical="center"/>
      <protection locked="0"/>
    </xf>
    <xf numFmtId="49" fontId="16" fillId="6" borderId="54" xfId="0" applyNumberFormat="1" applyFont="1" applyFill="1" applyBorder="1" applyAlignment="1" applyProtection="1">
      <alignment horizontal="left" vertical="center"/>
      <protection locked="0"/>
    </xf>
    <xf numFmtId="49" fontId="16" fillId="6" borderId="28" xfId="23" applyNumberFormat="1" applyFont="1" applyFill="1" applyBorder="1" applyAlignment="1" applyProtection="1">
      <alignment vertical="center"/>
      <protection locked="0"/>
    </xf>
    <xf numFmtId="49" fontId="16" fillId="6" borderId="28" xfId="0" applyNumberFormat="1" applyFont="1" applyFill="1" applyBorder="1" applyAlignment="1" applyProtection="1">
      <alignment horizontal="left"/>
      <protection locked="0"/>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3" fontId="15" fillId="0" borderId="50" xfId="0" applyNumberFormat="1" applyFont="1" applyBorder="1" applyAlignment="1" applyProtection="1">
      <alignment vertical="center"/>
      <protection locked="0"/>
    </xf>
    <xf numFmtId="3" fontId="15" fillId="0" borderId="51" xfId="0" applyNumberFormat="1" applyFont="1" applyBorder="1" applyAlignment="1" applyProtection="1">
      <alignment vertical="center"/>
      <protection locked="0"/>
    </xf>
    <xf numFmtId="3" fontId="15" fillId="0" borderId="61" xfId="0" applyNumberFormat="1" applyFont="1" applyBorder="1" applyAlignment="1" applyProtection="1">
      <alignment vertical="center"/>
      <protection locked="0"/>
    </xf>
    <xf numFmtId="0" fontId="12" fillId="0" borderId="191" xfId="0" applyFont="1" applyBorder="1" applyAlignment="1">
      <alignment horizontal="center" vertical="center" wrapText="1"/>
    </xf>
    <xf numFmtId="0" fontId="12" fillId="0" borderId="32" xfId="0" applyFont="1" applyBorder="1" applyAlignment="1">
      <alignment horizontal="center" vertical="center" wrapText="1"/>
    </xf>
    <xf numFmtId="3" fontId="15" fillId="0" borderId="31" xfId="0" applyNumberFormat="1" applyFont="1" applyBorder="1" applyAlignment="1" applyProtection="1">
      <alignment vertical="center"/>
      <protection locked="0"/>
    </xf>
    <xf numFmtId="3" fontId="4" fillId="0" borderId="192" xfId="0" applyNumberFormat="1" applyFont="1" applyBorder="1" applyAlignment="1" applyProtection="1">
      <alignment vertical="center"/>
      <protection locked="0"/>
    </xf>
    <xf numFmtId="3" fontId="15" fillId="0" borderId="144" xfId="0" applyNumberFormat="1" applyFont="1" applyBorder="1" applyAlignment="1" applyProtection="1">
      <alignment vertical="center"/>
      <protection locked="0"/>
    </xf>
    <xf numFmtId="0" fontId="12" fillId="0" borderId="149" xfId="0" applyFont="1" applyBorder="1" applyAlignment="1">
      <alignment horizontal="center" vertical="center" wrapText="1"/>
    </xf>
    <xf numFmtId="3" fontId="15" fillId="0" borderId="192" xfId="0" applyNumberFormat="1" applyFont="1" applyBorder="1" applyAlignment="1" applyProtection="1">
      <alignment vertical="center"/>
      <protection locked="0"/>
    </xf>
    <xf numFmtId="3" fontId="4" fillId="0" borderId="144" xfId="0" applyNumberFormat="1" applyFont="1" applyBorder="1" applyAlignment="1" applyProtection="1">
      <alignment vertical="center"/>
      <protection locked="0"/>
    </xf>
    <xf numFmtId="0" fontId="4" fillId="0" borderId="193" xfId="0" applyFont="1" applyBorder="1" applyAlignment="1">
      <alignment horizontal="left" vertical="center"/>
    </xf>
    <xf numFmtId="0" fontId="12" fillId="0" borderId="96" xfId="0" applyFont="1" applyBorder="1" applyAlignment="1">
      <alignment horizontal="center" vertical="center"/>
    </xf>
    <xf numFmtId="0" fontId="7" fillId="0" borderId="62" xfId="0" applyFont="1" applyBorder="1" applyAlignment="1">
      <alignment horizontal="right" vertical="center"/>
    </xf>
    <xf numFmtId="0" fontId="4" fillId="0" borderId="64" xfId="0" applyFont="1" applyBorder="1" applyAlignment="1">
      <alignment horizontal="center" vertical="center"/>
    </xf>
    <xf numFmtId="171" fontId="14" fillId="0" borderId="64" xfId="0" applyNumberFormat="1" applyFont="1" applyBorder="1" applyAlignment="1">
      <alignment vertical="center"/>
    </xf>
    <xf numFmtId="171" fontId="14" fillId="0" borderId="194" xfId="0" applyNumberFormat="1" applyFont="1" applyBorder="1" applyAlignment="1">
      <alignment vertical="center"/>
    </xf>
    <xf numFmtId="3" fontId="4" fillId="0" borderId="50" xfId="0" applyNumberFormat="1" applyFont="1" applyBorder="1" applyAlignment="1" applyProtection="1">
      <alignment vertical="center"/>
      <protection locked="0"/>
    </xf>
    <xf numFmtId="3" fontId="4" fillId="0" borderId="69" xfId="0" applyNumberFormat="1" applyFont="1" applyBorder="1" applyAlignment="1" applyProtection="1">
      <alignment vertical="center"/>
      <protection locked="0"/>
    </xf>
    <xf numFmtId="3" fontId="4" fillId="0" borderId="51" xfId="0" applyNumberFormat="1" applyFont="1" applyBorder="1" applyAlignment="1" applyProtection="1">
      <alignment vertical="center"/>
      <protection locked="0"/>
    </xf>
    <xf numFmtId="3" fontId="4" fillId="0" borderId="71" xfId="0" applyNumberFormat="1" applyFont="1" applyBorder="1" applyAlignment="1" applyProtection="1">
      <alignment vertical="center"/>
      <protection locked="0"/>
    </xf>
    <xf numFmtId="0" fontId="7" fillId="0" borderId="28" xfId="0" applyFont="1" applyBorder="1" applyAlignment="1">
      <alignment horizontal="center" vertical="center"/>
    </xf>
    <xf numFmtId="38" fontId="4" fillId="0" borderId="28" xfId="4" applyNumberFormat="1" applyFont="1" applyBorder="1" applyAlignment="1"/>
    <xf numFmtId="10" fontId="4" fillId="0" borderId="28" xfId="38" applyNumberFormat="1" applyFont="1" applyBorder="1" applyAlignment="1"/>
    <xf numFmtId="0" fontId="4" fillId="0" borderId="42" xfId="0" applyFont="1" applyBorder="1" applyAlignment="1">
      <alignment horizontal="justify" wrapText="1"/>
    </xf>
    <xf numFmtId="0" fontId="4" fillId="0" borderId="33" xfId="0" applyFont="1" applyBorder="1" applyAlignment="1">
      <alignment horizontal="justify" wrapText="1"/>
    </xf>
    <xf numFmtId="10" fontId="31" fillId="0" borderId="149" xfId="38" applyNumberFormat="1" applyFont="1" applyBorder="1" applyAlignment="1">
      <alignment horizontal="center"/>
    </xf>
    <xf numFmtId="0" fontId="12" fillId="0" borderId="28" xfId="0" applyFont="1" applyBorder="1" applyAlignment="1">
      <alignment horizontal="center" vertical="center" wrapText="1"/>
    </xf>
    <xf numFmtId="0" fontId="36" fillId="0" borderId="28" xfId="0" applyFont="1" applyBorder="1"/>
    <xf numFmtId="0" fontId="123" fillId="0" borderId="28" xfId="0" applyFont="1" applyBorder="1"/>
    <xf numFmtId="0" fontId="10" fillId="0" borderId="0" xfId="25" applyFont="1" applyAlignment="1">
      <alignment vertical="center"/>
    </xf>
    <xf numFmtId="164" fontId="10" fillId="0" borderId="0" xfId="27" applyFont="1" applyAlignment="1">
      <alignment vertical="center"/>
    </xf>
    <xf numFmtId="164" fontId="10" fillId="0" borderId="0" xfId="27" applyFont="1" applyAlignment="1">
      <alignment horizontal="right" vertical="center"/>
    </xf>
    <xf numFmtId="164" fontId="89" fillId="0" borderId="0" xfId="27" applyFont="1" applyAlignment="1">
      <alignment horizontal="left" vertical="center"/>
    </xf>
    <xf numFmtId="164" fontId="89" fillId="0" borderId="0" xfId="27" applyFont="1" applyAlignment="1">
      <alignment horizontal="right" vertical="center"/>
    </xf>
    <xf numFmtId="164" fontId="89" fillId="0" borderId="0" xfId="27" applyFont="1" applyAlignment="1">
      <alignment vertical="center"/>
    </xf>
    <xf numFmtId="164" fontId="6" fillId="0" borderId="28" xfId="27" applyFont="1" applyBorder="1" applyAlignment="1">
      <alignment horizontal="center" vertical="center"/>
    </xf>
    <xf numFmtId="1" fontId="16" fillId="5" borderId="28" xfId="27" applyNumberFormat="1" applyFont="1" applyFill="1" applyBorder="1" applyAlignment="1">
      <alignment vertical="center"/>
    </xf>
    <xf numFmtId="164" fontId="72" fillId="0" borderId="68" xfId="27" applyFont="1" applyBorder="1" applyAlignment="1">
      <alignment vertical="center" wrapText="1"/>
    </xf>
    <xf numFmtId="0" fontId="25" fillId="0" borderId="42" xfId="0" applyFont="1" applyBorder="1"/>
    <xf numFmtId="0" fontId="25" fillId="0" borderId="193" xfId="0" applyFont="1" applyBorder="1"/>
    <xf numFmtId="0" fontId="4" fillId="0" borderId="48" xfId="0" applyFont="1" applyBorder="1" applyAlignment="1">
      <alignment horizontal="center"/>
    </xf>
    <xf numFmtId="3" fontId="4" fillId="0" borderId="28" xfId="0" applyNumberFormat="1" applyFont="1" applyBorder="1" applyAlignment="1">
      <alignment horizontal="center"/>
    </xf>
    <xf numFmtId="3" fontId="4" fillId="0" borderId="48" xfId="0" applyNumberFormat="1" applyFont="1" applyBorder="1" applyAlignment="1">
      <alignment horizontal="center"/>
    </xf>
    <xf numFmtId="0" fontId="7" fillId="0" borderId="71" xfId="0" applyFont="1" applyBorder="1" applyAlignment="1">
      <alignment horizontal="center" wrapText="1"/>
    </xf>
    <xf numFmtId="0" fontId="7" fillId="0" borderId="96" xfId="0" applyFont="1" applyBorder="1" applyAlignment="1">
      <alignment horizontal="center" wrapText="1"/>
    </xf>
    <xf numFmtId="0" fontId="7" fillId="0" borderId="149" xfId="0" applyFont="1" applyBorder="1" applyAlignment="1">
      <alignment horizontal="center" wrapText="1"/>
    </xf>
    <xf numFmtId="164" fontId="93" fillId="0" borderId="195" xfId="27" applyFont="1" applyBorder="1" applyAlignment="1">
      <alignment vertical="center" wrapText="1"/>
    </xf>
    <xf numFmtId="3" fontId="15" fillId="0" borderId="79" xfId="33" applyNumberFormat="1" applyFont="1" applyBorder="1" applyProtection="1">
      <protection locked="0"/>
    </xf>
    <xf numFmtId="3" fontId="15" fillId="0" borderId="72" xfId="33" applyNumberFormat="1" applyFont="1" applyBorder="1" applyProtection="1">
      <protection locked="0"/>
    </xf>
    <xf numFmtId="3" fontId="15" fillId="0" borderId="91" xfId="33" applyNumberFormat="1" applyFont="1" applyBorder="1" applyProtection="1">
      <protection locked="0"/>
    </xf>
    <xf numFmtId="3" fontId="15" fillId="0" borderId="70" xfId="33" applyNumberFormat="1" applyFont="1" applyBorder="1" applyProtection="1">
      <protection locked="0"/>
    </xf>
    <xf numFmtId="3" fontId="15" fillId="0" borderId="67" xfId="33" applyNumberFormat="1" applyFont="1" applyBorder="1" applyProtection="1">
      <protection locked="0"/>
    </xf>
    <xf numFmtId="3" fontId="15" fillId="0" borderId="54" xfId="33" applyNumberFormat="1" applyFont="1" applyBorder="1" applyProtection="1">
      <protection locked="0"/>
    </xf>
    <xf numFmtId="3" fontId="4" fillId="0" borderId="79" xfId="0" applyNumberFormat="1" applyFont="1" applyBorder="1" applyProtection="1">
      <protection locked="0"/>
    </xf>
    <xf numFmtId="3" fontId="4" fillId="0" borderId="72" xfId="0" applyNumberFormat="1" applyFont="1" applyBorder="1" applyProtection="1">
      <protection locked="0"/>
    </xf>
    <xf numFmtId="3" fontId="14" fillId="0" borderId="191" xfId="0" applyNumberFormat="1" applyFont="1" applyBorder="1" applyAlignment="1">
      <alignment horizontal="center"/>
    </xf>
    <xf numFmtId="3" fontId="15" fillId="0" borderId="28" xfId="4" applyNumberFormat="1" applyFont="1" applyBorder="1" applyAlignment="1"/>
    <xf numFmtId="0" fontId="124" fillId="0" borderId="0" xfId="0" applyFont="1" applyAlignment="1">
      <alignment horizontal="left" vertical="top"/>
    </xf>
    <xf numFmtId="0" fontId="22" fillId="0" borderId="0" xfId="29" applyFont="1" applyAlignment="1">
      <alignment horizontal="center"/>
    </xf>
    <xf numFmtId="169" fontId="7" fillId="0" borderId="0" xfId="29" applyNumberFormat="1" applyFont="1" applyAlignment="1">
      <alignment horizontal="center" wrapText="1"/>
    </xf>
    <xf numFmtId="1" fontId="16" fillId="5" borderId="54" xfId="27" applyNumberFormat="1" applyFont="1" applyFill="1" applyBorder="1" applyAlignment="1">
      <alignment vertical="center"/>
    </xf>
    <xf numFmtId="1" fontId="16" fillId="5" borderId="42" xfId="27" applyNumberFormat="1" applyFont="1" applyFill="1" applyBorder="1" applyAlignment="1">
      <alignment vertical="center"/>
    </xf>
    <xf numFmtId="1" fontId="16" fillId="5" borderId="71" xfId="27" applyNumberFormat="1" applyFont="1" applyFill="1" applyBorder="1" applyAlignment="1">
      <alignment vertical="center"/>
    </xf>
    <xf numFmtId="1" fontId="16" fillId="5" borderId="51" xfId="27" applyNumberFormat="1" applyFont="1" applyFill="1" applyBorder="1" applyAlignment="1">
      <alignment vertical="center"/>
    </xf>
    <xf numFmtId="1" fontId="16" fillId="5" borderId="52" xfId="27" applyNumberFormat="1" applyFont="1" applyFill="1" applyBorder="1" applyAlignment="1">
      <alignment vertical="center"/>
    </xf>
    <xf numFmtId="164" fontId="42" fillId="0" borderId="0" xfId="27" applyFont="1" applyAlignment="1">
      <alignment vertical="center"/>
    </xf>
    <xf numFmtId="164" fontId="70" fillId="0" borderId="0" xfId="27" applyFont="1" applyAlignment="1">
      <alignment horizontal="center" vertical="center" wrapText="1"/>
    </xf>
    <xf numFmtId="49" fontId="24" fillId="0" borderId="0" xfId="23" applyNumberFormat="1" applyFont="1" applyAlignment="1">
      <alignment vertical="center"/>
    </xf>
    <xf numFmtId="0" fontId="70" fillId="0" borderId="0" xfId="27" applyNumberFormat="1" applyFont="1" applyAlignment="1">
      <alignment horizontal="center" vertical="center" wrapText="1"/>
    </xf>
    <xf numFmtId="164" fontId="41" fillId="0" borderId="0" xfId="30" applyNumberFormat="1" applyFont="1" applyAlignment="1">
      <alignment vertical="center"/>
    </xf>
    <xf numFmtId="0" fontId="41" fillId="0" borderId="0" xfId="27" applyNumberFormat="1" applyAlignment="1">
      <alignment vertical="center"/>
    </xf>
    <xf numFmtId="0" fontId="82" fillId="3" borderId="0" xfId="0" applyFont="1" applyFill="1" applyAlignment="1">
      <alignment horizontal="center" vertical="center" wrapText="1"/>
    </xf>
    <xf numFmtId="168" fontId="24" fillId="0" borderId="0" xfId="27" applyNumberFormat="1" applyFont="1" applyAlignment="1">
      <alignment vertical="center"/>
    </xf>
    <xf numFmtId="169" fontId="7" fillId="0" borderId="14" xfId="29" applyNumberFormat="1" applyFont="1" applyBorder="1" applyAlignment="1">
      <alignment horizontal="right" wrapText="1"/>
    </xf>
    <xf numFmtId="169" fontId="7" fillId="0" borderId="99" xfId="29" applyNumberFormat="1" applyFont="1" applyBorder="1" applyAlignment="1">
      <alignment horizontal="right" wrapText="1"/>
    </xf>
    <xf numFmtId="169" fontId="7" fillId="0" borderId="45" xfId="29" applyNumberFormat="1" applyFont="1" applyBorder="1" applyAlignment="1">
      <alignment horizontal="right" wrapText="1"/>
    </xf>
    <xf numFmtId="169" fontId="7" fillId="0" borderId="198" xfId="29" applyNumberFormat="1" applyFont="1" applyBorder="1" applyAlignment="1">
      <alignment horizontal="right" wrapText="1"/>
    </xf>
    <xf numFmtId="3" fontId="4" fillId="0" borderId="33" xfId="29" applyNumberFormat="1" applyFont="1" applyBorder="1" applyProtection="1">
      <protection locked="0"/>
    </xf>
    <xf numFmtId="3" fontId="4" fillId="0" borderId="71" xfId="29" applyNumberFormat="1" applyFont="1" applyBorder="1" applyProtection="1">
      <protection locked="0"/>
    </xf>
    <xf numFmtId="3" fontId="4" fillId="0" borderId="42" xfId="29" applyNumberFormat="1" applyFont="1" applyBorder="1" applyProtection="1">
      <protection locked="0"/>
    </xf>
    <xf numFmtId="3" fontId="4" fillId="0" borderId="12" xfId="29" applyNumberFormat="1" applyFont="1" applyBorder="1" applyProtection="1">
      <protection locked="0"/>
    </xf>
    <xf numFmtId="3" fontId="4" fillId="0" borderId="148" xfId="29" applyNumberFormat="1" applyFont="1" applyBorder="1" applyProtection="1">
      <protection locked="0"/>
    </xf>
    <xf numFmtId="3" fontId="4" fillId="0" borderId="81" xfId="29" applyNumberFormat="1" applyFont="1" applyBorder="1" applyProtection="1">
      <protection locked="0"/>
    </xf>
    <xf numFmtId="3" fontId="4" fillId="0" borderId="10" xfId="29" applyNumberFormat="1" applyFont="1" applyBorder="1" applyProtection="1">
      <protection locked="0"/>
    </xf>
    <xf numFmtId="3" fontId="4" fillId="0" borderId="69" xfId="29" applyNumberFormat="1" applyFont="1" applyBorder="1" applyProtection="1">
      <protection locked="0"/>
    </xf>
    <xf numFmtId="3" fontId="4" fillId="0" borderId="71" xfId="29" applyNumberFormat="1" applyFont="1" applyBorder="1" applyAlignment="1" applyProtection="1">
      <alignment horizontal="right"/>
      <protection locked="0"/>
    </xf>
    <xf numFmtId="3" fontId="4" fillId="0" borderId="42" xfId="29" applyNumberFormat="1" applyFont="1" applyBorder="1" applyAlignment="1" applyProtection="1">
      <alignment horizontal="right"/>
      <protection locked="0"/>
    </xf>
    <xf numFmtId="0" fontId="4" fillId="0" borderId="0" xfId="0" applyFont="1" applyAlignment="1">
      <alignment horizontal="center" vertical="top"/>
    </xf>
    <xf numFmtId="0" fontId="3" fillId="0" borderId="0" xfId="0" applyFont="1" applyAlignment="1">
      <alignment horizontal="right" vertical="top"/>
    </xf>
    <xf numFmtId="0" fontId="4" fillId="12" borderId="30" xfId="0" applyFont="1" applyFill="1" applyBorder="1"/>
    <xf numFmtId="0" fontId="4" fillId="12" borderId="29" xfId="0" applyFont="1" applyFill="1" applyBorder="1"/>
    <xf numFmtId="0" fontId="7" fillId="12" borderId="199" xfId="0" applyFont="1" applyFill="1" applyBorder="1" applyAlignment="1">
      <alignment horizontal="centerContinuous" vertical="center" wrapText="1"/>
    </xf>
    <xf numFmtId="0" fontId="7" fillId="12" borderId="35" xfId="0" applyFont="1" applyFill="1" applyBorder="1" applyAlignment="1">
      <alignment horizontal="centerContinuous" vertical="center" wrapText="1"/>
    </xf>
    <xf numFmtId="0" fontId="20" fillId="0" borderId="0" xfId="0" applyFont="1" applyAlignment="1">
      <alignment horizontal="center" vertical="top"/>
    </xf>
    <xf numFmtId="0" fontId="20" fillId="12" borderId="12" xfId="0" applyFont="1" applyFill="1" applyBorder="1" applyAlignment="1">
      <alignment horizontal="center"/>
    </xf>
    <xf numFmtId="0" fontId="20" fillId="12" borderId="34" xfId="0" applyFont="1" applyFill="1" applyBorder="1" applyAlignment="1">
      <alignment horizontal="center"/>
    </xf>
    <xf numFmtId="0" fontId="125" fillId="0" borderId="0" xfId="0" applyFont="1" applyAlignment="1">
      <alignment horizontal="center" vertical="center"/>
    </xf>
    <xf numFmtId="169" fontId="4" fillId="12" borderId="142" xfId="0" applyNumberFormat="1" applyFont="1" applyFill="1" applyBorder="1"/>
    <xf numFmtId="169" fontId="4" fillId="12" borderId="144" xfId="0" applyNumberFormat="1" applyFont="1" applyFill="1" applyBorder="1"/>
    <xf numFmtId="169" fontId="4" fillId="12" borderId="42" xfId="0" applyNumberFormat="1" applyFont="1" applyFill="1" applyBorder="1"/>
    <xf numFmtId="169" fontId="4" fillId="12" borderId="71" xfId="0" applyNumberFormat="1" applyFont="1" applyFill="1" applyBorder="1"/>
    <xf numFmtId="169" fontId="4" fillId="12" borderId="62" xfId="0" applyNumberFormat="1" applyFont="1" applyFill="1" applyBorder="1"/>
    <xf numFmtId="169" fontId="4" fillId="12" borderId="64" xfId="0" applyNumberFormat="1" applyFont="1" applyFill="1" applyBorder="1"/>
    <xf numFmtId="164" fontId="6" fillId="0" borderId="0" xfId="27" applyFont="1" applyAlignment="1">
      <alignment vertical="center"/>
    </xf>
    <xf numFmtId="164" fontId="16" fillId="0" borderId="0" xfId="27" applyFont="1" applyAlignment="1">
      <alignment vertical="center"/>
    </xf>
    <xf numFmtId="164" fontId="4" fillId="0" borderId="68" xfId="27" applyFont="1" applyBorder="1" applyAlignment="1">
      <alignment vertical="center"/>
    </xf>
    <xf numFmtId="49" fontId="16" fillId="0" borderId="28" xfId="27" applyNumberFormat="1" applyFont="1" applyBorder="1" applyAlignment="1" applyProtection="1">
      <alignment horizontal="left" vertical="center"/>
      <protection locked="0"/>
    </xf>
    <xf numFmtId="49" fontId="9" fillId="0" borderId="51" xfId="1" applyNumberFormat="1" applyFill="1" applyBorder="1" applyAlignment="1" applyProtection="1">
      <alignment horizontal="left" vertical="center"/>
      <protection locked="0"/>
    </xf>
    <xf numFmtId="49" fontId="16" fillId="0" borderId="28" xfId="0" applyNumberFormat="1" applyFont="1" applyBorder="1" applyAlignment="1" applyProtection="1">
      <alignment horizontal="left"/>
      <protection locked="0"/>
    </xf>
    <xf numFmtId="164" fontId="16" fillId="0" borderId="0" xfId="27" applyFont="1" applyAlignment="1">
      <alignment horizontal="left" vertical="center"/>
    </xf>
    <xf numFmtId="0" fontId="23" fillId="0" borderId="0" xfId="0" applyFont="1" applyAlignment="1">
      <alignment wrapText="1"/>
    </xf>
    <xf numFmtId="0" fontId="11" fillId="0" borderId="88" xfId="0" applyFont="1" applyBorder="1" applyAlignment="1">
      <alignment horizontal="center" vertical="center" wrapText="1"/>
    </xf>
    <xf numFmtId="0" fontId="11" fillId="0" borderId="200" xfId="0" applyFont="1" applyBorder="1" applyAlignment="1">
      <alignment horizontal="center" vertical="center" wrapText="1"/>
    </xf>
    <xf numFmtId="0" fontId="11" fillId="0" borderId="201" xfId="0" applyFont="1" applyBorder="1" applyAlignment="1">
      <alignment horizontal="center" vertical="center" wrapText="1"/>
    </xf>
    <xf numFmtId="0" fontId="16" fillId="0" borderId="142" xfId="0" applyFont="1" applyBorder="1" applyAlignment="1">
      <alignment horizontal="left" vertical="center" wrapText="1"/>
    </xf>
    <xf numFmtId="3" fontId="4" fillId="3" borderId="143" xfId="0" applyNumberFormat="1" applyFont="1" applyFill="1" applyBorder="1" applyAlignment="1">
      <alignment horizontal="center" vertical="center"/>
    </xf>
    <xf numFmtId="0" fontId="16" fillId="0" borderId="42" xfId="0" applyFont="1" applyBorder="1" applyAlignment="1">
      <alignment horizontal="left" vertical="center" wrapText="1"/>
    </xf>
    <xf numFmtId="3" fontId="4" fillId="3" borderId="28" xfId="0" applyNumberFormat="1" applyFont="1" applyFill="1" applyBorder="1" applyAlignment="1">
      <alignment horizontal="center" vertical="center"/>
    </xf>
    <xf numFmtId="0" fontId="16" fillId="0" borderId="150" xfId="0" applyFont="1" applyBorder="1" applyAlignment="1">
      <alignment horizontal="left" vertical="center" wrapText="1"/>
    </xf>
    <xf numFmtId="3" fontId="4" fillId="3" borderId="53" xfId="0" applyNumberFormat="1" applyFont="1" applyFill="1" applyBorder="1" applyAlignment="1">
      <alignment horizontal="center" vertical="center"/>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4" xfId="0" applyFont="1" applyBorder="1" applyAlignment="1">
      <alignment horizontal="center" vertical="center" wrapText="1"/>
    </xf>
    <xf numFmtId="3" fontId="4" fillId="3" borderId="44" xfId="0" applyNumberFormat="1" applyFont="1" applyFill="1" applyBorder="1" applyAlignment="1">
      <alignment horizontal="center" vertical="center"/>
    </xf>
    <xf numFmtId="3" fontId="4" fillId="0" borderId="44" xfId="0" applyNumberFormat="1" applyFont="1" applyBorder="1" applyAlignment="1">
      <alignment horizontal="center" vertical="center"/>
    </xf>
    <xf numFmtId="3" fontId="4" fillId="0" borderId="53" xfId="0" applyNumberFormat="1" applyFont="1" applyBorder="1" applyAlignment="1">
      <alignment horizontal="center" vertical="center"/>
    </xf>
    <xf numFmtId="0" fontId="27" fillId="0" borderId="0" xfId="29" applyFont="1" applyAlignment="1">
      <alignment vertical="center"/>
    </xf>
    <xf numFmtId="0" fontId="25" fillId="0" borderId="0" xfId="0" applyFont="1"/>
    <xf numFmtId="3" fontId="16" fillId="0" borderId="28" xfId="0" applyNumberFormat="1" applyFont="1" applyBorder="1" applyAlignment="1">
      <alignment vertical="center"/>
    </xf>
    <xf numFmtId="4" fontId="4" fillId="0" borderId="42" xfId="0" applyNumberFormat="1" applyFont="1" applyBorder="1" applyAlignment="1">
      <alignment horizontal="justify"/>
    </xf>
    <xf numFmtId="3" fontId="16" fillId="0" borderId="28" xfId="0" applyNumberFormat="1" applyFont="1" applyBorder="1" applyProtection="1">
      <protection locked="0"/>
    </xf>
    <xf numFmtId="3" fontId="16" fillId="0" borderId="28" xfId="0" applyNumberFormat="1" applyFont="1" applyBorder="1" applyAlignment="1">
      <alignment horizontal="right" vertical="center"/>
    </xf>
    <xf numFmtId="0" fontId="4" fillId="0" borderId="42" xfId="0" applyFont="1" applyBorder="1" applyAlignment="1">
      <alignment horizontal="justify"/>
    </xf>
    <xf numFmtId="3" fontId="16" fillId="0" borderId="53" xfId="0" applyNumberFormat="1" applyFont="1" applyBorder="1" applyProtection="1">
      <protection locked="0"/>
    </xf>
    <xf numFmtId="0" fontId="23" fillId="0" borderId="62" xfId="0" applyFont="1" applyBorder="1" applyAlignment="1">
      <alignment horizontal="center" vertical="center" wrapText="1"/>
    </xf>
    <xf numFmtId="3" fontId="23" fillId="0" borderId="63" xfId="0" applyNumberFormat="1" applyFont="1" applyBorder="1" applyAlignment="1">
      <alignment vertical="center"/>
    </xf>
    <xf numFmtId="0" fontId="0" fillId="0" borderId="143" xfId="0" applyBorder="1"/>
    <xf numFmtId="0" fontId="0" fillId="0" borderId="144" xfId="0" applyBorder="1"/>
    <xf numFmtId="0" fontId="4" fillId="0" borderId="28" xfId="0" applyFont="1" applyBorder="1" applyAlignment="1">
      <alignment horizontal="justify" vertical="center" wrapText="1"/>
    </xf>
    <xf numFmtId="0" fontId="10" fillId="13" borderId="64" xfId="0" applyFont="1" applyFill="1" applyBorder="1" applyAlignment="1">
      <alignment horizontal="center" vertical="center"/>
    </xf>
    <xf numFmtId="0" fontId="94" fillId="0" borderId="0" xfId="0" applyFont="1"/>
    <xf numFmtId="1" fontId="0" fillId="0" borderId="0" xfId="0" applyNumberFormat="1"/>
    <xf numFmtId="0" fontId="12" fillId="2" borderId="0" xfId="21" applyFont="1" applyAlignment="1">
      <alignment horizontal="left" wrapText="1"/>
    </xf>
    <xf numFmtId="0" fontId="126" fillId="2" borderId="0" xfId="21" applyFont="1" applyAlignment="1">
      <alignment horizontal="center" vertical="center" wrapText="1"/>
    </xf>
    <xf numFmtId="0" fontId="3" fillId="2" borderId="0" xfId="21" applyFont="1"/>
    <xf numFmtId="0" fontId="4" fillId="2" borderId="0" xfId="21" applyFont="1"/>
    <xf numFmtId="0" fontId="4" fillId="2" borderId="0" xfId="21" applyFont="1" applyAlignment="1">
      <alignment vertical="center"/>
    </xf>
    <xf numFmtId="0" fontId="15" fillId="0" borderId="0" xfId="0" applyFont="1" applyAlignment="1">
      <alignment horizontal="left" wrapText="1"/>
    </xf>
    <xf numFmtId="3" fontId="4" fillId="0" borderId="79" xfId="33" applyNumberFormat="1" applyFont="1" applyBorder="1" applyProtection="1">
      <protection locked="0"/>
    </xf>
    <xf numFmtId="3" fontId="4" fillId="0" borderId="72" xfId="33" applyNumberFormat="1" applyFont="1" applyBorder="1" applyProtection="1">
      <protection locked="0"/>
    </xf>
    <xf numFmtId="3" fontId="4" fillId="0" borderId="202" xfId="33" applyNumberFormat="1" applyFont="1" applyBorder="1" applyProtection="1">
      <protection locked="0"/>
    </xf>
    <xf numFmtId="3" fontId="4" fillId="0" borderId="67" xfId="33" applyNumberFormat="1" applyFont="1" applyBorder="1" applyProtection="1">
      <protection locked="0"/>
    </xf>
    <xf numFmtId="3" fontId="4" fillId="0" borderId="203" xfId="33" applyNumberFormat="1" applyFont="1" applyBorder="1" applyProtection="1">
      <protection locked="0"/>
    </xf>
    <xf numFmtId="169" fontId="4" fillId="3" borderId="103" xfId="33" applyNumberFormat="1" applyFont="1" applyFill="1" applyBorder="1"/>
    <xf numFmtId="169" fontId="4" fillId="3" borderId="98" xfId="33" applyNumberFormat="1" applyFont="1" applyFill="1" applyBorder="1"/>
    <xf numFmtId="0" fontId="4" fillId="0" borderId="31" xfId="0" applyFont="1" applyBorder="1" applyAlignment="1">
      <alignment horizontal="justify"/>
    </xf>
    <xf numFmtId="0" fontId="16" fillId="0" borderId="44" xfId="0" applyFont="1" applyBorder="1" applyAlignment="1">
      <alignment horizontal="center"/>
    </xf>
    <xf numFmtId="0" fontId="0" fillId="0" borderId="0" xfId="0" applyAlignment="1">
      <alignment horizontal="left"/>
    </xf>
    <xf numFmtId="0" fontId="95" fillId="0" borderId="0" xfId="0" applyFont="1" applyAlignment="1">
      <alignment wrapText="1"/>
    </xf>
    <xf numFmtId="0" fontId="0" fillId="0" borderId="0" xfId="0" applyAlignment="1" applyProtection="1">
      <alignment horizontal="left"/>
      <protection locked="0"/>
    </xf>
    <xf numFmtId="0" fontId="4" fillId="0" borderId="0" xfId="0" applyFont="1" applyAlignment="1">
      <alignment wrapText="1"/>
    </xf>
    <xf numFmtId="0" fontId="69" fillId="0" borderId="0" xfId="0" applyFont="1" applyAlignment="1">
      <alignment horizontal="center" vertical="center" wrapText="1"/>
    </xf>
    <xf numFmtId="0" fontId="69" fillId="0" borderId="0" xfId="0" applyFont="1"/>
    <xf numFmtId="40" fontId="4" fillId="3" borderId="44" xfId="4" applyFont="1" applyFill="1" applyBorder="1" applyAlignment="1">
      <alignment horizontal="center"/>
    </xf>
    <xf numFmtId="40" fontId="4" fillId="3" borderId="28" xfId="4" applyFont="1" applyFill="1" applyBorder="1" applyAlignment="1">
      <alignment horizontal="center"/>
    </xf>
    <xf numFmtId="40" fontId="4" fillId="3" borderId="53" xfId="4" applyFont="1" applyFill="1" applyBorder="1" applyAlignment="1">
      <alignment horizontal="center"/>
    </xf>
    <xf numFmtId="0" fontId="4" fillId="0" borderId="12" xfId="0" applyFont="1" applyBorder="1" applyAlignment="1">
      <alignment horizontal="justify"/>
    </xf>
    <xf numFmtId="0" fontId="23" fillId="0" borderId="142" xfId="0" applyFont="1" applyBorder="1" applyAlignment="1">
      <alignment horizontal="center" vertical="center"/>
    </xf>
    <xf numFmtId="0" fontId="23" fillId="0" borderId="144" xfId="0" applyFont="1" applyBorder="1" applyAlignment="1">
      <alignment horizontal="center" vertical="center" wrapText="1"/>
    </xf>
    <xf numFmtId="0" fontId="23" fillId="3" borderId="0" xfId="0" applyFont="1" applyFill="1" applyAlignment="1">
      <alignment horizontal="center" vertical="center" wrapText="1"/>
    </xf>
    <xf numFmtId="0" fontId="16" fillId="0" borderId="42" xfId="0" applyFont="1" applyBorder="1" applyAlignment="1">
      <alignment horizontal="centerContinuous"/>
    </xf>
    <xf numFmtId="0" fontId="92" fillId="0" borderId="54" xfId="0" applyFont="1" applyBorder="1" applyAlignment="1">
      <alignment horizontal="center"/>
    </xf>
    <xf numFmtId="0" fontId="97" fillId="0" borderId="142" xfId="0" applyFont="1" applyBorder="1" applyAlignment="1">
      <alignment horizontal="center"/>
    </xf>
    <xf numFmtId="0" fontId="97" fillId="0" borderId="143" xfId="0" applyFont="1" applyBorder="1" applyAlignment="1">
      <alignment horizontal="center"/>
    </xf>
    <xf numFmtId="0" fontId="97" fillId="0" borderId="144" xfId="0" applyFont="1" applyBorder="1" applyAlignment="1">
      <alignment horizontal="center"/>
    </xf>
    <xf numFmtId="0" fontId="97" fillId="0" borderId="0" xfId="0" applyFont="1" applyAlignment="1">
      <alignment horizontal="center"/>
    </xf>
    <xf numFmtId="0" fontId="11" fillId="0" borderId="42" xfId="0" applyFont="1" applyBorder="1" applyAlignment="1">
      <alignment horizontal="center" vertical="center"/>
    </xf>
    <xf numFmtId="0" fontId="11" fillId="0" borderId="54" xfId="0" applyFont="1" applyBorder="1" applyAlignment="1">
      <alignment horizontal="center" vertical="center" wrapText="1"/>
    </xf>
    <xf numFmtId="1" fontId="12" fillId="0" borderId="42" xfId="0" applyNumberFormat="1" applyFont="1" applyBorder="1" applyAlignment="1">
      <alignment horizontal="center" vertical="center" wrapText="1"/>
    </xf>
    <xf numFmtId="0" fontId="12" fillId="0" borderId="71" xfId="0" applyFont="1" applyBorder="1" applyAlignment="1">
      <alignment horizontal="center" vertical="center" wrapText="1"/>
    </xf>
    <xf numFmtId="3" fontId="16" fillId="3" borderId="0" xfId="0" applyNumberFormat="1" applyFont="1" applyFill="1" applyProtection="1">
      <protection locked="0"/>
    </xf>
    <xf numFmtId="0" fontId="12" fillId="0" borderId="42" xfId="0" applyFont="1" applyBorder="1" applyAlignment="1">
      <alignment horizontal="center" vertical="center" wrapText="1"/>
    </xf>
    <xf numFmtId="0" fontId="16" fillId="0" borderId="42" xfId="0" applyFont="1" applyBorder="1" applyAlignment="1">
      <alignment horizontal="left"/>
    </xf>
    <xf numFmtId="0" fontId="4" fillId="0" borderId="54" xfId="0" applyFont="1" applyBorder="1" applyAlignment="1">
      <alignment horizontal="center"/>
    </xf>
    <xf numFmtId="4" fontId="16" fillId="3" borderId="42" xfId="0" applyNumberFormat="1" applyFont="1" applyFill="1" applyBorder="1" applyProtection="1">
      <protection locked="0"/>
    </xf>
    <xf numFmtId="4" fontId="16" fillId="3" borderId="28" xfId="0" applyNumberFormat="1" applyFont="1" applyFill="1" applyBorder="1" applyProtection="1">
      <protection locked="0"/>
    </xf>
    <xf numFmtId="4" fontId="16" fillId="3" borderId="71" xfId="0" applyNumberFormat="1" applyFont="1" applyFill="1" applyBorder="1" applyProtection="1">
      <protection locked="0"/>
    </xf>
    <xf numFmtId="3" fontId="16" fillId="3" borderId="42" xfId="0" applyNumberFormat="1" applyFont="1" applyFill="1" applyBorder="1" applyProtection="1">
      <protection locked="0"/>
    </xf>
    <xf numFmtId="3" fontId="16" fillId="3" borderId="28" xfId="0" applyNumberFormat="1" applyFont="1" applyFill="1" applyBorder="1" applyProtection="1">
      <protection locked="0"/>
    </xf>
    <xf numFmtId="3" fontId="16" fillId="3" borderId="71" xfId="0" applyNumberFormat="1" applyFont="1" applyFill="1" applyBorder="1" applyProtection="1">
      <protection locked="0"/>
    </xf>
    <xf numFmtId="0" fontId="16" fillId="0" borderId="42" xfId="0" applyFont="1" applyBorder="1" applyAlignment="1">
      <alignment horizontal="center"/>
    </xf>
    <xf numFmtId="0" fontId="16" fillId="0" borderId="71" xfId="0" applyFont="1" applyBorder="1" applyAlignment="1">
      <alignment horizontal="center"/>
    </xf>
    <xf numFmtId="0" fontId="6" fillId="0" borderId="62" xfId="0" applyFont="1" applyBorder="1" applyAlignment="1">
      <alignment horizontal="right" vertical="center"/>
    </xf>
    <xf numFmtId="0" fontId="16" fillId="0" borderId="204" xfId="0" applyFont="1" applyBorder="1" applyAlignment="1">
      <alignment horizontal="center"/>
    </xf>
    <xf numFmtId="4" fontId="16" fillId="0" borderId="62" xfId="4" applyNumberFormat="1" applyFont="1" applyFill="1" applyBorder="1" applyAlignment="1"/>
    <xf numFmtId="4" fontId="16" fillId="0" borderId="63" xfId="4" applyNumberFormat="1" applyFont="1" applyFill="1" applyBorder="1" applyAlignment="1"/>
    <xf numFmtId="4" fontId="16" fillId="0" borderId="64" xfId="4" applyNumberFormat="1" applyFont="1" applyFill="1" applyBorder="1" applyAlignment="1"/>
    <xf numFmtId="38" fontId="16" fillId="0" borderId="62" xfId="4" applyNumberFormat="1" applyFont="1" applyFill="1" applyBorder="1" applyAlignment="1"/>
    <xf numFmtId="38" fontId="16" fillId="0" borderId="63" xfId="4" applyNumberFormat="1" applyFont="1" applyFill="1" applyBorder="1" applyAlignment="1"/>
    <xf numFmtId="38" fontId="16" fillId="0" borderId="64" xfId="4" applyNumberFormat="1" applyFont="1" applyFill="1" applyBorder="1" applyAlignment="1"/>
    <xf numFmtId="0" fontId="16" fillId="0" borderId="62" xfId="0" applyFont="1" applyBorder="1" applyAlignment="1">
      <alignment horizontal="center"/>
    </xf>
    <xf numFmtId="0" fontId="16" fillId="0" borderId="64" xfId="0" applyFont="1" applyBorder="1" applyAlignment="1">
      <alignment horizontal="center"/>
    </xf>
    <xf numFmtId="164" fontId="4" fillId="0" borderId="0" xfId="27" applyFont="1" applyAlignment="1">
      <alignment vertical="center"/>
    </xf>
    <xf numFmtId="49" fontId="9" fillId="6" borderId="51" xfId="1" applyNumberFormat="1" applyFill="1" applyBorder="1" applyAlignment="1" applyProtection="1">
      <alignment horizontal="left" vertical="center"/>
      <protection locked="0"/>
    </xf>
    <xf numFmtId="0" fontId="11" fillId="0" borderId="205" xfId="0" applyFont="1" applyBorder="1" applyAlignment="1">
      <alignment horizontal="center" vertical="center"/>
    </xf>
    <xf numFmtId="0" fontId="7" fillId="14" borderId="27" xfId="32" applyFont="1" applyFill="1" applyBorder="1" applyAlignment="1">
      <alignment horizontal="center"/>
    </xf>
    <xf numFmtId="0" fontId="7" fillId="0" borderId="0" xfId="32" applyFont="1" applyAlignment="1">
      <alignment horizontal="center" vertical="center"/>
    </xf>
    <xf numFmtId="0" fontId="7" fillId="14" borderId="147" xfId="32" applyFont="1" applyFill="1" applyBorder="1" applyAlignment="1">
      <alignment horizontal="center"/>
    </xf>
    <xf numFmtId="0" fontId="4" fillId="15" borderId="0" xfId="0" applyFont="1" applyFill="1"/>
    <xf numFmtId="0" fontId="7" fillId="0" borderId="147" xfId="32" applyFont="1" applyBorder="1" applyAlignment="1">
      <alignment horizontal="center"/>
    </xf>
    <xf numFmtId="0" fontId="16" fillId="0" borderId="208" xfId="0" applyFont="1" applyBorder="1" applyAlignment="1" applyProtection="1">
      <alignment wrapText="1"/>
      <protection locked="0"/>
    </xf>
    <xf numFmtId="0" fontId="12" fillId="0" borderId="10" xfId="0" applyFont="1" applyBorder="1" applyAlignment="1">
      <alignment horizontal="center" vertical="center"/>
    </xf>
    <xf numFmtId="3" fontId="11" fillId="0" borderId="31" xfId="0" applyNumberFormat="1" applyFont="1" applyBorder="1" applyAlignment="1" applyProtection="1">
      <alignment vertical="center"/>
      <protection locked="0"/>
    </xf>
    <xf numFmtId="3" fontId="11" fillId="0" borderId="69" xfId="0" applyNumberFormat="1" applyFont="1" applyBorder="1" applyAlignment="1" applyProtection="1">
      <alignment vertical="center"/>
      <protection locked="0"/>
    </xf>
    <xf numFmtId="3" fontId="11" fillId="0" borderId="50" xfId="0" applyNumberFormat="1" applyFont="1" applyBorder="1" applyAlignment="1" applyProtection="1">
      <alignment vertical="center"/>
      <protection locked="0"/>
    </xf>
    <xf numFmtId="3" fontId="11" fillId="0" borderId="61" xfId="0" applyNumberFormat="1" applyFont="1" applyBorder="1" applyAlignment="1" applyProtection="1">
      <alignment vertical="center"/>
      <protection locked="0"/>
    </xf>
    <xf numFmtId="3" fontId="11" fillId="0" borderId="139" xfId="0" applyNumberFormat="1" applyFont="1" applyBorder="1" applyAlignment="1" applyProtection="1">
      <alignment vertical="center"/>
      <protection locked="0"/>
    </xf>
    <xf numFmtId="169" fontId="4" fillId="3" borderId="56" xfId="0" applyNumberFormat="1" applyFont="1" applyFill="1" applyBorder="1" applyProtection="1">
      <protection locked="0"/>
    </xf>
    <xf numFmtId="169" fontId="4" fillId="3" borderId="41" xfId="0" applyNumberFormat="1" applyFont="1" applyFill="1" applyBorder="1" applyProtection="1">
      <protection locked="0"/>
    </xf>
    <xf numFmtId="169" fontId="4" fillId="0" borderId="56" xfId="0" applyNumberFormat="1" applyFont="1" applyBorder="1" applyProtection="1">
      <protection locked="0"/>
    </xf>
    <xf numFmtId="169" fontId="4" fillId="0" borderId="41" xfId="0" applyNumberFormat="1" applyFont="1" applyBorder="1" applyProtection="1">
      <protection locked="0"/>
    </xf>
    <xf numFmtId="169" fontId="4" fillId="0" borderId="67" xfId="0" applyNumberFormat="1" applyFont="1" applyBorder="1" applyProtection="1">
      <protection locked="0"/>
    </xf>
    <xf numFmtId="169" fontId="4" fillId="3" borderId="67" xfId="0" applyNumberFormat="1" applyFont="1" applyFill="1" applyBorder="1" applyProtection="1">
      <protection locked="0"/>
    </xf>
    <xf numFmtId="169" fontId="4" fillId="7" borderId="56" xfId="0" applyNumberFormat="1" applyFont="1" applyFill="1" applyBorder="1" applyProtection="1">
      <protection locked="0"/>
    </xf>
    <xf numFmtId="169" fontId="4" fillId="7" borderId="41" xfId="0" applyNumberFormat="1" applyFont="1" applyFill="1" applyBorder="1" applyProtection="1">
      <protection locked="0"/>
    </xf>
    <xf numFmtId="169" fontId="4" fillId="7" borderId="67" xfId="0" applyNumberFormat="1" applyFont="1" applyFill="1" applyBorder="1" applyProtection="1">
      <protection locked="0"/>
    </xf>
    <xf numFmtId="0" fontId="8" fillId="0" borderId="0" xfId="0" applyFont="1" applyAlignment="1">
      <alignment vertical="top"/>
    </xf>
    <xf numFmtId="169" fontId="4" fillId="0" borderId="79" xfId="37" applyNumberFormat="1" applyFont="1" applyBorder="1" applyProtection="1">
      <protection locked="0"/>
    </xf>
    <xf numFmtId="169" fontId="4" fillId="0" borderId="72" xfId="37" applyNumberFormat="1" applyFont="1" applyBorder="1" applyProtection="1">
      <protection locked="0"/>
    </xf>
    <xf numFmtId="169" fontId="4" fillId="0" borderId="70" xfId="37" applyNumberFormat="1" applyFont="1" applyBorder="1" applyProtection="1">
      <protection locked="0"/>
    </xf>
    <xf numFmtId="169" fontId="4" fillId="0" borderId="67" xfId="37" applyNumberFormat="1" applyFont="1" applyBorder="1" applyProtection="1">
      <protection locked="0"/>
    </xf>
    <xf numFmtId="169" fontId="4" fillId="0" borderId="57" xfId="0" applyNumberFormat="1" applyFont="1" applyBorder="1" applyProtection="1">
      <protection locked="0"/>
    </xf>
    <xf numFmtId="169" fontId="4" fillId="0" borderId="58" xfId="0" applyNumberFormat="1" applyFont="1" applyBorder="1" applyProtection="1">
      <protection locked="0"/>
    </xf>
    <xf numFmtId="169" fontId="4" fillId="0" borderId="59" xfId="0" applyNumberFormat="1" applyFont="1" applyBorder="1" applyProtection="1">
      <protection locked="0"/>
    </xf>
    <xf numFmtId="169" fontId="4" fillId="0" borderId="60" xfId="0" applyNumberFormat="1" applyFont="1" applyBorder="1" applyProtection="1">
      <protection locked="0"/>
    </xf>
    <xf numFmtId="0" fontId="7" fillId="0" borderId="94" xfId="0" applyFont="1" applyBorder="1" applyAlignment="1">
      <alignment horizontal="center" vertical="center"/>
    </xf>
    <xf numFmtId="0" fontId="24" fillId="0" borderId="68" xfId="0" applyFont="1" applyBorder="1" applyAlignment="1">
      <alignment horizontal="center"/>
    </xf>
    <xf numFmtId="0" fontId="24" fillId="0" borderId="0" xfId="0" applyFont="1" applyAlignment="1">
      <alignment horizontal="center"/>
    </xf>
    <xf numFmtId="0" fontId="16" fillId="0" borderId="68" xfId="0" applyFont="1" applyBorder="1" applyAlignment="1">
      <alignment horizontal="center"/>
    </xf>
    <xf numFmtId="3" fontId="24" fillId="0" borderId="68" xfId="0" applyNumberFormat="1" applyFont="1" applyBorder="1" applyAlignment="1">
      <alignment horizontal="center"/>
    </xf>
    <xf numFmtId="0" fontId="34" fillId="0" borderId="0" xfId="29" applyFont="1"/>
    <xf numFmtId="3" fontId="4" fillId="0" borderId="54" xfId="29" applyNumberFormat="1" applyFont="1" applyBorder="1" applyProtection="1">
      <protection locked="0"/>
    </xf>
    <xf numFmtId="3" fontId="4" fillId="0" borderId="54" xfId="29" applyNumberFormat="1" applyFont="1" applyBorder="1" applyAlignment="1" applyProtection="1">
      <alignment horizontal="right"/>
      <protection locked="0"/>
    </xf>
    <xf numFmtId="3" fontId="4" fillId="0" borderId="13" xfId="29" applyNumberFormat="1" applyFont="1" applyBorder="1" applyProtection="1">
      <protection locked="0"/>
    </xf>
    <xf numFmtId="169" fontId="7" fillId="0" borderId="20" xfId="29" applyNumberFormat="1" applyFont="1" applyBorder="1" applyAlignment="1">
      <alignment horizontal="right" wrapText="1"/>
    </xf>
    <xf numFmtId="0" fontId="4" fillId="0" borderId="12" xfId="0" applyFont="1" applyBorder="1"/>
    <xf numFmtId="0" fontId="4" fillId="0" borderId="34" xfId="0" applyFont="1" applyBorder="1"/>
    <xf numFmtId="0" fontId="98" fillId="0" borderId="0" xfId="0" applyFont="1"/>
    <xf numFmtId="0" fontId="3" fillId="0" borderId="0" xfId="0" applyFont="1" applyAlignment="1">
      <alignment wrapText="1"/>
    </xf>
    <xf numFmtId="0" fontId="11" fillId="0" borderId="141" xfId="0" applyFont="1" applyBorder="1" applyAlignment="1">
      <alignment horizontal="center" vertical="center" wrapText="1"/>
    </xf>
    <xf numFmtId="0" fontId="4" fillId="0" borderId="113" xfId="0" applyFont="1" applyBorder="1"/>
    <xf numFmtId="0" fontId="3" fillId="0" borderId="113" xfId="0" applyFont="1" applyBorder="1" applyAlignment="1">
      <alignment vertical="top" wrapText="1"/>
    </xf>
    <xf numFmtId="0" fontId="3" fillId="0" borderId="113" xfId="0" applyFont="1" applyBorder="1"/>
    <xf numFmtId="4" fontId="128" fillId="0" borderId="28" xfId="0" applyNumberFormat="1" applyFont="1" applyBorder="1" applyAlignment="1">
      <alignment horizontal="center"/>
    </xf>
    <xf numFmtId="0" fontId="7" fillId="0" borderId="144"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149" xfId="0" applyFont="1" applyBorder="1" applyAlignment="1">
      <alignment horizontal="center" vertical="center" wrapText="1"/>
    </xf>
    <xf numFmtId="0" fontId="7" fillId="0" borderId="69" xfId="0" applyFont="1" applyBorder="1" applyAlignment="1">
      <alignment horizontal="center" vertical="center" wrapText="1"/>
    </xf>
    <xf numFmtId="0" fontId="126" fillId="0" borderId="0" xfId="15" applyFont="1" applyAlignment="1" applyProtection="1">
      <alignment horizontal="centerContinuous" vertical="center"/>
      <protection hidden="1"/>
    </xf>
    <xf numFmtId="0" fontId="126" fillId="0" borderId="0" xfId="15" applyFont="1" applyAlignment="1" applyProtection="1">
      <alignment horizontal="center" vertical="center"/>
      <protection hidden="1"/>
    </xf>
    <xf numFmtId="0" fontId="129" fillId="0" borderId="0" xfId="15" applyFont="1" applyAlignment="1">
      <alignment wrapText="1"/>
    </xf>
    <xf numFmtId="0" fontId="129" fillId="0" borderId="0" xfId="15" applyFont="1"/>
    <xf numFmtId="0" fontId="129" fillId="0" borderId="0" xfId="15" applyFont="1" applyAlignment="1">
      <alignment vertical="center" wrapText="1"/>
    </xf>
    <xf numFmtId="0" fontId="129" fillId="0" borderId="0" xfId="15" applyFont="1" applyAlignment="1">
      <alignment vertical="center"/>
    </xf>
    <xf numFmtId="0" fontId="130" fillId="0" borderId="0" xfId="15" applyFont="1" applyAlignment="1">
      <alignment vertical="center" wrapText="1"/>
    </xf>
    <xf numFmtId="0" fontId="131" fillId="0" borderId="0" xfId="15" applyFont="1" applyAlignment="1">
      <alignment vertical="center"/>
    </xf>
    <xf numFmtId="0" fontId="132" fillId="0" borderId="0" xfId="15" applyFont="1" applyAlignment="1">
      <alignment horizontal="center" vertical="center"/>
    </xf>
    <xf numFmtId="0" fontId="133" fillId="0" borderId="0" xfId="15" applyFont="1" applyAlignment="1">
      <alignment horizontal="center" vertical="center"/>
    </xf>
    <xf numFmtId="0" fontId="131" fillId="0" borderId="28" xfId="15" applyFont="1" applyBorder="1" applyAlignment="1" applyProtection="1">
      <alignment horizontal="center" vertical="center" wrapText="1"/>
      <protection locked="0"/>
    </xf>
    <xf numFmtId="0" fontId="129" fillId="0" borderId="0" xfId="15" applyFont="1" applyAlignment="1" applyProtection="1">
      <alignment horizontal="center" vertical="center"/>
      <protection hidden="1"/>
    </xf>
    <xf numFmtId="0" fontId="134" fillId="0" borderId="0" xfId="15" applyFont="1" applyAlignment="1">
      <alignment vertical="center" wrapText="1"/>
    </xf>
    <xf numFmtId="14" fontId="131" fillId="0" borderId="28" xfId="10" applyNumberFormat="1" applyFont="1" applyBorder="1" applyAlignment="1" applyProtection="1">
      <alignment horizontal="center" vertical="center" wrapText="1"/>
      <protection locked="0"/>
    </xf>
    <xf numFmtId="3" fontId="131" fillId="0" borderId="28" xfId="15" applyNumberFormat="1" applyFont="1" applyBorder="1" applyAlignment="1" applyProtection="1">
      <alignment horizontal="center" vertical="center" wrapText="1"/>
      <protection locked="0"/>
    </xf>
    <xf numFmtId="0" fontId="130" fillId="0" borderId="0" xfId="15" applyFont="1" applyAlignment="1">
      <alignment horizontal="center" vertical="center" wrapText="1"/>
    </xf>
    <xf numFmtId="0" fontId="26" fillId="0" borderId="0" xfId="15" applyFont="1" applyAlignment="1">
      <alignment vertical="center" wrapText="1"/>
    </xf>
    <xf numFmtId="0" fontId="16" fillId="0" borderId="0" xfId="15" applyFont="1" applyAlignment="1">
      <alignment vertical="center" wrapText="1"/>
    </xf>
    <xf numFmtId="0" fontId="5" fillId="0" borderId="0" xfId="15" applyFont="1" applyAlignment="1">
      <alignment horizontal="center" vertical="center"/>
    </xf>
    <xf numFmtId="0" fontId="16" fillId="0" borderId="0" xfId="15" applyFont="1" applyAlignment="1">
      <alignment horizontal="center" vertical="center" wrapText="1"/>
    </xf>
    <xf numFmtId="0" fontId="135" fillId="0" borderId="0" xfId="15" applyFont="1" applyAlignment="1">
      <alignment vertical="center" wrapText="1"/>
    </xf>
    <xf numFmtId="0" fontId="26" fillId="0" borderId="0" xfId="15" applyFont="1" applyAlignment="1">
      <alignment vertical="center"/>
    </xf>
    <xf numFmtId="0" fontId="10" fillId="0" borderId="0" xfId="15" applyFont="1" applyAlignment="1">
      <alignment vertical="center"/>
    </xf>
    <xf numFmtId="0" fontId="3" fillId="0" borderId="0" xfId="15" applyFont="1" applyAlignment="1">
      <alignment vertical="center" wrapText="1"/>
    </xf>
    <xf numFmtId="0" fontId="136" fillId="0" borderId="0" xfId="15" applyFont="1" applyAlignment="1">
      <alignment horizontal="center" vertical="center"/>
    </xf>
    <xf numFmtId="0" fontId="137" fillId="0" borderId="0" xfId="15" applyFont="1" applyAlignment="1">
      <alignment vertical="top"/>
    </xf>
    <xf numFmtId="0" fontId="130" fillId="0" borderId="0" xfId="15" applyFont="1" applyAlignment="1">
      <alignment wrapText="1"/>
    </xf>
    <xf numFmtId="0" fontId="131" fillId="0" borderId="0" xfId="15" applyFont="1" applyAlignment="1">
      <alignment wrapText="1"/>
    </xf>
    <xf numFmtId="0" fontId="129" fillId="0" borderId="0" xfId="10" applyFont="1" applyAlignment="1">
      <alignment horizontal="center" vertical="center"/>
    </xf>
    <xf numFmtId="0" fontId="137" fillId="0" borderId="0" xfId="15" applyFont="1"/>
    <xf numFmtId="0" fontId="131" fillId="0" borderId="0" xfId="15" applyFont="1"/>
    <xf numFmtId="0" fontId="138" fillId="0" borderId="0" xfId="15" applyFont="1" applyAlignment="1">
      <alignment wrapText="1"/>
    </xf>
    <xf numFmtId="0" fontId="138" fillId="0" borderId="0" xfId="15" applyFont="1" applyAlignment="1">
      <alignment vertical="center" wrapText="1"/>
    </xf>
    <xf numFmtId="0" fontId="133" fillId="0" borderId="0" xfId="15" applyFont="1" applyAlignment="1">
      <alignment vertical="center" wrapText="1"/>
    </xf>
    <xf numFmtId="0" fontId="139" fillId="0" borderId="0" xfId="15" applyFont="1" applyAlignment="1">
      <alignment vertical="center" wrapText="1"/>
    </xf>
    <xf numFmtId="0" fontId="133" fillId="0" borderId="0" xfId="15" applyFont="1" applyAlignment="1">
      <alignment horizontal="center" vertical="center" wrapText="1"/>
    </xf>
    <xf numFmtId="0" fontId="4" fillId="0" borderId="0" xfId="15" applyFont="1" applyAlignment="1">
      <alignment horizontal="center" vertical="center" wrapText="1"/>
    </xf>
    <xf numFmtId="0" fontId="4" fillId="0" borderId="0" xfId="15" applyFont="1" applyAlignment="1">
      <alignment horizontal="center" vertical="center"/>
    </xf>
    <xf numFmtId="0" fontId="102" fillId="0" borderId="0" xfId="15" applyFont="1" applyAlignment="1">
      <alignment vertical="center" wrapText="1"/>
    </xf>
    <xf numFmtId="0" fontId="140" fillId="0" borderId="0" xfId="15" applyFont="1" applyAlignment="1">
      <alignment horizontal="center" vertical="center"/>
    </xf>
    <xf numFmtId="0" fontId="141" fillId="0" borderId="0" xfId="15" applyFont="1" applyAlignment="1">
      <alignment vertical="top"/>
    </xf>
    <xf numFmtId="0" fontId="141" fillId="0" borderId="0" xfId="15" applyFont="1"/>
    <xf numFmtId="164" fontId="142" fillId="0" borderId="0" xfId="27" applyFont="1" applyAlignment="1">
      <alignment vertical="center"/>
    </xf>
    <xf numFmtId="164" fontId="143" fillId="0" borderId="0" xfId="27" applyFont="1" applyAlignment="1">
      <alignment vertical="center"/>
    </xf>
    <xf numFmtId="0" fontId="4" fillId="15" borderId="0" xfId="10" applyFont="1" applyFill="1" applyAlignment="1">
      <alignment horizontal="center"/>
    </xf>
    <xf numFmtId="2" fontId="4" fillId="0" borderId="28" xfId="4" applyNumberFormat="1" applyFont="1" applyBorder="1" applyAlignment="1"/>
    <xf numFmtId="0" fontId="4" fillId="0" borderId="37" xfId="0" applyFont="1" applyBorder="1" applyAlignment="1">
      <alignment horizontal="center" vertical="center" wrapText="1"/>
    </xf>
    <xf numFmtId="0" fontId="15" fillId="0" borderId="36" xfId="0" applyFont="1" applyBorder="1" applyAlignment="1">
      <alignment horizontal="center" vertical="center"/>
    </xf>
    <xf numFmtId="0" fontId="15" fillId="0" borderId="77" xfId="0" applyFont="1" applyBorder="1"/>
    <xf numFmtId="0" fontId="3" fillId="0" borderId="0" xfId="22" applyFont="1" applyFill="1" applyAlignment="1">
      <alignment vertical="center"/>
    </xf>
    <xf numFmtId="0" fontId="26" fillId="0" borderId="0" xfId="22" applyFill="1" applyAlignment="1">
      <alignment vertical="center"/>
    </xf>
    <xf numFmtId="0" fontId="57" fillId="0" borderId="0" xfId="22" applyFont="1" applyFill="1" applyAlignment="1">
      <alignment vertical="center"/>
    </xf>
    <xf numFmtId="3" fontId="4" fillId="0" borderId="31" xfId="0" applyNumberFormat="1" applyFont="1" applyBorder="1" applyAlignment="1" applyProtection="1">
      <alignment vertical="center"/>
      <protection locked="0"/>
    </xf>
    <xf numFmtId="3" fontId="4" fillId="0" borderId="61" xfId="0" applyNumberFormat="1" applyFont="1" applyBorder="1" applyAlignment="1" applyProtection="1">
      <alignment vertical="center"/>
      <protection locked="0"/>
    </xf>
    <xf numFmtId="3" fontId="4" fillId="0" borderId="139" xfId="0" applyNumberFormat="1" applyFont="1" applyBorder="1" applyAlignment="1" applyProtection="1">
      <alignment vertical="center"/>
      <protection locked="0"/>
    </xf>
    <xf numFmtId="171" fontId="7" fillId="0" borderId="194" xfId="0" applyNumberFormat="1" applyFont="1" applyBorder="1" applyAlignment="1">
      <alignment vertical="center"/>
    </xf>
    <xf numFmtId="171" fontId="7" fillId="0" borderId="64" xfId="0" applyNumberFormat="1" applyFont="1" applyBorder="1" applyAlignment="1">
      <alignment vertical="center"/>
    </xf>
    <xf numFmtId="0" fontId="7" fillId="0" borderId="0" xfId="0" applyFont="1" applyAlignment="1">
      <alignment vertical="center"/>
    </xf>
    <xf numFmtId="0" fontId="5" fillId="0" borderId="0" xfId="0" applyFont="1" applyAlignment="1">
      <alignment horizontal="justify" vertical="center" wrapText="1"/>
    </xf>
    <xf numFmtId="0" fontId="7" fillId="0" borderId="0" xfId="31" applyFont="1" applyAlignment="1">
      <alignment vertical="center"/>
    </xf>
    <xf numFmtId="0" fontId="5" fillId="0" borderId="0" xfId="13" applyFont="1" applyAlignment="1">
      <alignment horizontal="center" vertical="center"/>
    </xf>
    <xf numFmtId="0" fontId="4" fillId="0" borderId="0" xfId="13" applyFont="1" applyAlignment="1">
      <alignment horizontal="center" vertical="center"/>
    </xf>
    <xf numFmtId="0" fontId="26" fillId="0" borderId="0" xfId="13" applyFont="1" applyAlignment="1">
      <alignment vertical="center" wrapText="1"/>
    </xf>
    <xf numFmtId="0" fontId="129" fillId="0" borderId="0" xfId="13" applyFont="1" applyAlignment="1">
      <alignment vertical="center"/>
    </xf>
    <xf numFmtId="0" fontId="132" fillId="0" borderId="0" xfId="13" applyFont="1" applyAlignment="1">
      <alignment horizontal="center" vertical="center"/>
    </xf>
    <xf numFmtId="0" fontId="133" fillId="0" borderId="0" xfId="13" applyFont="1" applyAlignment="1">
      <alignment horizontal="center" vertical="center" wrapText="1"/>
    </xf>
    <xf numFmtId="0" fontId="130" fillId="0" borderId="0" xfId="13" applyFont="1" applyAlignment="1">
      <alignment vertical="center" wrapText="1"/>
    </xf>
    <xf numFmtId="0" fontId="131" fillId="0" borderId="0" xfId="13" applyFont="1" applyAlignment="1">
      <alignment horizontal="center" vertical="center"/>
    </xf>
    <xf numFmtId="0" fontId="134" fillId="0" borderId="0" xfId="20" applyFont="1" applyAlignment="1">
      <alignment vertical="center" wrapText="1"/>
    </xf>
    <xf numFmtId="3" fontId="4" fillId="0" borderId="210" xfId="0" applyNumberFormat="1" applyFont="1" applyBorder="1" applyProtection="1">
      <protection locked="0"/>
    </xf>
    <xf numFmtId="3" fontId="4" fillId="0" borderId="28" xfId="0" quotePrefix="1" applyNumberFormat="1" applyFont="1" applyBorder="1"/>
    <xf numFmtId="0" fontId="144" fillId="0" borderId="0" xfId="0" applyFont="1" applyAlignment="1">
      <alignment vertical="center" wrapText="1"/>
    </xf>
    <xf numFmtId="0" fontId="26" fillId="0" borderId="0" xfId="13" applyFont="1" applyAlignment="1">
      <alignment vertical="center"/>
    </xf>
    <xf numFmtId="0" fontId="129" fillId="0" borderId="0" xfId="13" applyFont="1" applyAlignment="1" applyProtection="1">
      <alignment horizontal="center" vertical="center"/>
      <protection hidden="1"/>
    </xf>
    <xf numFmtId="0" fontId="10" fillId="0" borderId="0" xfId="13" applyFont="1" applyAlignment="1">
      <alignment horizontal="center" vertical="center"/>
    </xf>
    <xf numFmtId="0" fontId="134" fillId="0" borderId="0" xfId="13" applyFont="1" applyAlignment="1">
      <alignment vertical="center" wrapText="1"/>
    </xf>
    <xf numFmtId="0" fontId="145" fillId="0" borderId="0" xfId="10" applyFont="1" applyAlignment="1">
      <alignment vertical="center" wrapText="1"/>
    </xf>
    <xf numFmtId="0" fontId="25" fillId="0" borderId="211" xfId="0" applyFont="1" applyBorder="1" applyAlignment="1">
      <alignment horizontal="center" textRotation="255" wrapText="1"/>
    </xf>
    <xf numFmtId="0" fontId="146" fillId="15" borderId="0" xfId="0" applyFont="1" applyFill="1"/>
    <xf numFmtId="0" fontId="14" fillId="15" borderId="0" xfId="0" applyFont="1" applyFill="1"/>
    <xf numFmtId="0" fontId="16" fillId="0" borderId="0" xfId="29" applyAlignment="1">
      <alignment horizontal="left"/>
    </xf>
    <xf numFmtId="0" fontId="5" fillId="0" borderId="42" xfId="0" applyFont="1" applyBorder="1" applyAlignment="1">
      <alignment horizontal="left"/>
    </xf>
    <xf numFmtId="0" fontId="5" fillId="0" borderId="10" xfId="0" applyFont="1" applyBorder="1" applyAlignment="1">
      <alignment horizontal="left"/>
    </xf>
    <xf numFmtId="3" fontId="4" fillId="0" borderId="7" xfId="29" applyNumberFormat="1" applyFont="1" applyBorder="1" applyProtection="1">
      <protection locked="0"/>
    </xf>
    <xf numFmtId="169" fontId="4" fillId="0" borderId="69" xfId="29" applyNumberFormat="1" applyFont="1" applyBorder="1"/>
    <xf numFmtId="0" fontId="73" fillId="2" borderId="65" xfId="21" applyFont="1" applyBorder="1" applyAlignment="1">
      <alignment horizontal="centerContinuous" vertical="center" wrapText="1"/>
    </xf>
    <xf numFmtId="0" fontId="73" fillId="2" borderId="212" xfId="21" applyFont="1" applyBorder="1" applyAlignment="1">
      <alignment horizontal="center" vertical="center" wrapText="1"/>
    </xf>
    <xf numFmtId="0" fontId="73" fillId="2" borderId="213" xfId="21" applyFont="1" applyBorder="1" applyAlignment="1">
      <alignment horizontal="center" vertical="center" wrapText="1"/>
    </xf>
    <xf numFmtId="0" fontId="73" fillId="2" borderId="152" xfId="21" applyFont="1" applyBorder="1" applyAlignment="1">
      <alignment horizontal="centerContinuous" vertical="center" wrapText="1"/>
    </xf>
    <xf numFmtId="0" fontId="67" fillId="0" borderId="213" xfId="24" applyFont="1" applyBorder="1" applyAlignment="1">
      <alignment horizontal="center"/>
    </xf>
    <xf numFmtId="0" fontId="67" fillId="0" borderId="53" xfId="31" applyFont="1" applyBorder="1" applyAlignment="1">
      <alignment horizontal="center"/>
    </xf>
    <xf numFmtId="0" fontId="67" fillId="0" borderId="149" xfId="31" applyFont="1" applyBorder="1" applyAlignment="1">
      <alignment horizontal="center"/>
    </xf>
    <xf numFmtId="0" fontId="107" fillId="0" borderId="0" xfId="0" applyFont="1"/>
    <xf numFmtId="0" fontId="144" fillId="0" borderId="0" xfId="0" applyFont="1"/>
    <xf numFmtId="0" fontId="16" fillId="0" borderId="0" xfId="0" applyFont="1"/>
    <xf numFmtId="4" fontId="107" fillId="0" borderId="0" xfId="0" applyNumberFormat="1" applyFont="1"/>
    <xf numFmtId="4" fontId="147" fillId="0" borderId="0" xfId="0" applyNumberFormat="1" applyFont="1"/>
    <xf numFmtId="0" fontId="4" fillId="16" borderId="141" xfId="0" applyFont="1" applyFill="1" applyBorder="1"/>
    <xf numFmtId="0" fontId="125" fillId="15" borderId="0" xfId="0" applyFont="1" applyFill="1" applyAlignment="1">
      <alignment horizontal="center" wrapText="1"/>
    </xf>
    <xf numFmtId="0" fontId="148" fillId="0" borderId="68" xfId="0" applyFont="1" applyBorder="1" applyAlignment="1">
      <alignment horizontal="center"/>
    </xf>
    <xf numFmtId="0" fontId="20" fillId="0" borderId="0" xfId="0" applyFont="1"/>
    <xf numFmtId="0" fontId="4" fillId="0" borderId="142" xfId="0" applyFont="1" applyBorder="1"/>
    <xf numFmtId="0" fontId="4" fillId="0" borderId="214" xfId="0" applyFont="1" applyBorder="1"/>
    <xf numFmtId="0" fontId="4" fillId="0" borderId="44" xfId="0" applyFont="1" applyBorder="1"/>
    <xf numFmtId="0" fontId="11" fillId="17" borderId="141" xfId="0" applyFont="1" applyFill="1" applyBorder="1" applyAlignment="1">
      <alignment horizontal="center" vertical="center"/>
    </xf>
    <xf numFmtId="0" fontId="7" fillId="17" borderId="215" xfId="32" applyFont="1" applyFill="1" applyBorder="1" applyAlignment="1">
      <alignment horizontal="center"/>
    </xf>
    <xf numFmtId="0" fontId="4" fillId="17" borderId="0" xfId="0" applyFont="1" applyFill="1"/>
    <xf numFmtId="0" fontId="146" fillId="17" borderId="0" xfId="0" applyFont="1" applyFill="1"/>
    <xf numFmtId="0" fontId="111" fillId="0" borderId="54" xfId="0" applyFont="1" applyBorder="1" applyAlignment="1">
      <alignment horizontal="left" vertical="center" wrapText="1"/>
    </xf>
    <xf numFmtId="0" fontId="111" fillId="15" borderId="54" xfId="0" applyFont="1" applyFill="1" applyBorder="1" applyAlignment="1">
      <alignment horizontal="left" vertical="center" wrapText="1"/>
    </xf>
    <xf numFmtId="0" fontId="111" fillId="0" borderId="214" xfId="0" applyFont="1" applyBorder="1" applyAlignment="1">
      <alignment horizontal="left" vertical="center" wrapText="1"/>
    </xf>
    <xf numFmtId="0" fontId="111" fillId="0" borderId="55" xfId="0" applyFont="1" applyBorder="1" applyAlignment="1">
      <alignment horizontal="left" vertical="center" wrapText="1"/>
    </xf>
    <xf numFmtId="0" fontId="4" fillId="0" borderId="0" xfId="0" applyFont="1" applyAlignment="1">
      <alignment horizontal="left" wrapText="1"/>
    </xf>
    <xf numFmtId="0" fontId="112" fillId="0" borderId="0" xfId="0" applyFont="1" applyAlignment="1">
      <alignment vertical="center"/>
    </xf>
    <xf numFmtId="0" fontId="12" fillId="0" borderId="7" xfId="0" applyFont="1" applyBorder="1" applyAlignment="1">
      <alignment horizontal="center" wrapText="1"/>
    </xf>
    <xf numFmtId="1" fontId="16" fillId="6" borderId="28" xfId="27" applyNumberFormat="1" applyFont="1" applyFill="1" applyBorder="1" applyAlignment="1" applyProtection="1">
      <alignment vertical="center"/>
      <protection locked="0"/>
    </xf>
    <xf numFmtId="0" fontId="18" fillId="0" borderId="95" xfId="37" applyFont="1" applyBorder="1" applyAlignment="1">
      <alignment horizontal="center" vertical="center"/>
    </xf>
    <xf numFmtId="0" fontId="149" fillId="0" borderId="0" xfId="15" applyFont="1" applyAlignment="1">
      <alignment vertical="center" wrapText="1"/>
    </xf>
    <xf numFmtId="0" fontId="6" fillId="0" borderId="0" xfId="15" applyFont="1" applyAlignment="1">
      <alignment vertical="center" wrapText="1"/>
    </xf>
    <xf numFmtId="0" fontId="126" fillId="0" borderId="0" xfId="10" applyFont="1" applyAlignment="1">
      <alignment vertical="center" wrapText="1"/>
    </xf>
    <xf numFmtId="174" fontId="4" fillId="3" borderId="28" xfId="0" applyNumberFormat="1" applyFont="1" applyFill="1" applyBorder="1" applyAlignment="1">
      <alignment horizontal="center" vertical="center"/>
    </xf>
    <xf numFmtId="0" fontId="7" fillId="0" borderId="54" xfId="0" applyFont="1" applyBorder="1" applyAlignment="1">
      <alignment vertical="center"/>
    </xf>
    <xf numFmtId="0" fontId="7" fillId="0" borderId="203" xfId="0" applyFont="1" applyBorder="1" applyAlignment="1">
      <alignment vertical="center"/>
    </xf>
    <xf numFmtId="0" fontId="4" fillId="0" borderId="0" xfId="10" applyFont="1" applyProtection="1">
      <protection locked="0"/>
    </xf>
    <xf numFmtId="0" fontId="7" fillId="0" borderId="176" xfId="0" applyFont="1" applyBorder="1" applyAlignment="1">
      <alignment horizontal="centerContinuous" vertical="center"/>
    </xf>
    <xf numFmtId="0" fontId="7" fillId="0" borderId="194" xfId="0" applyFont="1" applyBorder="1" applyAlignment="1">
      <alignment horizontal="centerContinuous" vertical="center" wrapText="1"/>
    </xf>
    <xf numFmtId="0" fontId="3" fillId="0" borderId="176" xfId="0" applyFont="1" applyBorder="1" applyAlignment="1">
      <alignment horizontal="centerContinuous" vertical="center"/>
    </xf>
    <xf numFmtId="0" fontId="7" fillId="0" borderId="135" xfId="0" applyFont="1" applyBorder="1" applyAlignment="1">
      <alignment horizontal="centerContinuous" vertical="center" wrapText="1"/>
    </xf>
    <xf numFmtId="0" fontId="7" fillId="0" borderId="93" xfId="0" applyFont="1" applyBorder="1" applyAlignment="1">
      <alignment horizontal="centerContinuous" vertical="center" wrapText="1"/>
    </xf>
    <xf numFmtId="0" fontId="7" fillId="0" borderId="130" xfId="0" applyFont="1" applyBorder="1" applyAlignment="1">
      <alignment horizontal="center" vertical="center" wrapText="1"/>
    </xf>
    <xf numFmtId="0" fontId="3" fillId="0" borderId="93" xfId="0" applyFont="1" applyBorder="1" applyAlignment="1">
      <alignment horizontal="centerContinuous" vertical="center" wrapText="1"/>
    </xf>
    <xf numFmtId="174" fontId="4" fillId="3" borderId="44" xfId="0" applyNumberFormat="1" applyFont="1" applyFill="1" applyBorder="1" applyAlignment="1">
      <alignment horizontal="center" vertical="center"/>
    </xf>
    <xf numFmtId="0" fontId="140" fillId="0" borderId="130" xfId="0" applyFont="1" applyBorder="1" applyAlignment="1">
      <alignment horizontal="center" vertical="center" wrapText="1"/>
    </xf>
    <xf numFmtId="0" fontId="133" fillId="0" borderId="93" xfId="0" applyFont="1" applyBorder="1" applyAlignment="1">
      <alignment horizontal="centerContinuous" wrapText="1"/>
    </xf>
    <xf numFmtId="1" fontId="32" fillId="0" borderId="28" xfId="0" applyNumberFormat="1" applyFont="1" applyBorder="1" applyAlignment="1" applyProtection="1">
      <alignment horizontal="center" vertical="center"/>
      <protection locked="0"/>
    </xf>
    <xf numFmtId="3" fontId="0" fillId="0" borderId="142" xfId="0" applyNumberFormat="1" applyBorder="1" applyProtection="1">
      <protection locked="0"/>
    </xf>
    <xf numFmtId="3" fontId="0" fillId="0" borderId="143" xfId="0" applyNumberFormat="1" applyBorder="1" applyProtection="1">
      <protection locked="0"/>
    </xf>
    <xf numFmtId="3" fontId="0" fillId="0" borderId="42" xfId="0" applyNumberFormat="1" applyBorder="1" applyProtection="1">
      <protection locked="0"/>
    </xf>
    <xf numFmtId="3" fontId="0" fillId="0" borderId="28" xfId="0" applyNumberFormat="1" applyBorder="1" applyProtection="1">
      <protection locked="0"/>
    </xf>
    <xf numFmtId="3" fontId="0" fillId="0" borderId="144" xfId="0" applyNumberFormat="1" applyBorder="1"/>
    <xf numFmtId="3" fontId="0" fillId="0" borderId="71" xfId="0" applyNumberFormat="1" applyBorder="1"/>
    <xf numFmtId="1" fontId="32" fillId="18" borderId="42" xfId="0" applyNumberFormat="1" applyFont="1" applyFill="1" applyBorder="1" applyAlignment="1">
      <alignment horizontal="center" vertical="center"/>
    </xf>
    <xf numFmtId="0" fontId="59" fillId="12" borderId="88" xfId="21" applyFont="1" applyFill="1" applyBorder="1" applyAlignment="1">
      <alignment horizontal="centerContinuous" vertical="center"/>
    </xf>
    <xf numFmtId="0" fontId="59" fillId="12" borderId="200" xfId="21" applyFont="1" applyFill="1" applyBorder="1" applyAlignment="1">
      <alignment horizontal="centerContinuous" vertical="center"/>
    </xf>
    <xf numFmtId="170" fontId="4" fillId="4" borderId="28" xfId="9" applyNumberFormat="1" applyFont="1" applyFill="1" applyBorder="1" applyProtection="1"/>
    <xf numFmtId="3" fontId="150" fillId="2" borderId="0" xfId="21" applyNumberFormat="1" applyFont="1"/>
    <xf numFmtId="0" fontId="104" fillId="0" borderId="0" xfId="10" applyFont="1" applyAlignment="1">
      <alignment vertical="top"/>
    </xf>
    <xf numFmtId="0" fontId="104" fillId="0" borderId="0" xfId="10" applyFont="1" applyAlignment="1">
      <alignment horizontal="left" vertical="top" wrapText="1"/>
    </xf>
    <xf numFmtId="0" fontId="3" fillId="0" borderId="0" xfId="10" applyFont="1" applyAlignment="1">
      <alignment horizontal="right" vertical="top"/>
    </xf>
    <xf numFmtId="0" fontId="4" fillId="0" borderId="0" xfId="10" applyFont="1"/>
    <xf numFmtId="0" fontId="12" fillId="0" borderId="0" xfId="10" applyFont="1"/>
    <xf numFmtId="0" fontId="28" fillId="0" borderId="0" xfId="10" applyFont="1" applyAlignment="1">
      <alignment vertical="center" wrapText="1"/>
    </xf>
    <xf numFmtId="0" fontId="6" fillId="0" borderId="142" xfId="10" applyFont="1" applyBorder="1" applyAlignment="1">
      <alignment horizontal="centerContinuous" vertical="center" wrapText="1"/>
    </xf>
    <xf numFmtId="0" fontId="4" fillId="0" borderId="3" xfId="10" applyFont="1" applyBorder="1" applyAlignment="1">
      <alignment horizontal="centerContinuous"/>
    </xf>
    <xf numFmtId="0" fontId="4" fillId="0" borderId="21" xfId="10" applyFont="1" applyBorder="1" applyAlignment="1">
      <alignment horizontal="centerContinuous" vertical="center"/>
    </xf>
    <xf numFmtId="0" fontId="4" fillId="0" borderId="3" xfId="10" applyFont="1" applyBorder="1" applyAlignment="1">
      <alignment horizontal="centerContinuous" vertical="center"/>
    </xf>
    <xf numFmtId="0" fontId="37" fillId="0" borderId="130" xfId="10" applyFont="1" applyBorder="1" applyAlignment="1">
      <alignment horizontal="center" vertical="center"/>
    </xf>
    <xf numFmtId="0" fontId="98" fillId="0" borderId="0" xfId="10" applyFont="1" applyAlignment="1">
      <alignment vertical="center"/>
    </xf>
    <xf numFmtId="0" fontId="98" fillId="0" borderId="0" xfId="10" applyFont="1" applyAlignment="1">
      <alignment vertical="center" wrapText="1"/>
    </xf>
    <xf numFmtId="0" fontId="4" fillId="0" borderId="42" xfId="10" applyFont="1" applyBorder="1" applyAlignment="1">
      <alignment horizontal="centerContinuous"/>
    </xf>
    <xf numFmtId="0" fontId="4" fillId="0" borderId="28" xfId="10" applyFont="1" applyBorder="1" applyAlignment="1">
      <alignment horizontal="center"/>
    </xf>
    <xf numFmtId="0" fontId="4" fillId="0" borderId="28" xfId="10" applyFont="1" applyBorder="1" applyAlignment="1">
      <alignment horizontal="centerContinuous"/>
    </xf>
    <xf numFmtId="0" fontId="25" fillId="8" borderId="172" xfId="10" applyFont="1" applyFill="1" applyBorder="1" applyAlignment="1">
      <alignment horizontal="center" vertical="center" wrapText="1"/>
    </xf>
    <xf numFmtId="0" fontId="4" fillId="0" borderId="54" xfId="10" applyFont="1" applyBorder="1" applyAlignment="1">
      <alignment horizontal="center"/>
    </xf>
    <xf numFmtId="0" fontId="4" fillId="0" borderId="71" xfId="10" applyFont="1" applyBorder="1" applyAlignment="1">
      <alignment horizontal="centerContinuous"/>
    </xf>
    <xf numFmtId="0" fontId="78" fillId="0" borderId="0" xfId="10" applyFont="1" applyAlignment="1">
      <alignment vertical="center" wrapText="1"/>
    </xf>
    <xf numFmtId="0" fontId="3" fillId="0" borderId="146" xfId="10" applyFont="1" applyBorder="1"/>
    <xf numFmtId="0" fontId="3" fillId="0" borderId="195" xfId="10" applyFont="1" applyBorder="1"/>
    <xf numFmtId="0" fontId="3" fillId="0" borderId="207" xfId="10" applyFont="1" applyBorder="1"/>
    <xf numFmtId="0" fontId="6" fillId="0" borderId="195" xfId="10" applyFont="1" applyBorder="1"/>
    <xf numFmtId="0" fontId="6" fillId="0" borderId="207" xfId="10" applyFont="1" applyBorder="1"/>
    <xf numFmtId="0" fontId="26" fillId="0" borderId="0" xfId="10" applyFont="1" applyAlignment="1">
      <alignment horizontal="centerContinuous" vertical="center"/>
    </xf>
    <xf numFmtId="0" fontId="4" fillId="0" borderId="0" xfId="10" applyFont="1" applyAlignment="1">
      <alignment horizontal="centerContinuous" vertical="center"/>
    </xf>
    <xf numFmtId="0" fontId="92" fillId="0" borderId="31" xfId="10" applyFont="1" applyBorder="1" applyAlignment="1">
      <alignment horizontal="left" vertical="top" wrapText="1"/>
    </xf>
    <xf numFmtId="0" fontId="6" fillId="0" borderId="68" xfId="10" applyFont="1" applyBorder="1" applyAlignment="1">
      <alignment horizontal="left"/>
    </xf>
    <xf numFmtId="0" fontId="6" fillId="0" borderId="61" xfId="10" applyFont="1" applyBorder="1" applyAlignment="1">
      <alignment horizontal="left"/>
    </xf>
    <xf numFmtId="0" fontId="92" fillId="0" borderId="31" xfId="10" applyFont="1" applyBorder="1" applyAlignment="1">
      <alignment horizontal="left" vertical="top"/>
    </xf>
    <xf numFmtId="0" fontId="4" fillId="0" borderId="42" xfId="10" applyFont="1" applyBorder="1" applyAlignment="1">
      <alignment horizontal="left"/>
    </xf>
    <xf numFmtId="3" fontId="4" fillId="0" borderId="71" xfId="10" applyNumberFormat="1" applyFont="1" applyBorder="1" applyProtection="1">
      <protection locked="0"/>
    </xf>
    <xf numFmtId="0" fontId="4" fillId="0" borderId="28" xfId="13" applyFont="1" applyBorder="1" applyAlignment="1">
      <alignment horizontal="center"/>
    </xf>
    <xf numFmtId="0" fontId="4" fillId="0" borderId="0" xfId="10" applyFont="1" applyAlignment="1">
      <alignment horizontal="center"/>
    </xf>
    <xf numFmtId="0" fontId="12" fillId="0" borderId="0" xfId="10" applyFont="1" applyAlignment="1">
      <alignment horizontal="center"/>
    </xf>
    <xf numFmtId="3" fontId="4" fillId="0" borderId="0" xfId="10" applyNumberFormat="1" applyFont="1" applyAlignment="1">
      <alignment horizontal="center" vertical="center"/>
    </xf>
    <xf numFmtId="0" fontId="4" fillId="0" borderId="0" xfId="10" applyFont="1" applyAlignment="1">
      <alignment horizontal="center" vertical="center"/>
    </xf>
    <xf numFmtId="0" fontId="37" fillId="0" borderId="130" xfId="10" applyFont="1" applyBorder="1" applyAlignment="1">
      <alignment horizontal="center" vertical="center" wrapText="1"/>
    </xf>
    <xf numFmtId="0" fontId="151" fillId="0" borderId="172" xfId="13" applyFont="1" applyBorder="1" applyAlignment="1">
      <alignment horizontal="center"/>
    </xf>
    <xf numFmtId="0" fontId="4" fillId="17" borderId="0" xfId="15" applyFont="1" applyFill="1" applyAlignment="1">
      <alignment horizontal="center" vertical="center"/>
    </xf>
    <xf numFmtId="0" fontId="4" fillId="17" borderId="0" xfId="10" applyFont="1" applyFill="1" applyAlignment="1">
      <alignment horizontal="center" vertical="center"/>
    </xf>
    <xf numFmtId="3" fontId="4" fillId="17" borderId="0" xfId="10" applyNumberFormat="1" applyFont="1" applyFill="1" applyAlignment="1">
      <alignment horizontal="center" vertical="center"/>
    </xf>
    <xf numFmtId="0" fontId="34" fillId="0" borderId="32" xfId="10" applyFont="1" applyBorder="1" applyAlignment="1">
      <alignment horizontal="left"/>
    </xf>
    <xf numFmtId="0" fontId="34" fillId="0" borderId="151" xfId="10" applyFont="1" applyBorder="1" applyAlignment="1">
      <alignment horizontal="center"/>
    </xf>
    <xf numFmtId="169" fontId="34" fillId="0" borderId="149" xfId="10" applyNumberFormat="1" applyFont="1" applyBorder="1"/>
    <xf numFmtId="0" fontId="37" fillId="0" borderId="0" xfId="10" applyFont="1" applyAlignment="1">
      <alignment vertical="center" wrapText="1"/>
    </xf>
    <xf numFmtId="0" fontId="6" fillId="0" borderId="1" xfId="10" applyFont="1" applyBorder="1" applyAlignment="1">
      <alignment horizontal="right"/>
    </xf>
    <xf numFmtId="0" fontId="6" fillId="0" borderId="216" xfId="10" applyFont="1" applyBorder="1"/>
    <xf numFmtId="169" fontId="6" fillId="0" borderId="96" xfId="10" applyNumberFormat="1" applyFont="1" applyBorder="1" applyAlignment="1">
      <alignment vertical="center"/>
    </xf>
    <xf numFmtId="0" fontId="151" fillId="0" borderId="172" xfId="13" applyFont="1" applyBorder="1" applyAlignment="1">
      <alignment horizontal="center" wrapText="1"/>
    </xf>
    <xf numFmtId="0" fontId="4" fillId="8" borderId="1" xfId="10" applyFont="1" applyFill="1" applyBorder="1"/>
    <xf numFmtId="0" fontId="4" fillId="8" borderId="77" xfId="10" applyFont="1" applyFill="1" applyBorder="1"/>
    <xf numFmtId="0" fontId="4" fillId="8" borderId="66" xfId="10" applyFont="1" applyFill="1" applyBorder="1"/>
    <xf numFmtId="0" fontId="151" fillId="0" borderId="34" xfId="13" applyFont="1" applyBorder="1" applyAlignment="1">
      <alignment horizontal="center"/>
    </xf>
    <xf numFmtId="0" fontId="4" fillId="17" borderId="0" xfId="10" applyFont="1" applyFill="1" applyAlignment="1">
      <alignment horizontal="center"/>
    </xf>
    <xf numFmtId="0" fontId="12" fillId="17" borderId="0" xfId="10" applyFont="1" applyFill="1" applyAlignment="1">
      <alignment horizontal="center"/>
    </xf>
    <xf numFmtId="0" fontId="34" fillId="0" borderId="32" xfId="10" applyFont="1" applyBorder="1" applyAlignment="1">
      <alignment horizontal="right"/>
    </xf>
    <xf numFmtId="0" fontId="34" fillId="0" borderId="151" xfId="10" applyFont="1" applyBorder="1"/>
    <xf numFmtId="0" fontId="4" fillId="8" borderId="12" xfId="10" applyFont="1" applyFill="1" applyBorder="1"/>
    <xf numFmtId="0" fontId="4" fillId="8" borderId="0" xfId="10" applyFont="1" applyFill="1"/>
    <xf numFmtId="0" fontId="4" fillId="8" borderId="34" xfId="10" applyFont="1" applyFill="1" applyBorder="1"/>
    <xf numFmtId="0" fontId="151" fillId="0" borderId="34" xfId="10" applyFont="1" applyBorder="1" applyAlignment="1">
      <alignment horizontal="center" vertical="center"/>
    </xf>
    <xf numFmtId="0" fontId="92" fillId="0" borderId="39" xfId="10" applyFont="1" applyBorder="1" applyAlignment="1">
      <alignment wrapText="1"/>
    </xf>
    <xf numFmtId="0" fontId="6" fillId="0" borderId="3" xfId="10" applyFont="1" applyBorder="1"/>
    <xf numFmtId="0" fontId="6" fillId="0" borderId="21" xfId="10" applyFont="1" applyBorder="1"/>
    <xf numFmtId="0" fontId="151" fillId="0" borderId="34" xfId="10" applyFont="1" applyBorder="1" applyAlignment="1">
      <alignment horizontal="center" vertical="center" wrapText="1"/>
    </xf>
    <xf numFmtId="0" fontId="92" fillId="0" borderId="31" xfId="10" applyFont="1" applyBorder="1" applyAlignment="1">
      <alignment horizontal="left" wrapText="1"/>
    </xf>
    <xf numFmtId="0" fontId="152" fillId="0" borderId="217" xfId="10" applyFont="1" applyBorder="1" applyAlignment="1">
      <alignment vertical="center" wrapText="1"/>
    </xf>
    <xf numFmtId="0" fontId="6" fillId="0" borderId="176" xfId="10" applyFont="1" applyBorder="1" applyAlignment="1">
      <alignment horizontal="right"/>
    </xf>
    <xf numFmtId="0" fontId="6" fillId="0" borderId="135" xfId="10" applyFont="1" applyBorder="1"/>
    <xf numFmtId="169" fontId="6" fillId="0" borderId="64" xfId="10" applyNumberFormat="1" applyFont="1" applyBorder="1" applyAlignment="1">
      <alignment vertical="center"/>
    </xf>
    <xf numFmtId="0" fontId="4" fillId="8" borderId="6" xfId="10" applyFont="1" applyFill="1" applyBorder="1"/>
    <xf numFmtId="0" fontId="4" fillId="8" borderId="113" xfId="10" applyFont="1" applyFill="1" applyBorder="1"/>
    <xf numFmtId="0" fontId="4" fillId="8" borderId="217" xfId="10" applyFont="1" applyFill="1" applyBorder="1"/>
    <xf numFmtId="0" fontId="3" fillId="0" borderId="1" xfId="10" applyFont="1" applyBorder="1"/>
    <xf numFmtId="0" fontId="6" fillId="0" borderId="77" xfId="10" applyFont="1" applyBorder="1"/>
    <xf numFmtId="0" fontId="6" fillId="0" borderId="66" xfId="10" applyFont="1" applyBorder="1"/>
    <xf numFmtId="0" fontId="25" fillId="8" borderId="12" xfId="10" applyFont="1" applyFill="1" applyBorder="1" applyAlignment="1">
      <alignment horizontal="center" vertical="center" wrapText="1"/>
    </xf>
    <xf numFmtId="0" fontId="92" fillId="8" borderId="12" xfId="10" applyFont="1" applyFill="1" applyBorder="1" applyAlignment="1">
      <alignment horizontal="right" vertical="top"/>
    </xf>
    <xf numFmtId="0" fontId="6" fillId="8" borderId="0" xfId="10" applyFont="1" applyFill="1" applyAlignment="1">
      <alignment vertical="top"/>
    </xf>
    <xf numFmtId="169" fontId="7" fillId="8" borderId="34" xfId="10" applyNumberFormat="1" applyFont="1" applyFill="1" applyBorder="1" applyAlignment="1">
      <alignment vertical="top"/>
    </xf>
    <xf numFmtId="0" fontId="92" fillId="8" borderId="12" xfId="10" applyFont="1" applyFill="1" applyBorder="1" applyAlignment="1">
      <alignment horizontal="center"/>
    </xf>
    <xf numFmtId="0" fontId="92" fillId="8" borderId="0" xfId="10" applyFont="1" applyFill="1" applyAlignment="1">
      <alignment horizontal="center"/>
    </xf>
    <xf numFmtId="0" fontId="92" fillId="8" borderId="34" xfId="10" applyFont="1" applyFill="1" applyBorder="1" applyAlignment="1">
      <alignment horizontal="center"/>
    </xf>
    <xf numFmtId="0" fontId="92" fillId="8" borderId="6" xfId="10" applyFont="1" applyFill="1" applyBorder="1" applyAlignment="1">
      <alignment horizontal="center"/>
    </xf>
    <xf numFmtId="0" fontId="92" fillId="8" borderId="113" xfId="10" applyFont="1" applyFill="1" applyBorder="1" applyAlignment="1">
      <alignment horizontal="center"/>
    </xf>
    <xf numFmtId="0" fontId="92" fillId="8" borderId="217" xfId="10" applyFont="1" applyFill="1" applyBorder="1" applyAlignment="1">
      <alignment horizontal="center"/>
    </xf>
    <xf numFmtId="0" fontId="6" fillId="0" borderId="194" xfId="10" applyFont="1" applyBorder="1"/>
    <xf numFmtId="169" fontId="6" fillId="0" borderId="93" xfId="10" applyNumberFormat="1" applyFont="1" applyBorder="1" applyAlignment="1">
      <alignment vertical="center"/>
    </xf>
    <xf numFmtId="0" fontId="6" fillId="8" borderId="1" xfId="10" applyFont="1" applyFill="1" applyBorder="1" applyAlignment="1">
      <alignment horizontal="right"/>
    </xf>
    <xf numFmtId="0" fontId="6" fillId="8" borderId="77" xfId="10" applyFont="1" applyFill="1" applyBorder="1"/>
    <xf numFmtId="169" fontId="6" fillId="8" borderId="66" xfId="10" applyNumberFormat="1" applyFont="1" applyFill="1" applyBorder="1" applyAlignment="1">
      <alignment vertical="center"/>
    </xf>
    <xf numFmtId="0" fontId="6" fillId="8" borderId="12" xfId="10" applyFont="1" applyFill="1" applyBorder="1" applyAlignment="1">
      <alignment horizontal="right"/>
    </xf>
    <xf numFmtId="0" fontId="6" fillId="8" borderId="0" xfId="10" applyFont="1" applyFill="1"/>
    <xf numFmtId="169" fontId="6" fillId="8" borderId="34" xfId="10" applyNumberFormat="1" applyFont="1" applyFill="1" applyBorder="1" applyAlignment="1">
      <alignment vertical="center"/>
    </xf>
    <xf numFmtId="0" fontId="6" fillId="0" borderId="151" xfId="10" applyFont="1" applyBorder="1" applyAlignment="1">
      <alignment vertical="top"/>
    </xf>
    <xf numFmtId="169" fontId="12" fillId="0" borderId="149" xfId="10" applyNumberFormat="1" applyFont="1" applyBorder="1" applyAlignment="1">
      <alignment vertical="center"/>
    </xf>
    <xf numFmtId="0" fontId="6" fillId="0" borderId="6" xfId="10" applyFont="1" applyBorder="1" applyAlignment="1">
      <alignment horizontal="center" vertical="center"/>
    </xf>
    <xf numFmtId="0" fontId="6" fillId="0" borderId="194" xfId="10" applyFont="1" applyBorder="1" applyAlignment="1">
      <alignment horizontal="center"/>
    </xf>
    <xf numFmtId="0" fontId="6" fillId="0" borderId="176" xfId="10" applyFont="1" applyBorder="1" applyAlignment="1">
      <alignment horizontal="center" vertical="center"/>
    </xf>
    <xf numFmtId="168" fontId="4" fillId="0" borderId="0" xfId="10" applyNumberFormat="1" applyFont="1"/>
    <xf numFmtId="0" fontId="37" fillId="0" borderId="93" xfId="10" applyFont="1" applyBorder="1" applyAlignment="1">
      <alignment horizontal="center" vertical="center"/>
    </xf>
    <xf numFmtId="0" fontId="4" fillId="0" borderId="0" xfId="10" applyFont="1" applyAlignment="1">
      <alignment vertical="center"/>
    </xf>
    <xf numFmtId="3" fontId="4" fillId="0" borderId="0" xfId="10" applyNumberFormat="1" applyFont="1" applyAlignment="1">
      <alignment horizontal="center"/>
    </xf>
    <xf numFmtId="0" fontId="37" fillId="0" borderId="93" xfId="10" applyFont="1" applyBorder="1" applyAlignment="1">
      <alignment horizontal="center" vertical="center" wrapText="1"/>
    </xf>
    <xf numFmtId="0" fontId="34" fillId="0" borderId="151" xfId="10" applyFont="1" applyBorder="1" applyAlignment="1">
      <alignment horizontal="right"/>
    </xf>
    <xf numFmtId="0" fontId="151" fillId="0" borderId="34" xfId="13" applyFont="1" applyBorder="1" applyAlignment="1">
      <alignment horizontal="center" wrapText="1"/>
    </xf>
    <xf numFmtId="0" fontId="4" fillId="19" borderId="1" xfId="10" applyFont="1" applyFill="1" applyBorder="1"/>
    <xf numFmtId="0" fontId="4" fillId="19" borderId="77" xfId="10" applyFont="1" applyFill="1" applyBorder="1"/>
    <xf numFmtId="0" fontId="4" fillId="19" borderId="66" xfId="10" applyFont="1" applyFill="1" applyBorder="1"/>
    <xf numFmtId="0" fontId="4" fillId="19" borderId="12" xfId="10" applyFont="1" applyFill="1" applyBorder="1"/>
    <xf numFmtId="0" fontId="4" fillId="19" borderId="0" xfId="10" applyFont="1" applyFill="1"/>
    <xf numFmtId="0" fontId="4" fillId="19" borderId="34" xfId="10" applyFont="1" applyFill="1" applyBorder="1"/>
    <xf numFmtId="0" fontId="28" fillId="0" borderId="151" xfId="10" applyFont="1" applyBorder="1"/>
    <xf numFmtId="169" fontId="34" fillId="0" borderId="149" xfId="10" applyNumberFormat="1" applyFont="1" applyBorder="1" applyAlignment="1">
      <alignment vertical="center"/>
    </xf>
    <xf numFmtId="0" fontId="37" fillId="0" borderId="0" xfId="10" applyFont="1" applyAlignment="1">
      <alignment horizontal="center" wrapText="1"/>
    </xf>
    <xf numFmtId="0" fontId="85" fillId="0" borderId="151" xfId="10" applyFont="1" applyBorder="1"/>
    <xf numFmtId="0" fontId="92" fillId="19" borderId="6" xfId="10" applyFont="1" applyFill="1" applyBorder="1" applyAlignment="1">
      <alignment horizontal="right"/>
    </xf>
    <xf numFmtId="0" fontId="6" fillId="19" borderId="113" xfId="10" applyFont="1" applyFill="1" applyBorder="1"/>
    <xf numFmtId="169" fontId="7" fillId="19" borderId="217" xfId="10" applyNumberFormat="1" applyFont="1" applyFill="1" applyBorder="1" applyAlignment="1">
      <alignment vertical="center"/>
    </xf>
    <xf numFmtId="0" fontId="26" fillId="0" borderId="0" xfId="10" applyFont="1" applyAlignment="1">
      <alignment horizontal="center"/>
    </xf>
    <xf numFmtId="0" fontId="92" fillId="19" borderId="12" xfId="10" applyFont="1" applyFill="1" applyBorder="1" applyAlignment="1">
      <alignment horizontal="right"/>
    </xf>
    <xf numFmtId="0" fontId="6" fillId="19" borderId="0" xfId="10" applyFont="1" applyFill="1"/>
    <xf numFmtId="169" fontId="7" fillId="19" borderId="34" xfId="10" applyNumberFormat="1" applyFont="1" applyFill="1" applyBorder="1" applyAlignment="1">
      <alignment vertical="center"/>
    </xf>
    <xf numFmtId="0" fontId="16" fillId="19" borderId="0" xfId="10" applyFont="1" applyFill="1"/>
    <xf numFmtId="169" fontId="4" fillId="19" borderId="34" xfId="10" applyNumberFormat="1" applyFont="1" applyFill="1" applyBorder="1" applyAlignment="1">
      <alignment vertical="center"/>
    </xf>
    <xf numFmtId="0" fontId="25" fillId="0" borderId="0" xfId="10" applyFont="1" applyAlignment="1">
      <alignment horizontal="center" vertical="center" wrapText="1"/>
    </xf>
    <xf numFmtId="0" fontId="7" fillId="0" borderId="194" xfId="10" applyFont="1" applyBorder="1" applyAlignment="1">
      <alignment horizontal="right"/>
    </xf>
    <xf numFmtId="0" fontId="4" fillId="0" borderId="77" xfId="10" applyFont="1" applyBorder="1"/>
    <xf numFmtId="0" fontId="151" fillId="0" borderId="172" xfId="10" applyFont="1" applyBorder="1" applyAlignment="1">
      <alignment horizontal="center" vertical="center"/>
    </xf>
    <xf numFmtId="0" fontId="7" fillId="0" borderId="176" xfId="10" applyFont="1" applyBorder="1" applyAlignment="1">
      <alignment horizontal="right"/>
    </xf>
    <xf numFmtId="169" fontId="7" fillId="0" borderId="64" xfId="10" applyNumberFormat="1" applyFont="1" applyBorder="1" applyAlignment="1">
      <alignment vertical="center"/>
    </xf>
    <xf numFmtId="0" fontId="7" fillId="8" borderId="12" xfId="10" applyFont="1" applyFill="1" applyBorder="1" applyAlignment="1">
      <alignment horizontal="right"/>
    </xf>
    <xf numFmtId="169" fontId="7" fillId="8" borderId="66" xfId="10" applyNumberFormat="1" applyFont="1" applyFill="1" applyBorder="1" applyAlignment="1">
      <alignment vertical="center"/>
    </xf>
    <xf numFmtId="0" fontId="92" fillId="0" borderId="39" xfId="10" applyFont="1" applyBorder="1"/>
    <xf numFmtId="169" fontId="7" fillId="8" borderId="34" xfId="10" applyNumberFormat="1" applyFont="1" applyFill="1" applyBorder="1" applyAlignment="1">
      <alignment vertical="center"/>
    </xf>
    <xf numFmtId="0" fontId="152" fillId="0" borderId="215" xfId="10" applyFont="1" applyBorder="1" applyAlignment="1">
      <alignment vertical="center" wrapText="1"/>
    </xf>
    <xf numFmtId="169" fontId="7" fillId="8" borderId="217" xfId="10" applyNumberFormat="1" applyFont="1" applyFill="1" applyBorder="1" applyAlignment="1">
      <alignment vertical="center"/>
    </xf>
    <xf numFmtId="0" fontId="26" fillId="0" borderId="0" xfId="10" applyFont="1" applyAlignment="1">
      <alignment horizontal="center" vertical="center"/>
    </xf>
    <xf numFmtId="0" fontId="7" fillId="0" borderId="151" xfId="10" applyFont="1" applyBorder="1"/>
    <xf numFmtId="3" fontId="4" fillId="0" borderId="96" xfId="10" applyNumberFormat="1" applyFont="1" applyBorder="1" applyProtection="1">
      <protection locked="0"/>
    </xf>
    <xf numFmtId="0" fontId="7" fillId="8" borderId="1" xfId="10" applyFont="1" applyFill="1" applyBorder="1" applyAlignment="1">
      <alignment horizontal="right"/>
    </xf>
    <xf numFmtId="164" fontId="41" fillId="5" borderId="195" xfId="28" applyNumberFormat="1" applyFill="1" applyBorder="1" applyAlignment="1">
      <alignment horizontal="right" vertical="top"/>
    </xf>
    <xf numFmtId="164" fontId="48" fillId="5" borderId="195" xfId="28" applyNumberFormat="1" applyFont="1" applyFill="1" applyBorder="1" applyAlignment="1">
      <alignment horizontal="right" vertical="top"/>
    </xf>
    <xf numFmtId="0" fontId="88" fillId="5" borderId="195" xfId="26" applyFont="1" applyFill="1" applyBorder="1" applyAlignment="1">
      <alignment vertical="top"/>
    </xf>
    <xf numFmtId="164" fontId="16" fillId="5" borderId="195" xfId="28" applyNumberFormat="1" applyFont="1" applyFill="1" applyBorder="1" applyAlignment="1">
      <alignment vertical="top"/>
    </xf>
    <xf numFmtId="168" fontId="41" fillId="0" borderId="0" xfId="28" applyNumberFormat="1" applyAlignment="1">
      <alignment horizontal="center" vertical="center" wrapText="1"/>
    </xf>
    <xf numFmtId="164" fontId="41" fillId="0" borderId="0" xfId="28" applyNumberFormat="1" applyAlignment="1">
      <alignment vertical="center"/>
    </xf>
    <xf numFmtId="0" fontId="88" fillId="5" borderId="13" xfId="26" applyFont="1" applyFill="1" applyBorder="1" applyAlignment="1">
      <alignment horizontal="centerContinuous" readingOrder="1"/>
    </xf>
    <xf numFmtId="0" fontId="58" fillId="5" borderId="0" xfId="26" applyFont="1" applyFill="1" applyAlignment="1">
      <alignment horizontal="centerContinuous" readingOrder="1"/>
    </xf>
    <xf numFmtId="164" fontId="16" fillId="5" borderId="0" xfId="28" applyNumberFormat="1" applyFont="1" applyFill="1" applyAlignment="1">
      <alignment horizontal="centerContinuous" vertical="center" readingOrder="1"/>
    </xf>
    <xf numFmtId="164" fontId="16" fillId="5" borderId="34" xfId="28" applyNumberFormat="1" applyFont="1" applyFill="1" applyBorder="1" applyAlignment="1">
      <alignment horizontal="centerContinuous" vertical="center" readingOrder="1"/>
    </xf>
    <xf numFmtId="0" fontId="88" fillId="5" borderId="0" xfId="26" applyFont="1" applyFill="1" applyAlignment="1">
      <alignment horizontal="centerContinuous"/>
    </xf>
    <xf numFmtId="164" fontId="16" fillId="5" borderId="0" xfId="28" applyNumberFormat="1" applyFont="1" applyFill="1" applyAlignment="1">
      <alignment horizontal="centerContinuous" vertical="center"/>
    </xf>
    <xf numFmtId="164" fontId="16" fillId="5" borderId="34" xfId="28" applyNumberFormat="1" applyFont="1" applyFill="1" applyBorder="1" applyAlignment="1">
      <alignment horizontal="centerContinuous" vertical="center"/>
    </xf>
    <xf numFmtId="164" fontId="41" fillId="0" borderId="0" xfId="28" applyNumberFormat="1" applyAlignment="1">
      <alignment vertical="top"/>
    </xf>
    <xf numFmtId="164" fontId="41" fillId="5" borderId="7" xfId="28" applyNumberFormat="1" applyFill="1" applyBorder="1" applyAlignment="1">
      <alignment horizontal="right" vertical="top"/>
    </xf>
    <xf numFmtId="164" fontId="48" fillId="5" borderId="68" xfId="28" applyNumberFormat="1" applyFont="1" applyFill="1" applyBorder="1" applyAlignment="1">
      <alignment horizontal="right" vertical="top"/>
    </xf>
    <xf numFmtId="0" fontId="88" fillId="5" borderId="68" xfId="26" applyFont="1" applyFill="1" applyBorder="1" applyAlignment="1">
      <alignment vertical="top"/>
    </xf>
    <xf numFmtId="164" fontId="16" fillId="5" borderId="68" xfId="28" applyNumberFormat="1" applyFont="1" applyFill="1" applyBorder="1" applyAlignment="1">
      <alignment vertical="top"/>
    </xf>
    <xf numFmtId="164" fontId="37" fillId="0" borderId="130" xfId="28" applyNumberFormat="1" applyFont="1" applyBorder="1" applyAlignment="1">
      <alignment horizontal="center" vertical="center" wrapText="1"/>
    </xf>
    <xf numFmtId="164" fontId="55" fillId="0" borderId="0" xfId="28" applyNumberFormat="1" applyFont="1" applyAlignment="1">
      <alignment horizontal="centerContinuous" vertical="center"/>
    </xf>
    <xf numFmtId="164" fontId="41" fillId="0" borderId="0" xfId="28" applyNumberFormat="1" applyAlignment="1">
      <alignment horizontal="centerContinuous" vertical="center"/>
    </xf>
    <xf numFmtId="164" fontId="43" fillId="0" borderId="0" xfId="28" applyNumberFormat="1" applyFont="1" applyAlignment="1">
      <alignment horizontal="centerContinuous" vertical="center"/>
    </xf>
    <xf numFmtId="164" fontId="42" fillId="0" borderId="0" xfId="28" applyNumberFormat="1" applyFont="1" applyAlignment="1">
      <alignment horizontal="centerContinuous" vertical="center"/>
    </xf>
    <xf numFmtId="164" fontId="42" fillId="0" borderId="0" xfId="28" applyNumberFormat="1" applyFont="1" applyAlignment="1">
      <alignment vertical="center"/>
    </xf>
    <xf numFmtId="164" fontId="51" fillId="0" borderId="0" xfId="28" applyNumberFormat="1" applyFont="1" applyAlignment="1">
      <alignment horizontal="right" vertical="center"/>
    </xf>
    <xf numFmtId="164" fontId="37" fillId="0" borderId="0" xfId="28" applyNumberFormat="1" applyFont="1" applyAlignment="1">
      <alignment horizontal="center" vertical="center" wrapText="1"/>
    </xf>
    <xf numFmtId="164" fontId="44" fillId="9" borderId="28" xfId="28" applyNumberFormat="1" applyFont="1" applyFill="1" applyBorder="1" applyAlignment="1">
      <alignment horizontal="center" vertical="center"/>
    </xf>
    <xf numFmtId="164" fontId="43" fillId="0" borderId="0" xfId="28" applyNumberFormat="1" applyFont="1" applyAlignment="1">
      <alignment vertical="center"/>
    </xf>
    <xf numFmtId="164" fontId="44" fillId="0" borderId="0" xfId="28" applyNumberFormat="1" applyFont="1" applyAlignment="1">
      <alignment horizontal="left" vertical="center"/>
    </xf>
    <xf numFmtId="164" fontId="3" fillId="0" borderId="0" xfId="28" applyNumberFormat="1" applyFont="1" applyAlignment="1">
      <alignment vertical="center" wrapText="1"/>
    </xf>
    <xf numFmtId="164" fontId="42" fillId="0" borderId="0" xfId="28" applyNumberFormat="1" applyFont="1" applyAlignment="1">
      <alignment horizontal="center" vertical="center"/>
    </xf>
    <xf numFmtId="164" fontId="44" fillId="0" borderId="0" xfId="28" applyNumberFormat="1" applyFont="1" applyAlignment="1">
      <alignment horizontal="center" vertical="center"/>
    </xf>
    <xf numFmtId="0" fontId="99" fillId="12" borderId="0" xfId="10" applyFont="1" applyFill="1" applyAlignment="1">
      <alignment horizontal="centerContinuous" vertical="center"/>
    </xf>
    <xf numFmtId="0" fontId="100" fillId="12" borderId="0" xfId="10" applyFont="1" applyFill="1" applyAlignment="1">
      <alignment horizontal="center" vertical="center"/>
    </xf>
    <xf numFmtId="0" fontId="99" fillId="12" borderId="0" xfId="10" applyFont="1" applyFill="1" applyAlignment="1">
      <alignment horizontal="center" vertical="center"/>
    </xf>
    <xf numFmtId="0" fontId="101" fillId="12" borderId="0" xfId="10" applyFont="1" applyFill="1" applyAlignment="1">
      <alignment horizontal="center" vertical="center"/>
    </xf>
    <xf numFmtId="0" fontId="121" fillId="0" borderId="0" xfId="15" applyFont="1" applyAlignment="1">
      <alignment vertical="center"/>
    </xf>
    <xf numFmtId="0" fontId="121" fillId="0" borderId="0" xfId="20" applyFont="1" applyAlignment="1">
      <alignment vertical="center" wrapText="1"/>
    </xf>
    <xf numFmtId="0" fontId="16" fillId="0" borderId="0" xfId="13" applyAlignment="1">
      <alignment vertical="center" wrapText="1"/>
    </xf>
    <xf numFmtId="0" fontId="121" fillId="0" borderId="0" xfId="13" applyFont="1" applyAlignment="1">
      <alignment vertical="center" wrapText="1"/>
    </xf>
    <xf numFmtId="0" fontId="153" fillId="12" borderId="0" xfId="10" applyFont="1" applyFill="1" applyAlignment="1">
      <alignment horizontal="center" vertical="center"/>
    </xf>
    <xf numFmtId="0" fontId="121" fillId="0" borderId="0" xfId="13" applyFont="1" applyAlignment="1">
      <alignment vertical="center"/>
    </xf>
    <xf numFmtId="3" fontId="131" fillId="0" borderId="28" xfId="13" applyNumberFormat="1" applyFont="1" applyBorder="1" applyAlignment="1" applyProtection="1">
      <alignment horizontal="center" vertical="center" wrapText="1"/>
      <protection locked="0"/>
    </xf>
    <xf numFmtId="3" fontId="10" fillId="0" borderId="28" xfId="13" applyNumberFormat="1" applyFont="1" applyBorder="1" applyAlignment="1" applyProtection="1">
      <alignment horizontal="center" vertical="center" wrapText="1"/>
      <protection locked="0"/>
    </xf>
    <xf numFmtId="0" fontId="26" fillId="0" borderId="0" xfId="20" applyFont="1" applyAlignment="1">
      <alignment vertical="center" wrapText="1"/>
    </xf>
    <xf numFmtId="0" fontId="130" fillId="0" borderId="0" xfId="15" applyFont="1" applyAlignment="1">
      <alignment vertical="center"/>
    </xf>
    <xf numFmtId="0" fontId="130" fillId="0" borderId="0" xfId="15" applyFont="1"/>
    <xf numFmtId="0" fontId="88" fillId="5" borderId="0" xfId="26" applyFont="1" applyFill="1" applyAlignment="1">
      <alignment horizontal="centerContinuous" readingOrder="1"/>
    </xf>
    <xf numFmtId="164" fontId="16" fillId="5" borderId="147" xfId="28" applyNumberFormat="1" applyFont="1" applyFill="1" applyBorder="1" applyAlignment="1">
      <alignment horizontal="centerContinuous" vertical="center" readingOrder="1"/>
    </xf>
    <xf numFmtId="164" fontId="16" fillId="5" borderId="147" xfId="28" applyNumberFormat="1" applyFont="1" applyFill="1" applyBorder="1" applyAlignment="1">
      <alignment horizontal="centerContinuous" vertical="center"/>
    </xf>
    <xf numFmtId="164" fontId="41" fillId="5" borderId="7" xfId="28" applyNumberFormat="1" applyFill="1" applyBorder="1" applyAlignment="1">
      <alignment horizontal="centerContinuous"/>
    </xf>
    <xf numFmtId="164" fontId="48" fillId="5" borderId="68" xfId="28" applyNumberFormat="1" applyFont="1" applyFill="1" applyBorder="1" applyAlignment="1">
      <alignment horizontal="centerContinuous"/>
    </xf>
    <xf numFmtId="0" fontId="88" fillId="5" borderId="68" xfId="26" applyFont="1" applyFill="1" applyBorder="1" applyAlignment="1">
      <alignment horizontal="centerContinuous"/>
    </xf>
    <xf numFmtId="164" fontId="16" fillId="5" borderId="68" xfId="28" applyNumberFormat="1" applyFont="1" applyFill="1" applyBorder="1" applyAlignment="1">
      <alignment horizontal="centerContinuous"/>
    </xf>
    <xf numFmtId="164" fontId="16" fillId="5" borderId="50" xfId="28" applyNumberFormat="1" applyFont="1" applyFill="1" applyBorder="1" applyAlignment="1">
      <alignment horizontal="centerContinuous"/>
    </xf>
    <xf numFmtId="164" fontId="7" fillId="0" borderId="0" xfId="28" applyNumberFormat="1" applyFont="1" applyAlignment="1">
      <alignment horizontal="centerContinuous" vertical="center"/>
    </xf>
    <xf numFmtId="164" fontId="46" fillId="0" borderId="0" xfId="28" applyNumberFormat="1" applyFont="1" applyAlignment="1">
      <alignment horizontal="centerContinuous" vertical="center"/>
    </xf>
    <xf numFmtId="164" fontId="44" fillId="0" borderId="0" xfId="28" applyNumberFormat="1" applyFont="1" applyAlignment="1">
      <alignment horizontal="centerContinuous" vertical="center" wrapText="1"/>
    </xf>
    <xf numFmtId="164" fontId="48" fillId="0" borderId="0" xfId="28" applyNumberFormat="1" applyFont="1" applyAlignment="1">
      <alignment horizontal="right" vertical="center"/>
    </xf>
    <xf numFmtId="0" fontId="4" fillId="0" borderId="0" xfId="15" applyFont="1" applyAlignment="1">
      <alignment vertical="center" wrapText="1"/>
    </xf>
    <xf numFmtId="0" fontId="133" fillId="0" borderId="0" xfId="15" applyFont="1" applyAlignment="1">
      <alignment vertical="center"/>
    </xf>
    <xf numFmtId="0" fontId="133" fillId="0" borderId="0" xfId="15" applyFont="1"/>
    <xf numFmtId="164" fontId="16" fillId="5" borderId="195" xfId="28" applyNumberFormat="1" applyFont="1" applyFill="1" applyBorder="1" applyAlignment="1">
      <alignment horizontal="right" vertical="top"/>
    </xf>
    <xf numFmtId="168" fontId="16" fillId="0" borderId="0" xfId="28" applyNumberFormat="1" applyFont="1" applyAlignment="1">
      <alignment vertical="center" wrapText="1"/>
    </xf>
    <xf numFmtId="164" fontId="16" fillId="0" borderId="0" xfId="28" applyNumberFormat="1" applyFont="1" applyAlignment="1">
      <alignment vertical="center"/>
    </xf>
    <xf numFmtId="164" fontId="16" fillId="0" borderId="0" xfId="28" applyNumberFormat="1" applyFont="1" applyAlignment="1">
      <alignment vertical="top"/>
    </xf>
    <xf numFmtId="164" fontId="16" fillId="5" borderId="7" xfId="28" applyNumberFormat="1" applyFont="1" applyFill="1" applyBorder="1" applyAlignment="1">
      <alignment horizontal="right" vertical="top"/>
    </xf>
    <xf numFmtId="164" fontId="16" fillId="5" borderId="68" xfId="28" applyNumberFormat="1" applyFont="1" applyFill="1" applyBorder="1" applyAlignment="1">
      <alignment horizontal="right" vertical="top"/>
    </xf>
    <xf numFmtId="164" fontId="16" fillId="5" borderId="50" xfId="28" applyNumberFormat="1" applyFont="1" applyFill="1" applyBorder="1" applyAlignment="1">
      <alignment vertical="top"/>
    </xf>
    <xf numFmtId="164" fontId="43" fillId="0" borderId="0" xfId="28" applyNumberFormat="1" applyFont="1" applyAlignment="1">
      <alignment horizontal="right" vertical="center"/>
    </xf>
    <xf numFmtId="164" fontId="44" fillId="0" borderId="0" xfId="28" applyNumberFormat="1" applyFont="1" applyAlignment="1">
      <alignment horizontal="center" vertical="center" wrapText="1"/>
    </xf>
    <xf numFmtId="164" fontId="26" fillId="0" borderId="0" xfId="28" applyNumberFormat="1" applyFont="1" applyAlignment="1">
      <alignment horizontal="right" vertical="center"/>
    </xf>
    <xf numFmtId="164" fontId="3" fillId="0" borderId="0" xfId="28" applyNumberFormat="1" applyFont="1" applyAlignment="1">
      <alignment horizontal="center" vertical="center" wrapText="1"/>
    </xf>
    <xf numFmtId="164" fontId="43" fillId="0" borderId="0" xfId="28" applyNumberFormat="1" applyFont="1" applyAlignment="1">
      <alignment horizontal="center" vertical="center"/>
    </xf>
    <xf numFmtId="0" fontId="129" fillId="0" borderId="0" xfId="15" applyFont="1" applyAlignment="1">
      <alignment horizontal="center" vertical="center" wrapText="1"/>
    </xf>
    <xf numFmtId="14" fontId="131" fillId="0" borderId="0" xfId="10" applyNumberFormat="1" applyFont="1" applyAlignment="1">
      <alignment horizontal="center" vertical="center" wrapText="1"/>
    </xf>
    <xf numFmtId="0" fontId="104" fillId="0" borderId="0" xfId="0" applyFont="1" applyAlignment="1">
      <alignment horizontal="left" vertical="top"/>
    </xf>
    <xf numFmtId="164" fontId="154" fillId="0" borderId="176" xfId="28" applyNumberFormat="1" applyFont="1" applyBorder="1" applyAlignment="1">
      <alignment horizontal="centerContinuous" vertical="center" wrapText="1"/>
    </xf>
    <xf numFmtId="0" fontId="4" fillId="0" borderId="7" xfId="0" applyFont="1" applyBorder="1" applyAlignment="1">
      <alignment horizontal="left" vertical="center"/>
    </xf>
    <xf numFmtId="0" fontId="4" fillId="0" borderId="50" xfId="0" applyFont="1" applyBorder="1" applyAlignment="1">
      <alignment horizontal="left" vertical="center"/>
    </xf>
    <xf numFmtId="174" fontId="12" fillId="0" borderId="44" xfId="0" applyNumberFormat="1" applyFont="1" applyBorder="1" applyAlignment="1">
      <alignment horizontal="center" vertical="center"/>
    </xf>
    <xf numFmtId="0" fontId="4" fillId="0" borderId="54" xfId="0" applyFont="1" applyBorder="1" applyAlignment="1">
      <alignment horizontal="left" vertical="center"/>
    </xf>
    <xf numFmtId="0" fontId="4" fillId="0" borderId="51" xfId="0" applyFont="1" applyBorder="1" applyAlignment="1">
      <alignment horizontal="left" vertical="center"/>
    </xf>
    <xf numFmtId="174" fontId="12" fillId="0" borderId="28" xfId="0" applyNumberFormat="1" applyFont="1" applyBorder="1" applyAlignment="1">
      <alignment horizontal="center" vertical="center"/>
    </xf>
    <xf numFmtId="0" fontId="7" fillId="0" borderId="54" xfId="0" applyFont="1" applyBorder="1" applyAlignment="1">
      <alignment horizontal="left" vertical="center"/>
    </xf>
    <xf numFmtId="0" fontId="7" fillId="0" borderId="68" xfId="0" applyFont="1" applyBorder="1" applyAlignment="1">
      <alignment horizontal="left" vertical="center"/>
    </xf>
    <xf numFmtId="174" fontId="11" fillId="0" borderId="7" xfId="0" applyNumberFormat="1" applyFont="1" applyBorder="1" applyAlignment="1">
      <alignment horizontal="center" vertical="center"/>
    </xf>
    <xf numFmtId="0" fontId="4" fillId="0" borderId="68" xfId="0" applyFont="1" applyBorder="1" applyAlignment="1">
      <alignment horizontal="left" vertical="center"/>
    </xf>
    <xf numFmtId="174" fontId="12" fillId="0" borderId="7" xfId="0" applyNumberFormat="1" applyFont="1" applyBorder="1" applyAlignment="1">
      <alignment horizontal="center" vertical="center"/>
    </xf>
    <xf numFmtId="174" fontId="28" fillId="0" borderId="54" xfId="0" applyNumberFormat="1" applyFont="1" applyBorder="1" applyAlignment="1">
      <alignment horizontal="center" vertical="center"/>
    </xf>
    <xf numFmtId="174" fontId="28" fillId="0" borderId="28" xfId="0" applyNumberFormat="1" applyFont="1" applyBorder="1" applyAlignment="1">
      <alignment horizontal="center" vertical="center"/>
    </xf>
    <xf numFmtId="0" fontId="7" fillId="0" borderId="203" xfId="0" applyFont="1" applyBorder="1" applyAlignment="1">
      <alignment horizontal="left" vertical="center"/>
    </xf>
    <xf numFmtId="174" fontId="11" fillId="0" borderId="28" xfId="0" applyNumberFormat="1" applyFont="1" applyBorder="1" applyAlignment="1">
      <alignment horizontal="center" vertical="center" wrapText="1"/>
    </xf>
    <xf numFmtId="0" fontId="23" fillId="0" borderId="0" xfId="0" applyFont="1" applyAlignment="1">
      <alignment vertical="top"/>
    </xf>
    <xf numFmtId="0" fontId="7" fillId="0" borderId="130" xfId="0" applyFont="1" applyBorder="1" applyAlignment="1">
      <alignment horizontal="centerContinuous" vertical="center"/>
    </xf>
    <xf numFmtId="0" fontId="7" fillId="0" borderId="130" xfId="0" applyFont="1" applyBorder="1" applyAlignment="1">
      <alignment horizontal="centerContinuous" vertical="center" wrapText="1"/>
    </xf>
    <xf numFmtId="0" fontId="3" fillId="0" borderId="130" xfId="0" applyFont="1" applyBorder="1" applyAlignment="1">
      <alignment horizontal="centerContinuous" vertical="center"/>
    </xf>
    <xf numFmtId="0" fontId="4" fillId="0" borderId="130" xfId="0" applyFont="1" applyBorder="1" applyAlignment="1">
      <alignment horizontal="center" vertical="center" wrapText="1"/>
    </xf>
    <xf numFmtId="174" fontId="5" fillId="0" borderId="44" xfId="0" applyNumberFormat="1" applyFont="1" applyBorder="1" applyAlignment="1">
      <alignment horizontal="center" vertical="center"/>
    </xf>
    <xf numFmtId="0" fontId="4" fillId="0" borderId="203" xfId="0" applyFont="1" applyBorder="1" applyAlignment="1">
      <alignment horizontal="left" vertical="center"/>
    </xf>
    <xf numFmtId="0" fontId="125" fillId="17" borderId="0" xfId="0" applyFont="1" applyFill="1"/>
    <xf numFmtId="0" fontId="12" fillId="0" borderId="54" xfId="0" applyFont="1" applyBorder="1" applyAlignment="1">
      <alignment horizontal="left" vertical="center"/>
    </xf>
    <xf numFmtId="0" fontId="12" fillId="0" borderId="68" xfId="0" applyFont="1" applyBorder="1" applyAlignment="1">
      <alignment horizontal="left" vertical="center"/>
    </xf>
    <xf numFmtId="0" fontId="12" fillId="0" borderId="51" xfId="0" applyFont="1" applyBorder="1" applyAlignment="1">
      <alignment horizontal="left" vertical="center"/>
    </xf>
    <xf numFmtId="174" fontId="85" fillId="0" borderId="44" xfId="0" applyNumberFormat="1" applyFont="1" applyBorder="1" applyAlignment="1">
      <alignment horizontal="center" vertical="center"/>
    </xf>
    <xf numFmtId="0" fontId="12" fillId="0" borderId="0" xfId="0" applyFont="1" applyAlignment="1">
      <alignment vertical="center"/>
    </xf>
    <xf numFmtId="0" fontId="4" fillId="0" borderId="54" xfId="0" applyFont="1" applyBorder="1" applyAlignment="1">
      <alignment vertical="center"/>
    </xf>
    <xf numFmtId="175" fontId="5" fillId="0" borderId="44" xfId="0" applyNumberFormat="1" applyFont="1" applyBorder="1" applyAlignment="1">
      <alignment horizontal="center" vertical="center"/>
    </xf>
    <xf numFmtId="0" fontId="7" fillId="0" borderId="7" xfId="0" applyFont="1" applyBorder="1" applyAlignment="1">
      <alignment horizontal="left" vertical="center"/>
    </xf>
    <xf numFmtId="0" fontId="7" fillId="0" borderId="50" xfId="0" applyFont="1" applyBorder="1" applyAlignment="1">
      <alignment horizontal="left" vertical="center"/>
    </xf>
    <xf numFmtId="174" fontId="28" fillId="0" borderId="44" xfId="0" applyNumberFormat="1" applyFont="1" applyBorder="1" applyAlignment="1">
      <alignment horizontal="center" vertical="center"/>
    </xf>
    <xf numFmtId="0" fontId="7" fillId="0" borderId="51" xfId="0" applyFont="1" applyBorder="1" applyAlignment="1">
      <alignment horizontal="left" vertical="center"/>
    </xf>
    <xf numFmtId="0" fontId="7" fillId="0" borderId="28" xfId="0" applyFont="1" applyBorder="1" applyAlignment="1">
      <alignment horizontal="left" vertical="center"/>
    </xf>
    <xf numFmtId="0" fontId="12" fillId="0" borderId="203" xfId="0" applyFont="1" applyBorder="1" applyAlignment="1">
      <alignment horizontal="centerContinuous" vertical="center"/>
    </xf>
    <xf numFmtId="174" fontId="5" fillId="0" borderId="203" xfId="0" applyNumberFormat="1" applyFont="1" applyBorder="1" applyAlignment="1">
      <alignment horizontal="centerContinuous" vertical="center"/>
    </xf>
    <xf numFmtId="174" fontId="5" fillId="0" borderId="51" xfId="0" applyNumberFormat="1" applyFont="1" applyBorder="1" applyAlignment="1">
      <alignment horizontal="centerContinuous" vertical="center"/>
    </xf>
    <xf numFmtId="174" fontId="34" fillId="0" borderId="28" xfId="0" applyNumberFormat="1" applyFont="1" applyBorder="1" applyAlignment="1">
      <alignment horizontal="center" vertical="center"/>
    </xf>
    <xf numFmtId="174" fontId="5" fillId="15" borderId="203" xfId="0" applyNumberFormat="1" applyFont="1" applyFill="1" applyBorder="1" applyAlignment="1">
      <alignment horizontal="centerContinuous" vertical="center"/>
    </xf>
    <xf numFmtId="174" fontId="5" fillId="15" borderId="51" xfId="0" applyNumberFormat="1" applyFont="1" applyFill="1" applyBorder="1" applyAlignment="1">
      <alignment horizontal="centerContinuous" vertical="center"/>
    </xf>
    <xf numFmtId="0" fontId="155" fillId="17" borderId="218" xfId="0" applyFont="1" applyFill="1" applyBorder="1" applyAlignment="1">
      <alignment horizontal="center" vertical="center" wrapText="1"/>
    </xf>
    <xf numFmtId="0" fontId="122" fillId="17" borderId="0" xfId="0" applyFont="1" applyFill="1" applyAlignment="1">
      <alignment horizontal="center"/>
    </xf>
    <xf numFmtId="3" fontId="4" fillId="17" borderId="0" xfId="10" applyNumberFormat="1" applyFont="1" applyFill="1" applyAlignment="1">
      <alignment horizontal="center"/>
    </xf>
    <xf numFmtId="3" fontId="19" fillId="3" borderId="70" xfId="0" applyNumberFormat="1" applyFont="1" applyFill="1" applyBorder="1" applyAlignment="1" applyProtection="1">
      <alignment wrapText="1"/>
      <protection locked="0"/>
    </xf>
    <xf numFmtId="0" fontId="4" fillId="2" borderId="0" xfId="22" applyFont="1"/>
    <xf numFmtId="0" fontId="156" fillId="0" borderId="0" xfId="0" applyFont="1" applyAlignment="1">
      <alignment horizontal="center" vertical="center"/>
    </xf>
    <xf numFmtId="0" fontId="6" fillId="0" borderId="113" xfId="0" applyFont="1" applyBorder="1" applyAlignment="1">
      <alignment vertical="center" wrapText="1"/>
    </xf>
    <xf numFmtId="0" fontId="127" fillId="0" borderId="0" xfId="0" applyFont="1" applyAlignment="1">
      <alignment horizontal="center" vertical="center"/>
    </xf>
    <xf numFmtId="0" fontId="3" fillId="0" borderId="3" xfId="0" applyFont="1" applyBorder="1" applyAlignment="1">
      <alignment horizontal="centerContinuous" vertical="center"/>
    </xf>
    <xf numFmtId="0" fontId="4" fillId="0" borderId="68" xfId="0" applyFont="1" applyBorder="1" applyAlignment="1">
      <alignment horizontal="centerContinuous" vertical="center"/>
    </xf>
    <xf numFmtId="0" fontId="28" fillId="0" borderId="12" xfId="0" applyFont="1" applyBorder="1" applyAlignment="1">
      <alignment horizontal="center" vertical="center"/>
    </xf>
    <xf numFmtId="0" fontId="7" fillId="0" borderId="13" xfId="0" applyFont="1" applyBorder="1" applyAlignment="1">
      <alignment horizontal="center" vertical="center" wrapText="1"/>
    </xf>
    <xf numFmtId="0" fontId="7" fillId="0" borderId="37" xfId="0" applyFont="1" applyBorder="1" applyAlignment="1">
      <alignment horizontal="centerContinuous" vertical="center"/>
    </xf>
    <xf numFmtId="0" fontId="7" fillId="0" borderId="38" xfId="0" applyFont="1" applyBorder="1" applyAlignment="1">
      <alignment horizontal="centerContinuous" vertical="center"/>
    </xf>
    <xf numFmtId="0" fontId="4" fillId="0" borderId="89" xfId="0" applyFont="1" applyBorder="1" applyAlignment="1">
      <alignment horizontal="centerContinuous"/>
    </xf>
    <xf numFmtId="0" fontId="12" fillId="0" borderId="22" xfId="0" applyFont="1" applyBorder="1" applyAlignment="1">
      <alignment horizontal="center"/>
    </xf>
    <xf numFmtId="0" fontId="13" fillId="0" borderId="18" xfId="0" applyFont="1" applyBorder="1" applyAlignment="1">
      <alignment horizontal="center"/>
    </xf>
    <xf numFmtId="0" fontId="13" fillId="0" borderId="19" xfId="0" applyFont="1" applyBorder="1" applyAlignment="1">
      <alignment horizontal="center"/>
    </xf>
    <xf numFmtId="0" fontId="13" fillId="0" borderId="34" xfId="0" applyFont="1" applyBorder="1" applyAlignment="1">
      <alignment horizontal="center"/>
    </xf>
    <xf numFmtId="0" fontId="5" fillId="0" borderId="31" xfId="0" applyFont="1" applyBorder="1" applyAlignment="1">
      <alignment horizontal="left"/>
    </xf>
    <xf numFmtId="0" fontId="34" fillId="0" borderId="13" xfId="0" applyFont="1" applyBorder="1" applyAlignment="1">
      <alignment horizontal="center"/>
    </xf>
    <xf numFmtId="2" fontId="4" fillId="0" borderId="210" xfId="4" applyNumberFormat="1" applyFont="1" applyFill="1" applyBorder="1" applyAlignment="1" applyProtection="1">
      <protection locked="0"/>
    </xf>
    <xf numFmtId="2" fontId="4" fillId="0" borderId="67" xfId="4" applyNumberFormat="1" applyFont="1" applyFill="1" applyBorder="1" applyAlignment="1" applyProtection="1">
      <protection locked="0"/>
    </xf>
    <xf numFmtId="2" fontId="4" fillId="0" borderId="71" xfId="4" applyNumberFormat="1" applyFont="1" applyFill="1" applyBorder="1" applyAlignment="1" applyProtection="1">
      <protection locked="0"/>
    </xf>
    <xf numFmtId="0" fontId="34" fillId="0" borderId="54" xfId="0" applyFont="1" applyBorder="1" applyAlignment="1">
      <alignment horizontal="center"/>
    </xf>
    <xf numFmtId="2" fontId="4" fillId="0" borderId="18" xfId="4" applyNumberFormat="1" applyFont="1" applyFill="1" applyBorder="1" applyAlignment="1" applyProtection="1">
      <protection locked="0"/>
    </xf>
    <xf numFmtId="2" fontId="4" fillId="0" borderId="41" xfId="4" applyNumberFormat="1" applyFont="1" applyFill="1" applyBorder="1" applyAlignment="1" applyProtection="1">
      <protection locked="0"/>
    </xf>
    <xf numFmtId="2" fontId="4" fillId="0" borderId="69" xfId="4" applyNumberFormat="1" applyFont="1" applyFill="1" applyBorder="1" applyAlignment="1" applyProtection="1">
      <protection locked="0"/>
    </xf>
    <xf numFmtId="2" fontId="4" fillId="0" borderId="70" xfId="4" applyNumberFormat="1" applyFont="1" applyFill="1" applyBorder="1" applyAlignment="1" applyProtection="1">
      <protection locked="0"/>
    </xf>
    <xf numFmtId="2" fontId="4" fillId="0" borderId="56" xfId="4" applyNumberFormat="1" applyFont="1" applyFill="1" applyBorder="1" applyAlignment="1" applyProtection="1">
      <protection locked="0"/>
    </xf>
    <xf numFmtId="0" fontId="34" fillId="0" borderId="7" xfId="0" applyFont="1" applyBorder="1" applyAlignment="1">
      <alignment horizontal="center"/>
    </xf>
    <xf numFmtId="40" fontId="4" fillId="0" borderId="97" xfId="4" applyFont="1" applyFill="1" applyBorder="1" applyAlignment="1"/>
    <xf numFmtId="40" fontId="4" fillId="0" borderId="98" xfId="4" applyFont="1" applyFill="1" applyBorder="1" applyAlignment="1"/>
    <xf numFmtId="40" fontId="4" fillId="0" borderId="99" xfId="4" applyFont="1" applyFill="1" applyBorder="1" applyAlignment="1"/>
    <xf numFmtId="0" fontId="4" fillId="0" borderId="113" xfId="0" applyFont="1" applyBorder="1" applyAlignment="1">
      <alignment horizontal="centerContinuous" vertical="center"/>
    </xf>
    <xf numFmtId="0" fontId="4" fillId="0" borderId="78" xfId="0" applyFont="1" applyBorder="1" applyAlignment="1">
      <alignment horizontal="centerContinuous" vertical="center"/>
    </xf>
    <xf numFmtId="0" fontId="4" fillId="0" borderId="5" xfId="0" applyFont="1" applyBorder="1"/>
    <xf numFmtId="0" fontId="4" fillId="0" borderId="29" xfId="0" applyFont="1" applyBorder="1"/>
    <xf numFmtId="169" fontId="4" fillId="0" borderId="210" xfId="4" applyNumberFormat="1" applyFont="1" applyFill="1" applyBorder="1" applyAlignment="1" applyProtection="1">
      <protection locked="0"/>
    </xf>
    <xf numFmtId="169" fontId="4" fillId="0" borderId="71" xfId="4" applyNumberFormat="1" applyFont="1" applyFill="1" applyBorder="1" applyAlignment="1" applyProtection="1">
      <protection locked="0"/>
    </xf>
    <xf numFmtId="169" fontId="4" fillId="0" borderId="18" xfId="4" applyNumberFormat="1" applyFont="1" applyFill="1" applyBorder="1" applyAlignment="1" applyProtection="1">
      <protection locked="0"/>
    </xf>
    <xf numFmtId="169" fontId="4" fillId="0" borderId="69" xfId="4" applyNumberFormat="1" applyFont="1" applyFill="1" applyBorder="1" applyAlignment="1" applyProtection="1">
      <protection locked="0"/>
    </xf>
    <xf numFmtId="169" fontId="4" fillId="0" borderId="70" xfId="4" applyNumberFormat="1" applyFont="1" applyFill="1" applyBorder="1" applyAlignment="1" applyProtection="1">
      <protection locked="0"/>
    </xf>
    <xf numFmtId="169" fontId="4" fillId="0" borderId="56" xfId="4" applyNumberFormat="1" applyFont="1" applyFill="1" applyBorder="1" applyAlignment="1" applyProtection="1">
      <protection locked="0"/>
    </xf>
    <xf numFmtId="0" fontId="112" fillId="0" borderId="0" xfId="0" applyFont="1" applyAlignment="1">
      <alignment vertical="center" wrapText="1"/>
    </xf>
    <xf numFmtId="0" fontId="157" fillId="17" borderId="0" xfId="10" applyFont="1" applyFill="1" applyAlignment="1">
      <alignment horizontal="center" vertical="center"/>
    </xf>
    <xf numFmtId="0" fontId="116" fillId="0" borderId="0" xfId="10" applyFont="1" applyAlignment="1">
      <alignment horizontal="centerContinuous" vertical="center"/>
    </xf>
    <xf numFmtId="0" fontId="0" fillId="0" borderId="0" xfId="0" applyAlignment="1">
      <alignment horizontal="centerContinuous" vertical="center"/>
    </xf>
    <xf numFmtId="0" fontId="98" fillId="0" borderId="12" xfId="10" applyFont="1" applyBorder="1" applyAlignment="1">
      <alignment vertical="center" wrapText="1"/>
    </xf>
    <xf numFmtId="0" fontId="3" fillId="0" borderId="12" xfId="10" applyFont="1" applyBorder="1" applyAlignment="1">
      <alignment horizontal="center" vertical="center"/>
    </xf>
    <xf numFmtId="0" fontId="116" fillId="0" borderId="0" xfId="10" applyFont="1" applyAlignment="1">
      <alignment horizontal="left" vertical="center"/>
    </xf>
    <xf numFmtId="0" fontId="3" fillId="0" borderId="1" xfId="10" applyFont="1" applyBorder="1" applyAlignment="1">
      <alignment vertical="center" wrapText="1"/>
    </xf>
    <xf numFmtId="0" fontId="3" fillId="0" borderId="12" xfId="10" applyFont="1" applyBorder="1" applyAlignment="1">
      <alignment vertical="center" wrapText="1"/>
    </xf>
    <xf numFmtId="0" fontId="3" fillId="0" borderId="12" xfId="10" applyFont="1" applyBorder="1"/>
    <xf numFmtId="0" fontId="0" fillId="0" borderId="0" xfId="0" applyAlignment="1">
      <alignment horizontal="centerContinuous" vertical="center" wrapText="1"/>
    </xf>
    <xf numFmtId="0" fontId="3" fillId="0" borderId="1" xfId="10" applyFont="1" applyBorder="1" applyAlignment="1">
      <alignment horizontal="center" vertical="center" wrapText="1"/>
    </xf>
    <xf numFmtId="0" fontId="3" fillId="0" borderId="12" xfId="10" applyFont="1" applyBorder="1" applyAlignment="1">
      <alignment horizontal="center" vertical="center" wrapText="1"/>
    </xf>
    <xf numFmtId="0" fontId="131" fillId="0" borderId="28" xfId="13" applyFont="1" applyBorder="1" applyAlignment="1" applyProtection="1">
      <alignment horizontal="center" vertical="center" wrapText="1"/>
      <protection locked="0"/>
    </xf>
    <xf numFmtId="0" fontId="101" fillId="12" borderId="0" xfId="10" applyFont="1" applyFill="1" applyAlignment="1">
      <alignment horizontal="centerContinuous" vertical="center"/>
    </xf>
    <xf numFmtId="0" fontId="121" fillId="0" borderId="0" xfId="14" applyFont="1" applyAlignment="1">
      <alignment vertical="center" wrapText="1"/>
    </xf>
    <xf numFmtId="0" fontId="129" fillId="0" borderId="0" xfId="14" applyFont="1" applyAlignment="1">
      <alignment vertical="center"/>
    </xf>
    <xf numFmtId="0" fontId="157" fillId="0" borderId="0" xfId="14" applyFont="1" applyAlignment="1">
      <alignment vertical="center"/>
    </xf>
    <xf numFmtId="0" fontId="130" fillId="0" borderId="0" xfId="14" applyFont="1" applyAlignment="1">
      <alignment vertical="center" wrapText="1"/>
    </xf>
    <xf numFmtId="0" fontId="131" fillId="0" borderId="0" xfId="14" applyFont="1" applyAlignment="1">
      <alignment horizontal="center" vertical="center"/>
    </xf>
    <xf numFmtId="0" fontId="134" fillId="0" borderId="0" xfId="14" applyFont="1" applyAlignment="1">
      <alignment vertical="center" wrapText="1"/>
    </xf>
    <xf numFmtId="0" fontId="5" fillId="0" borderId="0" xfId="14" applyFont="1" applyAlignment="1">
      <alignment horizontal="center" vertical="center"/>
    </xf>
    <xf numFmtId="0" fontId="4" fillId="0" borderId="0" xfId="14" applyFont="1" applyAlignment="1">
      <alignment horizontal="center" vertical="center"/>
    </xf>
    <xf numFmtId="0" fontId="26" fillId="0" borderId="0" xfId="14" applyFont="1" applyAlignment="1">
      <alignment vertical="center"/>
    </xf>
    <xf numFmtId="0" fontId="26" fillId="0" borderId="0" xfId="14" applyFont="1" applyAlignment="1">
      <alignment vertical="center" wrapText="1"/>
    </xf>
    <xf numFmtId="3" fontId="131" fillId="0" borderId="28" xfId="14" applyNumberFormat="1" applyFont="1" applyBorder="1" applyAlignment="1" applyProtection="1">
      <alignment horizontal="center" vertical="center" wrapText="1"/>
      <protection locked="0"/>
    </xf>
    <xf numFmtId="0" fontId="129" fillId="0" borderId="0" xfId="14" applyFont="1" applyAlignment="1" applyProtection="1">
      <alignment horizontal="center" vertical="center"/>
      <protection hidden="1"/>
    </xf>
    <xf numFmtId="0" fontId="16" fillId="0" borderId="0" xfId="14" applyFont="1" applyAlignment="1">
      <alignment vertical="center" wrapText="1"/>
    </xf>
    <xf numFmtId="176" fontId="5" fillId="20" borderId="209" xfId="0" applyNumberFormat="1" applyFont="1" applyFill="1" applyBorder="1" applyAlignment="1">
      <alignment horizontal="center" vertical="center"/>
    </xf>
    <xf numFmtId="176" fontId="5" fillId="20" borderId="147" xfId="0" applyNumberFormat="1" applyFont="1" applyFill="1" applyBorder="1" applyAlignment="1">
      <alignment horizontal="center" vertical="center"/>
    </xf>
    <xf numFmtId="0" fontId="125" fillId="0" borderId="0" xfId="0" applyFont="1"/>
    <xf numFmtId="176" fontId="5" fillId="20" borderId="13" xfId="0" applyNumberFormat="1" applyFont="1" applyFill="1" applyBorder="1" applyAlignment="1">
      <alignment horizontal="center" vertical="center"/>
    </xf>
    <xf numFmtId="176" fontId="5" fillId="20" borderId="7" xfId="0" applyNumberFormat="1" applyFont="1" applyFill="1" applyBorder="1" applyAlignment="1">
      <alignment horizontal="center" vertical="center"/>
    </xf>
    <xf numFmtId="176" fontId="5" fillId="20" borderId="50" xfId="0" applyNumberFormat="1" applyFont="1" applyFill="1" applyBorder="1" applyAlignment="1">
      <alignment horizontal="center" vertical="center"/>
    </xf>
    <xf numFmtId="0" fontId="156" fillId="0" borderId="0" xfId="0" applyFont="1" applyAlignment="1">
      <alignment horizontal="center"/>
    </xf>
    <xf numFmtId="0" fontId="156" fillId="0" borderId="0" xfId="0" quotePrefix="1" applyFont="1" applyAlignment="1">
      <alignment horizontal="center"/>
    </xf>
    <xf numFmtId="0" fontId="158" fillId="0" borderId="0" xfId="0" applyFont="1" applyAlignment="1">
      <alignment horizontal="left" vertical="top"/>
    </xf>
    <xf numFmtId="174" fontId="34" fillId="20" borderId="209" xfId="0" applyNumberFormat="1" applyFont="1" applyFill="1" applyBorder="1" applyAlignment="1">
      <alignment horizontal="center" vertical="center"/>
    </xf>
    <xf numFmtId="174" fontId="34" fillId="20" borderId="216" xfId="0" applyNumberFormat="1" applyFont="1" applyFill="1" applyBorder="1" applyAlignment="1">
      <alignment horizontal="center" vertical="center"/>
    </xf>
    <xf numFmtId="174" fontId="34" fillId="20" borderId="13" xfId="0" applyNumberFormat="1" applyFont="1" applyFill="1" applyBorder="1" applyAlignment="1">
      <alignment horizontal="center" vertical="center"/>
    </xf>
    <xf numFmtId="174" fontId="34" fillId="20" borderId="147" xfId="0" applyNumberFormat="1" applyFont="1" applyFill="1" applyBorder="1" applyAlignment="1">
      <alignment horizontal="center" vertical="center"/>
    </xf>
    <xf numFmtId="174" fontId="34" fillId="20" borderId="7" xfId="0" applyNumberFormat="1" applyFont="1" applyFill="1" applyBorder="1" applyAlignment="1">
      <alignment horizontal="center" vertical="center"/>
    </xf>
    <xf numFmtId="174" fontId="34" fillId="20" borderId="0" xfId="0" applyNumberFormat="1" applyFont="1" applyFill="1" applyAlignment="1">
      <alignment horizontal="center" vertical="center"/>
    </xf>
    <xf numFmtId="174" fontId="34" fillId="20" borderId="50" xfId="0" applyNumberFormat="1" applyFont="1" applyFill="1" applyBorder="1" applyAlignment="1">
      <alignment horizontal="center" vertical="center"/>
    </xf>
    <xf numFmtId="174" fontId="34" fillId="20" borderId="48" xfId="0" applyNumberFormat="1" applyFont="1" applyFill="1" applyBorder="1" applyAlignment="1">
      <alignment horizontal="center" vertical="center"/>
    </xf>
    <xf numFmtId="174" fontId="34" fillId="20" borderId="28" xfId="0" applyNumberFormat="1" applyFont="1" applyFill="1" applyBorder="1" applyAlignment="1">
      <alignment horizontal="center" vertical="center"/>
    </xf>
    <xf numFmtId="174" fontId="34" fillId="20" borderId="49" xfId="0" applyNumberFormat="1" applyFont="1" applyFill="1" applyBorder="1" applyAlignment="1">
      <alignment horizontal="center" vertical="center"/>
    </xf>
    <xf numFmtId="0" fontId="25" fillId="10" borderId="0" xfId="10" applyFont="1" applyFill="1" applyAlignment="1">
      <alignment horizontal="center" vertical="center" wrapText="1"/>
    </xf>
    <xf numFmtId="0" fontId="10" fillId="0" borderId="0" xfId="0" applyFont="1" applyAlignment="1">
      <alignment vertical="top"/>
    </xf>
    <xf numFmtId="0" fontId="4" fillId="0" borderId="210" xfId="4" applyNumberFormat="1" applyFont="1" applyFill="1" applyBorder="1" applyAlignment="1" applyProtection="1">
      <protection locked="0"/>
    </xf>
    <xf numFmtId="0" fontId="4" fillId="0" borderId="71" xfId="4" applyNumberFormat="1" applyFont="1" applyFill="1" applyBorder="1" applyAlignment="1" applyProtection="1">
      <protection locked="0"/>
    </xf>
    <xf numFmtId="0" fontId="4" fillId="0" borderId="18" xfId="4" applyNumberFormat="1" applyFont="1" applyFill="1" applyBorder="1" applyAlignment="1" applyProtection="1">
      <protection locked="0"/>
    </xf>
    <xf numFmtId="0" fontId="4" fillId="0" borderId="69" xfId="4" applyNumberFormat="1" applyFont="1" applyFill="1" applyBorder="1" applyAlignment="1" applyProtection="1">
      <protection locked="0"/>
    </xf>
    <xf numFmtId="0" fontId="4" fillId="0" borderId="70" xfId="4" applyNumberFormat="1" applyFont="1" applyFill="1" applyBorder="1" applyAlignment="1" applyProtection="1">
      <protection locked="0"/>
    </xf>
    <xf numFmtId="0" fontId="4" fillId="0" borderId="56" xfId="4" applyNumberFormat="1" applyFont="1" applyFill="1" applyBorder="1" applyAlignment="1" applyProtection="1">
      <protection locked="0"/>
    </xf>
    <xf numFmtId="0" fontId="79" fillId="0" borderId="0" xfId="27" applyNumberFormat="1" applyFont="1" applyAlignment="1">
      <alignment horizontal="center" vertical="center" wrapText="1"/>
    </xf>
    <xf numFmtId="0" fontId="127" fillId="0" borderId="0" xfId="0" applyFont="1" applyAlignment="1" applyProtection="1">
      <alignment horizontal="center" vertical="center"/>
      <protection locked="0"/>
    </xf>
    <xf numFmtId="0" fontId="28" fillId="0" borderId="113" xfId="0" applyFont="1" applyBorder="1" applyAlignment="1">
      <alignment horizontal="left" vertical="center" wrapText="1"/>
    </xf>
    <xf numFmtId="0" fontId="28" fillId="0" borderId="176" xfId="0" applyFont="1" applyBorder="1" applyAlignment="1">
      <alignment vertical="center"/>
    </xf>
    <xf numFmtId="0" fontId="4" fillId="0" borderId="135" xfId="0" applyFont="1" applyBorder="1" applyAlignment="1">
      <alignment horizontal="center"/>
    </xf>
    <xf numFmtId="0" fontId="4" fillId="0" borderId="135" xfId="0" applyFont="1" applyBorder="1"/>
    <xf numFmtId="0" fontId="28" fillId="0" borderId="135" xfId="0" applyFont="1" applyBorder="1" applyAlignment="1">
      <alignment horizontal="left" vertical="center" wrapText="1"/>
    </xf>
    <xf numFmtId="0" fontId="28" fillId="0" borderId="93" xfId="0" applyFont="1" applyBorder="1" applyAlignment="1">
      <alignment horizontal="left" vertical="center" wrapText="1"/>
    </xf>
    <xf numFmtId="0" fontId="28" fillId="0" borderId="34" xfId="0" applyFont="1" applyBorder="1" applyAlignment="1">
      <alignment horizontal="left" vertical="center" wrapText="1"/>
    </xf>
    <xf numFmtId="0" fontId="4" fillId="0" borderId="12" xfId="0" applyFont="1" applyBorder="1" applyAlignment="1">
      <alignment horizontal="right"/>
    </xf>
    <xf numFmtId="0" fontId="4" fillId="0" borderId="0" xfId="0" applyFont="1" applyAlignment="1">
      <alignment horizontal="right"/>
    </xf>
    <xf numFmtId="0" fontId="4" fillId="0" borderId="6" xfId="0" applyFont="1" applyBorder="1"/>
    <xf numFmtId="0" fontId="4" fillId="0" borderId="113" xfId="0" applyFont="1" applyBorder="1" applyAlignment="1">
      <alignment horizontal="center"/>
    </xf>
    <xf numFmtId="0" fontId="28" fillId="0" borderId="217" xfId="0" applyFont="1" applyBorder="1" applyAlignment="1">
      <alignment horizontal="left" vertical="center" wrapText="1"/>
    </xf>
    <xf numFmtId="0" fontId="4" fillId="12" borderId="28" xfId="0" applyFont="1" applyFill="1" applyBorder="1"/>
    <xf numFmtId="40" fontId="50" fillId="0" borderId="28" xfId="4" applyFont="1" applyBorder="1" applyAlignment="1">
      <alignment horizontal="center"/>
    </xf>
    <xf numFmtId="0" fontId="16" fillId="0" borderId="28" xfId="0" applyFont="1" applyBorder="1" applyAlignment="1">
      <alignment horizontal="center"/>
    </xf>
    <xf numFmtId="0" fontId="4" fillId="0" borderId="21" xfId="0" applyFont="1" applyBorder="1" applyAlignment="1">
      <alignment horizontal="center" vertical="center"/>
    </xf>
    <xf numFmtId="0" fontId="15" fillId="0" borderId="26" xfId="0" applyFont="1" applyBorder="1" applyAlignment="1">
      <alignment horizontal="center" vertical="center" wrapText="1"/>
    </xf>
    <xf numFmtId="0" fontId="15" fillId="0" borderId="35" xfId="0" applyFont="1" applyBorder="1" applyAlignment="1">
      <alignment horizontal="center" vertical="center" wrapText="1"/>
    </xf>
    <xf numFmtId="0" fontId="4" fillId="0" borderId="46" xfId="0" applyFont="1" applyBorder="1" applyAlignment="1">
      <alignment horizontal="center" vertical="center" wrapText="1"/>
    </xf>
    <xf numFmtId="0" fontId="13" fillId="0" borderId="23" xfId="0" applyFont="1" applyBorder="1" applyAlignment="1">
      <alignment horizontal="center"/>
    </xf>
    <xf numFmtId="0" fontId="13" fillId="0" borderId="24" xfId="0" applyFont="1" applyBorder="1" applyAlignment="1">
      <alignment horizontal="center"/>
    </xf>
    <xf numFmtId="0" fontId="13" fillId="0" borderId="25" xfId="0" applyFont="1" applyBorder="1" applyAlignment="1">
      <alignment horizontal="center"/>
    </xf>
    <xf numFmtId="0" fontId="7" fillId="13" borderId="88" xfId="0" applyFont="1" applyFill="1" applyBorder="1" applyAlignment="1">
      <alignment horizontal="center" vertical="center"/>
    </xf>
    <xf numFmtId="0" fontId="7" fillId="13" borderId="200" xfId="0" applyFont="1" applyFill="1" applyBorder="1" applyAlignment="1">
      <alignment horizontal="center" vertical="center" wrapText="1"/>
    </xf>
    <xf numFmtId="0" fontId="7" fillId="13" borderId="201" xfId="0" applyFont="1" applyFill="1" applyBorder="1" applyAlignment="1">
      <alignment horizontal="center" vertical="center" wrapText="1"/>
    </xf>
    <xf numFmtId="0" fontId="23" fillId="0" borderId="65" xfId="0" applyFont="1" applyBorder="1" applyAlignment="1">
      <alignment horizontal="center" vertical="center" wrapText="1"/>
    </xf>
    <xf numFmtId="3" fontId="23" fillId="0" borderId="220" xfId="0" applyNumberFormat="1" applyFont="1" applyBorder="1" applyAlignment="1">
      <alignment vertical="center"/>
    </xf>
    <xf numFmtId="0" fontId="10" fillId="13" borderId="212" xfId="0" applyFont="1" applyFill="1" applyBorder="1" applyAlignment="1">
      <alignment horizontal="center" vertical="center" wrapText="1"/>
    </xf>
    <xf numFmtId="0" fontId="7" fillId="13" borderId="28" xfId="0" applyFont="1" applyFill="1" applyBorder="1" applyAlignment="1">
      <alignment horizontal="center" vertical="center" wrapText="1"/>
    </xf>
    <xf numFmtId="0" fontId="4" fillId="0" borderId="142" xfId="0" applyFont="1" applyBorder="1" applyAlignment="1">
      <alignment horizontal="justify" wrapText="1"/>
    </xf>
    <xf numFmtId="3" fontId="16" fillId="0" borderId="143" xfId="0" applyNumberFormat="1" applyFont="1" applyBorder="1" applyAlignment="1">
      <alignment vertical="center"/>
    </xf>
    <xf numFmtId="0" fontId="16" fillId="0" borderId="71" xfId="0" applyFont="1" applyBorder="1" applyAlignment="1" applyProtection="1">
      <alignment wrapText="1"/>
      <protection locked="0"/>
    </xf>
    <xf numFmtId="0" fontId="7" fillId="13" borderId="71" xfId="0" applyFont="1" applyFill="1" applyBorder="1" applyAlignment="1">
      <alignment horizontal="center" vertical="center" wrapText="1"/>
    </xf>
    <xf numFmtId="0" fontId="4" fillId="0" borderId="150" xfId="0" applyFont="1" applyBorder="1" applyAlignment="1">
      <alignment horizontal="justify"/>
    </xf>
    <xf numFmtId="3" fontId="16" fillId="0" borderId="53" xfId="0" applyNumberFormat="1" applyFont="1" applyBorder="1" applyAlignment="1">
      <alignment vertical="center"/>
    </xf>
    <xf numFmtId="0" fontId="16" fillId="0" borderId="149" xfId="0" applyFont="1" applyBorder="1" applyAlignment="1" applyProtection="1">
      <alignment wrapText="1"/>
      <protection locked="0"/>
    </xf>
    <xf numFmtId="0" fontId="3" fillId="2" borderId="0" xfId="22" applyFont="1"/>
    <xf numFmtId="0" fontId="3" fillId="2" borderId="0" xfId="22" applyFont="1" applyAlignment="1">
      <alignment horizontal="center"/>
    </xf>
    <xf numFmtId="0" fontId="26" fillId="2" borderId="0" xfId="22"/>
    <xf numFmtId="0" fontId="57" fillId="2" borderId="0" xfId="22" applyFont="1" applyAlignment="1">
      <alignment horizontal="center"/>
    </xf>
    <xf numFmtId="0" fontId="59" fillId="2" borderId="107" xfId="22" applyFont="1" applyBorder="1" applyAlignment="1">
      <alignment horizontal="centerContinuous" vertical="center"/>
    </xf>
    <xf numFmtId="0" fontId="60" fillId="2" borderId="108" xfId="22" applyFont="1" applyBorder="1" applyAlignment="1">
      <alignment horizontal="centerContinuous" vertical="center"/>
    </xf>
    <xf numFmtId="0" fontId="59" fillId="2" borderId="105" xfId="22" applyFont="1" applyBorder="1" applyAlignment="1">
      <alignment horizontal="centerContinuous" vertical="center" wrapText="1"/>
    </xf>
    <xf numFmtId="0" fontId="59" fillId="2" borderId="109" xfId="22" applyFont="1" applyBorder="1" applyAlignment="1">
      <alignment horizontal="centerContinuous" vertical="center"/>
    </xf>
    <xf numFmtId="0" fontId="122" fillId="2" borderId="0" xfId="22" applyFont="1"/>
    <xf numFmtId="3" fontId="4" fillId="2" borderId="228" xfId="22" applyNumberFormat="1" applyFont="1" applyBorder="1" applyProtection="1">
      <protection locked="0"/>
    </xf>
    <xf numFmtId="3" fontId="4" fillId="2" borderId="229" xfId="22" applyNumberFormat="1" applyFont="1" applyBorder="1" applyProtection="1">
      <protection locked="0"/>
    </xf>
    <xf numFmtId="3" fontId="4" fillId="2" borderId="232" xfId="22" applyNumberFormat="1" applyFont="1" applyBorder="1" applyAlignment="1" applyProtection="1">
      <alignment vertical="center"/>
      <protection locked="0"/>
    </xf>
    <xf numFmtId="3" fontId="4" fillId="2" borderId="233" xfId="22" applyNumberFormat="1" applyFont="1" applyBorder="1" applyAlignment="1" applyProtection="1">
      <alignment vertical="center"/>
      <protection locked="0"/>
    </xf>
    <xf numFmtId="3" fontId="4" fillId="2" borderId="170" xfId="22" applyNumberFormat="1" applyFont="1" applyBorder="1" applyProtection="1">
      <protection locked="0"/>
    </xf>
    <xf numFmtId="3" fontId="4" fillId="2" borderId="169" xfId="22" applyNumberFormat="1" applyFont="1" applyBorder="1" applyProtection="1">
      <protection locked="0"/>
    </xf>
    <xf numFmtId="3" fontId="4" fillId="2" borderId="159" xfId="22" applyNumberFormat="1" applyFont="1" applyBorder="1" applyAlignment="1" applyProtection="1">
      <alignment vertical="center"/>
      <protection locked="0"/>
    </xf>
    <xf numFmtId="3" fontId="4" fillId="2" borderId="160" xfId="22" applyNumberFormat="1" applyFont="1" applyBorder="1" applyAlignment="1" applyProtection="1">
      <alignment vertical="center"/>
      <protection locked="0"/>
    </xf>
    <xf numFmtId="3" fontId="4" fillId="2" borderId="238" xfId="22" applyNumberFormat="1" applyFont="1" applyBorder="1" applyAlignment="1" applyProtection="1">
      <alignment vertical="center"/>
      <protection locked="0"/>
    </xf>
    <xf numFmtId="3" fontId="4" fillId="2" borderId="161" xfId="22" applyNumberFormat="1" applyFont="1" applyBorder="1" applyAlignment="1" applyProtection="1">
      <alignment vertical="center"/>
      <protection locked="0"/>
    </xf>
    <xf numFmtId="3" fontId="4" fillId="2" borderId="162" xfId="22" applyNumberFormat="1" applyFont="1" applyBorder="1" applyAlignment="1" applyProtection="1">
      <alignment vertical="center"/>
      <protection locked="0"/>
    </xf>
    <xf numFmtId="3" fontId="4" fillId="2" borderId="196" xfId="22" applyNumberFormat="1" applyFont="1" applyBorder="1" applyAlignment="1" applyProtection="1">
      <alignment vertical="center"/>
      <protection locked="0"/>
    </xf>
    <xf numFmtId="3" fontId="4" fillId="2" borderId="167" xfId="22" applyNumberFormat="1" applyFont="1" applyBorder="1" applyAlignment="1" applyProtection="1">
      <alignment vertical="center"/>
      <protection locked="0"/>
    </xf>
    <xf numFmtId="3" fontId="4" fillId="2" borderId="168" xfId="22" applyNumberFormat="1" applyFont="1" applyBorder="1" applyAlignment="1" applyProtection="1">
      <alignment vertical="center"/>
      <protection locked="0"/>
    </xf>
    <xf numFmtId="3" fontId="4" fillId="2" borderId="243" xfId="22" applyNumberFormat="1" applyFont="1" applyBorder="1" applyAlignment="1" applyProtection="1">
      <alignment vertical="center"/>
      <protection locked="0"/>
    </xf>
    <xf numFmtId="3" fontId="4" fillId="2" borderId="244" xfId="22" applyNumberFormat="1" applyFont="1" applyBorder="1" applyAlignment="1" applyProtection="1">
      <alignment vertical="center"/>
      <protection locked="0"/>
    </xf>
    <xf numFmtId="3" fontId="4" fillId="2" borderId="245" xfId="22" applyNumberFormat="1" applyFont="1" applyBorder="1" applyAlignment="1" applyProtection="1">
      <alignment vertical="center"/>
      <protection locked="0"/>
    </xf>
    <xf numFmtId="3" fontId="4" fillId="2" borderId="246" xfId="22" applyNumberFormat="1" applyFont="1" applyBorder="1" applyAlignment="1" applyProtection="1">
      <alignment vertical="center"/>
      <protection locked="0"/>
    </xf>
    <xf numFmtId="0" fontId="122" fillId="2" borderId="68" xfId="22" applyFont="1" applyBorder="1"/>
    <xf numFmtId="0" fontId="4" fillId="2" borderId="111" xfId="22" applyFont="1" applyBorder="1"/>
    <xf numFmtId="3" fontId="4" fillId="2" borderId="228" xfId="22" applyNumberFormat="1" applyFont="1" applyBorder="1" applyAlignment="1" applyProtection="1">
      <alignment vertical="center"/>
      <protection locked="0"/>
    </xf>
    <xf numFmtId="3" fontId="4" fillId="2" borderId="229" xfId="22" applyNumberFormat="1" applyFont="1" applyBorder="1" applyAlignment="1" applyProtection="1">
      <alignment vertical="center"/>
      <protection locked="0"/>
    </xf>
    <xf numFmtId="3" fontId="4" fillId="2" borderId="254" xfId="22" applyNumberFormat="1" applyFont="1" applyBorder="1" applyAlignment="1" applyProtection="1">
      <alignment vertical="center"/>
      <protection locked="0"/>
    </xf>
    <xf numFmtId="3" fontId="4" fillId="2" borderId="255" xfId="22" applyNumberFormat="1" applyFont="1" applyBorder="1" applyAlignment="1" applyProtection="1">
      <alignment vertical="center"/>
      <protection locked="0"/>
    </xf>
    <xf numFmtId="3" fontId="4" fillId="2" borderId="163" xfId="22" applyNumberFormat="1" applyFont="1" applyBorder="1" applyAlignment="1" applyProtection="1">
      <alignment vertical="center"/>
      <protection locked="0"/>
    </xf>
    <xf numFmtId="3" fontId="4" fillId="2" borderId="164" xfId="22" applyNumberFormat="1" applyFont="1" applyBorder="1" applyAlignment="1" applyProtection="1">
      <alignment vertical="center"/>
      <protection locked="0"/>
    </xf>
    <xf numFmtId="3" fontId="4" fillId="2" borderId="261" xfId="22" applyNumberFormat="1" applyFont="1" applyBorder="1" applyAlignment="1" applyProtection="1">
      <alignment vertical="center"/>
      <protection locked="0"/>
    </xf>
    <xf numFmtId="3" fontId="4" fillId="2" borderId="262" xfId="22" applyNumberFormat="1" applyFont="1" applyBorder="1" applyAlignment="1" applyProtection="1">
      <alignment vertical="center"/>
      <protection locked="0"/>
    </xf>
    <xf numFmtId="3" fontId="4" fillId="2" borderId="263" xfId="22" applyNumberFormat="1" applyFont="1" applyBorder="1" applyAlignment="1" applyProtection="1">
      <alignment vertical="center"/>
      <protection locked="0"/>
    </xf>
    <xf numFmtId="3" fontId="4" fillId="2" borderId="249" xfId="22" applyNumberFormat="1" applyFont="1" applyBorder="1" applyAlignment="1" applyProtection="1">
      <alignment vertical="center"/>
      <protection locked="0"/>
    </xf>
    <xf numFmtId="3" fontId="4" fillId="2" borderId="241" xfId="22" applyNumberFormat="1" applyFont="1" applyBorder="1" applyAlignment="1" applyProtection="1">
      <alignment vertical="center"/>
      <protection locked="0"/>
    </xf>
    <xf numFmtId="3" fontId="4" fillId="2" borderId="250" xfId="22" applyNumberFormat="1" applyFont="1" applyBorder="1" applyAlignment="1" applyProtection="1">
      <alignment vertical="center"/>
      <protection locked="0"/>
    </xf>
    <xf numFmtId="169" fontId="4" fillId="2" borderId="0" xfId="22" applyNumberFormat="1" applyFont="1" applyAlignment="1">
      <alignment vertical="center"/>
    </xf>
    <xf numFmtId="3" fontId="4" fillId="2" borderId="142" xfId="22" applyNumberFormat="1" applyFont="1" applyBorder="1" applyAlignment="1" applyProtection="1">
      <alignment vertical="center"/>
      <protection locked="0"/>
    </xf>
    <xf numFmtId="3" fontId="4" fillId="2" borderId="144" xfId="22" applyNumberFormat="1" applyFont="1" applyBorder="1" applyAlignment="1" applyProtection="1">
      <alignment vertical="center"/>
      <protection locked="0"/>
    </xf>
    <xf numFmtId="3" fontId="4" fillId="2" borderId="150" xfId="22" applyNumberFormat="1" applyFont="1" applyBorder="1" applyAlignment="1" applyProtection="1">
      <alignment vertical="center"/>
      <protection locked="0"/>
    </xf>
    <xf numFmtId="3" fontId="4" fillId="2" borderId="149" xfId="22" applyNumberFormat="1" applyFont="1" applyBorder="1" applyAlignment="1" applyProtection="1">
      <alignment vertical="center"/>
      <protection locked="0"/>
    </xf>
    <xf numFmtId="0" fontId="58" fillId="2" borderId="130" xfId="22" applyFont="1" applyBorder="1" applyAlignment="1">
      <alignment horizontal="center" vertical="center"/>
    </xf>
    <xf numFmtId="0" fontId="26" fillId="2" borderId="0" xfId="22" applyAlignment="1">
      <alignment horizontal="center"/>
    </xf>
    <xf numFmtId="0" fontId="57" fillId="2" borderId="0" xfId="22" applyFont="1" applyAlignment="1">
      <alignment horizontal="left"/>
    </xf>
    <xf numFmtId="0" fontId="57" fillId="2" borderId="0" xfId="22" applyFont="1" applyAlignment="1">
      <alignment horizontal="right"/>
    </xf>
    <xf numFmtId="0" fontId="57" fillId="2" borderId="105" xfId="22" applyFont="1" applyBorder="1" applyAlignment="1">
      <alignment horizontal="center"/>
    </xf>
    <xf numFmtId="0" fontId="59" fillId="2" borderId="132" xfId="22" applyFont="1" applyBorder="1" applyAlignment="1">
      <alignment horizontal="center"/>
    </xf>
    <xf numFmtId="0" fontId="59" fillId="2" borderId="133" xfId="22" applyFont="1" applyBorder="1" applyAlignment="1">
      <alignment horizontal="centerContinuous"/>
    </xf>
    <xf numFmtId="0" fontId="59" fillId="2" borderId="134" xfId="22" applyFont="1" applyBorder="1" applyAlignment="1">
      <alignment horizontal="center"/>
    </xf>
    <xf numFmtId="0" fontId="59" fillId="2" borderId="12" xfId="22" applyFont="1" applyBorder="1" applyAlignment="1">
      <alignment horizontal="center" vertical="center"/>
    </xf>
    <xf numFmtId="0" fontId="58" fillId="0" borderId="109" xfId="22" applyFont="1" applyFill="1" applyBorder="1" applyAlignment="1">
      <alignment horizontal="center" vertical="center"/>
    </xf>
    <xf numFmtId="0" fontId="59" fillId="2" borderId="135" xfId="22" applyFont="1" applyBorder="1" applyAlignment="1">
      <alignment horizontal="center"/>
    </xf>
    <xf numFmtId="0" fontId="59" fillId="2" borderId="155" xfId="22" applyFont="1" applyBorder="1" applyAlignment="1">
      <alignment horizontal="center"/>
    </xf>
    <xf numFmtId="0" fontId="64" fillId="2" borderId="136" xfId="22" applyFont="1" applyBorder="1" applyAlignment="1">
      <alignment vertical="center"/>
    </xf>
    <xf numFmtId="0" fontId="64" fillId="2" borderId="121" xfId="22" applyFont="1" applyBorder="1" applyAlignment="1">
      <alignment horizontal="center" vertical="center"/>
    </xf>
    <xf numFmtId="3" fontId="4" fillId="2" borderId="181" xfId="22" applyNumberFormat="1" applyFont="1" applyBorder="1" applyProtection="1">
      <protection locked="0"/>
    </xf>
    <xf numFmtId="3" fontId="4" fillId="2" borderId="162" xfId="22" applyNumberFormat="1" applyFont="1" applyBorder="1" applyProtection="1">
      <protection locked="0"/>
    </xf>
    <xf numFmtId="3" fontId="4" fillId="2" borderId="116" xfId="22" applyNumberFormat="1" applyFont="1" applyBorder="1" applyProtection="1">
      <protection locked="0"/>
    </xf>
    <xf numFmtId="3" fontId="4" fillId="2" borderId="161" xfId="22" applyNumberFormat="1" applyFont="1" applyBorder="1" applyProtection="1">
      <protection locked="0"/>
    </xf>
    <xf numFmtId="3" fontId="4" fillId="2" borderId="196" xfId="22" applyNumberFormat="1" applyFont="1" applyBorder="1" applyProtection="1">
      <protection locked="0"/>
    </xf>
    <xf numFmtId="0" fontId="64" fillId="2" borderId="117" xfId="22" applyFont="1" applyBorder="1" applyAlignment="1">
      <alignment vertical="center"/>
    </xf>
    <xf numFmtId="0" fontId="64" fillId="2" borderId="116" xfId="22" applyFont="1" applyBorder="1" applyAlignment="1">
      <alignment horizontal="center" vertical="center"/>
    </xf>
    <xf numFmtId="0" fontId="64" fillId="2" borderId="126" xfId="22" applyFont="1" applyBorder="1" applyAlignment="1">
      <alignment horizontal="center" vertical="center"/>
    </xf>
    <xf numFmtId="3" fontId="4" fillId="2" borderId="190" xfId="22" applyNumberFormat="1" applyFont="1" applyBorder="1" applyProtection="1">
      <protection locked="0"/>
    </xf>
    <xf numFmtId="3" fontId="4" fillId="2" borderId="166" xfId="22" applyNumberFormat="1" applyFont="1" applyBorder="1" applyProtection="1">
      <protection locked="0"/>
    </xf>
    <xf numFmtId="3" fontId="4" fillId="2" borderId="119" xfId="22" applyNumberFormat="1" applyFont="1" applyBorder="1" applyProtection="1">
      <protection locked="0"/>
    </xf>
    <xf numFmtId="3" fontId="4" fillId="2" borderId="165" xfId="22" applyNumberFormat="1" applyFont="1" applyBorder="1" applyProtection="1">
      <protection locked="0"/>
    </xf>
    <xf numFmtId="3" fontId="4" fillId="2" borderId="197" xfId="22" applyNumberFormat="1" applyFont="1" applyBorder="1" applyProtection="1">
      <protection locked="0"/>
    </xf>
    <xf numFmtId="0" fontId="58" fillId="2" borderId="115" xfId="22" applyFont="1" applyBorder="1" applyAlignment="1">
      <alignment horizontal="center" vertical="center"/>
    </xf>
    <xf numFmtId="0" fontId="4" fillId="2" borderId="114" xfId="22" applyFont="1" applyBorder="1"/>
    <xf numFmtId="3" fontId="4" fillId="2" borderId="271" xfId="22" applyNumberFormat="1" applyFont="1" applyBorder="1" applyProtection="1">
      <protection locked="0"/>
    </xf>
    <xf numFmtId="3" fontId="4" fillId="2" borderId="164" xfId="22" applyNumberFormat="1" applyFont="1" applyBorder="1" applyProtection="1">
      <protection locked="0"/>
    </xf>
    <xf numFmtId="3" fontId="4" fillId="2" borderId="126" xfId="22" applyNumberFormat="1" applyFont="1" applyBorder="1" applyProtection="1">
      <protection locked="0"/>
    </xf>
    <xf numFmtId="3" fontId="4" fillId="2" borderId="163" xfId="22" applyNumberFormat="1" applyFont="1" applyBorder="1" applyProtection="1">
      <protection locked="0"/>
    </xf>
    <xf numFmtId="3" fontId="4" fillId="2" borderId="272" xfId="22" applyNumberFormat="1" applyFont="1" applyBorder="1" applyProtection="1">
      <protection locked="0"/>
    </xf>
    <xf numFmtId="0" fontId="58" fillId="0" borderId="115" xfId="22" applyFont="1" applyFill="1" applyBorder="1" applyAlignment="1">
      <alignment horizontal="center" vertical="center"/>
    </xf>
    <xf numFmtId="0" fontId="64" fillId="0" borderId="117" xfId="22" applyFont="1" applyFill="1" applyBorder="1" applyAlignment="1">
      <alignment vertical="center"/>
    </xf>
    <xf numFmtId="3" fontId="4" fillId="0" borderId="181" xfId="22" applyNumberFormat="1" applyFont="1" applyFill="1" applyBorder="1" applyProtection="1">
      <protection locked="0"/>
    </xf>
    <xf numFmtId="3" fontId="4" fillId="0" borderId="162" xfId="22" applyNumberFormat="1" applyFont="1" applyFill="1" applyBorder="1" applyProtection="1">
      <protection locked="0"/>
    </xf>
    <xf numFmtId="3" fontId="4" fillId="0" borderId="116" xfId="22" applyNumberFormat="1" applyFont="1" applyFill="1" applyBorder="1" applyProtection="1">
      <protection locked="0"/>
    </xf>
    <xf numFmtId="3" fontId="4" fillId="0" borderId="161" xfId="22" applyNumberFormat="1" applyFont="1" applyFill="1" applyBorder="1" applyProtection="1">
      <protection locked="0"/>
    </xf>
    <xf numFmtId="3" fontId="4" fillId="0" borderId="196" xfId="22" applyNumberFormat="1" applyFont="1" applyFill="1" applyBorder="1" applyProtection="1">
      <protection locked="0"/>
    </xf>
    <xf numFmtId="0" fontId="64" fillId="2" borderId="124" xfId="22" applyFont="1" applyBorder="1" applyAlignment="1">
      <alignment vertical="center"/>
    </xf>
    <xf numFmtId="0" fontId="64" fillId="2" borderId="119" xfId="22" applyFont="1" applyBorder="1" applyAlignment="1">
      <alignment horizontal="center" vertical="center"/>
    </xf>
    <xf numFmtId="0" fontId="58" fillId="0" borderId="123" xfId="22" applyFont="1" applyFill="1" applyBorder="1" applyAlignment="1">
      <alignment horizontal="center" vertical="center"/>
    </xf>
    <xf numFmtId="0" fontId="64" fillId="2" borderId="273" xfId="22" applyFont="1" applyBorder="1" applyAlignment="1">
      <alignment vertical="center"/>
    </xf>
    <xf numFmtId="0" fontId="58" fillId="0" borderId="130" xfId="22" applyFont="1" applyFill="1" applyBorder="1" applyAlignment="1">
      <alignment horizontal="center" vertical="center"/>
    </xf>
    <xf numFmtId="0" fontId="64" fillId="2" borderId="265" xfId="22" applyFont="1" applyBorder="1" applyAlignment="1">
      <alignment vertical="center"/>
    </xf>
    <xf numFmtId="3" fontId="4" fillId="2" borderId="184" xfId="22" applyNumberFormat="1" applyFont="1" applyBorder="1" applyProtection="1">
      <protection locked="0"/>
    </xf>
    <xf numFmtId="3" fontId="4" fillId="2" borderId="274" xfId="22" applyNumberFormat="1" applyFont="1" applyBorder="1" applyProtection="1">
      <protection locked="0"/>
    </xf>
    <xf numFmtId="3" fontId="4" fillId="2" borderId="275" xfId="22" applyNumberFormat="1" applyFont="1" applyBorder="1" applyProtection="1">
      <protection locked="0"/>
    </xf>
    <xf numFmtId="0" fontId="64" fillId="2" borderId="270" xfId="22" applyFont="1" applyBorder="1" applyAlignment="1">
      <alignment vertical="center"/>
    </xf>
    <xf numFmtId="3" fontId="4" fillId="2" borderId="234" xfId="22" applyNumberFormat="1" applyFont="1" applyBorder="1" applyProtection="1">
      <protection locked="0"/>
    </xf>
    <xf numFmtId="3" fontId="4" fillId="2" borderId="233" xfId="22" applyNumberFormat="1" applyFont="1" applyBorder="1" applyProtection="1">
      <protection locked="0"/>
    </xf>
    <xf numFmtId="3" fontId="4" fillId="2" borderId="276" xfId="22" applyNumberFormat="1" applyFont="1" applyBorder="1" applyProtection="1">
      <protection locked="0"/>
    </xf>
    <xf numFmtId="3" fontId="4" fillId="2" borderId="232" xfId="22" applyNumberFormat="1" applyFont="1" applyBorder="1" applyProtection="1">
      <protection locked="0"/>
    </xf>
    <xf numFmtId="3" fontId="4" fillId="2" borderId="277" xfId="22" applyNumberFormat="1" applyFont="1" applyBorder="1" applyProtection="1">
      <protection locked="0"/>
    </xf>
    <xf numFmtId="3" fontId="4" fillId="2" borderId="281" xfId="22" applyNumberFormat="1" applyFont="1" applyBorder="1" applyProtection="1">
      <protection locked="0"/>
    </xf>
    <xf numFmtId="3" fontId="4" fillId="2" borderId="282" xfId="22" applyNumberFormat="1" applyFont="1" applyBorder="1" applyProtection="1">
      <protection locked="0"/>
    </xf>
    <xf numFmtId="3" fontId="4" fillId="2" borderId="93" xfId="22" applyNumberFormat="1" applyFont="1" applyBorder="1" applyProtection="1">
      <protection locked="0"/>
    </xf>
    <xf numFmtId="0" fontId="58" fillId="2" borderId="283" xfId="22" applyFont="1" applyBorder="1" applyAlignment="1">
      <alignment horizontal="center" vertical="center"/>
    </xf>
    <xf numFmtId="169" fontId="4" fillId="2" borderId="184" xfId="22" applyNumberFormat="1" applyFont="1" applyBorder="1" applyAlignment="1" applyProtection="1">
      <alignment vertical="center"/>
      <protection locked="0"/>
    </xf>
    <xf numFmtId="169" fontId="4" fillId="2" borderId="234" xfId="22" applyNumberFormat="1" applyFont="1" applyBorder="1" applyAlignment="1" applyProtection="1">
      <alignment vertical="center"/>
      <protection locked="0"/>
    </xf>
    <xf numFmtId="169" fontId="4" fillId="2" borderId="181" xfId="22" applyNumberFormat="1" applyFont="1" applyBorder="1" applyAlignment="1" applyProtection="1">
      <alignment vertical="center"/>
      <protection locked="0"/>
    </xf>
    <xf numFmtId="169" fontId="4" fillId="2" borderId="116" xfId="22" applyNumberFormat="1" applyFont="1" applyBorder="1" applyAlignment="1" applyProtection="1">
      <alignment vertical="center"/>
      <protection locked="0"/>
    </xf>
    <xf numFmtId="0" fontId="121" fillId="2" borderId="0" xfId="22" applyFont="1"/>
    <xf numFmtId="0" fontId="57" fillId="2" borderId="0" xfId="22" applyFont="1"/>
    <xf numFmtId="0" fontId="58" fillId="2" borderId="105" xfId="22" applyFont="1" applyBorder="1" applyAlignment="1">
      <alignment horizontal="center"/>
    </xf>
    <xf numFmtId="0" fontId="59" fillId="2" borderId="106" xfId="22" applyFont="1" applyBorder="1" applyAlignment="1">
      <alignment horizontal="center"/>
    </xf>
    <xf numFmtId="0" fontId="60" fillId="2" borderId="108" xfId="22" applyFont="1" applyBorder="1" applyAlignment="1">
      <alignment horizontal="centerContinuous"/>
    </xf>
    <xf numFmtId="0" fontId="61" fillId="2" borderId="134" xfId="22" applyFont="1" applyBorder="1" applyAlignment="1">
      <alignment horizontal="center"/>
    </xf>
    <xf numFmtId="0" fontId="61" fillId="2" borderId="172" xfId="22" applyFont="1" applyBorder="1" applyAlignment="1">
      <alignment horizontal="center" vertical="center"/>
    </xf>
    <xf numFmtId="0" fontId="59" fillId="2" borderId="174" xfId="22" applyFont="1" applyBorder="1" applyAlignment="1">
      <alignment horizontal="centerContinuous" vertical="center"/>
    </xf>
    <xf numFmtId="0" fontId="59" fillId="2" borderId="108" xfId="22" applyFont="1" applyBorder="1" applyAlignment="1">
      <alignment horizontal="centerContinuous" vertical="center"/>
    </xf>
    <xf numFmtId="0" fontId="59" fillId="2" borderId="180" xfId="22" applyFont="1" applyBorder="1" applyAlignment="1">
      <alignment horizontal="centerContinuous" vertical="center"/>
    </xf>
    <xf numFmtId="14" fontId="59" fillId="2" borderId="118" xfId="22" applyNumberFormat="1" applyFont="1" applyBorder="1" applyAlignment="1">
      <alignment horizontal="centerContinuous" vertical="center"/>
    </xf>
    <xf numFmtId="0" fontId="61" fillId="2" borderId="171" xfId="22" applyFont="1" applyBorder="1" applyAlignment="1">
      <alignment horizontal="center"/>
    </xf>
    <xf numFmtId="0" fontId="61" fillId="2" borderId="173" xfId="22" applyFont="1" applyBorder="1" applyAlignment="1">
      <alignment horizontal="center" vertical="center"/>
    </xf>
    <xf numFmtId="0" fontId="62" fillId="2" borderId="138" xfId="22" applyFont="1" applyBorder="1" applyAlignment="1">
      <alignment horizontal="center" vertical="center"/>
    </xf>
    <xf numFmtId="0" fontId="62" fillId="2" borderId="133" xfId="22" applyFont="1" applyBorder="1" applyAlignment="1">
      <alignment horizontal="center" vertical="center"/>
    </xf>
    <xf numFmtId="0" fontId="62" fillId="2" borderId="137" xfId="22" applyFont="1" applyBorder="1" applyAlignment="1">
      <alignment horizontal="center" vertical="center"/>
    </xf>
    <xf numFmtId="0" fontId="61" fillId="2" borderId="110" xfId="22" applyFont="1" applyBorder="1" applyAlignment="1">
      <alignment horizontal="center" vertical="center"/>
    </xf>
    <xf numFmtId="0" fontId="61" fillId="2" borderId="111" xfId="22" applyFont="1" applyBorder="1" applyAlignment="1">
      <alignment horizontal="center" vertical="center"/>
    </xf>
    <xf numFmtId="0" fontId="58" fillId="2" borderId="111" xfId="22" applyFont="1" applyBorder="1" applyAlignment="1">
      <alignment horizontal="center"/>
    </xf>
    <xf numFmtId="0" fontId="58" fillId="2" borderId="112" xfId="22" applyFont="1" applyBorder="1" applyAlignment="1">
      <alignment horizontal="center"/>
    </xf>
    <xf numFmtId="0" fontId="62" fillId="2" borderId="226" xfId="22" applyFont="1" applyBorder="1" applyAlignment="1">
      <alignment vertical="center"/>
    </xf>
    <xf numFmtId="0" fontId="62" fillId="2" borderId="227" xfId="22" applyFont="1" applyBorder="1" applyAlignment="1">
      <alignment horizontal="center" vertical="center"/>
    </xf>
    <xf numFmtId="0" fontId="62" fillId="2" borderId="180" xfId="22" applyFont="1" applyBorder="1" applyAlignment="1">
      <alignment vertical="center"/>
    </xf>
    <xf numFmtId="0" fontId="62" fillId="2" borderId="231" xfId="22" applyFont="1" applyBorder="1" applyAlignment="1">
      <alignment horizontal="center" vertical="center"/>
    </xf>
    <xf numFmtId="0" fontId="4" fillId="2" borderId="0" xfId="22" applyFont="1" applyAlignment="1">
      <alignment vertical="center"/>
    </xf>
    <xf numFmtId="0" fontId="61" fillId="2" borderId="0" xfId="22" applyFont="1" applyAlignment="1">
      <alignment horizontal="center" vertical="center"/>
    </xf>
    <xf numFmtId="0" fontId="58" fillId="2" borderId="0" xfId="22" applyFont="1" applyAlignment="1">
      <alignment horizontal="center"/>
    </xf>
    <xf numFmtId="0" fontId="58" fillId="2" borderId="34" xfId="22" applyFont="1" applyBorder="1" applyAlignment="1">
      <alignment horizontal="center"/>
    </xf>
    <xf numFmtId="0" fontId="62" fillId="2" borderId="236" xfId="22" applyFont="1" applyBorder="1" applyAlignment="1">
      <alignment vertical="center"/>
    </xf>
    <xf numFmtId="0" fontId="25" fillId="0" borderId="237" xfId="22" applyFont="1" applyFill="1" applyBorder="1" applyAlignment="1">
      <alignment horizontal="center" vertical="center"/>
    </xf>
    <xf numFmtId="3" fontId="4" fillId="2" borderId="170" xfId="22" applyNumberFormat="1" applyFont="1" applyBorder="1"/>
    <xf numFmtId="3" fontId="4" fillId="2" borderId="169" xfId="22" applyNumberFormat="1" applyFont="1" applyBorder="1"/>
    <xf numFmtId="0" fontId="62" fillId="2" borderId="0" xfId="22" applyFont="1" applyAlignment="1">
      <alignment horizontal="center" vertical="center"/>
    </xf>
    <xf numFmtId="0" fontId="4" fillId="2" borderId="34" xfId="22" applyFont="1" applyBorder="1"/>
    <xf numFmtId="0" fontId="62" fillId="2" borderId="117" xfId="22" applyFont="1" applyBorder="1" applyAlignment="1">
      <alignment vertical="center"/>
    </xf>
    <xf numFmtId="0" fontId="62" fillId="2" borderId="121" xfId="22" applyFont="1" applyBorder="1" applyAlignment="1">
      <alignment horizontal="center" vertical="center"/>
    </xf>
    <xf numFmtId="0" fontId="62" fillId="2" borderId="122" xfId="22" applyFont="1" applyBorder="1" applyAlignment="1">
      <alignment horizontal="center" vertical="center"/>
    </xf>
    <xf numFmtId="0" fontId="62" fillId="2" borderId="123" xfId="22" applyFont="1" applyBorder="1" applyAlignment="1">
      <alignment vertical="center"/>
    </xf>
    <xf numFmtId="0" fontId="62" fillId="2" borderId="116" xfId="22" applyFont="1" applyBorder="1" applyAlignment="1">
      <alignment horizontal="center" vertical="center"/>
    </xf>
    <xf numFmtId="0" fontId="62" fillId="2" borderId="127" xfId="22" applyFont="1" applyBorder="1" applyAlignment="1">
      <alignment vertical="center"/>
    </xf>
    <xf numFmtId="0" fontId="62" fillId="2" borderId="128" xfId="22" applyFont="1" applyBorder="1" applyAlignment="1">
      <alignment horizontal="center" vertical="center"/>
    </xf>
    <xf numFmtId="0" fontId="4" fillId="2" borderId="68" xfId="22" applyFont="1" applyBorder="1" applyAlignment="1">
      <alignment vertical="center"/>
    </xf>
    <xf numFmtId="0" fontId="62" fillId="0" borderId="123" xfId="22" applyFont="1" applyFill="1" applyBorder="1" applyAlignment="1">
      <alignment vertical="center"/>
    </xf>
    <xf numFmtId="0" fontId="62" fillId="0" borderId="117" xfId="22" applyFont="1" applyFill="1" applyBorder="1" applyAlignment="1">
      <alignment vertical="center"/>
    </xf>
    <xf numFmtId="0" fontId="61" fillId="2" borderId="109" xfId="22" applyFont="1" applyBorder="1" applyAlignment="1">
      <alignment horizontal="center" vertical="center"/>
    </xf>
    <xf numFmtId="0" fontId="62" fillId="2" borderId="111" xfId="22" applyFont="1" applyBorder="1" applyAlignment="1">
      <alignment horizontal="center" vertical="center"/>
    </xf>
    <xf numFmtId="0" fontId="62" fillId="2" borderId="252" xfId="22" applyFont="1" applyBorder="1" applyAlignment="1">
      <alignment vertical="center"/>
    </xf>
    <xf numFmtId="0" fontId="25" fillId="0" borderId="227" xfId="22" applyFont="1" applyFill="1" applyBorder="1" applyAlignment="1">
      <alignment horizontal="center" vertical="center"/>
    </xf>
    <xf numFmtId="0" fontId="62" fillId="2" borderId="253" xfId="22" applyFont="1" applyBorder="1" applyAlignment="1">
      <alignment vertical="center"/>
    </xf>
    <xf numFmtId="0" fontId="25" fillId="0" borderId="231" xfId="22" applyFont="1" applyFill="1" applyBorder="1" applyAlignment="1">
      <alignment horizontal="center" vertical="center"/>
    </xf>
    <xf numFmtId="0" fontId="61" fillId="2" borderId="123" xfId="22" applyFont="1" applyBorder="1" applyAlignment="1">
      <alignment horizontal="center" vertical="center"/>
    </xf>
    <xf numFmtId="0" fontId="62" fillId="2" borderId="256" xfId="22" applyFont="1" applyBorder="1" applyAlignment="1">
      <alignment horizontal="center" vertical="center"/>
    </xf>
    <xf numFmtId="0" fontId="62" fillId="0" borderId="236" xfId="22" applyFont="1" applyFill="1" applyBorder="1" applyAlignment="1">
      <alignment vertical="center"/>
    </xf>
    <xf numFmtId="0" fontId="62" fillId="2" borderId="257" xfId="22" applyFont="1" applyBorder="1" applyAlignment="1">
      <alignment horizontal="center" vertical="center"/>
    </xf>
    <xf numFmtId="0" fontId="62" fillId="2" borderId="258" xfId="22" applyFont="1" applyBorder="1" applyAlignment="1">
      <alignment horizontal="center" vertical="center"/>
    </xf>
    <xf numFmtId="0" fontId="25" fillId="2" borderId="236" xfId="22" applyFont="1" applyBorder="1" applyAlignment="1">
      <alignment vertical="center"/>
    </xf>
    <xf numFmtId="0" fontId="25" fillId="2" borderId="258" xfId="22" applyFont="1" applyBorder="1" applyAlignment="1">
      <alignment horizontal="center" vertical="center"/>
    </xf>
    <xf numFmtId="0" fontId="61" fillId="2" borderId="123" xfId="22" applyFont="1" applyBorder="1" applyAlignment="1">
      <alignment horizontal="center" vertical="center" wrapText="1"/>
    </xf>
    <xf numFmtId="0" fontId="62" fillId="2" borderId="260" xfId="22" applyFont="1" applyBorder="1" applyAlignment="1">
      <alignment vertical="center"/>
    </xf>
    <xf numFmtId="0" fontId="62" fillId="2" borderId="145" xfId="22" applyFont="1" applyBorder="1" applyAlignment="1">
      <alignment horizontal="center" vertical="center"/>
    </xf>
    <xf numFmtId="0" fontId="25" fillId="2" borderId="265" xfId="22" applyFont="1" applyBorder="1" applyAlignment="1">
      <alignment vertical="center"/>
    </xf>
    <xf numFmtId="0" fontId="25" fillId="0" borderId="266" xfId="22" applyFont="1" applyFill="1" applyBorder="1" applyAlignment="1">
      <alignment horizontal="center" vertical="center"/>
    </xf>
    <xf numFmtId="0" fontId="25" fillId="0" borderId="269" xfId="22" applyFont="1" applyFill="1" applyBorder="1" applyAlignment="1">
      <alignment horizontal="center" vertical="center"/>
    </xf>
    <xf numFmtId="0" fontId="25" fillId="2" borderId="270" xfId="22" applyFont="1" applyBorder="1" applyAlignment="1">
      <alignment vertical="center"/>
    </xf>
    <xf numFmtId="0" fontId="25" fillId="0" borderId="253" xfId="22" applyFont="1" applyFill="1" applyBorder="1" applyAlignment="1">
      <alignment horizontal="center" vertical="center"/>
    </xf>
    <xf numFmtId="0" fontId="61" fillId="2" borderId="130" xfId="22" applyFont="1" applyBorder="1" applyAlignment="1">
      <alignment horizontal="center" vertical="center"/>
    </xf>
    <xf numFmtId="3" fontId="4" fillId="2" borderId="0" xfId="22" applyNumberFormat="1" applyFont="1" applyAlignment="1">
      <alignment vertical="center"/>
    </xf>
    <xf numFmtId="169" fontId="4" fillId="2" borderId="0" xfId="22" applyNumberFormat="1" applyFont="1"/>
    <xf numFmtId="0" fontId="62" fillId="2" borderId="39" xfId="22" applyFont="1" applyBorder="1" applyAlignment="1">
      <alignment horizontal="center" vertical="center"/>
    </xf>
    <xf numFmtId="0" fontId="62" fillId="2" borderId="32" xfId="22" applyFont="1" applyBorder="1" applyAlignment="1">
      <alignment horizontal="center" vertical="center"/>
    </xf>
    <xf numFmtId="0" fontId="58" fillId="2" borderId="131" xfId="22" applyFont="1" applyBorder="1" applyAlignment="1">
      <alignment horizontal="center" vertical="center"/>
    </xf>
    <xf numFmtId="0" fontId="59" fillId="2" borderId="173" xfId="22" applyFont="1" applyBorder="1" applyAlignment="1">
      <alignment horizontal="center" vertical="center"/>
    </xf>
    <xf numFmtId="0" fontId="62" fillId="2" borderId="169" xfId="22" applyFont="1" applyBorder="1" applyAlignment="1">
      <alignment horizontal="center" vertical="center"/>
    </xf>
    <xf numFmtId="0" fontId="58" fillId="2" borderId="111" xfId="22" applyFont="1" applyBorder="1" applyAlignment="1">
      <alignment horizontal="center" vertical="center"/>
    </xf>
    <xf numFmtId="0" fontId="59" fillId="2" borderId="183" xfId="22" applyFont="1" applyBorder="1" applyAlignment="1">
      <alignment horizontal="center"/>
    </xf>
    <xf numFmtId="0" fontId="59" fillId="2" borderId="93" xfId="22" applyFont="1" applyBorder="1" applyAlignment="1">
      <alignment horizontal="center"/>
    </xf>
    <xf numFmtId="0" fontId="64" fillId="2" borderId="111" xfId="22" applyFont="1" applyBorder="1" applyAlignment="1">
      <alignment horizontal="center" vertical="center"/>
    </xf>
    <xf numFmtId="0" fontId="4" fillId="2" borderId="113" xfId="22" applyFont="1" applyBorder="1"/>
    <xf numFmtId="0" fontId="4" fillId="0" borderId="116" xfId="22" applyFont="1" applyFill="1" applyBorder="1" applyAlignment="1">
      <alignment horizontal="center" vertical="center"/>
    </xf>
    <xf numFmtId="0" fontId="64" fillId="0" borderId="111" xfId="22" applyFont="1" applyFill="1" applyBorder="1" applyAlignment="1">
      <alignment horizontal="center" vertical="center"/>
    </xf>
    <xf numFmtId="0" fontId="64" fillId="0" borderId="116" xfId="22" applyFont="1" applyFill="1" applyBorder="1" applyAlignment="1">
      <alignment horizontal="center" vertical="center"/>
    </xf>
    <xf numFmtId="0" fontId="4" fillId="0" borderId="0" xfId="22" applyFont="1" applyFill="1"/>
    <xf numFmtId="0" fontId="64" fillId="0" borderId="0" xfId="22" applyFont="1" applyFill="1" applyAlignment="1">
      <alignment horizontal="center" vertical="center"/>
    </xf>
    <xf numFmtId="0" fontId="64" fillId="2" borderId="273" xfId="22" applyFont="1" applyBorder="1" applyAlignment="1">
      <alignment horizontal="center" vertical="center"/>
    </xf>
    <xf numFmtId="0" fontId="64" fillId="0" borderId="141" xfId="22" applyFont="1" applyFill="1" applyBorder="1" applyAlignment="1">
      <alignment horizontal="center" vertical="center"/>
    </xf>
    <xf numFmtId="0" fontId="4" fillId="0" borderId="227" xfId="22" applyFont="1" applyFill="1" applyBorder="1" applyAlignment="1">
      <alignment horizontal="center" vertical="center"/>
    </xf>
    <xf numFmtId="0" fontId="4" fillId="0" borderId="231" xfId="22" applyFont="1" applyFill="1" applyBorder="1" applyAlignment="1">
      <alignment horizontal="center" vertical="center"/>
    </xf>
    <xf numFmtId="0" fontId="64" fillId="2" borderId="114" xfId="22" applyFont="1" applyBorder="1" applyAlignment="1">
      <alignment horizontal="center" vertical="center"/>
    </xf>
    <xf numFmtId="0" fontId="64" fillId="2" borderId="278" xfId="22" applyFont="1" applyBorder="1" applyAlignment="1">
      <alignment vertical="center"/>
    </xf>
    <xf numFmtId="0" fontId="4" fillId="0" borderId="120" xfId="22" applyFont="1" applyFill="1" applyBorder="1" applyAlignment="1">
      <alignment horizontal="center" vertical="center"/>
    </xf>
    <xf numFmtId="0" fontId="64" fillId="2" borderId="279" xfId="22" applyFont="1" applyBorder="1" applyAlignment="1">
      <alignment vertical="center"/>
    </xf>
    <xf numFmtId="0" fontId="4" fillId="2" borderId="180" xfId="22" applyFont="1" applyBorder="1" applyAlignment="1">
      <alignment horizontal="center" vertical="center"/>
    </xf>
    <xf numFmtId="3" fontId="4" fillId="2" borderId="0" xfId="22" applyNumberFormat="1" applyFont="1"/>
    <xf numFmtId="0" fontId="64" fillId="2" borderId="280" xfId="22" applyFont="1" applyBorder="1" applyAlignment="1">
      <alignment horizontal="center" vertical="center"/>
    </xf>
    <xf numFmtId="3" fontId="4" fillId="2" borderId="65" xfId="22" applyNumberFormat="1" applyFont="1" applyBorder="1"/>
    <xf numFmtId="3" fontId="4" fillId="2" borderId="212" xfId="22" applyNumberFormat="1" applyFont="1" applyBorder="1"/>
    <xf numFmtId="0" fontId="12" fillId="0" borderId="0" xfId="0" applyFont="1" applyAlignment="1">
      <alignment wrapText="1"/>
    </xf>
    <xf numFmtId="0" fontId="65" fillId="0" borderId="0" xfId="22" applyFont="1" applyFill="1" applyAlignment="1">
      <alignment vertical="top"/>
    </xf>
    <xf numFmtId="0" fontId="25" fillId="2" borderId="0" xfId="22" applyFont="1"/>
    <xf numFmtId="0" fontId="7" fillId="2" borderId="0" xfId="22" applyFont="1"/>
    <xf numFmtId="0" fontId="59" fillId="2" borderId="187" xfId="22" applyFont="1" applyBorder="1" applyAlignment="1">
      <alignment horizontal="center" vertical="center"/>
    </xf>
    <xf numFmtId="0" fontId="60" fillId="2" borderId="188" xfId="22" applyFont="1" applyBorder="1" applyAlignment="1">
      <alignment horizontal="center" vertical="center"/>
    </xf>
    <xf numFmtId="0" fontId="60" fillId="2" borderId="177" xfId="22" applyFont="1" applyBorder="1" applyAlignment="1">
      <alignment horizontal="center" vertical="center"/>
    </xf>
    <xf numFmtId="0" fontId="58" fillId="2" borderId="157" xfId="22" applyFont="1" applyBorder="1" applyAlignment="1">
      <alignment horizontal="center" vertical="center"/>
    </xf>
    <xf numFmtId="0" fontId="59" fillId="2" borderId="133" xfId="22" applyFont="1" applyBorder="1" applyAlignment="1">
      <alignment horizontal="center"/>
    </xf>
    <xf numFmtId="0" fontId="59" fillId="2" borderId="189" xfId="22" applyFont="1" applyBorder="1" applyAlignment="1">
      <alignment horizontal="center"/>
    </xf>
    <xf numFmtId="0" fontId="59" fillId="2" borderId="156" xfId="22" applyFont="1" applyBorder="1" applyAlignment="1">
      <alignment horizontal="center"/>
    </xf>
    <xf numFmtId="0" fontId="4" fillId="2" borderId="116" xfId="22" applyFont="1" applyBorder="1" applyAlignment="1">
      <alignment horizontal="center" vertical="center"/>
    </xf>
    <xf numFmtId="0" fontId="64" fillId="2" borderId="107" xfId="22" applyFont="1" applyBorder="1" applyAlignment="1">
      <alignment horizontal="center" vertical="center"/>
    </xf>
    <xf numFmtId="0" fontId="4" fillId="2" borderId="133" xfId="22" applyFont="1" applyBorder="1"/>
    <xf numFmtId="0" fontId="4" fillId="2" borderId="135" xfId="22" applyFont="1" applyBorder="1"/>
    <xf numFmtId="0" fontId="4" fillId="2" borderId="117" xfId="22" applyFont="1" applyBorder="1" applyAlignment="1">
      <alignment vertical="center"/>
    </xf>
    <xf numFmtId="0" fontId="4" fillId="2" borderId="126" xfId="22" applyFont="1" applyBorder="1" applyAlignment="1">
      <alignment horizontal="center" vertical="center"/>
    </xf>
    <xf numFmtId="0" fontId="64" fillId="0" borderId="107" xfId="22" applyFont="1" applyFill="1" applyBorder="1" applyAlignment="1">
      <alignment horizontal="center" vertical="center"/>
    </xf>
    <xf numFmtId="3" fontId="4" fillId="2" borderId="190" xfId="22" applyNumberFormat="1" applyFont="1" applyBorder="1" applyAlignment="1" applyProtection="1">
      <alignment vertical="center"/>
      <protection locked="0"/>
    </xf>
    <xf numFmtId="3" fontId="4" fillId="2" borderId="166" xfId="22" applyNumberFormat="1" applyFont="1" applyBorder="1" applyAlignment="1" applyProtection="1">
      <alignment vertical="center"/>
      <protection locked="0"/>
    </xf>
    <xf numFmtId="3" fontId="4" fillId="2" borderId="165" xfId="22" applyNumberFormat="1" applyFont="1" applyBorder="1" applyAlignment="1" applyProtection="1">
      <alignment vertical="center"/>
      <protection locked="0"/>
    </xf>
    <xf numFmtId="3" fontId="4" fillId="2" borderId="239" xfId="22" applyNumberFormat="1" applyFont="1" applyBorder="1" applyAlignment="1" applyProtection="1">
      <alignment vertical="center"/>
      <protection locked="0"/>
    </xf>
    <xf numFmtId="0" fontId="64" fillId="2" borderId="124" xfId="22" applyFont="1" applyBorder="1" applyAlignment="1">
      <alignment horizontal="center" vertical="center"/>
    </xf>
    <xf numFmtId="3" fontId="4" fillId="2" borderId="197" xfId="22" applyNumberFormat="1" applyFont="1" applyBorder="1" applyAlignment="1" applyProtection="1">
      <alignment vertical="center"/>
      <protection locked="0"/>
    </xf>
    <xf numFmtId="0" fontId="64" fillId="2" borderId="0" xfId="22" applyFont="1" applyAlignment="1">
      <alignment horizontal="center" vertical="center"/>
    </xf>
    <xf numFmtId="0" fontId="64" fillId="2" borderId="227" xfId="22" applyFont="1" applyBorder="1" applyAlignment="1">
      <alignment horizontal="center" vertical="center"/>
    </xf>
    <xf numFmtId="169" fontId="4" fillId="2" borderId="274" xfId="22" applyNumberFormat="1" applyFont="1" applyBorder="1" applyAlignment="1" applyProtection="1">
      <alignment vertical="center"/>
      <protection locked="0"/>
    </xf>
    <xf numFmtId="0" fontId="64" fillId="2" borderId="231" xfId="22" applyFont="1" applyBorder="1" applyAlignment="1">
      <alignment horizontal="center" vertical="center"/>
    </xf>
    <xf numFmtId="169" fontId="4" fillId="2" borderId="276" xfId="22" applyNumberFormat="1" applyFont="1" applyBorder="1" applyAlignment="1" applyProtection="1">
      <alignment vertical="center"/>
      <protection locked="0"/>
    </xf>
    <xf numFmtId="0" fontId="64" fillId="2" borderId="284" xfId="22" applyFont="1" applyBorder="1" applyAlignment="1">
      <alignment vertical="center"/>
    </xf>
    <xf numFmtId="0" fontId="4" fillId="0" borderId="145" xfId="22" applyFont="1" applyFill="1" applyBorder="1" applyAlignment="1">
      <alignment horizontal="center" vertical="center"/>
    </xf>
    <xf numFmtId="3" fontId="4" fillId="2" borderId="192" xfId="22" applyNumberFormat="1" applyFont="1" applyBorder="1" applyAlignment="1" applyProtection="1">
      <alignment vertical="center"/>
      <protection locked="0"/>
    </xf>
    <xf numFmtId="3" fontId="4" fillId="2" borderId="143" xfId="22" applyNumberFormat="1" applyFont="1" applyBorder="1" applyAlignment="1" applyProtection="1">
      <alignment vertical="center"/>
      <protection locked="0"/>
    </xf>
    <xf numFmtId="0" fontId="64" fillId="2" borderId="12" xfId="22" applyFont="1" applyBorder="1" applyAlignment="1">
      <alignment vertical="center"/>
    </xf>
    <xf numFmtId="0" fontId="64" fillId="2" borderId="191" xfId="22" applyFont="1" applyBorder="1" applyAlignment="1">
      <alignment horizontal="center" vertical="center"/>
    </xf>
    <xf numFmtId="3" fontId="4" fillId="2" borderId="151" xfId="22" applyNumberFormat="1" applyFont="1" applyBorder="1" applyAlignment="1" applyProtection="1">
      <alignment vertical="center"/>
      <protection locked="0"/>
    </xf>
    <xf numFmtId="3" fontId="4" fillId="2" borderId="53" xfId="22" applyNumberFormat="1" applyFont="1" applyBorder="1" applyAlignment="1" applyProtection="1">
      <alignment vertical="center"/>
      <protection locked="0"/>
    </xf>
    <xf numFmtId="0" fontId="4" fillId="2" borderId="68" xfId="22" applyFont="1" applyBorder="1"/>
    <xf numFmtId="0" fontId="64" fillId="0" borderId="114" xfId="22" applyFont="1" applyFill="1" applyBorder="1" applyAlignment="1">
      <alignment horizontal="center" vertical="center"/>
    </xf>
    <xf numFmtId="0" fontId="64" fillId="2" borderId="285" xfId="22" applyFont="1" applyBorder="1" applyAlignment="1">
      <alignment vertical="center"/>
    </xf>
    <xf numFmtId="0" fontId="64" fillId="2" borderId="286" xfId="22" applyFont="1" applyBorder="1" applyAlignment="1">
      <alignment horizontal="center" vertical="center"/>
    </xf>
    <xf numFmtId="3" fontId="4" fillId="2" borderId="62" xfId="22" applyNumberFormat="1" applyFont="1" applyBorder="1" applyAlignment="1" applyProtection="1">
      <alignment vertical="center"/>
      <protection locked="0"/>
    </xf>
    <xf numFmtId="3" fontId="4" fillId="2" borderId="64" xfId="22" applyNumberFormat="1" applyFont="1" applyBorder="1" applyAlignment="1" applyProtection="1">
      <alignment vertical="center"/>
      <protection locked="0"/>
    </xf>
    <xf numFmtId="3" fontId="4" fillId="2" borderId="281" xfId="22" applyNumberFormat="1" applyFont="1" applyBorder="1"/>
    <xf numFmtId="3" fontId="4" fillId="2" borderId="282" xfId="22" applyNumberFormat="1" applyFont="1" applyBorder="1"/>
    <xf numFmtId="0" fontId="163" fillId="2" borderId="0" xfId="22" applyFont="1"/>
    <xf numFmtId="3" fontId="162" fillId="0" borderId="28" xfId="0" applyNumberFormat="1" applyFont="1" applyBorder="1" applyProtection="1">
      <protection locked="0"/>
    </xf>
    <xf numFmtId="3" fontId="0" fillId="0" borderId="48" xfId="0" applyNumberFormat="1" applyBorder="1" applyProtection="1">
      <protection locked="0"/>
    </xf>
    <xf numFmtId="3" fontId="0" fillId="0" borderId="96" xfId="0" applyNumberFormat="1" applyBorder="1"/>
    <xf numFmtId="3" fontId="162" fillId="0" borderId="53" xfId="0" applyNumberFormat="1" applyFont="1" applyBorder="1" applyProtection="1">
      <protection locked="0"/>
    </xf>
    <xf numFmtId="3" fontId="162" fillId="0" borderId="51" xfId="0" applyNumberFormat="1" applyFont="1" applyBorder="1" applyProtection="1">
      <protection locked="0"/>
    </xf>
    <xf numFmtId="3" fontId="162" fillId="0" borderId="50" xfId="0" applyNumberFormat="1" applyFont="1" applyBorder="1" applyProtection="1">
      <protection locked="0"/>
    </xf>
    <xf numFmtId="3" fontId="162" fillId="0" borderId="151" xfId="0" applyNumberFormat="1" applyFont="1" applyBorder="1" applyProtection="1">
      <protection locked="0"/>
    </xf>
    <xf numFmtId="0" fontId="4" fillId="8" borderId="172" xfId="10" applyFont="1" applyFill="1" applyBorder="1"/>
    <xf numFmtId="0" fontId="164" fillId="0" borderId="0" xfId="10" applyFont="1" applyAlignment="1">
      <alignment horizontal="center"/>
    </xf>
    <xf numFmtId="0" fontId="164" fillId="17" borderId="0" xfId="10" applyFont="1" applyFill="1" applyAlignment="1">
      <alignment horizontal="center"/>
    </xf>
    <xf numFmtId="0" fontId="165" fillId="0" borderId="28" xfId="14" applyFont="1" applyBorder="1" applyAlignment="1" applyProtection="1">
      <alignment horizontal="center" vertical="center" wrapText="1"/>
      <protection locked="0"/>
    </xf>
    <xf numFmtId="0" fontId="26" fillId="0" borderId="0" xfId="14" applyFont="1" applyAlignment="1" applyProtection="1">
      <alignment horizontal="center" vertical="center"/>
      <protection hidden="1"/>
    </xf>
    <xf numFmtId="0" fontId="157" fillId="0" borderId="0" xfId="14" applyFont="1" applyAlignment="1" applyProtection="1">
      <alignment horizontal="center" vertical="center"/>
      <protection hidden="1"/>
    </xf>
    <xf numFmtId="0" fontId="156" fillId="0" borderId="0" xfId="0" applyFont="1"/>
    <xf numFmtId="176" fontId="5" fillId="20" borderId="195" xfId="0" applyNumberFormat="1" applyFont="1" applyFill="1" applyBorder="1" applyAlignment="1">
      <alignment horizontal="center" vertical="center"/>
    </xf>
    <xf numFmtId="176" fontId="5" fillId="20" borderId="216" xfId="0" applyNumberFormat="1" applyFont="1" applyFill="1" applyBorder="1" applyAlignment="1">
      <alignment horizontal="center" vertical="center"/>
    </xf>
    <xf numFmtId="176" fontId="5" fillId="20" borderId="0" xfId="0" applyNumberFormat="1" applyFont="1" applyFill="1" applyAlignment="1">
      <alignment horizontal="center" vertical="center"/>
    </xf>
    <xf numFmtId="176" fontId="5" fillId="20" borderId="68" xfId="0" applyNumberFormat="1" applyFont="1" applyFill="1" applyBorder="1" applyAlignment="1">
      <alignment horizontal="center" vertical="center"/>
    </xf>
    <xf numFmtId="0" fontId="125" fillId="0" borderId="0" xfId="0" applyFont="1" applyAlignment="1">
      <alignment horizontal="center"/>
    </xf>
    <xf numFmtId="0" fontId="4" fillId="0" borderId="203" xfId="0" applyFont="1" applyBorder="1" applyAlignment="1">
      <alignment vertical="center"/>
    </xf>
    <xf numFmtId="0" fontId="4" fillId="0" borderId="68" xfId="0" applyFont="1" applyBorder="1" applyAlignment="1">
      <alignment horizontal="left" vertical="center" wrapText="1"/>
    </xf>
    <xf numFmtId="174" fontId="5" fillId="20" borderId="54" xfId="0" applyNumberFormat="1" applyFont="1" applyFill="1" applyBorder="1" applyAlignment="1">
      <alignment horizontal="center" vertical="center"/>
    </xf>
    <xf numFmtId="174" fontId="5" fillId="20" borderId="51" xfId="0" applyNumberFormat="1" applyFont="1" applyFill="1" applyBorder="1" applyAlignment="1">
      <alignment horizontal="center" vertical="center"/>
    </xf>
    <xf numFmtId="174" fontId="5" fillId="0" borderId="28" xfId="0" applyNumberFormat="1" applyFont="1" applyBorder="1" applyAlignment="1">
      <alignment horizontal="center" vertical="center"/>
    </xf>
    <xf numFmtId="0" fontId="7" fillId="0" borderId="68" xfId="0" applyFont="1" applyBorder="1" applyAlignment="1">
      <alignment vertical="center"/>
    </xf>
    <xf numFmtId="0" fontId="127" fillId="0" borderId="0" xfId="0" applyFont="1"/>
    <xf numFmtId="0" fontId="6" fillId="0" borderId="61" xfId="10" applyFont="1" applyBorder="1" applyAlignment="1" applyProtection="1">
      <alignment horizontal="left"/>
      <protection locked="0"/>
    </xf>
    <xf numFmtId="170" fontId="4" fillId="4" borderId="54" xfId="9" applyNumberFormat="1" applyFont="1" applyFill="1" applyBorder="1" applyProtection="1"/>
    <xf numFmtId="0" fontId="156" fillId="0" borderId="0" xfId="0" applyFont="1" applyAlignment="1">
      <alignment horizontal="right"/>
    </xf>
    <xf numFmtId="3" fontId="16" fillId="0" borderId="68" xfId="0" applyNumberFormat="1" applyFont="1" applyBorder="1" applyProtection="1">
      <protection locked="0"/>
    </xf>
    <xf numFmtId="3" fontId="166" fillId="12" borderId="130" xfId="0" applyNumberFormat="1" applyFont="1" applyFill="1" applyBorder="1"/>
    <xf numFmtId="3" fontId="0" fillId="0" borderId="149" xfId="0" applyNumberFormat="1" applyBorder="1"/>
    <xf numFmtId="0" fontId="4" fillId="0" borderId="42" xfId="10" applyFont="1" applyBorder="1" applyAlignment="1">
      <alignment horizontal="left" wrapText="1"/>
    </xf>
    <xf numFmtId="0" fontId="4" fillId="0" borderId="50" xfId="10" applyFont="1" applyBorder="1"/>
    <xf numFmtId="0" fontId="3" fillId="0" borderId="146" xfId="10" applyFont="1" applyBorder="1" applyAlignment="1">
      <alignment wrapText="1"/>
    </xf>
    <xf numFmtId="0" fontId="4" fillId="0" borderId="54" xfId="10" applyFont="1" applyBorder="1" applyAlignment="1">
      <alignment horizontal="center" wrapText="1"/>
    </xf>
    <xf numFmtId="0" fontId="4" fillId="0" borderId="28" xfId="10" applyFont="1" applyBorder="1"/>
    <xf numFmtId="0" fontId="7" fillId="0" borderId="176" xfId="10" applyFont="1" applyBorder="1" applyAlignment="1">
      <alignment horizontal="right" vertical="center" wrapText="1"/>
    </xf>
    <xf numFmtId="0" fontId="7" fillId="0" borderId="12" xfId="10" applyFont="1" applyBorder="1" applyAlignment="1">
      <alignment horizontal="right" vertical="center" wrapText="1"/>
    </xf>
    <xf numFmtId="0" fontId="6" fillId="0" borderId="0" xfId="10" applyFont="1"/>
    <xf numFmtId="0" fontId="4" fillId="0" borderId="51" xfId="10" applyFont="1" applyBorder="1" applyAlignment="1">
      <alignment horizontal="left"/>
    </xf>
    <xf numFmtId="0" fontId="4" fillId="0" borderId="51" xfId="10" applyFont="1" applyBorder="1"/>
    <xf numFmtId="0" fontId="4" fillId="0" borderId="42" xfId="10" applyFont="1" applyBorder="1" applyAlignment="1">
      <alignment horizontal="left" vertical="center" wrapText="1"/>
    </xf>
    <xf numFmtId="0" fontId="3" fillId="0" borderId="0" xfId="15" applyFont="1" applyAlignment="1">
      <alignment vertical="center"/>
    </xf>
    <xf numFmtId="0" fontId="4" fillId="0" borderId="0" xfId="13" applyFont="1" applyAlignment="1">
      <alignment horizontal="center" vertical="center" wrapText="1"/>
    </xf>
    <xf numFmtId="0" fontId="167" fillId="12" borderId="0" xfId="10" applyFont="1" applyFill="1" applyAlignment="1">
      <alignment horizontal="center" vertical="center"/>
    </xf>
    <xf numFmtId="0" fontId="3" fillId="0" borderId="0" xfId="13" applyFont="1" applyAlignment="1">
      <alignment vertical="center"/>
    </xf>
    <xf numFmtId="0" fontId="3" fillId="0" borderId="0" xfId="14" applyFont="1" applyAlignment="1">
      <alignment vertical="center"/>
    </xf>
    <xf numFmtId="164" fontId="121" fillId="0" borderId="0" xfId="27" applyFont="1" applyAlignment="1">
      <alignment vertical="center"/>
    </xf>
    <xf numFmtId="3" fontId="4" fillId="3" borderId="71" xfId="0" applyNumberFormat="1" applyFont="1" applyFill="1" applyBorder="1"/>
    <xf numFmtId="3" fontId="4" fillId="3" borderId="42" xfId="0" applyNumberFormat="1" applyFont="1" applyFill="1" applyBorder="1"/>
    <xf numFmtId="169" fontId="4" fillId="2" borderId="184" xfId="22" applyNumberFormat="1" applyFont="1" applyBorder="1" applyAlignment="1">
      <alignment vertical="center"/>
    </xf>
    <xf numFmtId="169" fontId="4" fillId="2" borderId="230" xfId="22" applyNumberFormat="1" applyFont="1" applyBorder="1"/>
    <xf numFmtId="169" fontId="4" fillId="2" borderId="234" xfId="22" applyNumberFormat="1" applyFont="1" applyBorder="1" applyAlignment="1">
      <alignment vertical="center"/>
    </xf>
    <xf numFmtId="169" fontId="4" fillId="2" borderId="235" xfId="22" applyNumberFormat="1" applyFont="1" applyBorder="1"/>
    <xf numFmtId="169" fontId="4" fillId="2" borderId="179" xfId="22" applyNumberFormat="1" applyFont="1" applyBorder="1" applyAlignment="1">
      <alignment vertical="center"/>
    </xf>
    <xf numFmtId="169" fontId="4" fillId="2" borderId="93" xfId="22" applyNumberFormat="1" applyFont="1" applyBorder="1"/>
    <xf numFmtId="169" fontId="4" fillId="2" borderId="239" xfId="22" applyNumberFormat="1" applyFont="1" applyBorder="1" applyAlignment="1">
      <alignment vertical="center"/>
    </xf>
    <xf numFmtId="169" fontId="4" fillId="2" borderId="240" xfId="22" applyNumberFormat="1" applyFont="1" applyBorder="1" applyAlignment="1">
      <alignment vertical="center"/>
    </xf>
    <xf numFmtId="169" fontId="4" fillId="2" borderId="241" xfId="22" applyNumberFormat="1" applyFont="1" applyBorder="1" applyAlignment="1">
      <alignment vertical="center"/>
    </xf>
    <xf numFmtId="169" fontId="4" fillId="2" borderId="242" xfId="22" applyNumberFormat="1" applyFont="1" applyBorder="1" applyAlignment="1">
      <alignment vertical="center"/>
    </xf>
    <xf numFmtId="169" fontId="4" fillId="2" borderId="125" xfId="22" applyNumberFormat="1" applyFont="1" applyBorder="1" applyAlignment="1">
      <alignment vertical="center"/>
    </xf>
    <xf numFmtId="169" fontId="4" fillId="2" borderId="247" xfId="22" applyNumberFormat="1" applyFont="1" applyBorder="1" applyAlignment="1">
      <alignment vertical="center"/>
    </xf>
    <xf numFmtId="169" fontId="4" fillId="2" borderId="248" xfId="22" applyNumberFormat="1" applyFont="1" applyBorder="1" applyAlignment="1">
      <alignment vertical="center"/>
    </xf>
    <xf numFmtId="169" fontId="4" fillId="2" borderId="249" xfId="22" applyNumberFormat="1" applyFont="1" applyBorder="1" applyAlignment="1">
      <alignment vertical="center"/>
    </xf>
    <xf numFmtId="169" fontId="4" fillId="2" borderId="250" xfId="22" applyNumberFormat="1" applyFont="1" applyBorder="1" applyAlignment="1">
      <alignment vertical="center"/>
    </xf>
    <xf numFmtId="169" fontId="4" fillId="2" borderId="251" xfId="22" applyNumberFormat="1" applyFont="1" applyBorder="1" applyAlignment="1">
      <alignment vertical="center"/>
    </xf>
    <xf numFmtId="169" fontId="4" fillId="2" borderId="217" xfId="22" applyNumberFormat="1" applyFont="1" applyBorder="1" applyAlignment="1">
      <alignment vertical="center"/>
    </xf>
    <xf numFmtId="169" fontId="4" fillId="2" borderId="181" xfId="22" applyNumberFormat="1" applyFont="1" applyBorder="1" applyAlignment="1">
      <alignment vertical="center"/>
    </xf>
    <xf numFmtId="169" fontId="4" fillId="2" borderId="259" xfId="22" applyNumberFormat="1" applyFont="1" applyBorder="1" applyAlignment="1">
      <alignment vertical="center"/>
    </xf>
    <xf numFmtId="169" fontId="4" fillId="2" borderId="264" xfId="22" applyNumberFormat="1" applyFont="1" applyBorder="1" applyAlignment="1">
      <alignment vertical="center"/>
    </xf>
    <xf numFmtId="169" fontId="4" fillId="2" borderId="21" xfId="22" applyNumberFormat="1" applyFont="1" applyBorder="1" applyAlignment="1">
      <alignment vertical="center"/>
    </xf>
    <xf numFmtId="169" fontId="4" fillId="2" borderId="267" xfId="22" applyNumberFormat="1" applyFont="1" applyBorder="1" applyAlignment="1">
      <alignment vertical="center"/>
    </xf>
    <xf numFmtId="169" fontId="4" fillId="2" borderId="268" xfId="22" applyNumberFormat="1" applyFont="1" applyBorder="1"/>
    <xf numFmtId="169" fontId="4" fillId="2" borderId="34" xfId="22" applyNumberFormat="1" applyFont="1" applyBorder="1"/>
    <xf numFmtId="169" fontId="4" fillId="2" borderId="142" xfId="22" applyNumberFormat="1" applyFont="1" applyBorder="1" applyAlignment="1">
      <alignment vertical="center"/>
    </xf>
    <xf numFmtId="169" fontId="4" fillId="2" borderId="144" xfId="22" applyNumberFormat="1" applyFont="1" applyBorder="1"/>
    <xf numFmtId="169" fontId="4" fillId="2" borderId="150" xfId="22" applyNumberFormat="1" applyFont="1" applyBorder="1" applyAlignment="1">
      <alignment vertical="center"/>
    </xf>
    <xf numFmtId="169" fontId="4" fillId="2" borderId="149" xfId="22" applyNumberFormat="1" applyFont="1" applyBorder="1"/>
    <xf numFmtId="169" fontId="4" fillId="2" borderId="116" xfId="22" applyNumberFormat="1" applyFont="1" applyBorder="1" applyAlignment="1">
      <alignment vertical="center"/>
    </xf>
    <xf numFmtId="0" fontId="4" fillId="2" borderId="185" xfId="22" applyFont="1" applyBorder="1"/>
    <xf numFmtId="0" fontId="4" fillId="2" borderId="108" xfId="22" applyFont="1" applyBorder="1"/>
    <xf numFmtId="169" fontId="4" fillId="2" borderId="186" xfId="22" applyNumberFormat="1" applyFont="1" applyBorder="1" applyAlignment="1">
      <alignment vertical="center"/>
    </xf>
    <xf numFmtId="169" fontId="4" fillId="0" borderId="181" xfId="22" applyNumberFormat="1" applyFont="1" applyFill="1" applyBorder="1" applyAlignment="1">
      <alignment vertical="center"/>
    </xf>
    <xf numFmtId="169" fontId="4" fillId="0" borderId="116" xfId="22" applyNumberFormat="1" applyFont="1" applyFill="1" applyBorder="1" applyAlignment="1">
      <alignment vertical="center"/>
    </xf>
    <xf numFmtId="0" fontId="4" fillId="2" borderId="178" xfId="22" applyFont="1" applyBorder="1"/>
    <xf numFmtId="0" fontId="4" fillId="2" borderId="175" xfId="22" applyFont="1" applyBorder="1"/>
    <xf numFmtId="169" fontId="4" fillId="2" borderId="281" xfId="22" applyNumberFormat="1" applyFont="1" applyBorder="1" applyAlignment="1">
      <alignment vertical="center"/>
    </xf>
    <xf numFmtId="169" fontId="4" fillId="2" borderId="93" xfId="22" applyNumberFormat="1" applyFont="1" applyBorder="1" applyAlignment="1">
      <alignment vertical="center"/>
    </xf>
    <xf numFmtId="0" fontId="58" fillId="2" borderId="133" xfId="22" applyFont="1" applyBorder="1" applyAlignment="1">
      <alignment horizontal="center" vertical="center"/>
    </xf>
    <xf numFmtId="0" fontId="58" fillId="2" borderId="108" xfId="22" applyFont="1" applyBorder="1" applyAlignment="1">
      <alignment horizontal="center" vertical="center"/>
    </xf>
    <xf numFmtId="0" fontId="58" fillId="0" borderId="133" xfId="22" applyFont="1" applyFill="1" applyBorder="1" applyAlignment="1">
      <alignment horizontal="center" vertical="center"/>
    </xf>
    <xf numFmtId="0" fontId="58" fillId="0" borderId="108" xfId="22" applyFont="1" applyFill="1" applyBorder="1" applyAlignment="1">
      <alignment horizontal="center" vertical="center"/>
    </xf>
    <xf numFmtId="0" fontId="58" fillId="0" borderId="111" xfId="22" applyFont="1" applyFill="1" applyBorder="1" applyAlignment="1">
      <alignment horizontal="center" vertical="center"/>
    </xf>
    <xf numFmtId="0" fontId="58" fillId="0" borderId="175" xfId="22" applyFont="1" applyFill="1" applyBorder="1" applyAlignment="1">
      <alignment horizontal="center" vertical="center"/>
    </xf>
    <xf numFmtId="169" fontId="4" fillId="2" borderId="182" xfId="22" applyNumberFormat="1" applyFont="1" applyBorder="1" applyAlignment="1">
      <alignment vertical="center"/>
    </xf>
    <xf numFmtId="169" fontId="4" fillId="2" borderId="143" xfId="22" applyNumberFormat="1" applyFont="1" applyBorder="1" applyAlignment="1">
      <alignment vertical="center"/>
    </xf>
    <xf numFmtId="169" fontId="4" fillId="2" borderId="144" xfId="22" applyNumberFormat="1" applyFont="1" applyBorder="1" applyAlignment="1">
      <alignment vertical="center"/>
    </xf>
    <xf numFmtId="169" fontId="4" fillId="2" borderId="53" xfId="22" applyNumberFormat="1" applyFont="1" applyBorder="1" applyAlignment="1">
      <alignment vertical="center"/>
    </xf>
    <xf numFmtId="169" fontId="4" fillId="2" borderId="149" xfId="22" applyNumberFormat="1" applyFont="1" applyBorder="1" applyAlignment="1">
      <alignment vertical="center"/>
    </xf>
    <xf numFmtId="0" fontId="58" fillId="0" borderId="0" xfId="22" applyFont="1" applyFill="1" applyAlignment="1">
      <alignment horizontal="center" vertical="center"/>
    </xf>
    <xf numFmtId="0" fontId="58" fillId="0" borderId="182" xfId="22" applyFont="1" applyFill="1" applyBorder="1" applyAlignment="1">
      <alignment horizontal="center" vertical="center"/>
    </xf>
    <xf numFmtId="169" fontId="4" fillId="2" borderId="62" xfId="22" applyNumberFormat="1" applyFont="1" applyBorder="1" applyAlignment="1">
      <alignment vertical="center"/>
    </xf>
    <xf numFmtId="169" fontId="4" fillId="2" borderId="64" xfId="22" applyNumberFormat="1" applyFont="1" applyBorder="1" applyAlignment="1">
      <alignment vertical="center"/>
    </xf>
    <xf numFmtId="3" fontId="131" fillId="0" borderId="0" xfId="14" applyNumberFormat="1" applyFont="1" applyAlignment="1">
      <alignment horizontal="center" vertical="center" wrapText="1"/>
    </xf>
    <xf numFmtId="3" fontId="32" fillId="0" borderId="192" xfId="0" applyNumberFormat="1" applyFont="1" applyBorder="1" applyProtection="1">
      <protection locked="0"/>
    </xf>
    <xf numFmtId="0" fontId="0" fillId="0" borderId="201" xfId="0" applyBorder="1" applyAlignment="1">
      <alignment horizontal="right" vertical="center"/>
    </xf>
    <xf numFmtId="0" fontId="5" fillId="15" borderId="42" xfId="0" applyFont="1" applyFill="1" applyBorder="1" applyAlignment="1">
      <alignment horizontal="left"/>
    </xf>
    <xf numFmtId="169" fontId="4" fillId="24" borderId="56" xfId="0" applyNumberFormat="1" applyFont="1" applyFill="1" applyBorder="1" applyProtection="1">
      <protection locked="0"/>
    </xf>
    <xf numFmtId="169" fontId="4" fillId="24" borderId="67" xfId="0" applyNumberFormat="1" applyFont="1" applyFill="1" applyBorder="1" applyProtection="1">
      <protection locked="0"/>
    </xf>
    <xf numFmtId="169" fontId="4" fillId="15" borderId="56" xfId="0" applyNumberFormat="1" applyFont="1" applyFill="1" applyBorder="1" applyProtection="1">
      <protection locked="0"/>
    </xf>
    <xf numFmtId="169" fontId="4" fillId="15" borderId="41" xfId="0" applyNumberFormat="1" applyFont="1" applyFill="1" applyBorder="1" applyProtection="1">
      <protection locked="0"/>
    </xf>
    <xf numFmtId="169" fontId="4" fillId="15" borderId="67" xfId="0" applyNumberFormat="1" applyFont="1" applyFill="1" applyBorder="1" applyProtection="1">
      <protection locked="0"/>
    </xf>
    <xf numFmtId="169" fontId="4" fillId="15" borderId="56" xfId="0" applyNumberFormat="1" applyFont="1" applyFill="1" applyBorder="1"/>
    <xf numFmtId="169" fontId="4" fillId="15" borderId="69" xfId="0" applyNumberFormat="1" applyFont="1" applyFill="1" applyBorder="1"/>
    <xf numFmtId="3" fontId="4" fillId="15" borderId="56" xfId="0" applyNumberFormat="1" applyFont="1" applyFill="1" applyBorder="1" applyProtection="1">
      <protection locked="0"/>
    </xf>
    <xf numFmtId="3" fontId="4" fillId="15" borderId="41" xfId="0" applyNumberFormat="1" applyFont="1" applyFill="1" applyBorder="1" applyProtection="1">
      <protection locked="0"/>
    </xf>
    <xf numFmtId="3" fontId="4" fillId="15" borderId="67" xfId="0" applyNumberFormat="1" applyFont="1" applyFill="1" applyBorder="1" applyProtection="1">
      <protection locked="0"/>
    </xf>
    <xf numFmtId="0" fontId="0" fillId="15" borderId="0" xfId="0" applyFill="1"/>
    <xf numFmtId="0" fontId="61" fillId="2" borderId="180" xfId="22" applyFont="1" applyBorder="1" applyAlignment="1">
      <alignment horizontal="center"/>
    </xf>
    <xf numFmtId="169" fontId="86" fillId="3" borderId="0" xfId="0" applyNumberFormat="1" applyFont="1" applyFill="1" applyAlignment="1">
      <alignment horizontal="right"/>
    </xf>
    <xf numFmtId="0" fontId="12" fillId="0" borderId="67" xfId="0" applyFont="1" applyBorder="1" applyAlignment="1">
      <alignment horizontal="center"/>
    </xf>
    <xf numFmtId="170" fontId="4" fillId="0" borderId="68" xfId="9" applyNumberFormat="1" applyFont="1" applyFill="1" applyBorder="1" applyAlignment="1" applyProtection="1">
      <alignment horizontal="center"/>
      <protection locked="0"/>
    </xf>
    <xf numFmtId="0" fontId="5" fillId="15" borderId="31" xfId="24" applyFont="1" applyFill="1" applyBorder="1" applyAlignment="1">
      <alignment horizontal="left"/>
    </xf>
    <xf numFmtId="0" fontId="12" fillId="15" borderId="69" xfId="24" applyFont="1" applyFill="1" applyBorder="1" applyAlignment="1">
      <alignment horizontal="center"/>
    </xf>
    <xf numFmtId="0" fontId="5" fillId="0" borderId="31" xfId="24" applyFont="1" applyBorder="1" applyAlignment="1">
      <alignment horizontal="left"/>
    </xf>
    <xf numFmtId="0" fontId="12" fillId="0" borderId="69" xfId="24" applyFont="1" applyBorder="1" applyAlignment="1">
      <alignment horizontal="center"/>
    </xf>
    <xf numFmtId="0" fontId="12" fillId="0" borderId="153" xfId="24" applyFont="1" applyBorder="1" applyAlignment="1">
      <alignment horizontal="center"/>
    </xf>
    <xf numFmtId="2" fontId="168" fillId="0" borderId="70" xfId="4" applyNumberFormat="1" applyFont="1" applyFill="1" applyBorder="1" applyAlignment="1" applyProtection="1">
      <protection locked="0"/>
    </xf>
    <xf numFmtId="2" fontId="168" fillId="0" borderId="67" xfId="4" applyNumberFormat="1" applyFont="1" applyFill="1" applyBorder="1" applyAlignment="1" applyProtection="1">
      <protection locked="0"/>
    </xf>
    <xf numFmtId="0" fontId="168" fillId="0" borderId="0" xfId="0" applyFont="1"/>
    <xf numFmtId="2" fontId="168" fillId="0" borderId="56" xfId="4" applyNumberFormat="1" applyFont="1" applyFill="1" applyBorder="1" applyAlignment="1" applyProtection="1">
      <protection locked="0"/>
    </xf>
    <xf numFmtId="2" fontId="168" fillId="0" borderId="41" xfId="4" applyNumberFormat="1" applyFont="1" applyFill="1" applyBorder="1" applyAlignment="1" applyProtection="1">
      <protection locked="0"/>
    </xf>
    <xf numFmtId="2" fontId="168" fillId="0" borderId="69" xfId="4" applyNumberFormat="1" applyFont="1" applyFill="1" applyBorder="1" applyAlignment="1" applyProtection="1">
      <protection locked="0"/>
    </xf>
    <xf numFmtId="0" fontId="127" fillId="0" borderId="176" xfId="0" applyFont="1" applyBorder="1"/>
    <xf numFmtId="0" fontId="127" fillId="0" borderId="93" xfId="0" applyFont="1" applyBorder="1" applyAlignment="1">
      <alignment horizontal="center"/>
    </xf>
    <xf numFmtId="170" fontId="4" fillId="0" borderId="44" xfId="9" applyNumberFormat="1" applyFont="1" applyBorder="1" applyProtection="1">
      <protection locked="0"/>
    </xf>
    <xf numFmtId="170" fontId="4" fillId="0" borderId="28" xfId="9" applyNumberFormat="1" applyFont="1" applyBorder="1" applyProtection="1">
      <protection locked="0"/>
    </xf>
    <xf numFmtId="170" fontId="4" fillId="0" borderId="54" xfId="9" applyNumberFormat="1" applyFont="1" applyBorder="1" applyProtection="1">
      <protection locked="0"/>
    </xf>
    <xf numFmtId="170" fontId="4" fillId="0" borderId="10" xfId="9" applyNumberFormat="1" applyFont="1" applyFill="1" applyBorder="1" applyAlignment="1" applyProtection="1">
      <alignment horizontal="center"/>
      <protection locked="0"/>
    </xf>
    <xf numFmtId="170" fontId="4" fillId="0" borderId="44" xfId="9" applyNumberFormat="1" applyFont="1" applyFill="1" applyBorder="1" applyAlignment="1" applyProtection="1">
      <alignment horizontal="center"/>
      <protection locked="0"/>
    </xf>
    <xf numFmtId="171" fontId="7" fillId="0" borderId="33" xfId="9" applyNumberFormat="1" applyFont="1" applyBorder="1" applyProtection="1"/>
    <xf numFmtId="171" fontId="7" fillId="0" borderId="71" xfId="9" applyNumberFormat="1" applyFont="1" applyBorder="1" applyProtection="1"/>
    <xf numFmtId="170" fontId="4" fillId="0" borderId="7" xfId="9" applyNumberFormat="1" applyFont="1" applyFill="1" applyBorder="1" applyAlignment="1" applyProtection="1">
      <alignment horizontal="center"/>
      <protection locked="0"/>
    </xf>
    <xf numFmtId="170" fontId="4" fillId="0" borderId="28" xfId="9" applyNumberFormat="1" applyFont="1" applyFill="1" applyBorder="1" applyProtection="1">
      <protection locked="0"/>
    </xf>
    <xf numFmtId="170" fontId="4" fillId="0" borderId="89" xfId="9" applyNumberFormat="1" applyFont="1" applyFill="1" applyBorder="1" applyAlignment="1" applyProtection="1">
      <alignment horizontal="center"/>
      <protection locked="0"/>
    </xf>
    <xf numFmtId="170" fontId="4" fillId="0" borderId="287" xfId="9" applyNumberFormat="1" applyFont="1" applyFill="1" applyBorder="1" applyAlignment="1" applyProtection="1">
      <alignment horizontal="center"/>
      <protection locked="0"/>
    </xf>
    <xf numFmtId="0" fontId="7" fillId="0" borderId="14" xfId="24" applyFont="1" applyBorder="1" applyAlignment="1">
      <alignment horizontal="left"/>
    </xf>
    <xf numFmtId="171" fontId="7" fillId="0" borderId="20" xfId="9" applyNumberFormat="1" applyFont="1" applyFill="1" applyBorder="1" applyAlignment="1" applyProtection="1">
      <alignment horizontal="center"/>
    </xf>
    <xf numFmtId="171" fontId="7" fillId="0" borderId="14" xfId="9" applyNumberFormat="1" applyFont="1" applyFill="1" applyBorder="1" applyAlignment="1" applyProtection="1">
      <alignment horizontal="center"/>
    </xf>
    <xf numFmtId="171" fontId="7" fillId="0" borderId="99" xfId="9" applyNumberFormat="1" applyFont="1" applyFill="1" applyBorder="1" applyAlignment="1" applyProtection="1">
      <alignment horizontal="center"/>
    </xf>
    <xf numFmtId="0" fontId="6" fillId="0" borderId="0" xfId="31" applyFont="1"/>
    <xf numFmtId="0" fontId="7" fillId="0" borderId="0" xfId="24" applyFont="1" applyAlignment="1">
      <alignment horizontal="right" vertical="center"/>
    </xf>
    <xf numFmtId="0" fontId="4" fillId="0" borderId="0" xfId="24" applyFont="1" applyAlignment="1">
      <alignment horizontal="center"/>
    </xf>
    <xf numFmtId="0" fontId="7" fillId="0" borderId="0" xfId="0" applyFont="1" applyAlignment="1">
      <alignment horizontal="center"/>
    </xf>
    <xf numFmtId="0" fontId="0" fillId="0" borderId="0" xfId="0" applyAlignment="1">
      <alignment wrapText="1"/>
    </xf>
    <xf numFmtId="0" fontId="169" fillId="15" borderId="215" xfId="31" applyFont="1" applyFill="1" applyBorder="1" applyAlignment="1">
      <alignment horizontal="center" vertical="center" wrapText="1"/>
    </xf>
    <xf numFmtId="0" fontId="169" fillId="0" borderId="130" xfId="31" applyFont="1" applyBorder="1" applyAlignment="1">
      <alignment horizontal="center" vertical="center" wrapText="1"/>
    </xf>
    <xf numFmtId="0" fontId="171" fillId="0" borderId="31" xfId="24" applyFont="1" applyBorder="1" applyAlignment="1">
      <alignment horizontal="left"/>
    </xf>
    <xf numFmtId="0" fontId="172" fillId="0" borderId="31" xfId="24" applyFont="1" applyBorder="1" applyAlignment="1">
      <alignment horizontal="left"/>
    </xf>
    <xf numFmtId="0" fontId="16" fillId="0" borderId="42" xfId="31" applyBorder="1"/>
    <xf numFmtId="0" fontId="16" fillId="0" borderId="71" xfId="31" applyBorder="1"/>
    <xf numFmtId="3" fontId="11" fillId="0" borderId="150" xfId="24" applyNumberFormat="1" applyFont="1" applyBorder="1" applyAlignment="1">
      <alignment horizontal="center"/>
    </xf>
    <xf numFmtId="3" fontId="11" fillId="0" borderId="149" xfId="24" applyNumberFormat="1" applyFont="1" applyBorder="1" applyAlignment="1">
      <alignment horizontal="center"/>
    </xf>
    <xf numFmtId="3" fontId="32" fillId="0" borderId="50" xfId="0" applyNumberFormat="1" applyFont="1" applyBorder="1" applyProtection="1">
      <protection locked="0"/>
    </xf>
    <xf numFmtId="0" fontId="0" fillId="0" borderId="148" xfId="0" applyBorder="1" applyAlignment="1">
      <alignment horizontal="right" vertical="center"/>
    </xf>
    <xf numFmtId="0" fontId="110" fillId="21" borderId="28" xfId="0" applyFont="1" applyFill="1" applyBorder="1" applyAlignment="1">
      <alignment vertical="center" wrapText="1"/>
    </xf>
    <xf numFmtId="0" fontId="111" fillId="0" borderId="71" xfId="0" applyFont="1" applyBorder="1" applyAlignment="1">
      <alignment horizontal="left" vertical="center" wrapText="1"/>
    </xf>
    <xf numFmtId="0" fontId="111" fillId="0" borderId="69" xfId="0" applyFont="1" applyBorder="1" applyAlignment="1">
      <alignment horizontal="left" vertical="center" wrapText="1"/>
    </xf>
    <xf numFmtId="0" fontId="111" fillId="0" borderId="149" xfId="0" applyFont="1" applyBorder="1" applyAlignment="1">
      <alignment horizontal="left" vertical="center" wrapText="1"/>
    </xf>
    <xf numFmtId="3" fontId="4" fillId="3" borderId="10" xfId="0" applyNumberFormat="1" applyFont="1" applyFill="1" applyBorder="1"/>
    <xf numFmtId="3" fontId="4" fillId="3" borderId="69" xfId="0" applyNumberFormat="1" applyFont="1" applyFill="1" applyBorder="1"/>
    <xf numFmtId="0" fontId="16" fillId="0" borderId="10" xfId="31" applyBorder="1"/>
    <xf numFmtId="0" fontId="16" fillId="0" borderId="69" xfId="31" applyBorder="1"/>
    <xf numFmtId="0" fontId="12" fillId="15" borderId="7" xfId="0" applyFont="1" applyFill="1" applyBorder="1" applyAlignment="1">
      <alignment horizontal="center"/>
    </xf>
    <xf numFmtId="0" fontId="16" fillId="0" borderId="193" xfId="31" applyBorder="1"/>
    <xf numFmtId="0" fontId="16" fillId="0" borderId="96" xfId="31" applyBorder="1"/>
    <xf numFmtId="0" fontId="6" fillId="0" borderId="62" xfId="31" applyFont="1" applyBorder="1"/>
    <xf numFmtId="0" fontId="6" fillId="0" borderId="64" xfId="31" applyFont="1" applyBorder="1"/>
    <xf numFmtId="0" fontId="6" fillId="0" borderId="5" xfId="0" applyFont="1" applyBorder="1" applyAlignment="1">
      <alignment horizontal="center" vertical="center"/>
    </xf>
    <xf numFmtId="0" fontId="7" fillId="0" borderId="5" xfId="0" applyFont="1" applyBorder="1" applyAlignment="1">
      <alignment horizontal="center" vertical="center"/>
    </xf>
    <xf numFmtId="0" fontId="4" fillId="0" borderId="1" xfId="0" applyFont="1" applyBorder="1" applyAlignment="1">
      <alignment horizontal="center"/>
    </xf>
    <xf numFmtId="0" fontId="4" fillId="0" borderId="5" xfId="0" applyFont="1" applyBorder="1" applyAlignment="1">
      <alignment horizontal="center" vertical="center"/>
    </xf>
    <xf numFmtId="0" fontId="11" fillId="0" borderId="12" xfId="0" applyFont="1" applyBorder="1" applyAlignment="1">
      <alignment horizontal="center"/>
    </xf>
    <xf numFmtId="0" fontId="4" fillId="0" borderId="146" xfId="10" applyFont="1" applyBorder="1" applyAlignment="1">
      <alignment horizontal="left"/>
    </xf>
    <xf numFmtId="0" fontId="5" fillId="0" borderId="0" xfId="43" applyFont="1" applyAlignment="1">
      <alignment horizontal="center" vertical="center"/>
    </xf>
    <xf numFmtId="0" fontId="129" fillId="0" borderId="0" xfId="43" applyFont="1" applyAlignment="1">
      <alignment vertical="center"/>
    </xf>
    <xf numFmtId="0" fontId="1" fillId="0" borderId="0" xfId="43" applyAlignment="1">
      <alignment vertical="center" wrapText="1"/>
    </xf>
    <xf numFmtId="0" fontId="130" fillId="0" borderId="0" xfId="43" applyFont="1" applyAlignment="1">
      <alignment vertical="center" wrapText="1"/>
    </xf>
    <xf numFmtId="0" fontId="131" fillId="0" borderId="0" xfId="43" applyFont="1" applyAlignment="1">
      <alignment horizontal="center" vertical="center"/>
    </xf>
    <xf numFmtId="0" fontId="134" fillId="0" borderId="0" xfId="43" applyFont="1" applyAlignment="1">
      <alignment vertical="center" wrapText="1"/>
    </xf>
    <xf numFmtId="0" fontId="121" fillId="0" borderId="0" xfId="43" applyFont="1" applyAlignment="1">
      <alignment vertical="center" wrapText="1"/>
    </xf>
    <xf numFmtId="0" fontId="129" fillId="0" borderId="0" xfId="44" applyFont="1" applyAlignment="1" applyProtection="1">
      <alignment horizontal="center" vertical="center"/>
      <protection hidden="1"/>
    </xf>
    <xf numFmtId="0" fontId="173" fillId="0" borderId="0" xfId="14" applyFont="1" applyAlignment="1">
      <alignment vertical="center" wrapText="1"/>
    </xf>
    <xf numFmtId="0" fontId="119" fillId="0" borderId="0" xfId="14" applyAlignment="1">
      <alignment vertical="center" wrapText="1"/>
    </xf>
    <xf numFmtId="0" fontId="174" fillId="0" borderId="0" xfId="14" applyFont="1" applyAlignment="1">
      <alignment horizontal="center" vertical="center"/>
    </xf>
    <xf numFmtId="0" fontId="175" fillId="0" borderId="0" xfId="14" applyFont="1" applyAlignment="1">
      <alignment vertical="center" wrapText="1"/>
    </xf>
    <xf numFmtId="0" fontId="132" fillId="0" borderId="0" xfId="14" applyFont="1" applyAlignment="1">
      <alignment horizontal="center" vertical="center"/>
    </xf>
    <xf numFmtId="174" fontId="34" fillId="20" borderId="44" xfId="0" applyNumberFormat="1" applyFont="1" applyFill="1" applyBorder="1" applyAlignment="1">
      <alignment horizontal="center" vertical="center"/>
    </xf>
    <xf numFmtId="0" fontId="4" fillId="0" borderId="33" xfId="0" applyFont="1" applyBorder="1"/>
    <xf numFmtId="0" fontId="67" fillId="0" borderId="13" xfId="24" applyFont="1" applyBorder="1" applyAlignment="1">
      <alignment horizontal="center"/>
    </xf>
    <xf numFmtId="0" fontId="67" fillId="0" borderId="48" xfId="31" applyFont="1" applyBorder="1" applyAlignment="1">
      <alignment horizontal="center"/>
    </xf>
    <xf numFmtId="0" fontId="67" fillId="0" borderId="96" xfId="31" applyFont="1" applyBorder="1" applyAlignment="1">
      <alignment horizontal="center"/>
    </xf>
    <xf numFmtId="0" fontId="13" fillId="0" borderId="88" xfId="24" applyFont="1" applyBorder="1" applyAlignment="1">
      <alignment horizontal="center"/>
    </xf>
    <xf numFmtId="0" fontId="13" fillId="0" borderId="201" xfId="31" applyFont="1" applyBorder="1" applyAlignment="1">
      <alignment horizontal="center"/>
    </xf>
    <xf numFmtId="171" fontId="7" fillId="0" borderId="31" xfId="9" applyNumberFormat="1" applyFont="1" applyBorder="1" applyProtection="1"/>
    <xf numFmtId="171" fontId="7" fillId="0" borderId="69" xfId="9" applyNumberFormat="1" applyFont="1" applyBorder="1" applyProtection="1"/>
    <xf numFmtId="170" fontId="4" fillId="0" borderId="7" xfId="9" applyNumberFormat="1" applyFont="1" applyBorder="1" applyProtection="1">
      <protection locked="0"/>
    </xf>
    <xf numFmtId="170" fontId="4" fillId="4" borderId="0" xfId="9" applyNumberFormat="1" applyFont="1" applyFill="1" applyBorder="1" applyProtection="1"/>
    <xf numFmtId="171" fontId="7" fillId="0" borderId="0" xfId="9" applyNumberFormat="1" applyFont="1" applyBorder="1" applyProtection="1"/>
    <xf numFmtId="0" fontId="67" fillId="0" borderId="6" xfId="24" applyFont="1" applyBorder="1" applyAlignment="1">
      <alignment horizontal="center"/>
    </xf>
    <xf numFmtId="0" fontId="5" fillId="15" borderId="0" xfId="24" applyFont="1" applyFill="1" applyAlignment="1">
      <alignment horizontal="left"/>
    </xf>
    <xf numFmtId="0" fontId="12" fillId="15" borderId="0" xfId="24" applyFont="1" applyFill="1" applyAlignment="1">
      <alignment horizontal="center"/>
    </xf>
    <xf numFmtId="170" fontId="4" fillId="0" borderId="0" xfId="9" applyNumberFormat="1" applyFont="1" applyFill="1" applyBorder="1" applyAlignment="1" applyProtection="1">
      <alignment horizontal="center"/>
    </xf>
    <xf numFmtId="170" fontId="4" fillId="0" borderId="0" xfId="9" applyNumberFormat="1" applyFont="1" applyBorder="1" applyProtection="1"/>
    <xf numFmtId="3" fontId="4" fillId="3" borderId="0" xfId="0" applyNumberFormat="1" applyFont="1" applyFill="1"/>
    <xf numFmtId="0" fontId="67" fillId="0" borderId="0" xfId="24" applyFont="1" applyAlignment="1">
      <alignment horizontal="center"/>
    </xf>
    <xf numFmtId="0" fontId="7" fillId="2" borderId="0" xfId="22" applyFont="1" applyAlignment="1">
      <alignment vertical="center"/>
    </xf>
    <xf numFmtId="0" fontId="146" fillId="2" borderId="0" xfId="22" applyFont="1"/>
    <xf numFmtId="0" fontId="146" fillId="2" borderId="0" xfId="21" applyFont="1"/>
    <xf numFmtId="0" fontId="176" fillId="2" borderId="0" xfId="22" applyFont="1"/>
    <xf numFmtId="0" fontId="28" fillId="0" borderId="12" xfId="0" applyFont="1" applyBorder="1" applyAlignment="1">
      <alignment vertical="center"/>
    </xf>
    <xf numFmtId="164" fontId="10" fillId="0" borderId="0" xfId="27" applyFont="1" applyAlignment="1">
      <alignment horizontal="left" vertical="center" wrapText="1"/>
    </xf>
    <xf numFmtId="164" fontId="10" fillId="0" borderId="147" xfId="27" applyFont="1" applyBorder="1" applyAlignment="1">
      <alignment horizontal="left" vertical="center" wrapText="1"/>
    </xf>
    <xf numFmtId="49" fontId="24" fillId="0" borderId="54" xfId="0" applyNumberFormat="1" applyFont="1" applyBorder="1" applyAlignment="1" applyProtection="1">
      <alignment horizontal="left" vertical="center"/>
      <protection locked="0"/>
    </xf>
    <xf numFmtId="49" fontId="24" fillId="0" borderId="51" xfId="0" applyNumberFormat="1" applyFont="1" applyBorder="1" applyAlignment="1" applyProtection="1">
      <alignment horizontal="left" vertical="center"/>
      <protection locked="0"/>
    </xf>
    <xf numFmtId="49" fontId="16" fillId="6" borderId="54" xfId="27" applyNumberFormat="1" applyFont="1" applyFill="1" applyBorder="1" applyAlignment="1" applyProtection="1">
      <alignment horizontal="left" vertical="center"/>
      <protection locked="0"/>
    </xf>
    <xf numFmtId="49" fontId="16" fillId="6" borderId="51" xfId="27" applyNumberFormat="1" applyFont="1" applyFill="1" applyBorder="1" applyAlignment="1" applyProtection="1">
      <alignment horizontal="left" vertical="center"/>
      <protection locked="0"/>
    </xf>
    <xf numFmtId="0" fontId="90" fillId="5" borderId="54" xfId="0" applyFont="1" applyFill="1" applyBorder="1" applyAlignment="1">
      <alignment horizontal="center" vertical="center" readingOrder="1"/>
    </xf>
    <xf numFmtId="0" fontId="90" fillId="5" borderId="203" xfId="0" applyFont="1" applyFill="1" applyBorder="1" applyAlignment="1">
      <alignment horizontal="center" vertical="center" readingOrder="1"/>
    </xf>
    <xf numFmtId="0" fontId="90" fillId="5" borderId="51" xfId="0" applyFont="1" applyFill="1" applyBorder="1" applyAlignment="1">
      <alignment horizontal="center" vertical="center" readingOrder="1"/>
    </xf>
    <xf numFmtId="49" fontId="16" fillId="0" borderId="54" xfId="27" applyNumberFormat="1" applyFont="1" applyBorder="1" applyAlignment="1" applyProtection="1">
      <alignment horizontal="left" vertical="center"/>
      <protection locked="0"/>
    </xf>
    <xf numFmtId="49" fontId="16" fillId="0" borderId="51" xfId="27" applyNumberFormat="1" applyFont="1" applyBorder="1" applyAlignment="1" applyProtection="1">
      <alignment horizontal="left" vertical="center"/>
      <protection locked="0"/>
    </xf>
    <xf numFmtId="164" fontId="81" fillId="3" borderId="13" xfId="27" applyFont="1" applyFill="1" applyBorder="1" applyAlignment="1">
      <alignment horizontal="center" vertical="center" wrapText="1"/>
    </xf>
    <xf numFmtId="0" fontId="0" fillId="0" borderId="13" xfId="0" applyBorder="1" applyAlignment="1">
      <alignment vertical="center" wrapText="1"/>
    </xf>
    <xf numFmtId="164" fontId="44" fillId="0" borderId="0" xfId="27" applyFont="1" applyAlignment="1">
      <alignment horizontal="left" vertical="center"/>
    </xf>
    <xf numFmtId="49" fontId="16" fillId="0" borderId="54" xfId="23" applyNumberFormat="1" applyFont="1" applyBorder="1" applyAlignment="1" applyProtection="1">
      <alignment horizontal="left" vertical="center"/>
      <protection locked="0"/>
    </xf>
    <xf numFmtId="49" fontId="24" fillId="0" borderId="203" xfId="23" applyNumberFormat="1" applyFont="1" applyBorder="1" applyAlignment="1" applyProtection="1">
      <alignment horizontal="left" vertical="center"/>
      <protection locked="0"/>
    </xf>
    <xf numFmtId="49" fontId="24" fillId="0" borderId="51" xfId="23" applyNumberFormat="1" applyFont="1" applyBorder="1" applyAlignment="1" applyProtection="1">
      <alignment horizontal="left" vertical="center"/>
      <protection locked="0"/>
    </xf>
    <xf numFmtId="49" fontId="16" fillId="6" borderId="54" xfId="23" applyNumberFormat="1" applyFont="1" applyFill="1" applyBorder="1" applyAlignment="1" applyProtection="1">
      <alignment horizontal="left" vertical="center"/>
      <protection locked="0"/>
    </xf>
    <xf numFmtId="49" fontId="24" fillId="6" borderId="203" xfId="23" applyNumberFormat="1" applyFont="1" applyFill="1" applyBorder="1" applyAlignment="1" applyProtection="1">
      <alignment horizontal="left" vertical="center"/>
      <protection locked="0"/>
    </xf>
    <xf numFmtId="49" fontId="24" fillId="6" borderId="51" xfId="23" applyNumberFormat="1" applyFont="1" applyFill="1" applyBorder="1" applyAlignment="1" applyProtection="1">
      <alignment horizontal="left" vertical="center"/>
      <protection locked="0"/>
    </xf>
    <xf numFmtId="49" fontId="16" fillId="3" borderId="54" xfId="27" applyNumberFormat="1" applyFont="1" applyFill="1" applyBorder="1" applyAlignment="1" applyProtection="1">
      <alignment vertical="center"/>
      <protection locked="0"/>
    </xf>
    <xf numFmtId="49" fontId="0" fillId="3" borderId="203" xfId="0" applyNumberFormat="1" applyFill="1" applyBorder="1" applyAlignment="1" applyProtection="1">
      <alignment vertical="center"/>
      <protection locked="0"/>
    </xf>
    <xf numFmtId="49" fontId="0" fillId="3" borderId="51" xfId="0" applyNumberFormat="1" applyFill="1" applyBorder="1" applyAlignment="1" applyProtection="1">
      <alignment vertical="center"/>
      <protection locked="0"/>
    </xf>
    <xf numFmtId="49" fontId="16" fillId="0" borderId="54" xfId="0" applyNumberFormat="1" applyFont="1" applyBorder="1" applyAlignment="1" applyProtection="1">
      <alignment horizontal="left" vertical="center"/>
      <protection locked="0"/>
    </xf>
    <xf numFmtId="164" fontId="22" fillId="0" borderId="0" xfId="27" applyFont="1" applyAlignment="1">
      <alignment horizontal="left" wrapText="1"/>
    </xf>
    <xf numFmtId="164" fontId="22" fillId="0" borderId="195" xfId="27" applyFont="1" applyBorder="1" applyAlignment="1">
      <alignment horizontal="left" wrapText="1"/>
    </xf>
    <xf numFmtId="0" fontId="16" fillId="0" borderId="209" xfId="23" applyFont="1" applyBorder="1" applyAlignment="1" applyProtection="1">
      <alignment horizontal="left" vertical="center" wrapText="1"/>
      <protection locked="0"/>
    </xf>
    <xf numFmtId="0" fontId="16" fillId="0" borderId="195" xfId="23" applyFont="1" applyBorder="1" applyAlignment="1" applyProtection="1">
      <alignment horizontal="left" vertical="center" wrapText="1"/>
      <protection locked="0"/>
    </xf>
    <xf numFmtId="0" fontId="16" fillId="0" borderId="216" xfId="23" applyFont="1" applyBorder="1" applyAlignment="1" applyProtection="1">
      <alignment horizontal="left" vertical="center" wrapText="1"/>
      <protection locked="0"/>
    </xf>
    <xf numFmtId="0" fontId="16" fillId="0" borderId="13" xfId="23" applyFont="1" applyBorder="1" applyAlignment="1" applyProtection="1">
      <alignment horizontal="left" vertical="center" wrapText="1"/>
      <protection locked="0"/>
    </xf>
    <xf numFmtId="0" fontId="16" fillId="0" borderId="0" xfId="23" applyFont="1" applyAlignment="1" applyProtection="1">
      <alignment horizontal="left" vertical="center" wrapText="1"/>
      <protection locked="0"/>
    </xf>
    <xf numFmtId="0" fontId="16" fillId="0" borderId="147" xfId="23" applyFont="1" applyBorder="1" applyAlignment="1" applyProtection="1">
      <alignment horizontal="left" vertical="center" wrapText="1"/>
      <protection locked="0"/>
    </xf>
    <xf numFmtId="0" fontId="16" fillId="0" borderId="7" xfId="23" applyFont="1" applyBorder="1" applyAlignment="1" applyProtection="1">
      <alignment horizontal="left" vertical="center" wrapText="1"/>
      <protection locked="0"/>
    </xf>
    <xf numFmtId="0" fontId="16" fillId="0" borderId="68" xfId="23" applyFont="1" applyBorder="1" applyAlignment="1" applyProtection="1">
      <alignment horizontal="left" vertical="center" wrapText="1"/>
      <protection locked="0"/>
    </xf>
    <xf numFmtId="0" fontId="16" fillId="0" borderId="50" xfId="23" applyFont="1" applyBorder="1" applyAlignment="1" applyProtection="1">
      <alignment horizontal="left" vertical="center" wrapText="1"/>
      <protection locked="0"/>
    </xf>
    <xf numFmtId="0" fontId="57" fillId="5" borderId="54" xfId="0" applyFont="1" applyFill="1" applyBorder="1" applyAlignment="1">
      <alignment horizontal="center" vertical="center" wrapText="1" readingOrder="1"/>
    </xf>
    <xf numFmtId="0" fontId="63" fillId="5" borderId="203" xfId="0" applyFont="1" applyFill="1" applyBorder="1" applyAlignment="1">
      <alignment horizontal="center" vertical="center" wrapText="1" readingOrder="1"/>
    </xf>
    <xf numFmtId="0" fontId="63" fillId="5" borderId="51" xfId="0" applyFont="1" applyFill="1" applyBorder="1" applyAlignment="1">
      <alignment horizontal="center" vertical="center" wrapText="1" readingOrder="1"/>
    </xf>
    <xf numFmtId="0" fontId="159" fillId="0" borderId="0" xfId="0" applyFont="1" applyAlignment="1">
      <alignment horizontal="left" vertical="top" wrapText="1"/>
    </xf>
    <xf numFmtId="0" fontId="159" fillId="0" borderId="147" xfId="0" applyFont="1" applyBorder="1" applyAlignment="1">
      <alignment horizontal="left" vertical="top" wrapText="1"/>
    </xf>
    <xf numFmtId="0" fontId="126" fillId="0" borderId="176" xfId="0" applyFont="1" applyBorder="1" applyAlignment="1">
      <alignment horizontal="center" vertical="center" wrapText="1"/>
    </xf>
    <xf numFmtId="0" fontId="126" fillId="0" borderId="135" xfId="0" applyFont="1" applyBorder="1" applyAlignment="1">
      <alignment horizontal="center" vertical="center" wrapText="1"/>
    </xf>
    <xf numFmtId="0" fontId="126" fillId="0" borderId="93" xfId="0" applyFont="1" applyBorder="1" applyAlignment="1">
      <alignment horizontal="center" vertical="center" wrapText="1"/>
    </xf>
    <xf numFmtId="0" fontId="6" fillId="0" borderId="5" xfId="0" applyFont="1" applyBorder="1" applyAlignment="1">
      <alignment horizontal="center" vertical="center"/>
    </xf>
    <xf numFmtId="0" fontId="6" fillId="0" borderId="78" xfId="0" applyFont="1" applyBorder="1" applyAlignment="1">
      <alignment horizontal="center" vertical="center"/>
    </xf>
    <xf numFmtId="0" fontId="6" fillId="0" borderId="25" xfId="0" applyFont="1" applyBorder="1" applyAlignment="1">
      <alignment horizontal="center" vertical="center"/>
    </xf>
    <xf numFmtId="0" fontId="11" fillId="0" borderId="36" xfId="0" applyFont="1" applyBorder="1" applyAlignment="1">
      <alignment horizontal="center" vertical="center"/>
    </xf>
    <xf numFmtId="0" fontId="11" fillId="0" borderId="140" xfId="0" applyFont="1" applyBorder="1" applyAlignment="1">
      <alignment horizontal="center" vertical="center"/>
    </xf>
    <xf numFmtId="0" fontId="126" fillId="2" borderId="0" xfId="22" applyFont="1" applyAlignment="1">
      <alignment horizontal="center" vertical="center" wrapText="1"/>
    </xf>
    <xf numFmtId="0" fontId="59" fillId="2" borderId="107" xfId="22" applyFont="1" applyBorder="1" applyAlignment="1">
      <alignment horizontal="center" vertical="center"/>
    </xf>
    <xf numFmtId="0" fontId="59" fillId="2" borderId="108" xfId="22" applyFont="1" applyBorder="1" applyAlignment="1">
      <alignment horizontal="center" vertical="center"/>
    </xf>
    <xf numFmtId="0" fontId="59" fillId="2" borderId="105" xfId="22" applyFont="1" applyBorder="1" applyAlignment="1">
      <alignment horizontal="center" vertical="center"/>
    </xf>
    <xf numFmtId="0" fontId="59" fillId="2" borderId="175" xfId="22" applyFont="1" applyBorder="1" applyAlignment="1">
      <alignment horizontal="center" vertical="center"/>
    </xf>
    <xf numFmtId="0" fontId="59" fillId="2" borderId="219" xfId="22" applyFont="1" applyBorder="1" applyAlignment="1">
      <alignment horizontal="center" vertical="center"/>
    </xf>
    <xf numFmtId="0" fontId="59" fillId="2" borderId="129" xfId="22" applyFont="1" applyBorder="1" applyAlignment="1">
      <alignment horizontal="center" vertical="center"/>
    </xf>
    <xf numFmtId="0" fontId="12" fillId="0" borderId="111" xfId="0" applyFont="1" applyBorder="1" applyAlignment="1">
      <alignment horizontal="left" wrapText="1"/>
    </xf>
    <xf numFmtId="0" fontId="12" fillId="0" borderId="0" xfId="0" applyFont="1" applyAlignment="1">
      <alignment horizontal="left" wrapText="1"/>
    </xf>
    <xf numFmtId="0" fontId="65" fillId="11" borderId="12" xfId="22" applyFont="1" applyFill="1" applyBorder="1" applyAlignment="1">
      <alignment horizontal="center" vertical="top"/>
    </xf>
    <xf numFmtId="0" fontId="65" fillId="11" borderId="0" xfId="22" applyFont="1" applyFill="1" applyAlignment="1">
      <alignment horizontal="center" vertical="top"/>
    </xf>
    <xf numFmtId="0" fontId="25" fillId="2" borderId="12" xfId="22" applyFont="1" applyBorder="1" applyAlignment="1">
      <alignment horizontal="left"/>
    </xf>
    <xf numFmtId="0" fontId="25" fillId="2" borderId="0" xfId="22" applyFont="1" applyAlignment="1">
      <alignment horizontal="left"/>
    </xf>
    <xf numFmtId="0" fontId="25" fillId="2" borderId="34" xfId="22" applyFont="1" applyBorder="1" applyAlignment="1">
      <alignment horizontal="left"/>
    </xf>
    <xf numFmtId="0" fontId="25" fillId="2" borderId="6" xfId="22" applyFont="1" applyBorder="1" applyAlignment="1">
      <alignment horizontal="left"/>
    </xf>
    <xf numFmtId="0" fontId="25" fillId="2" borderId="113" xfId="22" applyFont="1" applyBorder="1" applyAlignment="1">
      <alignment horizontal="left"/>
    </xf>
    <xf numFmtId="0" fontId="25" fillId="2" borderId="217" xfId="22" applyFont="1" applyBorder="1" applyAlignment="1">
      <alignment horizontal="left"/>
    </xf>
    <xf numFmtId="0" fontId="59" fillId="2" borderId="133" xfId="22" applyFont="1" applyBorder="1" applyAlignment="1">
      <alignment horizontal="center" vertical="center"/>
    </xf>
    <xf numFmtId="0" fontId="59" fillId="2" borderId="180" xfId="22" applyFont="1" applyBorder="1" applyAlignment="1">
      <alignment horizontal="center" vertical="top"/>
    </xf>
    <xf numFmtId="0" fontId="59" fillId="2" borderId="158" xfId="22" applyFont="1" applyBorder="1" applyAlignment="1">
      <alignment horizontal="center" vertical="top"/>
    </xf>
    <xf numFmtId="0" fontId="28" fillId="0" borderId="0" xfId="0" applyFont="1" applyAlignment="1">
      <alignment horizontal="justify" vertical="center" wrapText="1"/>
    </xf>
    <xf numFmtId="0" fontId="11" fillId="0" borderId="201" xfId="0" applyFont="1" applyBorder="1" applyAlignment="1">
      <alignment horizontal="center" vertical="center"/>
    </xf>
    <xf numFmtId="0" fontId="11" fillId="0" borderId="148" xfId="0" applyFont="1" applyBorder="1" applyAlignment="1">
      <alignment horizontal="center" vertical="center"/>
    </xf>
    <xf numFmtId="0" fontId="11" fillId="0" borderId="212" xfId="0" applyFont="1" applyBorder="1" applyAlignment="1">
      <alignment horizontal="center" vertical="center"/>
    </xf>
    <xf numFmtId="0" fontId="11" fillId="0" borderId="88" xfId="0" applyFont="1" applyBorder="1" applyAlignment="1">
      <alignment horizontal="center" vertical="center"/>
    </xf>
    <xf numFmtId="0" fontId="11" fillId="0" borderId="81" xfId="0" applyFont="1" applyBorder="1" applyAlignment="1">
      <alignment horizontal="center" vertical="center"/>
    </xf>
    <xf numFmtId="0" fontId="11" fillId="0" borderId="65" xfId="0" applyFont="1" applyBorder="1" applyAlignment="1">
      <alignment horizontal="center" vertical="center"/>
    </xf>
    <xf numFmtId="0" fontId="11" fillId="0" borderId="176" xfId="0" applyFont="1" applyBorder="1" applyAlignment="1">
      <alignment horizontal="center" vertical="center" wrapText="1"/>
    </xf>
    <xf numFmtId="0" fontId="11" fillId="0" borderId="135"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21" xfId="0" applyFont="1" applyBorder="1" applyAlignment="1">
      <alignment horizontal="center" vertical="center" wrapText="1"/>
    </xf>
    <xf numFmtId="0" fontId="121" fillId="0" borderId="0" xfId="21" applyFont="1" applyFill="1" applyAlignment="1">
      <alignment horizontal="center" vertical="center" wrapText="1"/>
    </xf>
    <xf numFmtId="0" fontId="11" fillId="0" borderId="0" xfId="0" applyFont="1" applyAlignment="1">
      <alignment horizontal="center" vertical="center" wrapText="1"/>
    </xf>
    <xf numFmtId="0" fontId="11" fillId="0" borderId="34"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2" xfId="0" applyFont="1" applyBorder="1" applyAlignment="1">
      <alignment horizontal="center" vertical="center" wrapText="1"/>
    </xf>
    <xf numFmtId="0" fontId="63" fillId="0" borderId="113" xfId="21" applyFont="1" applyFill="1" applyBorder="1" applyAlignment="1">
      <alignment horizontal="left" wrapText="1"/>
    </xf>
    <xf numFmtId="0" fontId="169" fillId="15" borderId="176" xfId="31" applyFont="1" applyFill="1" applyBorder="1" applyAlignment="1">
      <alignment horizontal="center"/>
    </xf>
    <xf numFmtId="0" fontId="169" fillId="15" borderId="93" xfId="31" applyFont="1" applyFill="1" applyBorder="1" applyAlignment="1">
      <alignment horizontal="center"/>
    </xf>
    <xf numFmtId="0" fontId="170" fillId="0" borderId="1" xfId="24" applyFont="1" applyBorder="1" applyAlignment="1">
      <alignment horizontal="center"/>
    </xf>
    <xf numFmtId="0" fontId="170" fillId="0" borderId="66" xfId="24" applyFont="1" applyBorder="1" applyAlignment="1">
      <alignment horizontal="center"/>
    </xf>
    <xf numFmtId="0" fontId="11" fillId="0" borderId="88" xfId="24" applyFont="1" applyBorder="1" applyAlignment="1">
      <alignment horizontal="center" vertical="center"/>
    </xf>
    <xf numFmtId="0" fontId="11" fillId="0" borderId="81" xfId="24" applyFont="1" applyBorder="1" applyAlignment="1">
      <alignment horizontal="center" vertical="center"/>
    </xf>
    <xf numFmtId="0" fontId="11" fillId="0" borderId="65" xfId="24" applyFont="1" applyBorder="1" applyAlignment="1">
      <alignment horizontal="center" vertical="center"/>
    </xf>
    <xf numFmtId="0" fontId="11" fillId="0" borderId="201" xfId="24" applyFont="1" applyBorder="1" applyAlignment="1">
      <alignment horizontal="center" vertical="center"/>
    </xf>
    <xf numFmtId="0" fontId="11" fillId="0" borderId="148" xfId="24" applyFont="1" applyBorder="1" applyAlignment="1">
      <alignment horizontal="center" vertical="center"/>
    </xf>
    <xf numFmtId="0" fontId="11" fillId="0" borderId="212" xfId="24" applyFont="1" applyBorder="1" applyAlignment="1">
      <alignment horizontal="center" vertical="center"/>
    </xf>
    <xf numFmtId="0" fontId="11" fillId="0" borderId="203" xfId="31" applyFont="1" applyBorder="1" applyAlignment="1">
      <alignment horizontal="center" vertical="center" wrapText="1"/>
    </xf>
    <xf numFmtId="0" fontId="11" fillId="0" borderId="51" xfId="31" applyFont="1" applyBorder="1" applyAlignment="1">
      <alignment horizontal="center" vertical="center" wrapText="1"/>
    </xf>
    <xf numFmtId="0" fontId="11" fillId="0" borderId="54" xfId="31" applyFont="1" applyBorder="1" applyAlignment="1">
      <alignment horizontal="center" vertical="center" wrapText="1"/>
    </xf>
    <xf numFmtId="0" fontId="11" fillId="0" borderId="206" xfId="31" applyFont="1" applyBorder="1" applyAlignment="1">
      <alignment horizontal="center" vertical="center"/>
    </xf>
    <xf numFmtId="0" fontId="22" fillId="0" borderId="3" xfId="31" applyFont="1" applyBorder="1" applyAlignment="1">
      <alignment horizontal="center"/>
    </xf>
    <xf numFmtId="0" fontId="22" fillId="0" borderId="21" xfId="31" applyFont="1" applyBorder="1" applyAlignment="1">
      <alignment horizontal="center"/>
    </xf>
    <xf numFmtId="0" fontId="16" fillId="15" borderId="6" xfId="31" applyFill="1" applyBorder="1" applyAlignment="1">
      <alignment horizontal="center" vertical="center"/>
    </xf>
    <xf numFmtId="0" fontId="16" fillId="15" borderId="217" xfId="31" applyFill="1" applyBorder="1" applyAlignment="1">
      <alignment horizontal="center" vertical="center"/>
    </xf>
    <xf numFmtId="0" fontId="16" fillId="15" borderId="1" xfId="31" applyFill="1" applyBorder="1" applyAlignment="1">
      <alignment horizontal="center"/>
    </xf>
    <xf numFmtId="0" fontId="16" fillId="15" borderId="66" xfId="31" applyFill="1" applyBorder="1" applyAlignment="1">
      <alignment horizontal="center"/>
    </xf>
    <xf numFmtId="0" fontId="22" fillId="0" borderId="39" xfId="31" applyFont="1" applyBorder="1" applyAlignment="1">
      <alignment horizontal="center"/>
    </xf>
    <xf numFmtId="0" fontId="11" fillId="0" borderId="33" xfId="31" applyFont="1" applyBorder="1" applyAlignment="1">
      <alignment horizontal="center" vertical="center" wrapText="1"/>
    </xf>
    <xf numFmtId="0" fontId="58" fillId="2" borderId="32" xfId="21" applyFont="1" applyBorder="1" applyAlignment="1">
      <alignment horizontal="left" vertical="center" wrapText="1"/>
    </xf>
    <xf numFmtId="0" fontId="58" fillId="2" borderId="208" xfId="21" applyFont="1" applyBorder="1" applyAlignment="1">
      <alignment horizontal="left" vertical="center" wrapText="1"/>
    </xf>
    <xf numFmtId="0" fontId="23" fillId="0" borderId="1" xfId="0" applyFont="1" applyBorder="1" applyAlignment="1">
      <alignment horizontal="center"/>
    </xf>
    <xf numFmtId="0" fontId="23" fillId="0" borderId="66" xfId="0" applyFont="1" applyBorder="1" applyAlignment="1">
      <alignment horizontal="center"/>
    </xf>
    <xf numFmtId="0" fontId="23" fillId="0" borderId="12" xfId="0" applyFont="1" applyBorder="1" applyAlignment="1">
      <alignment horizontal="center"/>
    </xf>
    <xf numFmtId="0" fontId="23" fillId="0" borderId="34" xfId="0" applyFont="1" applyBorder="1" applyAlignment="1">
      <alignment horizontal="center"/>
    </xf>
    <xf numFmtId="0" fontId="23" fillId="0" borderId="31" xfId="0" applyFont="1" applyBorder="1" applyAlignment="1">
      <alignment horizontal="center"/>
    </xf>
    <xf numFmtId="0" fontId="23" fillId="0" borderId="61" xfId="0" applyFont="1" applyBorder="1" applyAlignment="1">
      <alignment horizontal="center"/>
    </xf>
    <xf numFmtId="0" fontId="58" fillId="2" borderId="39" xfId="21" applyFont="1" applyBorder="1" applyAlignment="1">
      <alignment horizontal="center" vertical="center" wrapText="1"/>
    </xf>
    <xf numFmtId="0" fontId="58" fillId="2" borderId="21" xfId="21" applyFont="1" applyBorder="1" applyAlignment="1">
      <alignment horizontal="center" vertical="center" wrapText="1"/>
    </xf>
    <xf numFmtId="0" fontId="6" fillId="0" borderId="0" xfId="29" applyFont="1" applyAlignment="1">
      <alignment horizontal="left"/>
    </xf>
    <xf numFmtId="0" fontId="22" fillId="0" borderId="0" xfId="29" applyFont="1" applyAlignment="1">
      <alignment horizontal="left"/>
    </xf>
    <xf numFmtId="0" fontId="22" fillId="0" borderId="192" xfId="0" applyFont="1" applyBorder="1" applyAlignment="1">
      <alignment horizontal="center" wrapText="1"/>
    </xf>
    <xf numFmtId="0" fontId="22" fillId="0" borderId="143" xfId="0" applyFont="1" applyBorder="1" applyAlignment="1">
      <alignment horizontal="center" wrapText="1"/>
    </xf>
    <xf numFmtId="0" fontId="22" fillId="0" borderId="144" xfId="0" applyFont="1" applyBorder="1" applyAlignment="1">
      <alignment horizontal="center" wrapText="1"/>
    </xf>
    <xf numFmtId="0" fontId="22" fillId="0" borderId="142" xfId="0" applyFont="1" applyBorder="1" applyAlignment="1">
      <alignment horizontal="center" wrapText="1"/>
    </xf>
    <xf numFmtId="0" fontId="34" fillId="0" borderId="0" xfId="29" applyFont="1"/>
    <xf numFmtId="0" fontId="58" fillId="2" borderId="3" xfId="21" applyFont="1" applyBorder="1" applyAlignment="1">
      <alignment horizontal="center" vertical="center" wrapText="1"/>
    </xf>
    <xf numFmtId="0" fontId="28" fillId="0" borderId="1" xfId="29" applyFont="1" applyBorder="1" applyAlignment="1">
      <alignment horizontal="center" vertical="center"/>
    </xf>
    <xf numFmtId="0" fontId="28" fillId="0" borderId="6" xfId="29" applyFont="1" applyBorder="1" applyAlignment="1">
      <alignment horizontal="center" vertical="center"/>
    </xf>
    <xf numFmtId="0" fontId="58" fillId="2" borderId="33" xfId="21" applyFont="1" applyBorder="1" applyAlignment="1">
      <alignment horizontal="left" vertical="center" wrapText="1"/>
    </xf>
    <xf numFmtId="0" fontId="58" fillId="2" borderId="206" xfId="21" applyFont="1" applyBorder="1" applyAlignment="1">
      <alignment horizontal="left" vertical="center" wrapText="1"/>
    </xf>
    <xf numFmtId="0" fontId="109" fillId="23" borderId="1" xfId="0" applyFont="1" applyFill="1" applyBorder="1" applyAlignment="1">
      <alignment horizontal="center" vertical="center" wrapText="1"/>
    </xf>
    <xf numFmtId="0" fontId="109" fillId="23" borderId="12" xfId="0" applyFont="1" applyFill="1" applyBorder="1" applyAlignment="1">
      <alignment horizontal="center" vertical="center" wrapText="1"/>
    </xf>
    <xf numFmtId="0" fontId="109" fillId="23" borderId="6" xfId="0" applyFont="1" applyFill="1" applyBorder="1" applyAlignment="1">
      <alignment horizontal="center" vertical="center" wrapText="1"/>
    </xf>
    <xf numFmtId="0" fontId="110" fillId="21" borderId="42" xfId="0" applyFont="1" applyFill="1" applyBorder="1" applyAlignment="1">
      <alignment horizontal="left" vertical="center" wrapText="1"/>
    </xf>
    <xf numFmtId="0" fontId="110" fillId="21" borderId="81" xfId="0" applyFont="1" applyFill="1" applyBorder="1" applyAlignment="1">
      <alignment horizontal="left" vertical="center" wrapText="1"/>
    </xf>
    <xf numFmtId="0" fontId="110" fillId="21" borderId="193" xfId="0" applyFont="1" applyFill="1" applyBorder="1" applyAlignment="1">
      <alignment horizontal="left" vertical="center" wrapText="1"/>
    </xf>
    <xf numFmtId="0" fontId="110" fillId="21" borderId="65" xfId="0" applyFont="1" applyFill="1" applyBorder="1" applyAlignment="1">
      <alignment horizontal="left" vertical="center" wrapText="1"/>
    </xf>
    <xf numFmtId="0" fontId="12" fillId="2" borderId="0" xfId="21" applyFont="1" applyAlignment="1">
      <alignment horizontal="left" wrapText="1"/>
    </xf>
    <xf numFmtId="0" fontId="31" fillId="0" borderId="0" xfId="10" applyAlignment="1">
      <alignment horizontal="left" wrapText="1"/>
    </xf>
    <xf numFmtId="0" fontId="120" fillId="23" borderId="88" xfId="0" applyFont="1" applyFill="1" applyBorder="1" applyAlignment="1">
      <alignment horizontal="center" vertical="center" wrapText="1"/>
    </xf>
    <xf numFmtId="0" fontId="120" fillId="23" borderId="81" xfId="0" applyFont="1" applyFill="1" applyBorder="1" applyAlignment="1">
      <alignment horizontal="center" vertical="center" wrapText="1"/>
    </xf>
    <xf numFmtId="0" fontId="120" fillId="23" borderId="65" xfId="0" applyFont="1" applyFill="1" applyBorder="1" applyAlignment="1">
      <alignment horizontal="center" vertical="center" wrapText="1"/>
    </xf>
    <xf numFmtId="0" fontId="110" fillId="21" borderId="221" xfId="0" applyFont="1" applyFill="1" applyBorder="1" applyAlignment="1">
      <alignment horizontal="left" vertical="center" wrapText="1"/>
    </xf>
    <xf numFmtId="0" fontId="110" fillId="21" borderId="147" xfId="0" applyFont="1" applyFill="1" applyBorder="1" applyAlignment="1">
      <alignment horizontal="left" vertical="center" wrapText="1"/>
    </xf>
    <xf numFmtId="0" fontId="110" fillId="21" borderId="216" xfId="0" applyFont="1" applyFill="1" applyBorder="1" applyAlignment="1">
      <alignment horizontal="left" vertical="center" wrapText="1"/>
    </xf>
    <xf numFmtId="0" fontId="108" fillId="22" borderId="216" xfId="0" applyFont="1" applyFill="1" applyBorder="1" applyAlignment="1">
      <alignment horizontal="center" vertical="center" wrapText="1"/>
    </xf>
    <xf numFmtId="0" fontId="0" fillId="0" borderId="152" xfId="0" applyBorder="1" applyAlignment="1">
      <alignment horizontal="center" vertical="center" wrapText="1"/>
    </xf>
    <xf numFmtId="0" fontId="160" fillId="22" borderId="48" xfId="0" applyFont="1" applyFill="1" applyBorder="1" applyAlignment="1">
      <alignment horizontal="center" vertical="center" wrapText="1"/>
    </xf>
    <xf numFmtId="0" fontId="0" fillId="0" borderId="220" xfId="0" applyBorder="1" applyAlignment="1">
      <alignment horizontal="center" vertical="center" wrapText="1"/>
    </xf>
    <xf numFmtId="0" fontId="109" fillId="23" borderId="88" xfId="0" applyFont="1" applyFill="1" applyBorder="1" applyAlignment="1">
      <alignment horizontal="center" vertical="center" wrapText="1"/>
    </xf>
    <xf numFmtId="0" fontId="109" fillId="23" borderId="81" xfId="0" applyFont="1" applyFill="1" applyBorder="1" applyAlignment="1">
      <alignment horizontal="center" vertical="center" wrapText="1"/>
    </xf>
    <xf numFmtId="0" fontId="109" fillId="23" borderId="65" xfId="0" applyFont="1" applyFill="1" applyBorder="1" applyAlignment="1">
      <alignment horizontal="center" vertical="center" wrapText="1"/>
    </xf>
    <xf numFmtId="0" fontId="110" fillId="21" borderId="152" xfId="0" applyFont="1" applyFill="1" applyBorder="1" applyAlignment="1">
      <alignment horizontal="left" vertical="center" wrapText="1"/>
    </xf>
    <xf numFmtId="0" fontId="59" fillId="2" borderId="201" xfId="21" applyFont="1" applyBorder="1" applyAlignment="1">
      <alignment horizontal="center" vertical="center"/>
    </xf>
    <xf numFmtId="0" fontId="0" fillId="0" borderId="212" xfId="0" applyBorder="1" applyAlignment="1">
      <alignment horizontal="center" vertical="center"/>
    </xf>
    <xf numFmtId="0" fontId="160" fillId="22" borderId="96" xfId="0" applyFont="1" applyFill="1" applyBorder="1" applyAlignment="1">
      <alignment horizontal="center" vertical="center" wrapText="1"/>
    </xf>
    <xf numFmtId="0" fontId="0" fillId="0" borderId="212" xfId="0" applyBorder="1" applyAlignment="1">
      <alignment horizontal="center" vertical="center" wrapText="1"/>
    </xf>
    <xf numFmtId="0" fontId="110" fillId="21" borderId="50" xfId="0" applyFont="1" applyFill="1" applyBorder="1" applyAlignment="1">
      <alignment horizontal="left" vertical="center" wrapText="1"/>
    </xf>
    <xf numFmtId="0" fontId="110" fillId="21" borderId="28" xfId="0" applyFont="1" applyFill="1" applyBorder="1" applyAlignment="1">
      <alignment horizontal="left" vertical="center" wrapText="1"/>
    </xf>
    <xf numFmtId="0" fontId="121" fillId="0" borderId="0" xfId="22" applyFont="1" applyFill="1" applyAlignment="1">
      <alignment horizontal="center" vertical="center" wrapText="1"/>
    </xf>
    <xf numFmtId="0" fontId="57" fillId="0" borderId="113" xfId="22" applyFont="1" applyFill="1" applyBorder="1" applyAlignment="1">
      <alignment horizontal="left" wrapText="1"/>
    </xf>
    <xf numFmtId="0" fontId="7" fillId="0" borderId="2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10" fillId="0" borderId="0" xfId="0" applyFont="1" applyAlignment="1">
      <alignment vertical="top"/>
    </xf>
    <xf numFmtId="0" fontId="6" fillId="0" borderId="113" xfId="0" applyFont="1" applyBorder="1" applyAlignment="1">
      <alignment horizontal="left" vertical="center" wrapText="1"/>
    </xf>
    <xf numFmtId="0" fontId="28" fillId="3" borderId="28" xfId="0" applyFont="1" applyFill="1" applyBorder="1" applyAlignment="1">
      <alignment horizontal="center" vertical="center" wrapText="1"/>
    </xf>
    <xf numFmtId="0" fontId="28" fillId="3" borderId="28" xfId="0" applyFont="1" applyFill="1" applyBorder="1" applyAlignment="1">
      <alignment horizontal="center" wrapText="1"/>
    </xf>
    <xf numFmtId="0" fontId="28" fillId="3" borderId="67" xfId="0" applyFont="1" applyFill="1" applyBorder="1" applyAlignment="1">
      <alignment horizontal="center" wrapText="1"/>
    </xf>
    <xf numFmtId="0" fontId="28" fillId="3" borderId="54" xfId="0" applyFont="1" applyFill="1" applyBorder="1" applyAlignment="1">
      <alignment horizontal="center" wrapText="1"/>
    </xf>
    <xf numFmtId="0" fontId="28" fillId="3" borderId="51" xfId="0" applyFont="1" applyFill="1" applyBorder="1" applyAlignment="1">
      <alignment horizontal="center" wrapText="1"/>
    </xf>
    <xf numFmtId="0" fontId="19" fillId="3" borderId="28" xfId="0" applyFont="1" applyFill="1" applyBorder="1" applyAlignment="1">
      <alignment horizontal="center" wrapText="1"/>
    </xf>
    <xf numFmtId="0" fontId="19" fillId="3" borderId="67" xfId="0" applyFont="1" applyFill="1" applyBorder="1" applyAlignment="1">
      <alignment horizontal="center" wrapText="1"/>
    </xf>
    <xf numFmtId="0" fontId="28" fillId="3" borderId="54" xfId="0" applyFont="1" applyFill="1" applyBorder="1" applyAlignment="1">
      <alignment horizontal="center" vertical="center" wrapText="1"/>
    </xf>
    <xf numFmtId="0" fontId="28" fillId="3" borderId="70" xfId="0" applyFont="1" applyFill="1" applyBorder="1" applyAlignment="1">
      <alignment horizontal="center" wrapText="1"/>
    </xf>
    <xf numFmtId="0" fontId="8" fillId="3" borderId="0" xfId="0" applyFont="1" applyFill="1" applyAlignment="1">
      <alignment horizontal="left" vertical="center"/>
    </xf>
    <xf numFmtId="0" fontId="28" fillId="3" borderId="79" xfId="0" applyFont="1" applyFill="1" applyBorder="1" applyAlignment="1">
      <alignment horizontal="center" vertical="center" wrapText="1"/>
    </xf>
    <xf numFmtId="0" fontId="28" fillId="3" borderId="47" xfId="0" applyFont="1" applyFill="1" applyBorder="1" applyAlignment="1">
      <alignment horizontal="center" vertical="center" wrapText="1"/>
    </xf>
    <xf numFmtId="0" fontId="28" fillId="3" borderId="72" xfId="0" applyFont="1" applyFill="1" applyBorder="1" applyAlignment="1">
      <alignment horizontal="center" vertical="center" wrapText="1"/>
    </xf>
    <xf numFmtId="0" fontId="28" fillId="3" borderId="70" xfId="0" applyFont="1" applyFill="1" applyBorder="1" applyAlignment="1">
      <alignment horizontal="center" vertical="center" wrapText="1"/>
    </xf>
    <xf numFmtId="0" fontId="28" fillId="3" borderId="67" xfId="0" applyFont="1" applyFill="1" applyBorder="1" applyAlignment="1">
      <alignment horizontal="center" vertical="center" wrapText="1"/>
    </xf>
    <xf numFmtId="0" fontId="8" fillId="0" borderId="0" xfId="0" applyFont="1" applyAlignment="1">
      <alignment horizontal="left" vertical="top" wrapText="1"/>
    </xf>
    <xf numFmtId="0" fontId="28" fillId="0" borderId="113" xfId="0" applyFont="1" applyBorder="1" applyAlignment="1">
      <alignment horizontal="left" vertical="center" wrapText="1"/>
    </xf>
    <xf numFmtId="0" fontId="15" fillId="0" borderId="0" xfId="0" applyFont="1" applyAlignment="1">
      <alignment horizontal="left" wrapText="1"/>
    </xf>
    <xf numFmtId="0" fontId="21" fillId="3" borderId="26" xfId="32" applyFont="1" applyFill="1" applyBorder="1" applyAlignment="1">
      <alignment horizontal="center" vertical="center" wrapText="1"/>
    </xf>
    <xf numFmtId="0" fontId="21" fillId="3" borderId="38" xfId="32" applyFont="1" applyFill="1" applyBorder="1" applyAlignment="1">
      <alignment horizontal="center" vertical="center" wrapText="1"/>
    </xf>
    <xf numFmtId="0" fontId="28" fillId="0" borderId="0" xfId="0" applyFont="1" applyAlignment="1">
      <alignment horizontal="left" vertical="center" wrapText="1"/>
    </xf>
    <xf numFmtId="0" fontId="22" fillId="0" borderId="8" xfId="0" applyFont="1" applyBorder="1" applyAlignment="1">
      <alignment horizontal="center" vertical="center" wrapText="1"/>
    </xf>
    <xf numFmtId="0" fontId="22" fillId="0" borderId="202" xfId="0" applyFont="1" applyBorder="1" applyAlignment="1">
      <alignment horizontal="center" vertical="center" wrapText="1"/>
    </xf>
    <xf numFmtId="0" fontId="22" fillId="0" borderId="9" xfId="0" applyFont="1" applyBorder="1" applyAlignment="1">
      <alignment horizontal="center" vertical="center" wrapText="1"/>
    </xf>
    <xf numFmtId="0" fontId="4" fillId="0" borderId="28" xfId="0" applyFont="1" applyBorder="1" applyAlignment="1" applyProtection="1">
      <alignment horizontal="center"/>
      <protection locked="0"/>
    </xf>
    <xf numFmtId="0" fontId="21" fillId="0" borderId="8" xfId="32" applyFont="1" applyBorder="1" applyAlignment="1">
      <alignment horizontal="center" vertical="center" wrapText="1"/>
    </xf>
    <xf numFmtId="0" fontId="21" fillId="0" borderId="9" xfId="32" applyFont="1" applyBorder="1" applyAlignment="1">
      <alignment horizontal="center" vertical="center" wrapText="1"/>
    </xf>
    <xf numFmtId="0" fontId="21" fillId="0" borderId="210" xfId="32" applyFont="1" applyBorder="1" applyAlignment="1">
      <alignment horizontal="center" vertical="center" wrapText="1"/>
    </xf>
    <xf numFmtId="0" fontId="21" fillId="0" borderId="222" xfId="32" applyFont="1" applyBorder="1" applyAlignment="1">
      <alignment horizontal="center" vertical="center" wrapText="1"/>
    </xf>
    <xf numFmtId="0" fontId="21" fillId="0" borderId="206" xfId="32" applyFont="1" applyBorder="1" applyAlignment="1">
      <alignment horizontal="center" vertical="center" wrapText="1"/>
    </xf>
    <xf numFmtId="0" fontId="21" fillId="0" borderId="102" xfId="32" applyFont="1" applyBorder="1" applyAlignment="1">
      <alignment horizontal="center" vertical="center" wrapText="1"/>
    </xf>
    <xf numFmtId="0" fontId="21" fillId="0" borderId="210" xfId="33" applyFont="1" applyBorder="1" applyAlignment="1">
      <alignment horizontal="center" vertical="center" wrapText="1"/>
    </xf>
    <xf numFmtId="0" fontId="21" fillId="0" borderId="222" xfId="33" applyFont="1" applyBorder="1" applyAlignment="1">
      <alignment horizontal="center" vertical="center" wrapText="1"/>
    </xf>
    <xf numFmtId="0" fontId="21" fillId="0" borderId="26" xfId="33" applyFont="1" applyBorder="1" applyAlignment="1">
      <alignment horizontal="center" vertical="center" wrapText="1"/>
    </xf>
    <xf numFmtId="0" fontId="0" fillId="0" borderId="37" xfId="0" applyBorder="1" applyAlignment="1">
      <alignment horizontal="center" vertical="center" wrapText="1"/>
    </xf>
    <xf numFmtId="0" fontId="21" fillId="0" borderId="8" xfId="33" applyFont="1" applyBorder="1" applyAlignment="1">
      <alignment horizontal="center" vertical="center" wrapText="1"/>
    </xf>
    <xf numFmtId="0" fontId="21" fillId="0" borderId="9" xfId="33" applyFont="1" applyBorder="1" applyAlignment="1">
      <alignment horizontal="center" vertical="center" wrapText="1"/>
    </xf>
    <xf numFmtId="0" fontId="21" fillId="0" borderId="26" xfId="33" applyFont="1" applyBorder="1" applyAlignment="1">
      <alignment horizontal="center" vertical="center"/>
    </xf>
    <xf numFmtId="0" fontId="0" fillId="0" borderId="38" xfId="0" applyBorder="1" applyAlignment="1">
      <alignment horizontal="center" vertical="center"/>
    </xf>
    <xf numFmtId="0" fontId="21" fillId="0" borderId="210" xfId="33" applyFont="1" applyBorder="1" applyAlignment="1">
      <alignment horizontal="center" vertical="center"/>
    </xf>
    <xf numFmtId="0" fontId="21" fillId="0" borderId="206" xfId="33" applyFont="1" applyBorder="1" applyAlignment="1">
      <alignment horizontal="center" vertical="center"/>
    </xf>
    <xf numFmtId="0" fontId="0" fillId="0" borderId="9" xfId="0" applyBorder="1" applyAlignment="1">
      <alignment horizontal="center" vertical="center" wrapText="1"/>
    </xf>
    <xf numFmtId="0" fontId="0" fillId="0" borderId="37" xfId="0" applyBorder="1" applyAlignment="1">
      <alignment horizontal="center" vertical="center"/>
    </xf>
    <xf numFmtId="0" fontId="7" fillId="0" borderId="26" xfId="34" applyFont="1" applyBorder="1" applyAlignment="1">
      <alignment horizontal="center" vertical="center"/>
    </xf>
    <xf numFmtId="0" fontId="7" fillId="0" borderId="37" xfId="34" applyFont="1" applyBorder="1" applyAlignment="1">
      <alignment horizontal="center" vertical="center"/>
    </xf>
    <xf numFmtId="0" fontId="7" fillId="0" borderId="26" xfId="35" applyFont="1" applyBorder="1" applyAlignment="1">
      <alignment horizontal="center" vertical="center"/>
    </xf>
    <xf numFmtId="0" fontId="7" fillId="0" borderId="38" xfId="35" applyFont="1" applyBorder="1" applyAlignment="1">
      <alignment horizontal="center" vertical="center"/>
    </xf>
    <xf numFmtId="0" fontId="7" fillId="0" borderId="37" xfId="35" applyFont="1" applyBorder="1" applyAlignment="1">
      <alignment horizontal="center" vertical="center"/>
    </xf>
    <xf numFmtId="0" fontId="17" fillId="0" borderId="223" xfId="36" applyFont="1" applyBorder="1" applyAlignment="1">
      <alignment horizontal="center" vertical="center" wrapText="1"/>
    </xf>
    <xf numFmtId="0" fontId="17" fillId="0" borderId="16" xfId="36" applyFont="1" applyBorder="1" applyAlignment="1">
      <alignment horizontal="center" vertical="center" wrapText="1"/>
    </xf>
    <xf numFmtId="0" fontId="15" fillId="0" borderId="77" xfId="0" applyFont="1" applyBorder="1" applyAlignment="1">
      <alignment horizontal="left" wrapText="1"/>
    </xf>
    <xf numFmtId="0" fontId="69" fillId="0" borderId="0" xfId="0" applyFont="1" applyAlignment="1">
      <alignment horizontal="center" wrapText="1"/>
    </xf>
    <xf numFmtId="0" fontId="69" fillId="0" borderId="113" xfId="0" applyFont="1" applyBorder="1" applyAlignment="1">
      <alignment horizontal="center" wrapText="1"/>
    </xf>
    <xf numFmtId="0" fontId="7" fillId="0" borderId="5"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17" fillId="0" borderId="8" xfId="37" applyFont="1" applyBorder="1" applyAlignment="1">
      <alignment horizontal="center" vertical="center" wrapText="1"/>
    </xf>
    <xf numFmtId="0" fontId="17" fillId="0" borderId="9" xfId="37" applyFont="1" applyBorder="1" applyAlignment="1">
      <alignment horizontal="center" vertical="center" wrapText="1"/>
    </xf>
    <xf numFmtId="0" fontId="17" fillId="0" borderId="210" xfId="37" applyFont="1" applyBorder="1" applyAlignment="1" applyProtection="1">
      <alignment horizontal="center" vertical="center" wrapText="1"/>
      <protection locked="0"/>
    </xf>
    <xf numFmtId="0" fontId="0" fillId="0" borderId="222" xfId="0" applyBorder="1"/>
    <xf numFmtId="0" fontId="17" fillId="0" borderId="210" xfId="37" applyFont="1" applyBorder="1" applyAlignment="1">
      <alignment horizontal="center" vertical="center" wrapText="1"/>
    </xf>
    <xf numFmtId="0" fontId="17" fillId="0" borderId="222" xfId="37" applyFont="1" applyBorder="1" applyAlignment="1">
      <alignment horizontal="center" vertical="center" wrapText="1"/>
    </xf>
    <xf numFmtId="0" fontId="17" fillId="0" borderId="206" xfId="37" applyFont="1" applyBorder="1" applyAlignment="1">
      <alignment horizontal="center" vertical="center" wrapText="1"/>
    </xf>
    <xf numFmtId="0" fontId="17" fillId="0" borderId="102" xfId="37" applyFont="1" applyBorder="1" applyAlignment="1">
      <alignment horizontal="center" vertical="center" wrapText="1"/>
    </xf>
    <xf numFmtId="0" fontId="7" fillId="16" borderId="172" xfId="0" applyFont="1" applyFill="1" applyBorder="1" applyAlignment="1">
      <alignment horizontal="center" vertical="top" wrapText="1"/>
    </xf>
    <xf numFmtId="0" fontId="7" fillId="16" borderId="215" xfId="0" applyFont="1" applyFill="1" applyBorder="1" applyAlignment="1">
      <alignment horizontal="center" vertical="top" wrapText="1"/>
    </xf>
    <xf numFmtId="0" fontId="4" fillId="0" borderId="0" xfId="0" applyFont="1" applyAlignment="1">
      <alignment horizontal="left" wrapText="1"/>
    </xf>
    <xf numFmtId="0" fontId="161" fillId="0" borderId="12" xfId="0" applyFont="1" applyBorder="1" applyAlignment="1">
      <alignment horizontal="left" vertical="center" wrapText="1"/>
    </xf>
    <xf numFmtId="0" fontId="161" fillId="0" borderId="0" xfId="0" applyFont="1" applyAlignment="1">
      <alignment horizontal="left" vertical="center" wrapText="1"/>
    </xf>
    <xf numFmtId="0" fontId="123" fillId="0" borderId="135" xfId="0" applyFont="1" applyBorder="1" applyAlignment="1">
      <alignment horizontal="center"/>
    </xf>
    <xf numFmtId="0" fontId="32" fillId="0" borderId="39" xfId="0" applyFont="1" applyBorder="1" applyAlignment="1">
      <alignment horizontal="center"/>
    </xf>
    <xf numFmtId="0" fontId="32" fillId="0" borderId="3" xfId="0" applyFont="1" applyBorder="1" applyAlignment="1">
      <alignment horizontal="center"/>
    </xf>
    <xf numFmtId="0" fontId="32" fillId="0" borderId="21" xfId="0" applyFont="1" applyBorder="1" applyAlignment="1">
      <alignment horizontal="center"/>
    </xf>
    <xf numFmtId="0" fontId="0" fillId="0" borderId="32" xfId="0" applyBorder="1" applyAlignment="1" applyProtection="1">
      <alignment vertical="top" wrapText="1"/>
      <protection locked="0"/>
    </xf>
    <xf numFmtId="0" fontId="0" fillId="0" borderId="224" xfId="0" applyBorder="1" applyAlignment="1" applyProtection="1">
      <alignment vertical="top" wrapText="1"/>
      <protection locked="0"/>
    </xf>
    <xf numFmtId="0" fontId="0" fillId="0" borderId="208" xfId="0" applyBorder="1" applyAlignment="1" applyProtection="1">
      <alignment vertical="top" wrapText="1"/>
      <protection locked="0"/>
    </xf>
    <xf numFmtId="0" fontId="126" fillId="0" borderId="113" xfId="0" applyFont="1" applyBorder="1" applyAlignment="1">
      <alignment horizontal="center" vertical="center" wrapText="1"/>
    </xf>
    <xf numFmtId="0" fontId="3" fillId="0" borderId="141" xfId="10" applyFont="1" applyBorder="1" applyAlignment="1">
      <alignment horizontal="center" vertical="center" wrapText="1"/>
    </xf>
    <xf numFmtId="0" fontId="3" fillId="0" borderId="172" xfId="10" applyFont="1" applyBorder="1" applyAlignment="1">
      <alignment horizontal="center" vertical="center" wrapText="1"/>
    </xf>
    <xf numFmtId="0" fontId="3" fillId="0" borderId="215" xfId="10" applyFont="1" applyBorder="1" applyAlignment="1">
      <alignment horizontal="center" vertical="center" wrapText="1"/>
    </xf>
    <xf numFmtId="0" fontId="3" fillId="0" borderId="66" xfId="10" applyFont="1" applyBorder="1" applyAlignment="1">
      <alignment horizontal="center" vertical="center" wrapText="1"/>
    </xf>
    <xf numFmtId="0" fontId="3" fillId="0" borderId="34" xfId="10" applyFont="1" applyBorder="1" applyAlignment="1">
      <alignment horizontal="center" vertical="center" wrapText="1"/>
    </xf>
    <xf numFmtId="0" fontId="3" fillId="0" borderId="217" xfId="10" applyFont="1" applyBorder="1" applyAlignment="1">
      <alignment horizontal="center" vertical="center" wrapText="1"/>
    </xf>
    <xf numFmtId="0" fontId="129" fillId="0" borderId="54" xfId="15" applyFont="1" applyBorder="1" applyAlignment="1" applyProtection="1">
      <alignment horizontal="center" vertical="center" wrapText="1"/>
      <protection locked="0"/>
    </xf>
    <xf numFmtId="0" fontId="129" fillId="0" borderId="203" xfId="15" applyFont="1" applyBorder="1" applyAlignment="1" applyProtection="1">
      <alignment horizontal="center" vertical="center" wrapText="1"/>
      <protection locked="0"/>
    </xf>
    <xf numFmtId="0" fontId="129" fillId="0" borderId="51" xfId="15" applyFont="1" applyBorder="1" applyAlignment="1" applyProtection="1">
      <alignment horizontal="center" vertical="center" wrapText="1"/>
      <protection locked="0"/>
    </xf>
    <xf numFmtId="0" fontId="31" fillId="0" borderId="215" xfId="0" applyFont="1" applyBorder="1" applyAlignment="1">
      <alignment horizontal="center" vertical="center" wrapText="1"/>
    </xf>
    <xf numFmtId="0" fontId="119" fillId="0" borderId="215" xfId="15" applyBorder="1" applyAlignment="1">
      <alignment horizontal="center" vertical="center" wrapText="1"/>
    </xf>
    <xf numFmtId="0" fontId="129" fillId="0" borderId="215" xfId="15" applyFont="1" applyBorder="1" applyAlignment="1">
      <alignment horizontal="center" vertical="center" wrapText="1"/>
    </xf>
    <xf numFmtId="0" fontId="4" fillId="0" borderId="215" xfId="0" applyFont="1" applyBorder="1" applyAlignment="1">
      <alignment horizontal="center" vertical="center" wrapText="1"/>
    </xf>
    <xf numFmtId="0" fontId="0" fillId="0" borderId="0" xfId="0"/>
    <xf numFmtId="0" fontId="8" fillId="0" borderId="113" xfId="0" applyFont="1" applyBorder="1" applyAlignment="1">
      <alignment horizontal="right" vertical="top" wrapText="1"/>
    </xf>
    <xf numFmtId="0" fontId="0" fillId="0" borderId="113" xfId="0" applyBorder="1" applyAlignment="1">
      <alignment horizontal="right"/>
    </xf>
    <xf numFmtId="3" fontId="16" fillId="0" borderId="143" xfId="0" applyNumberFormat="1" applyFont="1" applyBorder="1" applyProtection="1">
      <protection locked="0"/>
    </xf>
    <xf numFmtId="3" fontId="16" fillId="0" borderId="28" xfId="0" applyNumberFormat="1" applyFont="1" applyBorder="1" applyProtection="1">
      <protection locked="0"/>
    </xf>
    <xf numFmtId="0" fontId="16" fillId="0" borderId="144" xfId="0" applyFont="1" applyBorder="1" applyAlignment="1" applyProtection="1">
      <alignment wrapText="1"/>
      <protection locked="0"/>
    </xf>
    <xf numFmtId="0" fontId="16" fillId="0" borderId="71" xfId="0" applyFont="1" applyBorder="1" applyAlignment="1" applyProtection="1">
      <alignment wrapText="1"/>
      <protection locked="0"/>
    </xf>
    <xf numFmtId="0" fontId="22" fillId="0" borderId="54" xfId="0" applyFont="1" applyBorder="1" applyAlignment="1">
      <alignment horizontal="center"/>
    </xf>
    <xf numFmtId="0" fontId="22" fillId="0" borderId="203" xfId="0" applyFont="1" applyBorder="1" applyAlignment="1">
      <alignment horizontal="center"/>
    </xf>
    <xf numFmtId="0" fontId="22" fillId="0" borderId="51" xfId="0" applyFont="1" applyBorder="1" applyAlignment="1">
      <alignment horizontal="center"/>
    </xf>
    <xf numFmtId="0" fontId="6" fillId="0" borderId="54" xfId="0" applyFont="1" applyBorder="1" applyAlignment="1">
      <alignment horizontal="center"/>
    </xf>
    <xf numFmtId="0" fontId="22" fillId="0" borderId="54" xfId="0" applyFont="1" applyBorder="1" applyAlignment="1">
      <alignment horizontal="center" wrapText="1"/>
    </xf>
    <xf numFmtId="0" fontId="22" fillId="0" borderId="203" xfId="0" applyFont="1" applyBorder="1" applyAlignment="1">
      <alignment horizontal="center" wrapText="1"/>
    </xf>
    <xf numFmtId="0" fontId="22" fillId="0" borderId="51" xfId="0" applyFont="1" applyBorder="1" applyAlignment="1">
      <alignment horizontal="center" wrapText="1"/>
    </xf>
    <xf numFmtId="0" fontId="69" fillId="0" borderId="0" xfId="0" applyFont="1" applyAlignment="1">
      <alignment horizontal="center" vertical="center" wrapText="1"/>
    </xf>
    <xf numFmtId="174" fontId="134" fillId="0" borderId="176" xfId="0" applyNumberFormat="1" applyFont="1" applyBorder="1" applyAlignment="1">
      <alignment horizontal="center" vertical="center" wrapText="1"/>
    </xf>
    <xf numFmtId="174" fontId="134" fillId="0" borderId="135" xfId="0" applyNumberFormat="1" applyFont="1" applyBorder="1" applyAlignment="1">
      <alignment horizontal="center" vertical="center" wrapText="1"/>
    </xf>
    <xf numFmtId="174" fontId="134" fillId="0" borderId="93" xfId="0" applyNumberFormat="1" applyFont="1" applyBorder="1" applyAlignment="1">
      <alignment horizontal="center" vertical="center" wrapText="1"/>
    </xf>
    <xf numFmtId="0" fontId="23" fillId="0" borderId="176" xfId="0" applyFont="1" applyBorder="1" applyAlignment="1">
      <alignment horizontal="left" wrapText="1"/>
    </xf>
    <xf numFmtId="0" fontId="23" fillId="0" borderId="135" xfId="0" applyFont="1" applyBorder="1" applyAlignment="1">
      <alignment horizontal="left" wrapText="1"/>
    </xf>
    <xf numFmtId="0" fontId="23" fillId="0" borderId="93" xfId="0" applyFont="1" applyBorder="1" applyAlignment="1">
      <alignment horizontal="left" wrapText="1"/>
    </xf>
    <xf numFmtId="10" fontId="4" fillId="0" borderId="225" xfId="38" applyNumberFormat="1" applyFont="1" applyBorder="1" applyAlignment="1">
      <alignment horizontal="center" vertical="center" wrapText="1"/>
    </xf>
    <xf numFmtId="10" fontId="4" fillId="0" borderId="172" xfId="38" applyNumberFormat="1" applyFont="1" applyBorder="1" applyAlignment="1">
      <alignment horizontal="center" vertical="center" wrapText="1"/>
    </xf>
    <xf numFmtId="10" fontId="4" fillId="0" borderId="215" xfId="38" applyNumberFormat="1" applyFont="1" applyBorder="1" applyAlignment="1">
      <alignment horizontal="center" vertical="center" wrapText="1"/>
    </xf>
    <xf numFmtId="0" fontId="11" fillId="0" borderId="32" xfId="0" applyFont="1" applyBorder="1" applyAlignment="1">
      <alignment horizontal="right"/>
    </xf>
    <xf numFmtId="0" fontId="11" fillId="0" borderId="224" xfId="0" applyFont="1" applyBorder="1" applyAlignment="1">
      <alignment horizontal="right"/>
    </xf>
    <xf numFmtId="0" fontId="11" fillId="0" borderId="151" xfId="0" applyFont="1" applyBorder="1" applyAlignment="1">
      <alignment horizontal="right"/>
    </xf>
    <xf numFmtId="0" fontId="15" fillId="0" borderId="176" xfId="0" applyFont="1" applyBorder="1" applyAlignment="1">
      <alignment horizontal="center" vertical="center" wrapText="1"/>
    </xf>
    <xf numFmtId="0" fontId="31" fillId="0" borderId="135" xfId="0" applyFont="1" applyBorder="1" applyAlignment="1">
      <alignment horizontal="center" vertical="center"/>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64"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0" fillId="0" borderId="113" xfId="0" applyBorder="1" applyAlignment="1">
      <alignment horizontal="center" vertical="center"/>
    </xf>
    <xf numFmtId="0" fontId="0" fillId="0" borderId="217" xfId="0" applyBorder="1" applyAlignment="1">
      <alignment horizontal="center" vertical="center"/>
    </xf>
    <xf numFmtId="0" fontId="15" fillId="0" borderId="1" xfId="0" applyFont="1" applyBorder="1" applyAlignment="1">
      <alignment horizontal="center" vertical="center"/>
    </xf>
    <xf numFmtId="0" fontId="15" fillId="0" borderId="77" xfId="0" applyFont="1" applyBorder="1" applyAlignment="1">
      <alignment horizontal="center" vertical="center"/>
    </xf>
    <xf numFmtId="0" fontId="15" fillId="0" borderId="66"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15" fillId="0" borderId="34" xfId="0" applyFont="1" applyBorder="1" applyAlignment="1">
      <alignment horizontal="center" vertical="center"/>
    </xf>
    <xf numFmtId="0" fontId="15" fillId="0" borderId="6" xfId="0" applyFont="1" applyBorder="1" applyAlignment="1">
      <alignment horizontal="center" vertical="center"/>
    </xf>
    <xf numFmtId="0" fontId="15" fillId="0" borderId="113" xfId="0" applyFont="1" applyBorder="1" applyAlignment="1">
      <alignment horizontal="center" vertical="center"/>
    </xf>
    <xf numFmtId="0" fontId="15" fillId="0" borderId="217" xfId="0" applyFont="1" applyBorder="1" applyAlignment="1">
      <alignment horizontal="center" vertical="center"/>
    </xf>
    <xf numFmtId="0" fontId="15" fillId="0" borderId="135"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77"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176" xfId="0" applyFont="1" applyBorder="1" applyAlignment="1">
      <alignment horizontal="center" vertical="center"/>
    </xf>
    <xf numFmtId="0" fontId="31" fillId="0" borderId="93" xfId="0" applyFont="1" applyBorder="1" applyAlignment="1">
      <alignment horizontal="center" vertical="center"/>
    </xf>
    <xf numFmtId="0" fontId="31" fillId="0" borderId="77" xfId="0" applyFont="1" applyBorder="1" applyAlignment="1">
      <alignment horizontal="center" vertical="center"/>
    </xf>
    <xf numFmtId="0" fontId="31" fillId="0" borderId="66"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4" xfId="0" applyFont="1" applyBorder="1" applyAlignment="1">
      <alignment horizontal="center" vertical="center"/>
    </xf>
    <xf numFmtId="0" fontId="31" fillId="0" borderId="6" xfId="0" applyFont="1" applyBorder="1" applyAlignment="1">
      <alignment horizontal="center" vertical="center"/>
    </xf>
    <xf numFmtId="0" fontId="31" fillId="0" borderId="113" xfId="0" applyFont="1" applyBorder="1" applyAlignment="1">
      <alignment horizontal="center" vertical="center"/>
    </xf>
    <xf numFmtId="0" fontId="31" fillId="0" borderId="217" xfId="0" applyFont="1" applyBorder="1" applyAlignment="1">
      <alignment horizontal="center" vertical="center"/>
    </xf>
    <xf numFmtId="3" fontId="38" fillId="0" borderId="204" xfId="0" applyNumberFormat="1" applyFont="1" applyBorder="1" applyAlignment="1">
      <alignment horizontal="center"/>
    </xf>
    <xf numFmtId="0" fontId="54" fillId="0" borderId="135" xfId="0" applyFont="1" applyBorder="1"/>
    <xf numFmtId="0" fontId="54" fillId="0" borderId="93" xfId="0" applyFont="1" applyBorder="1"/>
    <xf numFmtId="0" fontId="8" fillId="0" borderId="0" xfId="0" applyFont="1" applyAlignment="1">
      <alignment horizontal="center" vertical="top" wrapText="1"/>
    </xf>
    <xf numFmtId="0" fontId="10" fillId="0" borderId="0" xfId="0" applyFont="1" applyAlignment="1">
      <alignment horizontal="left" wrapText="1"/>
    </xf>
    <xf numFmtId="0" fontId="23" fillId="3" borderId="1"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66" xfId="0" applyFont="1" applyFill="1" applyBorder="1" applyAlignment="1">
      <alignment horizontal="center" vertical="center" wrapText="1"/>
    </xf>
    <xf numFmtId="0" fontId="23" fillId="3" borderId="88" xfId="0" applyFont="1" applyFill="1" applyBorder="1" applyAlignment="1">
      <alignment horizontal="center" vertical="center" wrapText="1"/>
    </xf>
    <xf numFmtId="0" fontId="23" fillId="3" borderId="200" xfId="0" applyFont="1" applyFill="1" applyBorder="1" applyAlignment="1">
      <alignment horizontal="center" vertical="center" wrapText="1"/>
    </xf>
    <xf numFmtId="0" fontId="23" fillId="3" borderId="201" xfId="0" applyFont="1" applyFill="1" applyBorder="1" applyAlignment="1">
      <alignment horizontal="center" vertical="center" wrapText="1"/>
    </xf>
    <xf numFmtId="0" fontId="23" fillId="0" borderId="176" xfId="0" applyFont="1" applyBorder="1" applyAlignment="1">
      <alignment horizontal="left" vertical="top" wrapText="1"/>
    </xf>
    <xf numFmtId="0" fontId="23" fillId="0" borderId="135" xfId="0" applyFont="1" applyBorder="1" applyAlignment="1">
      <alignment horizontal="left" vertical="top" wrapText="1"/>
    </xf>
    <xf numFmtId="0" fontId="23" fillId="0" borderId="93" xfId="0" applyFont="1" applyBorder="1" applyAlignment="1">
      <alignment horizontal="left" vertical="top" wrapText="1"/>
    </xf>
    <xf numFmtId="0" fontId="3" fillId="0" borderId="113" xfId="0" applyFont="1" applyBorder="1" applyAlignment="1">
      <alignment horizontal="center" vertical="top"/>
    </xf>
    <xf numFmtId="0" fontId="23" fillId="0" borderId="68" xfId="0" applyFont="1" applyBorder="1" applyAlignment="1">
      <alignment horizontal="center" wrapText="1"/>
    </xf>
  </cellXfs>
  <cellStyles count="45">
    <cellStyle name="Collegamento ipertestuale" xfId="1" builtinId="8"/>
    <cellStyle name="Euro" xfId="2" xr:uid="{00000000-0005-0000-0000-000001000000}"/>
    <cellStyle name="Logico" xfId="3" xr:uid="{00000000-0005-0000-0000-000002000000}"/>
    <cellStyle name="Migliaia" xfId="4" builtinId="3"/>
    <cellStyle name="Migliaia (0)_3tabella15" xfId="5" xr:uid="{00000000-0005-0000-0000-000004000000}"/>
    <cellStyle name="Migliaia 2" xfId="6" xr:uid="{00000000-0005-0000-0000-000005000000}"/>
    <cellStyle name="Migliaia 2 2" xfId="7" xr:uid="{00000000-0005-0000-0000-000006000000}"/>
    <cellStyle name="Migliaia 3" xfId="8" xr:uid="{00000000-0005-0000-0000-000007000000}"/>
    <cellStyle name="Migliaia_Sanità 2005 nuove tabelle e qualifiche" xfId="9" xr:uid="{00000000-0005-0000-0000-000008000000}"/>
    <cellStyle name="Normale" xfId="0" builtinId="0"/>
    <cellStyle name="Normale 2" xfId="10" xr:uid="{00000000-0005-0000-0000-00000A000000}"/>
    <cellStyle name="Normale 2 2 2" xfId="11" xr:uid="{00000000-0005-0000-0000-00000B000000}"/>
    <cellStyle name="Normale 2 3" xfId="12" xr:uid="{00000000-0005-0000-0000-00000C000000}"/>
    <cellStyle name="Normale 3" xfId="13" xr:uid="{00000000-0005-0000-0000-00000D000000}"/>
    <cellStyle name="Normale 3 2" xfId="14" xr:uid="{00000000-0005-0000-0000-00000E000000}"/>
    <cellStyle name="Normale 3 3" xfId="43" xr:uid="{14FB271C-7D5C-4687-A4B5-895EE5A179AC}"/>
    <cellStyle name="Normale 4" xfId="15" xr:uid="{00000000-0005-0000-0000-00000F000000}"/>
    <cellStyle name="Normale 4 2" xfId="16" xr:uid="{00000000-0005-0000-0000-000010000000}"/>
    <cellStyle name="Normale 4 3" xfId="44" xr:uid="{86C36396-969B-4777-9481-EACB86BDE69F}"/>
    <cellStyle name="Normale 5" xfId="17" xr:uid="{00000000-0005-0000-0000-000011000000}"/>
    <cellStyle name="Normale 6" xfId="18" xr:uid="{00000000-0005-0000-0000-000012000000}"/>
    <cellStyle name="Normale 7" xfId="19" xr:uid="{00000000-0005-0000-0000-000013000000}"/>
    <cellStyle name="Normale 8" xfId="20" xr:uid="{00000000-0005-0000-0000-000014000000}"/>
    <cellStyle name="Normale_6-kit2001sanita(integrazione) (1)" xfId="21" xr:uid="{00000000-0005-0000-0000-000015000000}"/>
    <cellStyle name="Normale_6-kit2001sanita(integrazione) (1) 2" xfId="22" xr:uid="{00000000-0005-0000-0000-000016000000}"/>
    <cellStyle name="Normale_ENTI LOCALI  2000" xfId="23" xr:uid="{00000000-0005-0000-0000-000017000000}"/>
    <cellStyle name="Normale_Foglio1" xfId="24" xr:uid="{00000000-0005-0000-0000-000018000000}"/>
    <cellStyle name="Normale_MINISTERI" xfId="25" xr:uid="{00000000-0005-0000-0000-000019000000}"/>
    <cellStyle name="Normale_modello si2 raln_MODIFICATO_ALESSIO" xfId="26" xr:uid="{00000000-0005-0000-0000-00001A000000}"/>
    <cellStyle name="Normale_PRINFEL98" xfId="27" xr:uid="{00000000-0005-0000-0000-00001B000000}"/>
    <cellStyle name="Normale_PRINFEL98_modello si2 raln_MODIFICATO_ALESSIO 2" xfId="28" xr:uid="{00000000-0005-0000-0000-00001C000000}"/>
    <cellStyle name="Normale_Proposta_tabella_Special" xfId="29" xr:uid="{00000000-0005-0000-0000-00001D000000}"/>
    <cellStyle name="Normale_Prospetto informativo 2001" xfId="30" xr:uid="{00000000-0005-0000-0000-00001E000000}"/>
    <cellStyle name="Normale_Sanità 2005 nuove tabelle e qualifiche" xfId="31" xr:uid="{00000000-0005-0000-0000-00001F000000}"/>
    <cellStyle name="Normale_tabella 4" xfId="32" xr:uid="{00000000-0005-0000-0000-000020000000}"/>
    <cellStyle name="Normale_tabella 5" xfId="33" xr:uid="{00000000-0005-0000-0000-000021000000}"/>
    <cellStyle name="Normale_tabella 6" xfId="34" xr:uid="{00000000-0005-0000-0000-000022000000}"/>
    <cellStyle name="Normale_tabella 7" xfId="35" xr:uid="{00000000-0005-0000-0000-000023000000}"/>
    <cellStyle name="Normale_tabella 8" xfId="36" xr:uid="{00000000-0005-0000-0000-000024000000}"/>
    <cellStyle name="Normale_tabella 9" xfId="37" xr:uid="{00000000-0005-0000-0000-000025000000}"/>
    <cellStyle name="Percentuale" xfId="38" builtinId="5"/>
    <cellStyle name="Percentuale 2" xfId="39" xr:uid="{00000000-0005-0000-0000-000027000000}"/>
    <cellStyle name="Percentuale 2 2" xfId="40" xr:uid="{00000000-0005-0000-0000-000028000000}"/>
    <cellStyle name="Percentuale 3" xfId="41" xr:uid="{00000000-0005-0000-0000-000029000000}"/>
    <cellStyle name="Valuta (0)_3tabella15" xfId="42" xr:uid="{00000000-0005-0000-0000-00002A000000}"/>
  </cellStyles>
  <dxfs count="32">
    <dxf>
      <font>
        <color rgb="FF9C0006"/>
      </font>
      <fill>
        <patternFill>
          <bgColor rgb="FFFFC7CE"/>
        </patternFill>
      </fill>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45088064758009E-2"/>
          <c:y val="0.23437678815298579"/>
          <c:w val="0.97206257156055398"/>
          <c:h val="0.25000190736318484"/>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SI_1!$B$222:$B$247</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SI_1!$C$222:$C$247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6A82-4AB1-96FB-60101F38A790}"/>
            </c:ext>
          </c:extLst>
        </c:ser>
        <c:dLbls>
          <c:showLegendKey val="0"/>
          <c:showVal val="0"/>
          <c:showCatName val="0"/>
          <c:showSerName val="0"/>
          <c:showPercent val="0"/>
          <c:showBubbleSize val="0"/>
        </c:dLbls>
        <c:gapWidth val="150"/>
        <c:axId val="181736912"/>
        <c:axId val="1"/>
      </c:barChart>
      <c:catAx>
        <c:axId val="181736912"/>
        <c:scaling>
          <c:orientation val="minMax"/>
        </c:scaling>
        <c:delete val="0"/>
        <c:axPos val="b"/>
        <c:numFmt formatCode="General" sourceLinked="1"/>
        <c:majorTickMark val="out"/>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181736912"/>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0884838257289E-3"/>
          <c:y val="0.24418572632297789"/>
          <c:w val="0.96817743490838959"/>
          <c:h val="0.37209302325581395"/>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SI_1!$E$222:$E$248</c:f>
              <c:strCache>
                <c:ptCount val="27"/>
                <c:pt idx="0">
                  <c:v>SQ 1</c:v>
                </c:pt>
                <c:pt idx="1">
                  <c:v>SQ 2</c:v>
                </c:pt>
                <c:pt idx="2">
                  <c:v>SQ 3</c:v>
                </c:pt>
                <c:pt idx="3">
                  <c:v>SQ 4</c:v>
                </c:pt>
                <c:pt idx="4">
                  <c:v>SQ 5</c:v>
                </c:pt>
                <c:pt idx="5">
                  <c:v>SQ 6</c:v>
                </c:pt>
                <c:pt idx="6">
                  <c:v>SQ7</c:v>
                </c:pt>
                <c:pt idx="7">
                  <c:v>SQ 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SI_1!$F$222:$F$248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E1C9-473D-BFA6-DAB6D2D7896D}"/>
            </c:ext>
          </c:extLst>
        </c:ser>
        <c:dLbls>
          <c:showLegendKey val="0"/>
          <c:showVal val="0"/>
          <c:showCatName val="0"/>
          <c:showSerName val="0"/>
          <c:showPercent val="0"/>
          <c:showBubbleSize val="0"/>
        </c:dLbls>
        <c:gapWidth val="150"/>
        <c:axId val="181740272"/>
        <c:axId val="1"/>
      </c:barChart>
      <c:catAx>
        <c:axId val="181740272"/>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1817402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Drop" dropStyle="combo" dx="26" fmlaLink="$AK$3" fmlaRange="$AK$1:$AK$2" noThreeD="1" sel="2" val="0"/>
</file>

<file path=xl/ctrlProps/ctrlProp2.xml><?xml version="1.0" encoding="utf-8"?>
<formControlPr xmlns="http://schemas.microsoft.com/office/spreadsheetml/2009/9/main" objectType="Drop" dropStyle="combo" dx="26" fmlaLink="$G$22" fmlaRange="$G$20:$G$21" noThreeD="1" sel="2" val="0"/>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105410</xdr:colOff>
      <xdr:row>216</xdr:row>
      <xdr:rowOff>190500</xdr:rowOff>
    </xdr:to>
    <xdr:sp macro="" textlink="">
      <xdr:nvSpPr>
        <xdr:cNvPr id="3597047" name="Text Box 7">
          <a:extLst>
            <a:ext uri="{FF2B5EF4-FFF2-40B4-BE49-F238E27FC236}">
              <a16:creationId xmlns:a16="http://schemas.microsoft.com/office/drawing/2014/main" id="{00000000-0008-0000-0000-0000F7E23600}"/>
            </a:ext>
          </a:extLst>
        </xdr:cNvPr>
        <xdr:cNvSpPr txBox="1">
          <a:spLocks noChangeArrowheads="1"/>
        </xdr:cNvSpPr>
      </xdr:nvSpPr>
      <xdr:spPr bwMode="auto">
        <a:xfrm>
          <a:off x="4472940" y="3304794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48" name="Line 8">
          <a:extLst>
            <a:ext uri="{FF2B5EF4-FFF2-40B4-BE49-F238E27FC236}">
              <a16:creationId xmlns:a16="http://schemas.microsoft.com/office/drawing/2014/main" id="{00000000-0008-0000-0000-0000F8E2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49" name="Line 9">
          <a:extLst>
            <a:ext uri="{FF2B5EF4-FFF2-40B4-BE49-F238E27FC236}">
              <a16:creationId xmlns:a16="http://schemas.microsoft.com/office/drawing/2014/main" id="{00000000-0008-0000-0000-0000F9E2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45720</xdr:colOff>
      <xdr:row>3</xdr:row>
      <xdr:rowOff>53340</xdr:rowOff>
    </xdr:from>
    <xdr:to>
      <xdr:col>4</xdr:col>
      <xdr:colOff>181610</xdr:colOff>
      <xdr:row>3</xdr:row>
      <xdr:rowOff>792480</xdr:rowOff>
    </xdr:to>
    <xdr:pic>
      <xdr:nvPicPr>
        <xdr:cNvPr id="3597050" name="Picture 65">
          <a:extLst>
            <a:ext uri="{FF2B5EF4-FFF2-40B4-BE49-F238E27FC236}">
              <a16:creationId xmlns:a16="http://schemas.microsoft.com/office/drawing/2014/main" id="{00000000-0008-0000-0000-0000FAE2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 y="1181100"/>
          <a:ext cx="287274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216</xdr:row>
      <xdr:rowOff>0</xdr:rowOff>
    </xdr:from>
    <xdr:to>
      <xdr:col>6</xdr:col>
      <xdr:colOff>1371600</xdr:colOff>
      <xdr:row>216</xdr:row>
      <xdr:rowOff>609600</xdr:rowOff>
    </xdr:to>
    <xdr:graphicFrame macro="">
      <xdr:nvGraphicFramePr>
        <xdr:cNvPr id="3597051" name="Chart 67">
          <a:extLst>
            <a:ext uri="{FF2B5EF4-FFF2-40B4-BE49-F238E27FC236}">
              <a16:creationId xmlns:a16="http://schemas.microsoft.com/office/drawing/2014/main" id="{00000000-0008-0000-0000-0000FB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218</xdr:row>
      <xdr:rowOff>7620</xdr:rowOff>
    </xdr:from>
    <xdr:to>
      <xdr:col>7</xdr:col>
      <xdr:colOff>0</xdr:colOff>
      <xdr:row>219</xdr:row>
      <xdr:rowOff>373380</xdr:rowOff>
    </xdr:to>
    <xdr:graphicFrame macro="">
      <xdr:nvGraphicFramePr>
        <xdr:cNvPr id="3597052" name="Chart 88">
          <a:extLst>
            <a:ext uri="{FF2B5EF4-FFF2-40B4-BE49-F238E27FC236}">
              <a16:creationId xmlns:a16="http://schemas.microsoft.com/office/drawing/2014/main" id="{00000000-0008-0000-0000-0000FC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37465</xdr:colOff>
      <xdr:row>0</xdr:row>
      <xdr:rowOff>39370</xdr:rowOff>
    </xdr:from>
    <xdr:to>
      <xdr:col>6</xdr:col>
      <xdr:colOff>1335096</xdr:colOff>
      <xdr:row>0</xdr:row>
      <xdr:rowOff>502045</xdr:rowOff>
    </xdr:to>
    <xdr:sp macro="" textlink="">
      <xdr:nvSpPr>
        <xdr:cNvPr id="55841" name="Testo 1">
          <a:extLst>
            <a:ext uri="{FF2B5EF4-FFF2-40B4-BE49-F238E27FC236}">
              <a16:creationId xmlns:a16="http://schemas.microsoft.com/office/drawing/2014/main" id="{00000000-0008-0000-0000-000021DA0000}"/>
            </a:ext>
          </a:extLst>
        </xdr:cNvPr>
        <xdr:cNvSpPr>
          <a:spLocks noChangeArrowheads="1"/>
        </xdr:cNvSpPr>
      </xdr:nvSpPr>
      <xdr:spPr bwMode="auto">
        <a:xfrm>
          <a:off x="409575" y="38100"/>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579120</xdr:colOff>
      <xdr:row>37</xdr:row>
      <xdr:rowOff>0</xdr:rowOff>
    </xdr:from>
    <xdr:to>
      <xdr:col>3</xdr:col>
      <xdr:colOff>579120</xdr:colOff>
      <xdr:row>37</xdr:row>
      <xdr:rowOff>0</xdr:rowOff>
    </xdr:to>
    <xdr:sp macro="" textlink="">
      <xdr:nvSpPr>
        <xdr:cNvPr id="3597054" name="Line 8">
          <a:extLst>
            <a:ext uri="{FF2B5EF4-FFF2-40B4-BE49-F238E27FC236}">
              <a16:creationId xmlns:a16="http://schemas.microsoft.com/office/drawing/2014/main" id="{00000000-0008-0000-0000-0000FEE23600}"/>
            </a:ext>
          </a:extLst>
        </xdr:cNvPr>
        <xdr:cNvSpPr>
          <a:spLocks noChangeShapeType="1"/>
        </xdr:cNvSpPr>
      </xdr:nvSpPr>
      <xdr:spPr bwMode="auto">
        <a:xfrm>
          <a:off x="396240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3597055" name="Line 9">
          <a:extLst>
            <a:ext uri="{FF2B5EF4-FFF2-40B4-BE49-F238E27FC236}">
              <a16:creationId xmlns:a16="http://schemas.microsoft.com/office/drawing/2014/main" id="{00000000-0008-0000-0000-0000FFE23600}"/>
            </a:ext>
          </a:extLst>
        </xdr:cNvPr>
        <xdr:cNvSpPr>
          <a:spLocks noChangeShapeType="1"/>
        </xdr:cNvSpPr>
      </xdr:nvSpPr>
      <xdr:spPr bwMode="auto">
        <a:xfrm>
          <a:off x="728472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56" name="Line 8">
          <a:extLst>
            <a:ext uri="{FF2B5EF4-FFF2-40B4-BE49-F238E27FC236}">
              <a16:creationId xmlns:a16="http://schemas.microsoft.com/office/drawing/2014/main" id="{00000000-0008-0000-0000-000000E3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57" name="Line 9">
          <a:extLst>
            <a:ext uri="{FF2B5EF4-FFF2-40B4-BE49-F238E27FC236}">
              <a16:creationId xmlns:a16="http://schemas.microsoft.com/office/drawing/2014/main" id="{00000000-0008-0000-0000-000001E3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53970" name="Line 1">
          <a:extLst>
            <a:ext uri="{FF2B5EF4-FFF2-40B4-BE49-F238E27FC236}">
              <a16:creationId xmlns:a16="http://schemas.microsoft.com/office/drawing/2014/main" id="{00000000-0008-0000-0900-0000F2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1" name="Line 2">
          <a:extLst>
            <a:ext uri="{FF2B5EF4-FFF2-40B4-BE49-F238E27FC236}">
              <a16:creationId xmlns:a16="http://schemas.microsoft.com/office/drawing/2014/main" id="{00000000-0008-0000-0900-0000F3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72" name="Line 3">
          <a:extLst>
            <a:ext uri="{FF2B5EF4-FFF2-40B4-BE49-F238E27FC236}">
              <a16:creationId xmlns:a16="http://schemas.microsoft.com/office/drawing/2014/main" id="{00000000-0008-0000-0900-0000F4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73" name="Line 4">
          <a:extLst>
            <a:ext uri="{FF2B5EF4-FFF2-40B4-BE49-F238E27FC236}">
              <a16:creationId xmlns:a16="http://schemas.microsoft.com/office/drawing/2014/main" id="{00000000-0008-0000-0900-0000F5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74" name="Line 5">
          <a:extLst>
            <a:ext uri="{FF2B5EF4-FFF2-40B4-BE49-F238E27FC236}">
              <a16:creationId xmlns:a16="http://schemas.microsoft.com/office/drawing/2014/main" id="{00000000-0008-0000-0900-0000F6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53975" name="Line 6">
          <a:extLst>
            <a:ext uri="{FF2B5EF4-FFF2-40B4-BE49-F238E27FC236}">
              <a16:creationId xmlns:a16="http://schemas.microsoft.com/office/drawing/2014/main" id="{00000000-0008-0000-0900-0000F747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53976" name="Line 7">
          <a:extLst>
            <a:ext uri="{FF2B5EF4-FFF2-40B4-BE49-F238E27FC236}">
              <a16:creationId xmlns:a16="http://schemas.microsoft.com/office/drawing/2014/main" id="{00000000-0008-0000-0900-0000F847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53977" name="Line 8">
          <a:extLst>
            <a:ext uri="{FF2B5EF4-FFF2-40B4-BE49-F238E27FC236}">
              <a16:creationId xmlns:a16="http://schemas.microsoft.com/office/drawing/2014/main" id="{00000000-0008-0000-0900-0000F947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8" name="Line 9">
          <a:extLst>
            <a:ext uri="{FF2B5EF4-FFF2-40B4-BE49-F238E27FC236}">
              <a16:creationId xmlns:a16="http://schemas.microsoft.com/office/drawing/2014/main" id="{00000000-0008-0000-0900-0000FA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9" name="Line 10">
          <a:extLst>
            <a:ext uri="{FF2B5EF4-FFF2-40B4-BE49-F238E27FC236}">
              <a16:creationId xmlns:a16="http://schemas.microsoft.com/office/drawing/2014/main" id="{00000000-0008-0000-0900-0000FB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80" name="Line 11">
          <a:extLst>
            <a:ext uri="{FF2B5EF4-FFF2-40B4-BE49-F238E27FC236}">
              <a16:creationId xmlns:a16="http://schemas.microsoft.com/office/drawing/2014/main" id="{00000000-0008-0000-0900-0000FC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81" name="Line 12">
          <a:extLst>
            <a:ext uri="{FF2B5EF4-FFF2-40B4-BE49-F238E27FC236}">
              <a16:creationId xmlns:a16="http://schemas.microsoft.com/office/drawing/2014/main" id="{00000000-0008-0000-0900-0000FD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82" name="Line 13">
          <a:extLst>
            <a:ext uri="{FF2B5EF4-FFF2-40B4-BE49-F238E27FC236}">
              <a16:creationId xmlns:a16="http://schemas.microsoft.com/office/drawing/2014/main" id="{00000000-0008-0000-0900-0000FE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83" name="Line 14">
          <a:extLst>
            <a:ext uri="{FF2B5EF4-FFF2-40B4-BE49-F238E27FC236}">
              <a16:creationId xmlns:a16="http://schemas.microsoft.com/office/drawing/2014/main" id="{00000000-0008-0000-0900-0000FF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0" name="Line 15">
          <a:extLst>
            <a:ext uri="{FF2B5EF4-FFF2-40B4-BE49-F238E27FC236}">
              <a16:creationId xmlns:a16="http://schemas.microsoft.com/office/drawing/2014/main" id="{00000000-0008-0000-0900-000000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81" name="Line 16">
          <a:extLst>
            <a:ext uri="{FF2B5EF4-FFF2-40B4-BE49-F238E27FC236}">
              <a16:creationId xmlns:a16="http://schemas.microsoft.com/office/drawing/2014/main" id="{00000000-0008-0000-0900-000001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82" name="Line 17">
          <a:extLst>
            <a:ext uri="{FF2B5EF4-FFF2-40B4-BE49-F238E27FC236}">
              <a16:creationId xmlns:a16="http://schemas.microsoft.com/office/drawing/2014/main" id="{00000000-0008-0000-0900-000002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3" name="Line 18">
          <a:extLst>
            <a:ext uri="{FF2B5EF4-FFF2-40B4-BE49-F238E27FC236}">
              <a16:creationId xmlns:a16="http://schemas.microsoft.com/office/drawing/2014/main" id="{00000000-0008-0000-0900-000003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4" name="Line 19">
          <a:extLst>
            <a:ext uri="{FF2B5EF4-FFF2-40B4-BE49-F238E27FC236}">
              <a16:creationId xmlns:a16="http://schemas.microsoft.com/office/drawing/2014/main" id="{00000000-0008-0000-0900-000004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5" name="Line 20">
          <a:extLst>
            <a:ext uri="{FF2B5EF4-FFF2-40B4-BE49-F238E27FC236}">
              <a16:creationId xmlns:a16="http://schemas.microsoft.com/office/drawing/2014/main" id="{00000000-0008-0000-0900-00000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86" name="Line 21">
          <a:extLst>
            <a:ext uri="{FF2B5EF4-FFF2-40B4-BE49-F238E27FC236}">
              <a16:creationId xmlns:a16="http://schemas.microsoft.com/office/drawing/2014/main" id="{00000000-0008-0000-0900-000006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87" name="Line 22">
          <a:extLst>
            <a:ext uri="{FF2B5EF4-FFF2-40B4-BE49-F238E27FC236}">
              <a16:creationId xmlns:a16="http://schemas.microsoft.com/office/drawing/2014/main" id="{00000000-0008-0000-0900-000007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88" name="Line 23">
          <a:extLst>
            <a:ext uri="{FF2B5EF4-FFF2-40B4-BE49-F238E27FC236}">
              <a16:creationId xmlns:a16="http://schemas.microsoft.com/office/drawing/2014/main" id="{00000000-0008-0000-0900-000008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9" name="Line 24">
          <a:extLst>
            <a:ext uri="{FF2B5EF4-FFF2-40B4-BE49-F238E27FC236}">
              <a16:creationId xmlns:a16="http://schemas.microsoft.com/office/drawing/2014/main" id="{00000000-0008-0000-0900-000009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0" name="Line 25">
          <a:extLst>
            <a:ext uri="{FF2B5EF4-FFF2-40B4-BE49-F238E27FC236}">
              <a16:creationId xmlns:a16="http://schemas.microsoft.com/office/drawing/2014/main" id="{00000000-0008-0000-0900-00000A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91" name="Line 26">
          <a:extLst>
            <a:ext uri="{FF2B5EF4-FFF2-40B4-BE49-F238E27FC236}">
              <a16:creationId xmlns:a16="http://schemas.microsoft.com/office/drawing/2014/main" id="{00000000-0008-0000-0900-00000B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2" name="Line 27">
          <a:extLst>
            <a:ext uri="{FF2B5EF4-FFF2-40B4-BE49-F238E27FC236}">
              <a16:creationId xmlns:a16="http://schemas.microsoft.com/office/drawing/2014/main" id="{00000000-0008-0000-0900-00000C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3" name="Line 29">
          <a:extLst>
            <a:ext uri="{FF2B5EF4-FFF2-40B4-BE49-F238E27FC236}">
              <a16:creationId xmlns:a16="http://schemas.microsoft.com/office/drawing/2014/main" id="{00000000-0008-0000-0900-00000D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4" name="Line 30">
          <a:extLst>
            <a:ext uri="{FF2B5EF4-FFF2-40B4-BE49-F238E27FC236}">
              <a16:creationId xmlns:a16="http://schemas.microsoft.com/office/drawing/2014/main" id="{00000000-0008-0000-0900-00000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95" name="Line 31">
          <a:extLst>
            <a:ext uri="{FF2B5EF4-FFF2-40B4-BE49-F238E27FC236}">
              <a16:creationId xmlns:a16="http://schemas.microsoft.com/office/drawing/2014/main" id="{00000000-0008-0000-0900-00000F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96" name="Line 32">
          <a:extLst>
            <a:ext uri="{FF2B5EF4-FFF2-40B4-BE49-F238E27FC236}">
              <a16:creationId xmlns:a16="http://schemas.microsoft.com/office/drawing/2014/main" id="{00000000-0008-0000-0900-000010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97" name="Line 33">
          <a:extLst>
            <a:ext uri="{FF2B5EF4-FFF2-40B4-BE49-F238E27FC236}">
              <a16:creationId xmlns:a16="http://schemas.microsoft.com/office/drawing/2014/main" id="{00000000-0008-0000-0900-000011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98" name="Line 34">
          <a:extLst>
            <a:ext uri="{FF2B5EF4-FFF2-40B4-BE49-F238E27FC236}">
              <a16:creationId xmlns:a16="http://schemas.microsoft.com/office/drawing/2014/main" id="{00000000-0008-0000-0900-000012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9" name="Line 35">
          <a:extLst>
            <a:ext uri="{FF2B5EF4-FFF2-40B4-BE49-F238E27FC236}">
              <a16:creationId xmlns:a16="http://schemas.microsoft.com/office/drawing/2014/main" id="{00000000-0008-0000-0900-000013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0" name="Line 36">
          <a:extLst>
            <a:ext uri="{FF2B5EF4-FFF2-40B4-BE49-F238E27FC236}">
              <a16:creationId xmlns:a16="http://schemas.microsoft.com/office/drawing/2014/main" id="{00000000-0008-0000-0900-000014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1" name="Line 37">
          <a:extLst>
            <a:ext uri="{FF2B5EF4-FFF2-40B4-BE49-F238E27FC236}">
              <a16:creationId xmlns:a16="http://schemas.microsoft.com/office/drawing/2014/main" id="{00000000-0008-0000-0900-00001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2" name="Line 39">
          <a:extLst>
            <a:ext uri="{FF2B5EF4-FFF2-40B4-BE49-F238E27FC236}">
              <a16:creationId xmlns:a16="http://schemas.microsoft.com/office/drawing/2014/main" id="{00000000-0008-0000-0900-000016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3" name="Line 40">
          <a:extLst>
            <a:ext uri="{FF2B5EF4-FFF2-40B4-BE49-F238E27FC236}">
              <a16:creationId xmlns:a16="http://schemas.microsoft.com/office/drawing/2014/main" id="{00000000-0008-0000-0900-00001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04" name="Line 41">
          <a:extLst>
            <a:ext uri="{FF2B5EF4-FFF2-40B4-BE49-F238E27FC236}">
              <a16:creationId xmlns:a16="http://schemas.microsoft.com/office/drawing/2014/main" id="{00000000-0008-0000-0900-000018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05" name="Line 42">
          <a:extLst>
            <a:ext uri="{FF2B5EF4-FFF2-40B4-BE49-F238E27FC236}">
              <a16:creationId xmlns:a16="http://schemas.microsoft.com/office/drawing/2014/main" id="{00000000-0008-0000-0900-000019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06" name="Line 43">
          <a:extLst>
            <a:ext uri="{FF2B5EF4-FFF2-40B4-BE49-F238E27FC236}">
              <a16:creationId xmlns:a16="http://schemas.microsoft.com/office/drawing/2014/main" id="{00000000-0008-0000-0900-00001A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07" name="Line 44">
          <a:extLst>
            <a:ext uri="{FF2B5EF4-FFF2-40B4-BE49-F238E27FC236}">
              <a16:creationId xmlns:a16="http://schemas.microsoft.com/office/drawing/2014/main" id="{00000000-0008-0000-0900-00001B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08" name="Line 45">
          <a:extLst>
            <a:ext uri="{FF2B5EF4-FFF2-40B4-BE49-F238E27FC236}">
              <a16:creationId xmlns:a16="http://schemas.microsoft.com/office/drawing/2014/main" id="{00000000-0008-0000-0900-00001C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9" name="Line 46">
          <a:extLst>
            <a:ext uri="{FF2B5EF4-FFF2-40B4-BE49-F238E27FC236}">
              <a16:creationId xmlns:a16="http://schemas.microsoft.com/office/drawing/2014/main" id="{00000000-0008-0000-0900-00001D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0" name="Line 47">
          <a:extLst>
            <a:ext uri="{FF2B5EF4-FFF2-40B4-BE49-F238E27FC236}">
              <a16:creationId xmlns:a16="http://schemas.microsoft.com/office/drawing/2014/main" id="{00000000-0008-0000-0900-00001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1" name="Line 48">
          <a:extLst>
            <a:ext uri="{FF2B5EF4-FFF2-40B4-BE49-F238E27FC236}">
              <a16:creationId xmlns:a16="http://schemas.microsoft.com/office/drawing/2014/main" id="{00000000-0008-0000-0900-00001F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2" name="Line 49">
          <a:extLst>
            <a:ext uri="{FF2B5EF4-FFF2-40B4-BE49-F238E27FC236}">
              <a16:creationId xmlns:a16="http://schemas.microsoft.com/office/drawing/2014/main" id="{00000000-0008-0000-0900-00002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13" name="Line 50">
          <a:extLst>
            <a:ext uri="{FF2B5EF4-FFF2-40B4-BE49-F238E27FC236}">
              <a16:creationId xmlns:a16="http://schemas.microsoft.com/office/drawing/2014/main" id="{00000000-0008-0000-0900-000021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14" name="Line 51">
          <a:extLst>
            <a:ext uri="{FF2B5EF4-FFF2-40B4-BE49-F238E27FC236}">
              <a16:creationId xmlns:a16="http://schemas.microsoft.com/office/drawing/2014/main" id="{00000000-0008-0000-0900-000022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15" name="Line 52">
          <a:extLst>
            <a:ext uri="{FF2B5EF4-FFF2-40B4-BE49-F238E27FC236}">
              <a16:creationId xmlns:a16="http://schemas.microsoft.com/office/drawing/2014/main" id="{00000000-0008-0000-0900-000023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16" name="Line 53">
          <a:extLst>
            <a:ext uri="{FF2B5EF4-FFF2-40B4-BE49-F238E27FC236}">
              <a16:creationId xmlns:a16="http://schemas.microsoft.com/office/drawing/2014/main" id="{00000000-0008-0000-0900-000024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17" name="Line 54">
          <a:extLst>
            <a:ext uri="{FF2B5EF4-FFF2-40B4-BE49-F238E27FC236}">
              <a16:creationId xmlns:a16="http://schemas.microsoft.com/office/drawing/2014/main" id="{00000000-0008-0000-0900-000025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18" name="Line 55">
          <a:extLst>
            <a:ext uri="{FF2B5EF4-FFF2-40B4-BE49-F238E27FC236}">
              <a16:creationId xmlns:a16="http://schemas.microsoft.com/office/drawing/2014/main" id="{00000000-0008-0000-0900-000026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9" name="Line 56">
          <a:extLst>
            <a:ext uri="{FF2B5EF4-FFF2-40B4-BE49-F238E27FC236}">
              <a16:creationId xmlns:a16="http://schemas.microsoft.com/office/drawing/2014/main" id="{00000000-0008-0000-0900-00002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0" name="Line 57">
          <a:extLst>
            <a:ext uri="{FF2B5EF4-FFF2-40B4-BE49-F238E27FC236}">
              <a16:creationId xmlns:a16="http://schemas.microsoft.com/office/drawing/2014/main" id="{00000000-0008-0000-0900-000028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1" name="Line 58">
          <a:extLst>
            <a:ext uri="{FF2B5EF4-FFF2-40B4-BE49-F238E27FC236}">
              <a16:creationId xmlns:a16="http://schemas.microsoft.com/office/drawing/2014/main" id="{00000000-0008-0000-0900-00002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22" name="Line 59">
          <a:extLst>
            <a:ext uri="{FF2B5EF4-FFF2-40B4-BE49-F238E27FC236}">
              <a16:creationId xmlns:a16="http://schemas.microsoft.com/office/drawing/2014/main" id="{00000000-0008-0000-0900-00002A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23" name="Line 60">
          <a:extLst>
            <a:ext uri="{FF2B5EF4-FFF2-40B4-BE49-F238E27FC236}">
              <a16:creationId xmlns:a16="http://schemas.microsoft.com/office/drawing/2014/main" id="{00000000-0008-0000-0900-00002B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24" name="Line 61">
          <a:extLst>
            <a:ext uri="{FF2B5EF4-FFF2-40B4-BE49-F238E27FC236}">
              <a16:creationId xmlns:a16="http://schemas.microsoft.com/office/drawing/2014/main" id="{00000000-0008-0000-0900-00002C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25" name="Line 62">
          <a:extLst>
            <a:ext uri="{FF2B5EF4-FFF2-40B4-BE49-F238E27FC236}">
              <a16:creationId xmlns:a16="http://schemas.microsoft.com/office/drawing/2014/main" id="{00000000-0008-0000-0900-00002D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26" name="Line 63">
          <a:extLst>
            <a:ext uri="{FF2B5EF4-FFF2-40B4-BE49-F238E27FC236}">
              <a16:creationId xmlns:a16="http://schemas.microsoft.com/office/drawing/2014/main" id="{00000000-0008-0000-0900-00002E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27" name="Line 64">
          <a:extLst>
            <a:ext uri="{FF2B5EF4-FFF2-40B4-BE49-F238E27FC236}">
              <a16:creationId xmlns:a16="http://schemas.microsoft.com/office/drawing/2014/main" id="{00000000-0008-0000-0900-00002F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8" name="Line 65">
          <a:extLst>
            <a:ext uri="{FF2B5EF4-FFF2-40B4-BE49-F238E27FC236}">
              <a16:creationId xmlns:a16="http://schemas.microsoft.com/office/drawing/2014/main" id="{00000000-0008-0000-0900-00003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9" name="Line 67">
          <a:extLst>
            <a:ext uri="{FF2B5EF4-FFF2-40B4-BE49-F238E27FC236}">
              <a16:creationId xmlns:a16="http://schemas.microsoft.com/office/drawing/2014/main" id="{00000000-0008-0000-0900-000031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0" name="Line 68">
          <a:extLst>
            <a:ext uri="{FF2B5EF4-FFF2-40B4-BE49-F238E27FC236}">
              <a16:creationId xmlns:a16="http://schemas.microsoft.com/office/drawing/2014/main" id="{00000000-0008-0000-0900-000032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31" name="Line 69">
          <a:extLst>
            <a:ext uri="{FF2B5EF4-FFF2-40B4-BE49-F238E27FC236}">
              <a16:creationId xmlns:a16="http://schemas.microsoft.com/office/drawing/2014/main" id="{00000000-0008-0000-0900-000033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32" name="Line 70">
          <a:extLst>
            <a:ext uri="{FF2B5EF4-FFF2-40B4-BE49-F238E27FC236}">
              <a16:creationId xmlns:a16="http://schemas.microsoft.com/office/drawing/2014/main" id="{00000000-0008-0000-0900-000034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33" name="Line 71">
          <a:extLst>
            <a:ext uri="{FF2B5EF4-FFF2-40B4-BE49-F238E27FC236}">
              <a16:creationId xmlns:a16="http://schemas.microsoft.com/office/drawing/2014/main" id="{00000000-0008-0000-0900-000035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34" name="Line 72">
          <a:extLst>
            <a:ext uri="{FF2B5EF4-FFF2-40B4-BE49-F238E27FC236}">
              <a16:creationId xmlns:a16="http://schemas.microsoft.com/office/drawing/2014/main" id="{00000000-0008-0000-0900-000036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35" name="Line 73">
          <a:extLst>
            <a:ext uri="{FF2B5EF4-FFF2-40B4-BE49-F238E27FC236}">
              <a16:creationId xmlns:a16="http://schemas.microsoft.com/office/drawing/2014/main" id="{00000000-0008-0000-0900-000037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36" name="Line 74">
          <a:extLst>
            <a:ext uri="{FF2B5EF4-FFF2-40B4-BE49-F238E27FC236}">
              <a16:creationId xmlns:a16="http://schemas.microsoft.com/office/drawing/2014/main" id="{00000000-0008-0000-0900-000038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7" name="Line 75">
          <a:extLst>
            <a:ext uri="{FF2B5EF4-FFF2-40B4-BE49-F238E27FC236}">
              <a16:creationId xmlns:a16="http://schemas.microsoft.com/office/drawing/2014/main" id="{00000000-0008-0000-0900-00003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900-00004E000000}"/>
            </a:ext>
          </a:extLst>
        </xdr:cNvPr>
        <xdr:cNvSpPr txBox="1"/>
      </xdr:nvSpPr>
      <xdr:spPr>
        <a:xfrm>
          <a:off x="0" y="1226820"/>
          <a:ext cx="9824170"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twoCellAnchor editAs="oneCell">
    <xdr:from>
      <xdr:col>0</xdr:col>
      <xdr:colOff>68580</xdr:colOff>
      <xdr:row>1</xdr:row>
      <xdr:rowOff>83820</xdr:rowOff>
    </xdr:from>
    <xdr:to>
      <xdr:col>3</xdr:col>
      <xdr:colOff>30480</xdr:colOff>
      <xdr:row>1</xdr:row>
      <xdr:rowOff>784860</xdr:rowOff>
    </xdr:to>
    <xdr:pic>
      <xdr:nvPicPr>
        <xdr:cNvPr id="3783739" name="Immagine 78">
          <a:extLst>
            <a:ext uri="{FF2B5EF4-FFF2-40B4-BE49-F238E27FC236}">
              <a16:creationId xmlns:a16="http://schemas.microsoft.com/office/drawing/2014/main" id="{00000000-0008-0000-0900-00003BBC3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289560"/>
          <a:ext cx="334518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20320</xdr:rowOff>
    </xdr:from>
    <xdr:to>
      <xdr:col>34</xdr:col>
      <xdr:colOff>2545</xdr:colOff>
      <xdr:row>1</xdr:row>
      <xdr:rowOff>292514</xdr:rowOff>
    </xdr:to>
    <xdr:sp macro="" textlink="">
      <xdr:nvSpPr>
        <xdr:cNvPr id="2" name="Testo 9">
          <a:extLst>
            <a:ext uri="{FF2B5EF4-FFF2-40B4-BE49-F238E27FC236}">
              <a16:creationId xmlns:a16="http://schemas.microsoft.com/office/drawing/2014/main" id="{00000000-0008-0000-0A00-000002000000}"/>
            </a:ext>
          </a:extLst>
        </xdr:cNvPr>
        <xdr:cNvSpPr txBox="1">
          <a:spLocks noChangeArrowheads="1"/>
        </xdr:cNvSpPr>
      </xdr:nvSpPr>
      <xdr:spPr bwMode="auto">
        <a:xfrm>
          <a:off x="0" y="568960"/>
          <a:ext cx="5923285"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29</xdr:row>
      <xdr:rowOff>20320</xdr:rowOff>
    </xdr:from>
    <xdr:to>
      <xdr:col>35</xdr:col>
      <xdr:colOff>566295</xdr:colOff>
      <xdr:row>29</xdr:row>
      <xdr:rowOff>292514</xdr:rowOff>
    </xdr:to>
    <xdr:sp macro="" textlink="">
      <xdr:nvSpPr>
        <xdr:cNvPr id="3" name="Testo 9">
          <a:extLst>
            <a:ext uri="{FF2B5EF4-FFF2-40B4-BE49-F238E27FC236}">
              <a16:creationId xmlns:a16="http://schemas.microsoft.com/office/drawing/2014/main" id="{00000000-0008-0000-0A00-000003000000}"/>
            </a:ext>
          </a:extLst>
        </xdr:cNvPr>
        <xdr:cNvSpPr txBox="1">
          <a:spLocks noChangeArrowheads="1"/>
        </xdr:cNvSpPr>
      </xdr:nvSpPr>
      <xdr:spPr bwMode="auto">
        <a:xfrm>
          <a:off x="0" y="4554220"/>
          <a:ext cx="7081337"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25</xdr:row>
          <xdr:rowOff>144780</xdr:rowOff>
        </xdr:from>
        <xdr:to>
          <xdr:col>30</xdr:col>
          <xdr:colOff>175260</xdr:colOff>
          <xdr:row>27</xdr:row>
          <xdr:rowOff>22860</xdr:rowOff>
        </xdr:to>
        <xdr:sp macro="" textlink="">
          <xdr:nvSpPr>
            <xdr:cNvPr id="3505153" name="Drop Down 1" descr="No" hidden="1">
              <a:extLst>
                <a:ext uri="{63B3BB69-23CF-44E3-9099-C40C66FF867C}">
                  <a14:compatExt spid="_x0000_s3505153"/>
                </a:ext>
                <a:ext uri="{FF2B5EF4-FFF2-40B4-BE49-F238E27FC236}">
                  <a16:creationId xmlns:a16="http://schemas.microsoft.com/office/drawing/2014/main" id="{00000000-0008-0000-0A00-0000017C35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4446</xdr:colOff>
      <xdr:row>2</xdr:row>
      <xdr:rowOff>154305</xdr:rowOff>
    </xdr:from>
    <xdr:to>
      <xdr:col>10</xdr:col>
      <xdr:colOff>586740</xdr:colOff>
      <xdr:row>3</xdr:row>
      <xdr:rowOff>118215</xdr:rowOff>
    </xdr:to>
    <xdr:sp macro="" textlink="">
      <xdr:nvSpPr>
        <xdr:cNvPr id="118785" name="Testo 9">
          <a:extLst>
            <a:ext uri="{FF2B5EF4-FFF2-40B4-BE49-F238E27FC236}">
              <a16:creationId xmlns:a16="http://schemas.microsoft.com/office/drawing/2014/main" id="{00000000-0008-0000-0B00-000001D00100}"/>
            </a:ext>
          </a:extLst>
        </xdr:cNvPr>
        <xdr:cNvSpPr txBox="1">
          <a:spLocks noChangeArrowheads="1"/>
        </xdr:cNvSpPr>
      </xdr:nvSpPr>
      <xdr:spPr bwMode="auto">
        <a:xfrm>
          <a:off x="332106" y="1205865"/>
          <a:ext cx="9070974" cy="25347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twoCellAnchor editAs="oneCell">
    <xdr:from>
      <xdr:col>1</xdr:col>
      <xdr:colOff>0</xdr:colOff>
      <xdr:row>1</xdr:row>
      <xdr:rowOff>0</xdr:rowOff>
    </xdr:from>
    <xdr:to>
      <xdr:col>2</xdr:col>
      <xdr:colOff>2186940</xdr:colOff>
      <xdr:row>1</xdr:row>
      <xdr:rowOff>754380</xdr:rowOff>
    </xdr:to>
    <xdr:pic>
      <xdr:nvPicPr>
        <xdr:cNvPr id="3608715" name="Picture 10">
          <a:extLst>
            <a:ext uri="{FF2B5EF4-FFF2-40B4-BE49-F238E27FC236}">
              <a16:creationId xmlns:a16="http://schemas.microsoft.com/office/drawing/2014/main" id="{00000000-0008-0000-0B00-00008B1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89560"/>
          <a:ext cx="2880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4445</xdr:colOff>
      <xdr:row>1</xdr:row>
      <xdr:rowOff>39370</xdr:rowOff>
    </xdr:from>
    <xdr:to>
      <xdr:col>6</xdr:col>
      <xdr:colOff>532925</xdr:colOff>
      <xdr:row>1</xdr:row>
      <xdr:rowOff>282213</xdr:rowOff>
    </xdr:to>
    <xdr:sp macro="" textlink="">
      <xdr:nvSpPr>
        <xdr:cNvPr id="37889" name="Testo 13">
          <a:extLst>
            <a:ext uri="{FF2B5EF4-FFF2-40B4-BE49-F238E27FC236}">
              <a16:creationId xmlns:a16="http://schemas.microsoft.com/office/drawing/2014/main" id="{00000000-0008-0000-0C00-000001940000}"/>
            </a:ext>
          </a:extLst>
        </xdr:cNvPr>
        <xdr:cNvSpPr txBox="1">
          <a:spLocks noChangeArrowheads="1"/>
        </xdr:cNvSpPr>
      </xdr:nvSpPr>
      <xdr:spPr bwMode="auto">
        <a:xfrm>
          <a:off x="9525" y="1143000"/>
          <a:ext cx="58007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09739" name="Picture 6">
          <a:extLst>
            <a:ext uri="{FF2B5EF4-FFF2-40B4-BE49-F238E27FC236}">
              <a16:creationId xmlns:a16="http://schemas.microsoft.com/office/drawing/2014/main" id="{00000000-0008-0000-0C00-00008B1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4445</xdr:colOff>
      <xdr:row>1</xdr:row>
      <xdr:rowOff>39370</xdr:rowOff>
    </xdr:from>
    <xdr:to>
      <xdr:col>25</xdr:col>
      <xdr:colOff>34941</xdr:colOff>
      <xdr:row>2</xdr:row>
      <xdr:rowOff>45720</xdr:rowOff>
    </xdr:to>
    <xdr:sp macro="" textlink="">
      <xdr:nvSpPr>
        <xdr:cNvPr id="26625" name="Testo 9">
          <a:extLst>
            <a:ext uri="{FF2B5EF4-FFF2-40B4-BE49-F238E27FC236}">
              <a16:creationId xmlns:a16="http://schemas.microsoft.com/office/drawing/2014/main" id="{00000000-0008-0000-0D00-000001680000}"/>
            </a:ext>
          </a:extLst>
        </xdr:cNvPr>
        <xdr:cNvSpPr txBox="1">
          <a:spLocks noChangeArrowheads="1"/>
        </xdr:cNvSpPr>
      </xdr:nvSpPr>
      <xdr:spPr bwMode="auto">
        <a:xfrm>
          <a:off x="4445" y="1144270"/>
          <a:ext cx="8061976" cy="3873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10763" name="Picture 6">
          <a:extLst>
            <a:ext uri="{FF2B5EF4-FFF2-40B4-BE49-F238E27FC236}">
              <a16:creationId xmlns:a16="http://schemas.microsoft.com/office/drawing/2014/main" id="{00000000-0008-0000-0D00-00008B1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19685</xdr:rowOff>
    </xdr:from>
    <xdr:to>
      <xdr:col>7</xdr:col>
      <xdr:colOff>0</xdr:colOff>
      <xdr:row>1</xdr:row>
      <xdr:rowOff>283433</xdr:rowOff>
    </xdr:to>
    <xdr:sp macro="" textlink="">
      <xdr:nvSpPr>
        <xdr:cNvPr id="25601" name="Testo 13">
          <a:extLst>
            <a:ext uri="{FF2B5EF4-FFF2-40B4-BE49-F238E27FC236}">
              <a16:creationId xmlns:a16="http://schemas.microsoft.com/office/drawing/2014/main" id="{00000000-0008-0000-0E00-000001640000}"/>
            </a:ext>
          </a:extLst>
        </xdr:cNvPr>
        <xdr:cNvSpPr txBox="1">
          <a:spLocks noChangeArrowheads="1"/>
        </xdr:cNvSpPr>
      </xdr:nvSpPr>
      <xdr:spPr bwMode="auto">
        <a:xfrm>
          <a:off x="0" y="1133475"/>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30480</xdr:colOff>
      <xdr:row>0</xdr:row>
      <xdr:rowOff>320040</xdr:rowOff>
    </xdr:from>
    <xdr:to>
      <xdr:col>1</xdr:col>
      <xdr:colOff>114300</xdr:colOff>
      <xdr:row>0</xdr:row>
      <xdr:rowOff>1066800</xdr:rowOff>
    </xdr:to>
    <xdr:pic>
      <xdr:nvPicPr>
        <xdr:cNvPr id="3611787" name="Picture 6">
          <a:extLst>
            <a:ext uri="{FF2B5EF4-FFF2-40B4-BE49-F238E27FC236}">
              <a16:creationId xmlns:a16="http://schemas.microsoft.com/office/drawing/2014/main" id="{00000000-0008-0000-0E00-00008B1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575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19685</xdr:rowOff>
    </xdr:from>
    <xdr:to>
      <xdr:col>6</xdr:col>
      <xdr:colOff>420321</xdr:colOff>
      <xdr:row>1</xdr:row>
      <xdr:rowOff>283433</xdr:rowOff>
    </xdr:to>
    <xdr:sp macro="" textlink="">
      <xdr:nvSpPr>
        <xdr:cNvPr id="24577" name="Testo 13">
          <a:extLst>
            <a:ext uri="{FF2B5EF4-FFF2-40B4-BE49-F238E27FC236}">
              <a16:creationId xmlns:a16="http://schemas.microsoft.com/office/drawing/2014/main" id="{00000000-0008-0000-0F00-000001600000}"/>
            </a:ext>
          </a:extLst>
        </xdr:cNvPr>
        <xdr:cNvSpPr txBox="1">
          <a:spLocks noChangeArrowheads="1"/>
        </xdr:cNvSpPr>
      </xdr:nvSpPr>
      <xdr:spPr bwMode="auto">
        <a:xfrm>
          <a:off x="0" y="1133475"/>
          <a:ext cx="72866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2811" name="Picture 7">
          <a:extLst>
            <a:ext uri="{FF2B5EF4-FFF2-40B4-BE49-F238E27FC236}">
              <a16:creationId xmlns:a16="http://schemas.microsoft.com/office/drawing/2014/main" id="{00000000-0008-0000-0F00-00008B2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45085</xdr:rowOff>
    </xdr:from>
    <xdr:to>
      <xdr:col>11</xdr:col>
      <xdr:colOff>226887</xdr:colOff>
      <xdr:row>1</xdr:row>
      <xdr:rowOff>282261</xdr:rowOff>
    </xdr:to>
    <xdr:sp macro="" textlink="">
      <xdr:nvSpPr>
        <xdr:cNvPr id="23553" name="Testo 13">
          <a:extLst>
            <a:ext uri="{FF2B5EF4-FFF2-40B4-BE49-F238E27FC236}">
              <a16:creationId xmlns:a16="http://schemas.microsoft.com/office/drawing/2014/main" id="{00000000-0008-0000-1000-0000015C0000}"/>
            </a:ext>
          </a:extLst>
        </xdr:cNvPr>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3835" name="Picture 5">
          <a:extLst>
            <a:ext uri="{FF2B5EF4-FFF2-40B4-BE49-F238E27FC236}">
              <a16:creationId xmlns:a16="http://schemas.microsoft.com/office/drawing/2014/main" id="{00000000-0008-0000-1000-00008B2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19685</xdr:rowOff>
    </xdr:from>
    <xdr:to>
      <xdr:col>12</xdr:col>
      <xdr:colOff>33694</xdr:colOff>
      <xdr:row>1</xdr:row>
      <xdr:rowOff>263238</xdr:rowOff>
    </xdr:to>
    <xdr:sp macro="" textlink="">
      <xdr:nvSpPr>
        <xdr:cNvPr id="22529" name="Testo 13">
          <a:extLst>
            <a:ext uri="{FF2B5EF4-FFF2-40B4-BE49-F238E27FC236}">
              <a16:creationId xmlns:a16="http://schemas.microsoft.com/office/drawing/2014/main" id="{00000000-0008-0000-1100-000001580000}"/>
            </a:ext>
          </a:extLst>
        </xdr:cNvPr>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22860</xdr:colOff>
      <xdr:row>0</xdr:row>
      <xdr:rowOff>335280</xdr:rowOff>
    </xdr:from>
    <xdr:to>
      <xdr:col>1</xdr:col>
      <xdr:colOff>175260</xdr:colOff>
      <xdr:row>0</xdr:row>
      <xdr:rowOff>1066800</xdr:rowOff>
    </xdr:to>
    <xdr:pic>
      <xdr:nvPicPr>
        <xdr:cNvPr id="3614859" name="Picture 31">
          <a:extLst>
            <a:ext uri="{FF2B5EF4-FFF2-40B4-BE49-F238E27FC236}">
              <a16:creationId xmlns:a16="http://schemas.microsoft.com/office/drawing/2014/main" id="{00000000-0008-0000-1100-00008B2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33528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33020</xdr:rowOff>
    </xdr:from>
    <xdr:to>
      <xdr:col>8</xdr:col>
      <xdr:colOff>551180</xdr:colOff>
      <xdr:row>2</xdr:row>
      <xdr:rowOff>286872</xdr:rowOff>
    </xdr:to>
    <xdr:sp macro="" textlink="">
      <xdr:nvSpPr>
        <xdr:cNvPr id="21505" name="Testo 2">
          <a:extLst>
            <a:ext uri="{FF2B5EF4-FFF2-40B4-BE49-F238E27FC236}">
              <a16:creationId xmlns:a16="http://schemas.microsoft.com/office/drawing/2014/main" id="{00000000-0008-0000-1200-000001540000}"/>
            </a:ext>
          </a:extLst>
        </xdr:cNvPr>
        <xdr:cNvSpPr txBox="1">
          <a:spLocks noChangeArrowheads="1"/>
        </xdr:cNvSpPr>
      </xdr:nvSpPr>
      <xdr:spPr bwMode="auto">
        <a:xfrm>
          <a:off x="0" y="1209675"/>
          <a:ext cx="7867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30480</xdr:colOff>
      <xdr:row>0</xdr:row>
      <xdr:rowOff>320040</xdr:rowOff>
    </xdr:from>
    <xdr:to>
      <xdr:col>1</xdr:col>
      <xdr:colOff>99060</xdr:colOff>
      <xdr:row>0</xdr:row>
      <xdr:rowOff>1066800</xdr:rowOff>
    </xdr:to>
    <xdr:pic>
      <xdr:nvPicPr>
        <xdr:cNvPr id="3615883" name="Picture 5">
          <a:extLst>
            <a:ext uri="{FF2B5EF4-FFF2-40B4-BE49-F238E27FC236}">
              <a16:creationId xmlns:a16="http://schemas.microsoft.com/office/drawing/2014/main" id="{00000000-0008-0000-1200-00008B2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xdr:colOff>
      <xdr:row>1</xdr:row>
      <xdr:rowOff>19685</xdr:rowOff>
    </xdr:from>
    <xdr:to>
      <xdr:col>30</xdr:col>
      <xdr:colOff>296854</xdr:colOff>
      <xdr:row>1</xdr:row>
      <xdr:rowOff>273008</xdr:rowOff>
    </xdr:to>
    <xdr:sp macro="" textlink="">
      <xdr:nvSpPr>
        <xdr:cNvPr id="2057" name="Testo 9">
          <a:extLst>
            <a:ext uri="{FF2B5EF4-FFF2-40B4-BE49-F238E27FC236}">
              <a16:creationId xmlns:a16="http://schemas.microsoft.com/office/drawing/2014/main" id="{00000000-0008-0000-0100-000009080000}"/>
            </a:ext>
          </a:extLst>
        </xdr:cNvPr>
        <xdr:cNvSpPr txBox="1">
          <a:spLocks noChangeArrowheads="1"/>
        </xdr:cNvSpPr>
      </xdr:nvSpPr>
      <xdr:spPr bwMode="auto">
        <a:xfrm>
          <a:off x="9525" y="1133475"/>
          <a:ext cx="664273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twoCellAnchor editAs="oneCell">
    <xdr:from>
      <xdr:col>0</xdr:col>
      <xdr:colOff>45720</xdr:colOff>
      <xdr:row>0</xdr:row>
      <xdr:rowOff>297180</xdr:rowOff>
    </xdr:from>
    <xdr:to>
      <xdr:col>0</xdr:col>
      <xdr:colOff>2903220</xdr:colOff>
      <xdr:row>0</xdr:row>
      <xdr:rowOff>1059180</xdr:rowOff>
    </xdr:to>
    <xdr:pic>
      <xdr:nvPicPr>
        <xdr:cNvPr id="3600523" name="Picture 14">
          <a:extLst>
            <a:ext uri="{FF2B5EF4-FFF2-40B4-BE49-F238E27FC236}">
              <a16:creationId xmlns:a16="http://schemas.microsoft.com/office/drawing/2014/main" id="{00000000-0008-0000-0100-00008BF0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297180"/>
          <a:ext cx="285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xdr:row>
      <xdr:rowOff>39370</xdr:rowOff>
    </xdr:from>
    <xdr:to>
      <xdr:col>14</xdr:col>
      <xdr:colOff>0</xdr:colOff>
      <xdr:row>1</xdr:row>
      <xdr:rowOff>282213</xdr:rowOff>
    </xdr:to>
    <xdr:sp macro="" textlink="">
      <xdr:nvSpPr>
        <xdr:cNvPr id="35842" name="Testo 9">
          <a:extLst>
            <a:ext uri="{FF2B5EF4-FFF2-40B4-BE49-F238E27FC236}">
              <a16:creationId xmlns:a16="http://schemas.microsoft.com/office/drawing/2014/main" id="{00000000-0008-0000-1300-0000028C0000}"/>
            </a:ext>
          </a:extLst>
        </xdr:cNvPr>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39370</xdr:rowOff>
    </xdr:from>
    <xdr:to>
      <xdr:col>37</xdr:col>
      <xdr:colOff>30482</xdr:colOff>
      <xdr:row>1</xdr:row>
      <xdr:rowOff>282213</xdr:rowOff>
    </xdr:to>
    <xdr:sp macro="" textlink="">
      <xdr:nvSpPr>
        <xdr:cNvPr id="35847" name="Testo 9">
          <a:extLst>
            <a:ext uri="{FF2B5EF4-FFF2-40B4-BE49-F238E27FC236}">
              <a16:creationId xmlns:a16="http://schemas.microsoft.com/office/drawing/2014/main" id="{00000000-0008-0000-1300-0000078C0000}"/>
            </a:ext>
          </a:extLst>
        </xdr:cNvPr>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22860</xdr:colOff>
      <xdr:row>0</xdr:row>
      <xdr:rowOff>320040</xdr:rowOff>
    </xdr:from>
    <xdr:to>
      <xdr:col>9</xdr:col>
      <xdr:colOff>167640</xdr:colOff>
      <xdr:row>0</xdr:row>
      <xdr:rowOff>1066800</xdr:rowOff>
    </xdr:to>
    <xdr:pic>
      <xdr:nvPicPr>
        <xdr:cNvPr id="3617046" name="Picture 8">
          <a:extLst>
            <a:ext uri="{FF2B5EF4-FFF2-40B4-BE49-F238E27FC236}">
              <a16:creationId xmlns:a16="http://schemas.microsoft.com/office/drawing/2014/main" id="{00000000-0008-0000-1300-000016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120" y="320040"/>
          <a:ext cx="286512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30480</xdr:colOff>
      <xdr:row>0</xdr:row>
      <xdr:rowOff>320040</xdr:rowOff>
    </xdr:from>
    <xdr:to>
      <xdr:col>32</xdr:col>
      <xdr:colOff>350520</xdr:colOff>
      <xdr:row>0</xdr:row>
      <xdr:rowOff>1066800</xdr:rowOff>
    </xdr:to>
    <xdr:pic>
      <xdr:nvPicPr>
        <xdr:cNvPr id="3617047" name="Picture 9">
          <a:extLst>
            <a:ext uri="{FF2B5EF4-FFF2-40B4-BE49-F238E27FC236}">
              <a16:creationId xmlns:a16="http://schemas.microsoft.com/office/drawing/2014/main" id="{00000000-0008-0000-1300-000017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8062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19685</xdr:rowOff>
    </xdr:from>
    <xdr:to>
      <xdr:col>34</xdr:col>
      <xdr:colOff>384473</xdr:colOff>
      <xdr:row>1</xdr:row>
      <xdr:rowOff>283433</xdr:rowOff>
    </xdr:to>
    <xdr:sp macro="" textlink="">
      <xdr:nvSpPr>
        <xdr:cNvPr id="60417" name="Testo 3">
          <a:extLst>
            <a:ext uri="{FF2B5EF4-FFF2-40B4-BE49-F238E27FC236}">
              <a16:creationId xmlns:a16="http://schemas.microsoft.com/office/drawing/2014/main" id="{00000000-0008-0000-1400-000001EC0000}"/>
            </a:ext>
          </a:extLst>
        </xdr:cNvPr>
        <xdr:cNvSpPr txBox="1">
          <a:spLocks noChangeArrowheads="1"/>
        </xdr:cNvSpPr>
      </xdr:nvSpPr>
      <xdr:spPr bwMode="auto">
        <a:xfrm>
          <a:off x="0" y="1133475"/>
          <a:ext cx="5753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30480</xdr:colOff>
      <xdr:row>0</xdr:row>
      <xdr:rowOff>320040</xdr:rowOff>
    </xdr:from>
    <xdr:to>
      <xdr:col>1</xdr:col>
      <xdr:colOff>91440</xdr:colOff>
      <xdr:row>0</xdr:row>
      <xdr:rowOff>1066800</xdr:rowOff>
    </xdr:to>
    <xdr:pic>
      <xdr:nvPicPr>
        <xdr:cNvPr id="3617931" name="Picture 3">
          <a:extLst>
            <a:ext uri="{FF2B5EF4-FFF2-40B4-BE49-F238E27FC236}">
              <a16:creationId xmlns:a16="http://schemas.microsoft.com/office/drawing/2014/main" id="{00000000-0008-0000-1400-00008B3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39370</xdr:rowOff>
    </xdr:from>
    <xdr:to>
      <xdr:col>31</xdr:col>
      <xdr:colOff>293703</xdr:colOff>
      <xdr:row>1</xdr:row>
      <xdr:rowOff>271004</xdr:rowOff>
    </xdr:to>
    <xdr:sp macro="" textlink="">
      <xdr:nvSpPr>
        <xdr:cNvPr id="32769" name="Testo 3">
          <a:extLst>
            <a:ext uri="{FF2B5EF4-FFF2-40B4-BE49-F238E27FC236}">
              <a16:creationId xmlns:a16="http://schemas.microsoft.com/office/drawing/2014/main" id="{00000000-0008-0000-1500-000001800000}"/>
            </a:ext>
          </a:extLst>
        </xdr:cNvPr>
        <xdr:cNvSpPr txBox="1">
          <a:spLocks noChangeArrowheads="1"/>
        </xdr:cNvSpPr>
      </xdr:nvSpPr>
      <xdr:spPr bwMode="auto">
        <a:xfrm>
          <a:off x="0" y="1143000"/>
          <a:ext cx="655320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18955" name="Picture 5">
          <a:extLst>
            <a:ext uri="{FF2B5EF4-FFF2-40B4-BE49-F238E27FC236}">
              <a16:creationId xmlns:a16="http://schemas.microsoft.com/office/drawing/2014/main" id="{00000000-0008-0000-1500-00008B3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45085</xdr:rowOff>
    </xdr:from>
    <xdr:to>
      <xdr:col>44</xdr:col>
      <xdr:colOff>255437</xdr:colOff>
      <xdr:row>1</xdr:row>
      <xdr:rowOff>271265</xdr:rowOff>
    </xdr:to>
    <xdr:sp macro="" textlink="">
      <xdr:nvSpPr>
        <xdr:cNvPr id="31745" name="Testo 3">
          <a:extLst>
            <a:ext uri="{FF2B5EF4-FFF2-40B4-BE49-F238E27FC236}">
              <a16:creationId xmlns:a16="http://schemas.microsoft.com/office/drawing/2014/main" id="{00000000-0008-0000-1600-0000017C0000}"/>
            </a:ext>
          </a:extLst>
        </xdr:cNvPr>
        <xdr:cNvSpPr txBox="1">
          <a:spLocks noChangeArrowheads="1"/>
        </xdr:cNvSpPr>
      </xdr:nvSpPr>
      <xdr:spPr bwMode="auto">
        <a:xfrm>
          <a:off x="1" y="1152525"/>
          <a:ext cx="6751319"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22860</xdr:colOff>
      <xdr:row>0</xdr:row>
      <xdr:rowOff>320040</xdr:rowOff>
    </xdr:from>
    <xdr:to>
      <xdr:col>1</xdr:col>
      <xdr:colOff>178435</xdr:colOff>
      <xdr:row>0</xdr:row>
      <xdr:rowOff>323215</xdr:rowOff>
    </xdr:to>
    <xdr:pic>
      <xdr:nvPicPr>
        <xdr:cNvPr id="3620048" name="Picture 5">
          <a:extLst>
            <a:ext uri="{FF2B5EF4-FFF2-40B4-BE49-F238E27FC236}">
              <a16:creationId xmlns:a16="http://schemas.microsoft.com/office/drawing/2014/main" id="{00000000-0008-0000-1600-0000D03C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320040"/>
          <a:ext cx="2773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335280</xdr:rowOff>
    </xdr:from>
    <xdr:to>
      <xdr:col>1</xdr:col>
      <xdr:colOff>353695</xdr:colOff>
      <xdr:row>0</xdr:row>
      <xdr:rowOff>1092835</xdr:rowOff>
    </xdr:to>
    <xdr:pic>
      <xdr:nvPicPr>
        <xdr:cNvPr id="3620049" name="Picture 6">
          <a:extLst>
            <a:ext uri="{FF2B5EF4-FFF2-40B4-BE49-F238E27FC236}">
              <a16:creationId xmlns:a16="http://schemas.microsoft.com/office/drawing/2014/main" id="{00000000-0008-0000-1600-0000D13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3528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39370</xdr:rowOff>
    </xdr:from>
    <xdr:to>
      <xdr:col>0</xdr:col>
      <xdr:colOff>4309278</xdr:colOff>
      <xdr:row>1</xdr:row>
      <xdr:rowOff>267970</xdr:rowOff>
    </xdr:to>
    <xdr:sp macro="" textlink="">
      <xdr:nvSpPr>
        <xdr:cNvPr id="41986" name="Testo 4">
          <a:extLst>
            <a:ext uri="{FF2B5EF4-FFF2-40B4-BE49-F238E27FC236}">
              <a16:creationId xmlns:a16="http://schemas.microsoft.com/office/drawing/2014/main" id="{00000000-0008-0000-1700-000002A40000}"/>
            </a:ext>
          </a:extLst>
        </xdr:cNvPr>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38100</xdr:colOff>
      <xdr:row>0</xdr:row>
      <xdr:rowOff>320040</xdr:rowOff>
    </xdr:from>
    <xdr:to>
      <xdr:col>0</xdr:col>
      <xdr:colOff>2910840</xdr:colOff>
      <xdr:row>0</xdr:row>
      <xdr:rowOff>1051560</xdr:rowOff>
    </xdr:to>
    <xdr:pic>
      <xdr:nvPicPr>
        <xdr:cNvPr id="3621003" name="Picture 5">
          <a:extLst>
            <a:ext uri="{FF2B5EF4-FFF2-40B4-BE49-F238E27FC236}">
              <a16:creationId xmlns:a16="http://schemas.microsoft.com/office/drawing/2014/main" id="{00000000-0008-0000-1700-00008B4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004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60960</xdr:colOff>
          <xdr:row>21</xdr:row>
          <xdr:rowOff>30480</xdr:rowOff>
        </xdr:from>
        <xdr:to>
          <xdr:col>5</xdr:col>
          <xdr:colOff>22860</xdr:colOff>
          <xdr:row>21</xdr:row>
          <xdr:rowOff>190500</xdr:rowOff>
        </xdr:to>
        <xdr:sp macro="" textlink="">
          <xdr:nvSpPr>
            <xdr:cNvPr id="1924227" name="Drop Down 1155" descr="No" hidden="1">
              <a:extLst>
                <a:ext uri="{63B3BB69-23CF-44E3-9099-C40C66FF867C}">
                  <a14:compatExt spid="_x0000_s1924227"/>
                </a:ext>
                <a:ext uri="{FF2B5EF4-FFF2-40B4-BE49-F238E27FC236}">
                  <a16:creationId xmlns:a16="http://schemas.microsoft.com/office/drawing/2014/main" id="{00000000-0008-0000-1700-0000835C1D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9748574" cy="657975"/>
    <xdr:sp macro="" textlink="">
      <xdr:nvSpPr>
        <xdr:cNvPr id="2" name="Testo 3">
          <a:extLst>
            <a:ext uri="{FF2B5EF4-FFF2-40B4-BE49-F238E27FC236}">
              <a16:creationId xmlns:a16="http://schemas.microsoft.com/office/drawing/2014/main" id="{00000000-0008-0000-1800-000002000000}"/>
            </a:ext>
          </a:extLst>
        </xdr:cNvPr>
        <xdr:cNvSpPr txBox="1">
          <a:spLocks noChangeArrowheads="1"/>
        </xdr:cNvSpPr>
      </xdr:nvSpPr>
      <xdr:spPr bwMode="auto">
        <a:xfrm>
          <a:off x="0" y="1104900"/>
          <a:ext cx="9748574" cy="657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SANITARI</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816429</xdr:colOff>
      <xdr:row>0</xdr:row>
      <xdr:rowOff>511629</xdr:rowOff>
    </xdr:from>
    <xdr:to>
      <xdr:col>2</xdr:col>
      <xdr:colOff>140607</xdr:colOff>
      <xdr:row>1</xdr:row>
      <xdr:rowOff>114300</xdr:rowOff>
    </xdr:to>
    <xdr:pic>
      <xdr:nvPicPr>
        <xdr:cNvPr id="3" name="Picture 23">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9" y="511629"/>
          <a:ext cx="3686628"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xdr:row>
      <xdr:rowOff>0</xdr:rowOff>
    </xdr:from>
    <xdr:ext cx="9748574" cy="657975"/>
    <xdr:sp macro="" textlink="">
      <xdr:nvSpPr>
        <xdr:cNvPr id="4" name="Testo 3">
          <a:extLst>
            <a:ext uri="{FF2B5EF4-FFF2-40B4-BE49-F238E27FC236}">
              <a16:creationId xmlns:a16="http://schemas.microsoft.com/office/drawing/2014/main" id="{598384C5-4C86-4EB9-A07E-F08371E01722}"/>
            </a:ext>
          </a:extLst>
        </xdr:cNvPr>
        <xdr:cNvSpPr txBox="1">
          <a:spLocks noChangeArrowheads="1"/>
        </xdr:cNvSpPr>
      </xdr:nvSpPr>
      <xdr:spPr bwMode="auto">
        <a:xfrm>
          <a:off x="0" y="1104900"/>
          <a:ext cx="9748574" cy="657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SANITARI</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816429</xdr:colOff>
      <xdr:row>0</xdr:row>
      <xdr:rowOff>511629</xdr:rowOff>
    </xdr:from>
    <xdr:to>
      <xdr:col>2</xdr:col>
      <xdr:colOff>143782</xdr:colOff>
      <xdr:row>1</xdr:row>
      <xdr:rowOff>114300</xdr:rowOff>
    </xdr:to>
    <xdr:pic>
      <xdr:nvPicPr>
        <xdr:cNvPr id="5" name="Picture 23">
          <a:extLst>
            <a:ext uri="{FF2B5EF4-FFF2-40B4-BE49-F238E27FC236}">
              <a16:creationId xmlns:a16="http://schemas.microsoft.com/office/drawing/2014/main" id="{951CD1AE-9D55-4D2F-A8B9-A2BD50180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9" y="511629"/>
          <a:ext cx="3686628"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1986643</xdr:colOff>
      <xdr:row>0</xdr:row>
      <xdr:rowOff>489857</xdr:rowOff>
    </xdr:from>
    <xdr:to>
      <xdr:col>3</xdr:col>
      <xdr:colOff>84818</xdr:colOff>
      <xdr:row>1</xdr:row>
      <xdr:rowOff>187325</xdr:rowOff>
    </xdr:to>
    <xdr:pic>
      <xdr:nvPicPr>
        <xdr:cNvPr id="2" name="Picture 2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9818" y="486682"/>
          <a:ext cx="3641725" cy="818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9730698" cy="577494"/>
    <xdr:sp macro="" textlink="">
      <xdr:nvSpPr>
        <xdr:cNvPr id="3" name="Testo 3">
          <a:extLst>
            <a:ext uri="{FF2B5EF4-FFF2-40B4-BE49-F238E27FC236}">
              <a16:creationId xmlns:a16="http://schemas.microsoft.com/office/drawing/2014/main" id="{00000000-0008-0000-1900-000003000000}"/>
            </a:ext>
          </a:extLst>
        </xdr:cNvPr>
        <xdr:cNvSpPr txBox="1">
          <a:spLocks noChangeArrowheads="1"/>
        </xdr:cNvSpPr>
      </xdr:nvSpPr>
      <xdr:spPr bwMode="auto">
        <a:xfrm>
          <a:off x="0" y="1304925"/>
          <a:ext cx="9730698" cy="5774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PTA</a:t>
          </a:r>
        </a:p>
      </xdr:txBody>
    </xdr:sp>
    <xdr:clientData/>
  </xdr:oneCellAnchor>
  <xdr:twoCellAnchor editAs="oneCell">
    <xdr:from>
      <xdr:col>0</xdr:col>
      <xdr:colOff>1986643</xdr:colOff>
      <xdr:row>0</xdr:row>
      <xdr:rowOff>489857</xdr:rowOff>
    </xdr:from>
    <xdr:to>
      <xdr:col>3</xdr:col>
      <xdr:colOff>87993</xdr:colOff>
      <xdr:row>1</xdr:row>
      <xdr:rowOff>187325</xdr:rowOff>
    </xdr:to>
    <xdr:pic>
      <xdr:nvPicPr>
        <xdr:cNvPr id="4" name="Picture 23">
          <a:extLst>
            <a:ext uri="{FF2B5EF4-FFF2-40B4-BE49-F238E27FC236}">
              <a16:creationId xmlns:a16="http://schemas.microsoft.com/office/drawing/2014/main" id="{5BBCAAE0-658E-477F-953B-3886F20BD1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9818" y="486682"/>
          <a:ext cx="3641725" cy="80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9730698" cy="577494"/>
    <xdr:sp macro="" textlink="">
      <xdr:nvSpPr>
        <xdr:cNvPr id="5" name="Testo 3">
          <a:extLst>
            <a:ext uri="{FF2B5EF4-FFF2-40B4-BE49-F238E27FC236}">
              <a16:creationId xmlns:a16="http://schemas.microsoft.com/office/drawing/2014/main" id="{07664602-BEFB-45C2-B65B-79ACBC09B4AC}"/>
            </a:ext>
          </a:extLst>
        </xdr:cNvPr>
        <xdr:cNvSpPr txBox="1">
          <a:spLocks noChangeArrowheads="1"/>
        </xdr:cNvSpPr>
      </xdr:nvSpPr>
      <xdr:spPr bwMode="auto">
        <a:xfrm>
          <a:off x="0" y="1304925"/>
          <a:ext cx="9730698" cy="5774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PTA</a:t>
          </a: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1437253</xdr:colOff>
      <xdr:row>0</xdr:row>
      <xdr:rowOff>404580</xdr:rowOff>
    </xdr:from>
    <xdr:to>
      <xdr:col>2</xdr:col>
      <xdr:colOff>1049618</xdr:colOff>
      <xdr:row>1</xdr:row>
      <xdr:rowOff>26194</xdr:rowOff>
    </xdr:to>
    <xdr:pic>
      <xdr:nvPicPr>
        <xdr:cNvPr id="2" name="Picture 2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428" y="407755"/>
          <a:ext cx="3971640" cy="723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xdr:row>
      <xdr:rowOff>0</xdr:rowOff>
    </xdr:from>
    <xdr:ext cx="9727668" cy="668135"/>
    <xdr:sp macro="" textlink="">
      <xdr:nvSpPr>
        <xdr:cNvPr id="3" name="Testo 3">
          <a:extLst>
            <a:ext uri="{FF2B5EF4-FFF2-40B4-BE49-F238E27FC236}">
              <a16:creationId xmlns:a16="http://schemas.microsoft.com/office/drawing/2014/main" id="{00000000-0008-0000-1A00-000003000000}"/>
            </a:ext>
          </a:extLst>
        </xdr:cNvPr>
        <xdr:cNvSpPr txBox="1">
          <a:spLocks noChangeArrowheads="1"/>
        </xdr:cNvSpPr>
      </xdr:nvSpPr>
      <xdr:spPr bwMode="auto">
        <a:xfrm>
          <a:off x="0" y="1104900"/>
          <a:ext cx="9727668" cy="66813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PERSONALE NON DIRIGENTE</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1437253</xdr:colOff>
      <xdr:row>0</xdr:row>
      <xdr:rowOff>404580</xdr:rowOff>
    </xdr:from>
    <xdr:to>
      <xdr:col>2</xdr:col>
      <xdr:colOff>1049618</xdr:colOff>
      <xdr:row>1</xdr:row>
      <xdr:rowOff>29369</xdr:rowOff>
    </xdr:to>
    <xdr:pic>
      <xdr:nvPicPr>
        <xdr:cNvPr id="4" name="Picture 23">
          <a:extLst>
            <a:ext uri="{FF2B5EF4-FFF2-40B4-BE49-F238E27FC236}">
              <a16:creationId xmlns:a16="http://schemas.microsoft.com/office/drawing/2014/main" id="{4A77E0F9-975E-40B2-BDEA-0E3266F26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428" y="407755"/>
          <a:ext cx="3971640" cy="726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xdr:row>
      <xdr:rowOff>0</xdr:rowOff>
    </xdr:from>
    <xdr:ext cx="9727668" cy="668135"/>
    <xdr:sp macro="" textlink="">
      <xdr:nvSpPr>
        <xdr:cNvPr id="5" name="Testo 3">
          <a:extLst>
            <a:ext uri="{FF2B5EF4-FFF2-40B4-BE49-F238E27FC236}">
              <a16:creationId xmlns:a16="http://schemas.microsoft.com/office/drawing/2014/main" id="{8713B53D-36CD-4ECF-BB0A-C6609CDC7B5D}"/>
            </a:ext>
          </a:extLst>
        </xdr:cNvPr>
        <xdr:cNvSpPr txBox="1">
          <a:spLocks noChangeArrowheads="1"/>
        </xdr:cNvSpPr>
      </xdr:nvSpPr>
      <xdr:spPr bwMode="auto">
        <a:xfrm>
          <a:off x="0" y="1104900"/>
          <a:ext cx="9727668" cy="66813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PERSONALE NON DIRIGENTE</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3</xdr:col>
      <xdr:colOff>7381874</xdr:colOff>
      <xdr:row>5</xdr:row>
      <xdr:rowOff>146049</xdr:rowOff>
    </xdr:from>
    <xdr:to>
      <xdr:col>3</xdr:col>
      <xdr:colOff>10322379</xdr:colOff>
      <xdr:row>6</xdr:row>
      <xdr:rowOff>370114</xdr:rowOff>
    </xdr:to>
    <xdr:pic>
      <xdr:nvPicPr>
        <xdr:cNvPr id="3" name="Picture 10">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2349" y="2381249"/>
          <a:ext cx="2937330" cy="67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7381874</xdr:colOff>
      <xdr:row>5</xdr:row>
      <xdr:rowOff>146049</xdr:rowOff>
    </xdr:from>
    <xdr:to>
      <xdr:col>3</xdr:col>
      <xdr:colOff>10322379</xdr:colOff>
      <xdr:row>6</xdr:row>
      <xdr:rowOff>373289</xdr:rowOff>
    </xdr:to>
    <xdr:pic>
      <xdr:nvPicPr>
        <xdr:cNvPr id="2" name="Picture 10">
          <a:extLst>
            <a:ext uri="{FF2B5EF4-FFF2-40B4-BE49-F238E27FC236}">
              <a16:creationId xmlns:a16="http://schemas.microsoft.com/office/drawing/2014/main" id="{5A9BB18A-A460-4BFA-A3E6-6E14A8C4B1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2349" y="2381249"/>
          <a:ext cx="2937330" cy="67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7848600</xdr:colOff>
      <xdr:row>5</xdr:row>
      <xdr:rowOff>190500</xdr:rowOff>
    </xdr:from>
    <xdr:to>
      <xdr:col>4</xdr:col>
      <xdr:colOff>0</xdr:colOff>
      <xdr:row>6</xdr:row>
      <xdr:rowOff>326571</xdr:rowOff>
    </xdr:to>
    <xdr:pic>
      <xdr:nvPicPr>
        <xdr:cNvPr id="2" name="Picture 10">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5900" y="2428875"/>
          <a:ext cx="2476500" cy="583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7848600</xdr:colOff>
      <xdr:row>5</xdr:row>
      <xdr:rowOff>190500</xdr:rowOff>
    </xdr:from>
    <xdr:to>
      <xdr:col>4</xdr:col>
      <xdr:colOff>0</xdr:colOff>
      <xdr:row>6</xdr:row>
      <xdr:rowOff>326571</xdr:rowOff>
    </xdr:to>
    <xdr:pic>
      <xdr:nvPicPr>
        <xdr:cNvPr id="3" name="Picture 10">
          <a:extLst>
            <a:ext uri="{FF2B5EF4-FFF2-40B4-BE49-F238E27FC236}">
              <a16:creationId xmlns:a16="http://schemas.microsoft.com/office/drawing/2014/main" id="{F61604BC-FE68-43EF-940F-7E40C80F7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5900" y="2428875"/>
          <a:ext cx="2476500" cy="583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196850</xdr:colOff>
      <xdr:row>2</xdr:row>
      <xdr:rowOff>0</xdr:rowOff>
    </xdr:from>
    <xdr:to>
      <xdr:col>0</xdr:col>
      <xdr:colOff>196850</xdr:colOff>
      <xdr:row>2</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1968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349250</xdr:colOff>
      <xdr:row>2</xdr:row>
      <xdr:rowOff>0</xdr:rowOff>
    </xdr:from>
    <xdr:to>
      <xdr:col>0</xdr:col>
      <xdr:colOff>349250</xdr:colOff>
      <xdr:row>2</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349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1238250</xdr:colOff>
      <xdr:row>2</xdr:row>
      <xdr:rowOff>0</xdr:rowOff>
    </xdr:from>
    <xdr:to>
      <xdr:col>0</xdr:col>
      <xdr:colOff>1238250</xdr:colOff>
      <xdr:row>2</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238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1</xdr:col>
      <xdr:colOff>298450</xdr:colOff>
      <xdr:row>1</xdr:row>
      <xdr:rowOff>781050</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391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xdr:colOff>
      <xdr:row>2</xdr:row>
      <xdr:rowOff>9525</xdr:rowOff>
    </xdr:from>
    <xdr:to>
      <xdr:col>15</xdr:col>
      <xdr:colOff>615328</xdr:colOff>
      <xdr:row>2</xdr:row>
      <xdr:rowOff>447675</xdr:rowOff>
    </xdr:to>
    <xdr:sp macro="" textlink="">
      <xdr:nvSpPr>
        <xdr:cNvPr id="12" name="CasellaDiTesto 11">
          <a:extLst>
            <a:ext uri="{FF2B5EF4-FFF2-40B4-BE49-F238E27FC236}">
              <a16:creationId xmlns:a16="http://schemas.microsoft.com/office/drawing/2014/main" id="{00000000-0008-0000-0200-00000C000000}"/>
            </a:ext>
          </a:extLst>
        </xdr:cNvPr>
        <xdr:cNvSpPr txBox="1"/>
      </xdr:nvSpPr>
      <xdr:spPr>
        <a:xfrm>
          <a:off x="11430" y="1106805"/>
          <a:ext cx="11607178"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8033204</xdr:colOff>
      <xdr:row>5</xdr:row>
      <xdr:rowOff>67808</xdr:rowOff>
    </xdr:from>
    <xdr:to>
      <xdr:col>3</xdr:col>
      <xdr:colOff>10298905</xdr:colOff>
      <xdr:row>6</xdr:row>
      <xdr:rowOff>335371</xdr:rowOff>
    </xdr:to>
    <xdr:pic>
      <xdr:nvPicPr>
        <xdr:cNvPr id="2" name="Picture 10">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7329" y="2303008"/>
          <a:ext cx="2268876" cy="718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8033204</xdr:colOff>
      <xdr:row>5</xdr:row>
      <xdr:rowOff>67808</xdr:rowOff>
    </xdr:from>
    <xdr:to>
      <xdr:col>3</xdr:col>
      <xdr:colOff>10295730</xdr:colOff>
      <xdr:row>6</xdr:row>
      <xdr:rowOff>332196</xdr:rowOff>
    </xdr:to>
    <xdr:pic>
      <xdr:nvPicPr>
        <xdr:cNvPr id="3" name="Picture 10">
          <a:extLst>
            <a:ext uri="{FF2B5EF4-FFF2-40B4-BE49-F238E27FC236}">
              <a16:creationId xmlns:a16="http://schemas.microsoft.com/office/drawing/2014/main" id="{385BAFC7-A34F-4B3E-A9C1-B8F2BB5CF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7329" y="2303008"/>
          <a:ext cx="2268876" cy="718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33020</xdr:rowOff>
    </xdr:from>
    <xdr:to>
      <xdr:col>0</xdr:col>
      <xdr:colOff>4309029</xdr:colOff>
      <xdr:row>1</xdr:row>
      <xdr:rowOff>261620</xdr:rowOff>
    </xdr:to>
    <xdr:sp macro="" textlink="">
      <xdr:nvSpPr>
        <xdr:cNvPr id="2" name="Testo 4">
          <a:extLst>
            <a:ext uri="{FF2B5EF4-FFF2-40B4-BE49-F238E27FC236}">
              <a16:creationId xmlns:a16="http://schemas.microsoft.com/office/drawing/2014/main" id="{00000000-0008-0000-1E00-000002000000}"/>
            </a:ext>
          </a:extLst>
        </xdr:cNvPr>
        <xdr:cNvSpPr txBox="1">
          <a:spLocks noChangeArrowheads="1"/>
        </xdr:cNvSpPr>
      </xdr:nvSpPr>
      <xdr:spPr bwMode="auto">
        <a:xfrm>
          <a:off x="0" y="586740"/>
          <a:ext cx="4353963"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2000-000001B80000}"/>
            </a:ext>
          </a:extLst>
        </xdr:cNvPr>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2000-000004B80000}"/>
            </a:ext>
          </a:extLst>
        </xdr:cNvPr>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2200-000001BC0000}"/>
            </a:ext>
          </a:extLst>
        </xdr:cNvPr>
        <xdr:cNvSpPr txBox="1">
          <a:spLocks noChangeArrowheads="1"/>
        </xdr:cNvSpPr>
      </xdr:nvSpPr>
      <xdr:spPr bwMode="auto">
        <a:xfrm>
          <a:off x="105251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2200-000004BC0000}"/>
            </a:ext>
          </a:extLst>
        </xdr:cNvPr>
        <xdr:cNvSpPr>
          <a:spLocks noChangeArrowheads="1"/>
        </xdr:cNvSpPr>
      </xdr:nvSpPr>
      <xdr:spPr bwMode="auto">
        <a:xfrm>
          <a:off x="105251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300-000001C00000}"/>
            </a:ext>
          </a:extLst>
        </xdr:cNvPr>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300-000004C00000}"/>
            </a:ext>
          </a:extLst>
        </xdr:cNvPr>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sto 4">
          <a:extLst>
            <a:ext uri="{FF2B5EF4-FFF2-40B4-BE49-F238E27FC236}">
              <a16:creationId xmlns:a16="http://schemas.microsoft.com/office/drawing/2014/main" id="{00000000-0008-0000-2400-000002000000}"/>
            </a:ext>
          </a:extLst>
        </xdr:cNvPr>
        <xdr:cNvSpPr txBox="1">
          <a:spLocks noChangeArrowheads="1"/>
        </xdr:cNvSpPr>
      </xdr:nvSpPr>
      <xdr:spPr bwMode="auto">
        <a:xfrm>
          <a:off x="8029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sto 2">
          <a:extLst>
            <a:ext uri="{FF2B5EF4-FFF2-40B4-BE49-F238E27FC236}">
              <a16:creationId xmlns:a16="http://schemas.microsoft.com/office/drawing/2014/main" id="{00000000-0008-0000-2400-000003000000}"/>
            </a:ext>
          </a:extLst>
        </xdr:cNvPr>
        <xdr:cNvSpPr>
          <a:spLocks noChangeArrowheads="1"/>
        </xdr:cNvSpPr>
      </xdr:nvSpPr>
      <xdr:spPr bwMode="auto">
        <a:xfrm>
          <a:off x="8029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5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5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E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E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203200</xdr:colOff>
      <xdr:row>2</xdr:row>
      <xdr:rowOff>0</xdr:rowOff>
    </xdr:from>
    <xdr:to>
      <xdr:col>0</xdr:col>
      <xdr:colOff>203200</xdr:colOff>
      <xdr:row>2</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203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355600</xdr:colOff>
      <xdr:row>2</xdr:row>
      <xdr:rowOff>0</xdr:rowOff>
    </xdr:from>
    <xdr:to>
      <xdr:col>0</xdr:col>
      <xdr:colOff>355600</xdr:colOff>
      <xdr:row>2</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3556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1225550</xdr:colOff>
      <xdr:row>2</xdr:row>
      <xdr:rowOff>0</xdr:rowOff>
    </xdr:from>
    <xdr:to>
      <xdr:col>0</xdr:col>
      <xdr:colOff>1225550</xdr:colOff>
      <xdr:row>2</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12255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0</xdr:col>
      <xdr:colOff>3111500</xdr:colOff>
      <xdr:row>1</xdr:row>
      <xdr:rowOff>781050</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86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xdr:row>
      <xdr:rowOff>0</xdr:rowOff>
    </xdr:from>
    <xdr:to>
      <xdr:col>11</xdr:col>
      <xdr:colOff>652777</xdr:colOff>
      <xdr:row>2</xdr:row>
      <xdr:rowOff>418025</xdr:rowOff>
    </xdr:to>
    <xdr:sp macro="" textlink="">
      <xdr:nvSpPr>
        <xdr:cNvPr id="12" name="CasellaDiTesto 11">
          <a:extLst>
            <a:ext uri="{FF2B5EF4-FFF2-40B4-BE49-F238E27FC236}">
              <a16:creationId xmlns:a16="http://schemas.microsoft.com/office/drawing/2014/main" id="{00000000-0008-0000-0300-00000C000000}"/>
            </a:ext>
          </a:extLst>
        </xdr:cNvPr>
        <xdr:cNvSpPr txBox="1"/>
      </xdr:nvSpPr>
      <xdr:spPr>
        <a:xfrm>
          <a:off x="1" y="1097280"/>
          <a:ext cx="9834876"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196850</xdr:colOff>
      <xdr:row>1</xdr:row>
      <xdr:rowOff>0</xdr:rowOff>
    </xdr:from>
    <xdr:to>
      <xdr:col>0</xdr:col>
      <xdr:colOff>196850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6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9050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2101850</xdr:colOff>
      <xdr:row>1</xdr:row>
      <xdr:rowOff>0</xdr:rowOff>
    </xdr:from>
    <xdr:to>
      <xdr:col>0</xdr:col>
      <xdr:colOff>2101850</xdr:colOff>
      <xdr:row>1</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2101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6</xdr:row>
      <xdr:rowOff>0</xdr:rowOff>
    </xdr:from>
    <xdr:to>
      <xdr:col>15</xdr:col>
      <xdr:colOff>531935</xdr:colOff>
      <xdr:row>6</xdr:row>
      <xdr:rowOff>418025</xdr:rowOff>
    </xdr:to>
    <xdr:sp macro="" textlink="">
      <xdr:nvSpPr>
        <xdr:cNvPr id="15" name="CasellaDiTesto 14">
          <a:extLst>
            <a:ext uri="{FF2B5EF4-FFF2-40B4-BE49-F238E27FC236}">
              <a16:creationId xmlns:a16="http://schemas.microsoft.com/office/drawing/2014/main" id="{00000000-0008-0000-0400-00000F000000}"/>
            </a:ext>
          </a:extLst>
        </xdr:cNvPr>
        <xdr:cNvSpPr txBox="1"/>
      </xdr:nvSpPr>
      <xdr:spPr>
        <a:xfrm>
          <a:off x="1" y="1066800"/>
          <a:ext cx="11375194"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twoCellAnchor>
    <xdr:from>
      <xdr:col>0</xdr:col>
      <xdr:colOff>57150</xdr:colOff>
      <xdr:row>2</xdr:row>
      <xdr:rowOff>146050</xdr:rowOff>
    </xdr:from>
    <xdr:to>
      <xdr:col>0</xdr:col>
      <xdr:colOff>514350</xdr:colOff>
      <xdr:row>3</xdr:row>
      <xdr:rowOff>146050</xdr:rowOff>
    </xdr:to>
    <xdr:sp macro="" textlink="">
      <xdr:nvSpPr>
        <xdr:cNvPr id="16" name="Rectangle 14">
          <a:extLst>
            <a:ext uri="{FF2B5EF4-FFF2-40B4-BE49-F238E27FC236}">
              <a16:creationId xmlns:a16="http://schemas.microsoft.com/office/drawing/2014/main" id="{00000000-0008-0000-0400-000010000000}"/>
            </a:ext>
          </a:extLst>
        </xdr:cNvPr>
        <xdr:cNvSpPr>
          <a:spLocks noChangeArrowheads="1"/>
        </xdr:cNvSpPr>
      </xdr:nvSpPr>
      <xdr:spPr bwMode="auto">
        <a:xfrm>
          <a:off x="57150" y="542290"/>
          <a:ext cx="4572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1511300</xdr:colOff>
      <xdr:row>2</xdr:row>
      <xdr:rowOff>158750</xdr:rowOff>
    </xdr:from>
    <xdr:to>
      <xdr:col>0</xdr:col>
      <xdr:colOff>1987550</xdr:colOff>
      <xdr:row>3</xdr:row>
      <xdr:rowOff>158750</xdr:rowOff>
    </xdr:to>
    <xdr:sp macro="" textlink="">
      <xdr:nvSpPr>
        <xdr:cNvPr id="17" name="Rectangle 15">
          <a:extLst>
            <a:ext uri="{FF2B5EF4-FFF2-40B4-BE49-F238E27FC236}">
              <a16:creationId xmlns:a16="http://schemas.microsoft.com/office/drawing/2014/main" id="{00000000-0008-0000-0400-000011000000}"/>
            </a:ext>
          </a:extLst>
        </xdr:cNvPr>
        <xdr:cNvSpPr>
          <a:spLocks noChangeArrowheads="1"/>
        </xdr:cNvSpPr>
      </xdr:nvSpPr>
      <xdr:spPr bwMode="auto">
        <a:xfrm>
          <a:off x="1511300" y="554990"/>
          <a:ext cx="47625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2533650</xdr:colOff>
      <xdr:row>2</xdr:row>
      <xdr:rowOff>165100</xdr:rowOff>
    </xdr:from>
    <xdr:to>
      <xdr:col>2</xdr:col>
      <xdr:colOff>285750</xdr:colOff>
      <xdr:row>3</xdr:row>
      <xdr:rowOff>165100</xdr:rowOff>
    </xdr:to>
    <xdr:sp macro="" textlink="">
      <xdr:nvSpPr>
        <xdr:cNvPr id="18" name="Rectangle 16">
          <a:extLst>
            <a:ext uri="{FF2B5EF4-FFF2-40B4-BE49-F238E27FC236}">
              <a16:creationId xmlns:a16="http://schemas.microsoft.com/office/drawing/2014/main" id="{00000000-0008-0000-0400-000012000000}"/>
            </a:ext>
          </a:extLst>
        </xdr:cNvPr>
        <xdr:cNvSpPr>
          <a:spLocks noChangeArrowheads="1"/>
        </xdr:cNvSpPr>
      </xdr:nvSpPr>
      <xdr:spPr bwMode="auto">
        <a:xfrm>
          <a:off x="2533650" y="561340"/>
          <a:ext cx="146304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196850</xdr:colOff>
      <xdr:row>3</xdr:row>
      <xdr:rowOff>88900</xdr:rowOff>
    </xdr:from>
    <xdr:to>
      <xdr:col>0</xdr:col>
      <xdr:colOff>196850</xdr:colOff>
      <xdr:row>3</xdr:row>
      <xdr:rowOff>146050</xdr:rowOff>
    </xdr:to>
    <xdr:sp macro="" textlink="">
      <xdr:nvSpPr>
        <xdr:cNvPr id="19" name="Line 17">
          <a:extLst>
            <a:ext uri="{FF2B5EF4-FFF2-40B4-BE49-F238E27FC236}">
              <a16:creationId xmlns:a16="http://schemas.microsoft.com/office/drawing/2014/main" id="{00000000-0008-0000-0400-000013000000}"/>
            </a:ext>
          </a:extLst>
        </xdr:cNvPr>
        <xdr:cNvSpPr>
          <a:spLocks noChangeShapeType="1"/>
        </xdr:cNvSpPr>
      </xdr:nvSpPr>
      <xdr:spPr bwMode="auto">
        <a:xfrm>
          <a:off x="1968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368300</xdr:colOff>
      <xdr:row>3</xdr:row>
      <xdr:rowOff>88900</xdr:rowOff>
    </xdr:from>
    <xdr:to>
      <xdr:col>0</xdr:col>
      <xdr:colOff>368300</xdr:colOff>
      <xdr:row>3</xdr:row>
      <xdr:rowOff>146050</xdr:rowOff>
    </xdr:to>
    <xdr:sp macro="" textlink="">
      <xdr:nvSpPr>
        <xdr:cNvPr id="20" name="Line 18">
          <a:extLst>
            <a:ext uri="{FF2B5EF4-FFF2-40B4-BE49-F238E27FC236}">
              <a16:creationId xmlns:a16="http://schemas.microsoft.com/office/drawing/2014/main" id="{00000000-0008-0000-0400-000014000000}"/>
            </a:ext>
          </a:extLst>
        </xdr:cNvPr>
        <xdr:cNvSpPr>
          <a:spLocks noChangeShapeType="1"/>
        </xdr:cNvSpPr>
      </xdr:nvSpPr>
      <xdr:spPr bwMode="auto">
        <a:xfrm>
          <a:off x="3683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368300</xdr:colOff>
      <xdr:row>3</xdr:row>
      <xdr:rowOff>107950</xdr:rowOff>
    </xdr:from>
    <xdr:to>
      <xdr:col>1</xdr:col>
      <xdr:colOff>368300</xdr:colOff>
      <xdr:row>3</xdr:row>
      <xdr:rowOff>165100</xdr:rowOff>
    </xdr:to>
    <xdr:sp macro="" textlink="">
      <xdr:nvSpPr>
        <xdr:cNvPr id="21" name="Line 19">
          <a:extLst>
            <a:ext uri="{FF2B5EF4-FFF2-40B4-BE49-F238E27FC236}">
              <a16:creationId xmlns:a16="http://schemas.microsoft.com/office/drawing/2014/main" id="{00000000-0008-0000-0400-000015000000}"/>
            </a:ext>
          </a:extLst>
        </xdr:cNvPr>
        <xdr:cNvSpPr>
          <a:spLocks noChangeShapeType="1"/>
        </xdr:cNvSpPr>
      </xdr:nvSpPr>
      <xdr:spPr bwMode="auto">
        <a:xfrm>
          <a:off x="364490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1828800</xdr:colOff>
      <xdr:row>3</xdr:row>
      <xdr:rowOff>88900</xdr:rowOff>
    </xdr:from>
    <xdr:to>
      <xdr:col>0</xdr:col>
      <xdr:colOff>1828800</xdr:colOff>
      <xdr:row>3</xdr:row>
      <xdr:rowOff>146050</xdr:rowOff>
    </xdr:to>
    <xdr:sp macro="" textlink="">
      <xdr:nvSpPr>
        <xdr:cNvPr id="22" name="Line 20">
          <a:extLst>
            <a:ext uri="{FF2B5EF4-FFF2-40B4-BE49-F238E27FC236}">
              <a16:creationId xmlns:a16="http://schemas.microsoft.com/office/drawing/2014/main" id="{00000000-0008-0000-0400-000016000000}"/>
            </a:ext>
          </a:extLst>
        </xdr:cNvPr>
        <xdr:cNvSpPr>
          <a:spLocks noChangeShapeType="1"/>
        </xdr:cNvSpPr>
      </xdr:nvSpPr>
      <xdr:spPr bwMode="auto">
        <a:xfrm>
          <a:off x="18288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1657350</xdr:colOff>
      <xdr:row>3</xdr:row>
      <xdr:rowOff>88900</xdr:rowOff>
    </xdr:from>
    <xdr:to>
      <xdr:col>0</xdr:col>
      <xdr:colOff>1657350</xdr:colOff>
      <xdr:row>3</xdr:row>
      <xdr:rowOff>146050</xdr:rowOff>
    </xdr:to>
    <xdr:sp macro="" textlink="">
      <xdr:nvSpPr>
        <xdr:cNvPr id="23" name="Line 21">
          <a:extLst>
            <a:ext uri="{FF2B5EF4-FFF2-40B4-BE49-F238E27FC236}">
              <a16:creationId xmlns:a16="http://schemas.microsoft.com/office/drawing/2014/main" id="{00000000-0008-0000-0400-000017000000}"/>
            </a:ext>
          </a:extLst>
        </xdr:cNvPr>
        <xdr:cNvSpPr>
          <a:spLocks noChangeShapeType="1"/>
        </xdr:cNvSpPr>
      </xdr:nvSpPr>
      <xdr:spPr bwMode="auto">
        <a:xfrm>
          <a:off x="16573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120650</xdr:colOff>
      <xdr:row>3</xdr:row>
      <xdr:rowOff>107950</xdr:rowOff>
    </xdr:from>
    <xdr:to>
      <xdr:col>1</xdr:col>
      <xdr:colOff>120650</xdr:colOff>
      <xdr:row>3</xdr:row>
      <xdr:rowOff>165100</xdr:rowOff>
    </xdr:to>
    <xdr:sp macro="" textlink="">
      <xdr:nvSpPr>
        <xdr:cNvPr id="24" name="Line 22">
          <a:extLst>
            <a:ext uri="{FF2B5EF4-FFF2-40B4-BE49-F238E27FC236}">
              <a16:creationId xmlns:a16="http://schemas.microsoft.com/office/drawing/2014/main" id="{00000000-0008-0000-0400-000018000000}"/>
            </a:ext>
          </a:extLst>
        </xdr:cNvPr>
        <xdr:cNvSpPr>
          <a:spLocks noChangeShapeType="1"/>
        </xdr:cNvSpPr>
      </xdr:nvSpPr>
      <xdr:spPr bwMode="auto">
        <a:xfrm>
          <a:off x="339725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88900</xdr:colOff>
      <xdr:row>3</xdr:row>
      <xdr:rowOff>101600</xdr:rowOff>
    </xdr:from>
    <xdr:to>
      <xdr:col>2</xdr:col>
      <xdr:colOff>88900</xdr:colOff>
      <xdr:row>3</xdr:row>
      <xdr:rowOff>158750</xdr:rowOff>
    </xdr:to>
    <xdr:sp macro="" textlink="">
      <xdr:nvSpPr>
        <xdr:cNvPr id="25" name="Line 23">
          <a:extLst>
            <a:ext uri="{FF2B5EF4-FFF2-40B4-BE49-F238E27FC236}">
              <a16:creationId xmlns:a16="http://schemas.microsoft.com/office/drawing/2014/main" id="{00000000-0008-0000-0400-000019000000}"/>
            </a:ext>
          </a:extLst>
        </xdr:cNvPr>
        <xdr:cNvSpPr>
          <a:spLocks noChangeShapeType="1"/>
        </xdr:cNvSpPr>
      </xdr:nvSpPr>
      <xdr:spPr bwMode="auto">
        <a:xfrm>
          <a:off x="3799840" y="6883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2</xdr:row>
      <xdr:rowOff>146050</xdr:rowOff>
    </xdr:from>
    <xdr:to>
      <xdr:col>0</xdr:col>
      <xdr:colOff>1130300</xdr:colOff>
      <xdr:row>3</xdr:row>
      <xdr:rowOff>146050</xdr:rowOff>
    </xdr:to>
    <xdr:sp macro="" textlink="">
      <xdr:nvSpPr>
        <xdr:cNvPr id="26" name="Rectangle 24">
          <a:extLst>
            <a:ext uri="{FF2B5EF4-FFF2-40B4-BE49-F238E27FC236}">
              <a16:creationId xmlns:a16="http://schemas.microsoft.com/office/drawing/2014/main" id="{00000000-0008-0000-0400-00001A000000}"/>
            </a:ext>
          </a:extLst>
        </xdr:cNvPr>
        <xdr:cNvSpPr>
          <a:spLocks noChangeArrowheads="1"/>
        </xdr:cNvSpPr>
      </xdr:nvSpPr>
      <xdr:spPr bwMode="auto">
        <a:xfrm>
          <a:off x="647700" y="542290"/>
          <a:ext cx="4826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27" name="Line 25">
          <a:extLst>
            <a:ext uri="{FF2B5EF4-FFF2-40B4-BE49-F238E27FC236}">
              <a16:creationId xmlns:a16="http://schemas.microsoft.com/office/drawing/2014/main" id="{00000000-0008-0000-0400-00001B000000}"/>
            </a:ext>
          </a:extLst>
        </xdr:cNvPr>
        <xdr:cNvSpPr>
          <a:spLocks noChangeShapeType="1"/>
        </xdr:cNvSpPr>
      </xdr:nvSpPr>
      <xdr:spPr bwMode="auto">
        <a:xfrm>
          <a:off x="800100" y="6629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971550</xdr:colOff>
      <xdr:row>3</xdr:row>
      <xdr:rowOff>88900</xdr:rowOff>
    </xdr:from>
    <xdr:to>
      <xdr:col>0</xdr:col>
      <xdr:colOff>971550</xdr:colOff>
      <xdr:row>3</xdr:row>
      <xdr:rowOff>146050</xdr:rowOff>
    </xdr:to>
    <xdr:sp macro="" textlink="">
      <xdr:nvSpPr>
        <xdr:cNvPr id="28" name="Line 26">
          <a:extLst>
            <a:ext uri="{FF2B5EF4-FFF2-40B4-BE49-F238E27FC236}">
              <a16:creationId xmlns:a16="http://schemas.microsoft.com/office/drawing/2014/main" id="{00000000-0008-0000-0400-00001C000000}"/>
            </a:ext>
          </a:extLst>
        </xdr:cNvPr>
        <xdr:cNvSpPr>
          <a:spLocks noChangeShapeType="1"/>
        </xdr:cNvSpPr>
      </xdr:nvSpPr>
      <xdr:spPr bwMode="auto">
        <a:xfrm>
          <a:off x="9715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76705" name="Line 1">
          <a:extLst>
            <a:ext uri="{FF2B5EF4-FFF2-40B4-BE49-F238E27FC236}">
              <a16:creationId xmlns:a16="http://schemas.microsoft.com/office/drawing/2014/main" id="{00000000-0008-0000-0500-0000C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06" name="Line 2">
          <a:extLst>
            <a:ext uri="{FF2B5EF4-FFF2-40B4-BE49-F238E27FC236}">
              <a16:creationId xmlns:a16="http://schemas.microsoft.com/office/drawing/2014/main" id="{00000000-0008-0000-0500-0000C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07" name="Line 3">
          <a:extLst>
            <a:ext uri="{FF2B5EF4-FFF2-40B4-BE49-F238E27FC236}">
              <a16:creationId xmlns:a16="http://schemas.microsoft.com/office/drawing/2014/main" id="{00000000-0008-0000-0500-0000C3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08" name="Line 4">
          <a:extLst>
            <a:ext uri="{FF2B5EF4-FFF2-40B4-BE49-F238E27FC236}">
              <a16:creationId xmlns:a16="http://schemas.microsoft.com/office/drawing/2014/main" id="{00000000-0008-0000-0500-0000C4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09" name="Line 5">
          <a:extLst>
            <a:ext uri="{FF2B5EF4-FFF2-40B4-BE49-F238E27FC236}">
              <a16:creationId xmlns:a16="http://schemas.microsoft.com/office/drawing/2014/main" id="{00000000-0008-0000-0500-0000C5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0" name="Line 6">
          <a:extLst>
            <a:ext uri="{FF2B5EF4-FFF2-40B4-BE49-F238E27FC236}">
              <a16:creationId xmlns:a16="http://schemas.microsoft.com/office/drawing/2014/main" id="{00000000-0008-0000-0500-0000C6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11" name="Line 7">
          <a:extLst>
            <a:ext uri="{FF2B5EF4-FFF2-40B4-BE49-F238E27FC236}">
              <a16:creationId xmlns:a16="http://schemas.microsoft.com/office/drawing/2014/main" id="{00000000-0008-0000-0500-0000C7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12" name="Line 8">
          <a:extLst>
            <a:ext uri="{FF2B5EF4-FFF2-40B4-BE49-F238E27FC236}">
              <a16:creationId xmlns:a16="http://schemas.microsoft.com/office/drawing/2014/main" id="{00000000-0008-0000-0500-0000C8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3" name="Line 9">
          <a:extLst>
            <a:ext uri="{FF2B5EF4-FFF2-40B4-BE49-F238E27FC236}">
              <a16:creationId xmlns:a16="http://schemas.microsoft.com/office/drawing/2014/main" id="{00000000-0008-0000-0500-0000C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4" name="Line 10">
          <a:extLst>
            <a:ext uri="{FF2B5EF4-FFF2-40B4-BE49-F238E27FC236}">
              <a16:creationId xmlns:a16="http://schemas.microsoft.com/office/drawing/2014/main" id="{00000000-0008-0000-0500-0000C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5" name="Line 11">
          <a:extLst>
            <a:ext uri="{FF2B5EF4-FFF2-40B4-BE49-F238E27FC236}">
              <a16:creationId xmlns:a16="http://schemas.microsoft.com/office/drawing/2014/main" id="{00000000-0008-0000-0500-0000C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16" name="Line 12">
          <a:extLst>
            <a:ext uri="{FF2B5EF4-FFF2-40B4-BE49-F238E27FC236}">
              <a16:creationId xmlns:a16="http://schemas.microsoft.com/office/drawing/2014/main" id="{00000000-0008-0000-0500-0000CC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17" name="Line 13">
          <a:extLst>
            <a:ext uri="{FF2B5EF4-FFF2-40B4-BE49-F238E27FC236}">
              <a16:creationId xmlns:a16="http://schemas.microsoft.com/office/drawing/2014/main" id="{00000000-0008-0000-0500-0000CD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18" name="Line 14">
          <a:extLst>
            <a:ext uri="{FF2B5EF4-FFF2-40B4-BE49-F238E27FC236}">
              <a16:creationId xmlns:a16="http://schemas.microsoft.com/office/drawing/2014/main" id="{00000000-0008-0000-0500-0000CE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9" name="Line 15">
          <a:extLst>
            <a:ext uri="{FF2B5EF4-FFF2-40B4-BE49-F238E27FC236}">
              <a16:creationId xmlns:a16="http://schemas.microsoft.com/office/drawing/2014/main" id="{00000000-0008-0000-0500-0000CF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0" name="Line 16">
          <a:extLst>
            <a:ext uri="{FF2B5EF4-FFF2-40B4-BE49-F238E27FC236}">
              <a16:creationId xmlns:a16="http://schemas.microsoft.com/office/drawing/2014/main" id="{00000000-0008-0000-0500-0000D0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21" name="Line 17">
          <a:extLst>
            <a:ext uri="{FF2B5EF4-FFF2-40B4-BE49-F238E27FC236}">
              <a16:creationId xmlns:a16="http://schemas.microsoft.com/office/drawing/2014/main" id="{00000000-0008-0000-0500-0000D1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2" name="Line 18">
          <a:extLst>
            <a:ext uri="{FF2B5EF4-FFF2-40B4-BE49-F238E27FC236}">
              <a16:creationId xmlns:a16="http://schemas.microsoft.com/office/drawing/2014/main" id="{00000000-0008-0000-0500-0000D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3" name="Line 19">
          <a:extLst>
            <a:ext uri="{FF2B5EF4-FFF2-40B4-BE49-F238E27FC236}">
              <a16:creationId xmlns:a16="http://schemas.microsoft.com/office/drawing/2014/main" id="{00000000-0008-0000-0500-0000D3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4" name="Line 20">
          <a:extLst>
            <a:ext uri="{FF2B5EF4-FFF2-40B4-BE49-F238E27FC236}">
              <a16:creationId xmlns:a16="http://schemas.microsoft.com/office/drawing/2014/main" id="{00000000-0008-0000-0500-0000D4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25" name="Line 21">
          <a:extLst>
            <a:ext uri="{FF2B5EF4-FFF2-40B4-BE49-F238E27FC236}">
              <a16:creationId xmlns:a16="http://schemas.microsoft.com/office/drawing/2014/main" id="{00000000-0008-0000-0500-0000D5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26" name="Line 22">
          <a:extLst>
            <a:ext uri="{FF2B5EF4-FFF2-40B4-BE49-F238E27FC236}">
              <a16:creationId xmlns:a16="http://schemas.microsoft.com/office/drawing/2014/main" id="{00000000-0008-0000-0500-0000D6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27" name="Line 23">
          <a:extLst>
            <a:ext uri="{FF2B5EF4-FFF2-40B4-BE49-F238E27FC236}">
              <a16:creationId xmlns:a16="http://schemas.microsoft.com/office/drawing/2014/main" id="{00000000-0008-0000-0500-0000D7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28" name="Line 24">
          <a:extLst>
            <a:ext uri="{FF2B5EF4-FFF2-40B4-BE49-F238E27FC236}">
              <a16:creationId xmlns:a16="http://schemas.microsoft.com/office/drawing/2014/main" id="{00000000-0008-0000-0500-0000D8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9" name="Line 25">
          <a:extLst>
            <a:ext uri="{FF2B5EF4-FFF2-40B4-BE49-F238E27FC236}">
              <a16:creationId xmlns:a16="http://schemas.microsoft.com/office/drawing/2014/main" id="{00000000-0008-0000-0500-0000D9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30" name="Line 26">
          <a:extLst>
            <a:ext uri="{FF2B5EF4-FFF2-40B4-BE49-F238E27FC236}">
              <a16:creationId xmlns:a16="http://schemas.microsoft.com/office/drawing/2014/main" id="{00000000-0008-0000-0500-0000DA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1" name="Line 27">
          <a:extLst>
            <a:ext uri="{FF2B5EF4-FFF2-40B4-BE49-F238E27FC236}">
              <a16:creationId xmlns:a16="http://schemas.microsoft.com/office/drawing/2014/main" id="{00000000-0008-0000-0500-0000D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32" name="Picture 28">
          <a:extLst>
            <a:ext uri="{FF2B5EF4-FFF2-40B4-BE49-F238E27FC236}">
              <a16:creationId xmlns:a16="http://schemas.microsoft.com/office/drawing/2014/main" id="{00000000-0008-0000-0500-0000DC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33" name="Line 29">
          <a:extLst>
            <a:ext uri="{FF2B5EF4-FFF2-40B4-BE49-F238E27FC236}">
              <a16:creationId xmlns:a16="http://schemas.microsoft.com/office/drawing/2014/main" id="{00000000-0008-0000-0500-0000DD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4" name="Line 30">
          <a:extLst>
            <a:ext uri="{FF2B5EF4-FFF2-40B4-BE49-F238E27FC236}">
              <a16:creationId xmlns:a16="http://schemas.microsoft.com/office/drawing/2014/main" id="{00000000-0008-0000-0500-0000DE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35" name="Line 31">
          <a:extLst>
            <a:ext uri="{FF2B5EF4-FFF2-40B4-BE49-F238E27FC236}">
              <a16:creationId xmlns:a16="http://schemas.microsoft.com/office/drawing/2014/main" id="{00000000-0008-0000-0500-0000DF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36" name="Line 32">
          <a:extLst>
            <a:ext uri="{FF2B5EF4-FFF2-40B4-BE49-F238E27FC236}">
              <a16:creationId xmlns:a16="http://schemas.microsoft.com/office/drawing/2014/main" id="{00000000-0008-0000-0500-0000E0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37" name="Line 33">
          <a:extLst>
            <a:ext uri="{FF2B5EF4-FFF2-40B4-BE49-F238E27FC236}">
              <a16:creationId xmlns:a16="http://schemas.microsoft.com/office/drawing/2014/main" id="{00000000-0008-0000-0500-0000E1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38" name="Line 34">
          <a:extLst>
            <a:ext uri="{FF2B5EF4-FFF2-40B4-BE49-F238E27FC236}">
              <a16:creationId xmlns:a16="http://schemas.microsoft.com/office/drawing/2014/main" id="{00000000-0008-0000-0500-0000E2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39" name="Line 35">
          <a:extLst>
            <a:ext uri="{FF2B5EF4-FFF2-40B4-BE49-F238E27FC236}">
              <a16:creationId xmlns:a16="http://schemas.microsoft.com/office/drawing/2014/main" id="{00000000-0008-0000-0500-0000E3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40" name="Line 36">
          <a:extLst>
            <a:ext uri="{FF2B5EF4-FFF2-40B4-BE49-F238E27FC236}">
              <a16:creationId xmlns:a16="http://schemas.microsoft.com/office/drawing/2014/main" id="{00000000-0008-0000-0500-0000E4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1" name="Line 37">
          <a:extLst>
            <a:ext uri="{FF2B5EF4-FFF2-40B4-BE49-F238E27FC236}">
              <a16:creationId xmlns:a16="http://schemas.microsoft.com/office/drawing/2014/main" id="{00000000-0008-0000-0500-0000E5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42" name="Picture 38">
          <a:extLst>
            <a:ext uri="{FF2B5EF4-FFF2-40B4-BE49-F238E27FC236}">
              <a16:creationId xmlns:a16="http://schemas.microsoft.com/office/drawing/2014/main" id="{00000000-0008-0000-0500-0000E6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43" name="Line 39">
          <a:extLst>
            <a:ext uri="{FF2B5EF4-FFF2-40B4-BE49-F238E27FC236}">
              <a16:creationId xmlns:a16="http://schemas.microsoft.com/office/drawing/2014/main" id="{00000000-0008-0000-0500-0000E7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4" name="Line 40">
          <a:extLst>
            <a:ext uri="{FF2B5EF4-FFF2-40B4-BE49-F238E27FC236}">
              <a16:creationId xmlns:a16="http://schemas.microsoft.com/office/drawing/2014/main" id="{00000000-0008-0000-0500-0000E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45" name="Line 41">
          <a:extLst>
            <a:ext uri="{FF2B5EF4-FFF2-40B4-BE49-F238E27FC236}">
              <a16:creationId xmlns:a16="http://schemas.microsoft.com/office/drawing/2014/main" id="{00000000-0008-0000-0500-0000E9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46" name="Line 42">
          <a:extLst>
            <a:ext uri="{FF2B5EF4-FFF2-40B4-BE49-F238E27FC236}">
              <a16:creationId xmlns:a16="http://schemas.microsoft.com/office/drawing/2014/main" id="{00000000-0008-0000-0500-0000EA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47" name="Line 43">
          <a:extLst>
            <a:ext uri="{FF2B5EF4-FFF2-40B4-BE49-F238E27FC236}">
              <a16:creationId xmlns:a16="http://schemas.microsoft.com/office/drawing/2014/main" id="{00000000-0008-0000-0500-0000EB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48" name="Line 44">
          <a:extLst>
            <a:ext uri="{FF2B5EF4-FFF2-40B4-BE49-F238E27FC236}">
              <a16:creationId xmlns:a16="http://schemas.microsoft.com/office/drawing/2014/main" id="{00000000-0008-0000-0500-0000EC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49" name="Line 45">
          <a:extLst>
            <a:ext uri="{FF2B5EF4-FFF2-40B4-BE49-F238E27FC236}">
              <a16:creationId xmlns:a16="http://schemas.microsoft.com/office/drawing/2014/main" id="{00000000-0008-0000-0500-0000ED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0" name="Line 46">
          <a:extLst>
            <a:ext uri="{FF2B5EF4-FFF2-40B4-BE49-F238E27FC236}">
              <a16:creationId xmlns:a16="http://schemas.microsoft.com/office/drawing/2014/main" id="{00000000-0008-0000-0500-0000EE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1" name="Line 47">
          <a:extLst>
            <a:ext uri="{FF2B5EF4-FFF2-40B4-BE49-F238E27FC236}">
              <a16:creationId xmlns:a16="http://schemas.microsoft.com/office/drawing/2014/main" id="{00000000-0008-0000-0500-0000EF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2" name="Line 48">
          <a:extLst>
            <a:ext uri="{FF2B5EF4-FFF2-40B4-BE49-F238E27FC236}">
              <a16:creationId xmlns:a16="http://schemas.microsoft.com/office/drawing/2014/main" id="{00000000-0008-0000-0500-0000F0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3" name="Line 49">
          <a:extLst>
            <a:ext uri="{FF2B5EF4-FFF2-40B4-BE49-F238E27FC236}">
              <a16:creationId xmlns:a16="http://schemas.microsoft.com/office/drawing/2014/main" id="{00000000-0008-0000-0500-0000F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54" name="Line 50">
          <a:extLst>
            <a:ext uri="{FF2B5EF4-FFF2-40B4-BE49-F238E27FC236}">
              <a16:creationId xmlns:a16="http://schemas.microsoft.com/office/drawing/2014/main" id="{00000000-0008-0000-0500-0000F2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55" name="Line 51">
          <a:extLst>
            <a:ext uri="{FF2B5EF4-FFF2-40B4-BE49-F238E27FC236}">
              <a16:creationId xmlns:a16="http://schemas.microsoft.com/office/drawing/2014/main" id="{00000000-0008-0000-0500-0000F3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56" name="Line 52">
          <a:extLst>
            <a:ext uri="{FF2B5EF4-FFF2-40B4-BE49-F238E27FC236}">
              <a16:creationId xmlns:a16="http://schemas.microsoft.com/office/drawing/2014/main" id="{00000000-0008-0000-0500-0000F4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57" name="Line 53">
          <a:extLst>
            <a:ext uri="{FF2B5EF4-FFF2-40B4-BE49-F238E27FC236}">
              <a16:creationId xmlns:a16="http://schemas.microsoft.com/office/drawing/2014/main" id="{00000000-0008-0000-0500-0000F5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58" name="Line 54">
          <a:extLst>
            <a:ext uri="{FF2B5EF4-FFF2-40B4-BE49-F238E27FC236}">
              <a16:creationId xmlns:a16="http://schemas.microsoft.com/office/drawing/2014/main" id="{00000000-0008-0000-0500-0000F6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9" name="Line 55">
          <a:extLst>
            <a:ext uri="{FF2B5EF4-FFF2-40B4-BE49-F238E27FC236}">
              <a16:creationId xmlns:a16="http://schemas.microsoft.com/office/drawing/2014/main" id="{00000000-0008-0000-0500-0000F7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0" name="Line 56">
          <a:extLst>
            <a:ext uri="{FF2B5EF4-FFF2-40B4-BE49-F238E27FC236}">
              <a16:creationId xmlns:a16="http://schemas.microsoft.com/office/drawing/2014/main" id="{00000000-0008-0000-0500-0000F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1" name="Line 57">
          <a:extLst>
            <a:ext uri="{FF2B5EF4-FFF2-40B4-BE49-F238E27FC236}">
              <a16:creationId xmlns:a16="http://schemas.microsoft.com/office/drawing/2014/main" id="{00000000-0008-0000-0500-0000F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2" name="Line 58">
          <a:extLst>
            <a:ext uri="{FF2B5EF4-FFF2-40B4-BE49-F238E27FC236}">
              <a16:creationId xmlns:a16="http://schemas.microsoft.com/office/drawing/2014/main" id="{00000000-0008-0000-0500-0000F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63" name="Line 59">
          <a:extLst>
            <a:ext uri="{FF2B5EF4-FFF2-40B4-BE49-F238E27FC236}">
              <a16:creationId xmlns:a16="http://schemas.microsoft.com/office/drawing/2014/main" id="{00000000-0008-0000-0500-0000FB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64" name="Line 60">
          <a:extLst>
            <a:ext uri="{FF2B5EF4-FFF2-40B4-BE49-F238E27FC236}">
              <a16:creationId xmlns:a16="http://schemas.microsoft.com/office/drawing/2014/main" id="{00000000-0008-0000-0500-0000FC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65" name="Line 61">
          <a:extLst>
            <a:ext uri="{FF2B5EF4-FFF2-40B4-BE49-F238E27FC236}">
              <a16:creationId xmlns:a16="http://schemas.microsoft.com/office/drawing/2014/main" id="{00000000-0008-0000-0500-0000FD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66" name="Line 62">
          <a:extLst>
            <a:ext uri="{FF2B5EF4-FFF2-40B4-BE49-F238E27FC236}">
              <a16:creationId xmlns:a16="http://schemas.microsoft.com/office/drawing/2014/main" id="{00000000-0008-0000-0500-0000FE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67" name="Line 63">
          <a:extLst>
            <a:ext uri="{FF2B5EF4-FFF2-40B4-BE49-F238E27FC236}">
              <a16:creationId xmlns:a16="http://schemas.microsoft.com/office/drawing/2014/main" id="{00000000-0008-0000-0500-0000FF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68" name="Line 64">
          <a:extLst>
            <a:ext uri="{FF2B5EF4-FFF2-40B4-BE49-F238E27FC236}">
              <a16:creationId xmlns:a16="http://schemas.microsoft.com/office/drawing/2014/main" id="{00000000-0008-0000-0500-000000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9" name="Line 65">
          <a:extLst>
            <a:ext uri="{FF2B5EF4-FFF2-40B4-BE49-F238E27FC236}">
              <a16:creationId xmlns:a16="http://schemas.microsoft.com/office/drawing/2014/main" id="{00000000-0008-0000-0500-000001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70" name="Picture 66">
          <a:extLst>
            <a:ext uri="{FF2B5EF4-FFF2-40B4-BE49-F238E27FC236}">
              <a16:creationId xmlns:a16="http://schemas.microsoft.com/office/drawing/2014/main" id="{00000000-0008-0000-0500-000002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71" name="Line 67">
          <a:extLst>
            <a:ext uri="{FF2B5EF4-FFF2-40B4-BE49-F238E27FC236}">
              <a16:creationId xmlns:a16="http://schemas.microsoft.com/office/drawing/2014/main" id="{00000000-0008-0000-0500-000003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2" name="Line 68">
          <a:extLst>
            <a:ext uri="{FF2B5EF4-FFF2-40B4-BE49-F238E27FC236}">
              <a16:creationId xmlns:a16="http://schemas.microsoft.com/office/drawing/2014/main" id="{00000000-0008-0000-0500-000004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73" name="Line 69">
          <a:extLst>
            <a:ext uri="{FF2B5EF4-FFF2-40B4-BE49-F238E27FC236}">
              <a16:creationId xmlns:a16="http://schemas.microsoft.com/office/drawing/2014/main" id="{00000000-0008-0000-0500-000005A1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74" name="Line 70">
          <a:extLst>
            <a:ext uri="{FF2B5EF4-FFF2-40B4-BE49-F238E27FC236}">
              <a16:creationId xmlns:a16="http://schemas.microsoft.com/office/drawing/2014/main" id="{00000000-0008-0000-0500-000006A1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75" name="Line 71">
          <a:extLst>
            <a:ext uri="{FF2B5EF4-FFF2-40B4-BE49-F238E27FC236}">
              <a16:creationId xmlns:a16="http://schemas.microsoft.com/office/drawing/2014/main" id="{00000000-0008-0000-0500-000007A1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76" name="Line 72">
          <a:extLst>
            <a:ext uri="{FF2B5EF4-FFF2-40B4-BE49-F238E27FC236}">
              <a16:creationId xmlns:a16="http://schemas.microsoft.com/office/drawing/2014/main" id="{00000000-0008-0000-0500-000008A1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77" name="Line 73">
          <a:extLst>
            <a:ext uri="{FF2B5EF4-FFF2-40B4-BE49-F238E27FC236}">
              <a16:creationId xmlns:a16="http://schemas.microsoft.com/office/drawing/2014/main" id="{00000000-0008-0000-0500-000009A1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78" name="Line 74">
          <a:extLst>
            <a:ext uri="{FF2B5EF4-FFF2-40B4-BE49-F238E27FC236}">
              <a16:creationId xmlns:a16="http://schemas.microsoft.com/office/drawing/2014/main" id="{00000000-0008-0000-0500-00000A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9" name="Line 75">
          <a:extLst>
            <a:ext uri="{FF2B5EF4-FFF2-40B4-BE49-F238E27FC236}">
              <a16:creationId xmlns:a16="http://schemas.microsoft.com/office/drawing/2014/main" id="{00000000-0008-0000-0500-00000B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80" name="Picture 76">
          <a:extLst>
            <a:ext uri="{FF2B5EF4-FFF2-40B4-BE49-F238E27FC236}">
              <a16:creationId xmlns:a16="http://schemas.microsoft.com/office/drawing/2014/main" id="{00000000-0008-0000-0500-00000C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500-00004E000000}"/>
            </a:ext>
          </a:extLst>
        </xdr:cNvPr>
        <xdr:cNvSpPr txBox="1"/>
      </xdr:nvSpPr>
      <xdr:spPr>
        <a:xfrm>
          <a:off x="0" y="1226820"/>
          <a:ext cx="9818469"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45720</xdr:rowOff>
    </xdr:from>
    <xdr:to>
      <xdr:col>0</xdr:col>
      <xdr:colOff>2933700</xdr:colOff>
      <xdr:row>1</xdr:row>
      <xdr:rowOff>800100</xdr:rowOff>
    </xdr:to>
    <xdr:pic>
      <xdr:nvPicPr>
        <xdr:cNvPr id="3605642" name="Picture 1">
          <a:extLst>
            <a:ext uri="{FF2B5EF4-FFF2-40B4-BE49-F238E27FC236}">
              <a16:creationId xmlns:a16="http://schemas.microsoft.com/office/drawing/2014/main" id="{00000000-0008-0000-0600-00008A0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384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39370</xdr:colOff>
      <xdr:row>2</xdr:row>
      <xdr:rowOff>72390</xdr:rowOff>
    </xdr:from>
    <xdr:to>
      <xdr:col>33</xdr:col>
      <xdr:colOff>464820</xdr:colOff>
      <xdr:row>2</xdr:row>
      <xdr:rowOff>500820</xdr:rowOff>
    </xdr:to>
    <xdr:sp macro="" textlink="">
      <xdr:nvSpPr>
        <xdr:cNvPr id="4" name="CasellaDiTesto 3">
          <a:extLst>
            <a:ext uri="{FF2B5EF4-FFF2-40B4-BE49-F238E27FC236}">
              <a16:creationId xmlns:a16="http://schemas.microsoft.com/office/drawing/2014/main" id="{00000000-0008-0000-0600-000004000000}"/>
            </a:ext>
          </a:extLst>
        </xdr:cNvPr>
        <xdr:cNvSpPr txBox="1"/>
      </xdr:nvSpPr>
      <xdr:spPr>
        <a:xfrm>
          <a:off x="39370" y="1123950"/>
          <a:ext cx="9188450" cy="428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a:p>
          <a:pPr algn="ctr"/>
          <a:endParaRPr lang="it-IT" sz="1100" b="1">
            <a:solidFill>
              <a:srgbClr val="FF0000"/>
            </a:solidFill>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xdr:colOff>
      <xdr:row>1</xdr:row>
      <xdr:rowOff>38100</xdr:rowOff>
    </xdr:from>
    <xdr:to>
      <xdr:col>2</xdr:col>
      <xdr:colOff>144780</xdr:colOff>
      <xdr:row>1</xdr:row>
      <xdr:rowOff>777240</xdr:rowOff>
    </xdr:to>
    <xdr:pic>
      <xdr:nvPicPr>
        <xdr:cNvPr id="3606666" name="Picture 1">
          <a:extLst>
            <a:ext uri="{FF2B5EF4-FFF2-40B4-BE49-F238E27FC236}">
              <a16:creationId xmlns:a16="http://schemas.microsoft.com/office/drawing/2014/main" id="{00000000-0008-0000-0700-00008A0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335280"/>
          <a:ext cx="28803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0</xdr:rowOff>
    </xdr:from>
    <xdr:to>
      <xdr:col>11</xdr:col>
      <xdr:colOff>754561</xdr:colOff>
      <xdr:row>2</xdr:row>
      <xdr:rowOff>422607</xdr:rowOff>
    </xdr:to>
    <xdr:sp macro="" textlink="">
      <xdr:nvSpPr>
        <xdr:cNvPr id="3" name="CasellaDiTesto 2">
          <a:extLst>
            <a:ext uri="{FF2B5EF4-FFF2-40B4-BE49-F238E27FC236}">
              <a16:creationId xmlns:a16="http://schemas.microsoft.com/office/drawing/2014/main" id="{00000000-0008-0000-0700-000003000000}"/>
            </a:ext>
          </a:extLst>
        </xdr:cNvPr>
        <xdr:cNvSpPr txBox="1"/>
      </xdr:nvSpPr>
      <xdr:spPr>
        <a:xfrm>
          <a:off x="0" y="1104900"/>
          <a:ext cx="80295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xdr:row>
      <xdr:rowOff>219710</xdr:rowOff>
    </xdr:from>
    <xdr:to>
      <xdr:col>12</xdr:col>
      <xdr:colOff>648957</xdr:colOff>
      <xdr:row>1</xdr:row>
      <xdr:rowOff>685549</xdr:rowOff>
    </xdr:to>
    <xdr:sp macro="" textlink="">
      <xdr:nvSpPr>
        <xdr:cNvPr id="2" name="CasellaDiTesto 1">
          <a:extLst>
            <a:ext uri="{FF2B5EF4-FFF2-40B4-BE49-F238E27FC236}">
              <a16:creationId xmlns:a16="http://schemas.microsoft.com/office/drawing/2014/main" id="{00000000-0008-0000-0800-000002000000}"/>
            </a:ext>
          </a:extLst>
        </xdr:cNvPr>
        <xdr:cNvSpPr txBox="1"/>
      </xdr:nvSpPr>
      <xdr:spPr>
        <a:xfrm>
          <a:off x="3573780" y="419100"/>
          <a:ext cx="7712423"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800688681 o all'indirizzo servicedesk.mds@medilifegroupspa.com</a:t>
          </a:r>
        </a:p>
      </xdr:txBody>
    </xdr:sp>
    <xdr:clientData/>
  </xdr:twoCellAnchor>
  <xdr:twoCellAnchor editAs="oneCell">
    <xdr:from>
      <xdr:col>0</xdr:col>
      <xdr:colOff>0</xdr:colOff>
      <xdr:row>1</xdr:row>
      <xdr:rowOff>0</xdr:rowOff>
    </xdr:from>
    <xdr:to>
      <xdr:col>1</xdr:col>
      <xdr:colOff>1501140</xdr:colOff>
      <xdr:row>1</xdr:row>
      <xdr:rowOff>754380</xdr:rowOff>
    </xdr:to>
    <xdr:pic>
      <xdr:nvPicPr>
        <xdr:cNvPr id="3691603" name="Picture 1">
          <a:extLst>
            <a:ext uri="{FF2B5EF4-FFF2-40B4-BE49-F238E27FC236}">
              <a16:creationId xmlns:a16="http://schemas.microsoft.com/office/drawing/2014/main" id="{00000000-0008-0000-0800-000053543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8120"/>
          <a:ext cx="28727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7">
    <pageSetUpPr fitToPage="1"/>
  </sheetPr>
  <dimension ref="A1:K268"/>
  <sheetViews>
    <sheetView showGridLines="0" tabSelected="1" zoomScale="80" zoomScaleNormal="80" workbookViewId="0">
      <selection activeCell="E10" sqref="E10:G10"/>
    </sheetView>
  </sheetViews>
  <sheetFormatPr defaultColWidth="12.7109375" defaultRowHeight="13.2" x14ac:dyDescent="0.2"/>
  <cols>
    <col min="1" max="1" width="6.7109375" style="346" customWidth="1"/>
    <col min="2" max="2" width="25.7109375" style="344" customWidth="1"/>
    <col min="3" max="3" width="31" style="344" customWidth="1"/>
    <col min="4" max="4" width="20.42578125" style="344" customWidth="1"/>
    <col min="5" max="5" width="40.7109375" style="344" customWidth="1"/>
    <col min="6" max="6" width="29" style="344" customWidth="1"/>
    <col min="7" max="7" width="26" style="344" customWidth="1"/>
    <col min="8" max="10" width="5.42578125" style="346" hidden="1" customWidth="1"/>
    <col min="11" max="11" width="50.7109375" style="346" customWidth="1"/>
    <col min="12" max="16384" width="12.7109375" style="346"/>
  </cols>
  <sheetData>
    <row r="1" spans="1:11" ht="49.5" customHeight="1" x14ac:dyDescent="0.2">
      <c r="A1" s="365" t="s">
        <v>504</v>
      </c>
    </row>
    <row r="2" spans="1:11" s="658" customFormat="1" ht="12.75" customHeight="1" x14ac:dyDescent="0.2">
      <c r="A2" s="366" t="s">
        <v>335</v>
      </c>
      <c r="B2" s="345"/>
      <c r="C2" s="1883"/>
      <c r="D2" s="1883"/>
      <c r="E2" s="1883"/>
      <c r="F2" s="1883"/>
      <c r="G2" s="345"/>
    </row>
    <row r="3" spans="1:11" s="658" customFormat="1" ht="27" customHeight="1" x14ac:dyDescent="0.2">
      <c r="A3" s="366"/>
      <c r="B3" s="439"/>
      <c r="C3" s="1883" t="str">
        <f>'t1'!A1</f>
        <v>SERVIZIO SANITARIO NAZIONALE - anno 2024</v>
      </c>
      <c r="D3" s="1883"/>
      <c r="E3" s="1883"/>
      <c r="F3" s="1883"/>
      <c r="G3" s="345"/>
    </row>
    <row r="4" spans="1:11" ht="66" customHeight="1" x14ac:dyDescent="0.2"/>
    <row r="5" spans="1:11" x14ac:dyDescent="0.2">
      <c r="E5" s="346"/>
    </row>
    <row r="6" spans="1:11" ht="18" customHeight="1" x14ac:dyDescent="0.2">
      <c r="B6" s="1876" t="s">
        <v>710</v>
      </c>
      <c r="C6" s="1877"/>
      <c r="D6" s="1877"/>
      <c r="E6" s="1877"/>
      <c r="F6" s="1877"/>
      <c r="G6" s="1878"/>
    </row>
    <row r="7" spans="1:11" ht="6" customHeight="1" x14ac:dyDescent="0.2"/>
    <row r="8" spans="1:11" ht="19.5" hidden="1" customHeight="1" x14ac:dyDescent="0.2">
      <c r="A8" s="367"/>
      <c r="B8" s="344" t="s">
        <v>449</v>
      </c>
      <c r="D8" s="347"/>
      <c r="E8" s="1884"/>
      <c r="F8" s="1885"/>
      <c r="G8" s="1886"/>
    </row>
    <row r="9" spans="1:11" ht="29.1" hidden="1" customHeight="1" x14ac:dyDescent="0.2">
      <c r="A9" s="367"/>
      <c r="B9" s="328" t="s">
        <v>450</v>
      </c>
      <c r="C9" s="328"/>
      <c r="D9" s="347"/>
      <c r="E9" s="1887"/>
      <c r="F9" s="1888"/>
      <c r="G9" s="1889"/>
      <c r="K9" s="659"/>
    </row>
    <row r="10" spans="1:11" ht="29.1" customHeight="1" x14ac:dyDescent="0.2">
      <c r="A10" s="367"/>
      <c r="B10" s="328" t="s">
        <v>451</v>
      </c>
      <c r="C10" s="328"/>
      <c r="D10" s="347"/>
      <c r="E10" s="1884"/>
      <c r="F10" s="1885"/>
      <c r="G10" s="1886"/>
      <c r="K10" s="659"/>
    </row>
    <row r="11" spans="1:11" ht="29.1" hidden="1" customHeight="1" x14ac:dyDescent="0.2">
      <c r="A11" s="367"/>
      <c r="B11" s="328" t="s">
        <v>452</v>
      </c>
      <c r="C11" s="328"/>
      <c r="D11" s="347"/>
      <c r="E11" s="1884"/>
      <c r="F11" s="1885"/>
      <c r="G11" s="1886"/>
      <c r="K11" s="659"/>
    </row>
    <row r="12" spans="1:11" ht="29.1" customHeight="1" x14ac:dyDescent="0.2">
      <c r="A12" s="367"/>
      <c r="B12" s="328" t="s">
        <v>453</v>
      </c>
      <c r="C12" s="328"/>
      <c r="D12" s="347"/>
      <c r="E12" s="1884"/>
      <c r="F12" s="1885"/>
      <c r="G12" s="1886"/>
      <c r="K12" s="659"/>
    </row>
    <row r="13" spans="1:11" ht="29.1" hidden="1" customHeight="1" x14ac:dyDescent="0.2">
      <c r="A13" s="367"/>
      <c r="B13" s="328" t="s">
        <v>454</v>
      </c>
      <c r="C13" s="584"/>
      <c r="D13" s="585"/>
      <c r="E13" s="586"/>
      <c r="F13" s="587"/>
      <c r="G13" s="588"/>
      <c r="H13" s="660"/>
      <c r="I13" s="660"/>
      <c r="K13" s="661"/>
    </row>
    <row r="14" spans="1:11" s="349" customFormat="1" ht="20.25" hidden="1" customHeight="1" x14ac:dyDescent="0.2">
      <c r="A14" s="367"/>
      <c r="B14" s="329"/>
      <c r="C14" s="348" t="s">
        <v>455</v>
      </c>
      <c r="D14" s="349" t="s">
        <v>480</v>
      </c>
      <c r="E14" s="348" t="s">
        <v>456</v>
      </c>
      <c r="F14" s="348" t="s">
        <v>226</v>
      </c>
      <c r="G14" s="348"/>
    </row>
    <row r="15" spans="1:11" s="539" customFormat="1" ht="29.1" customHeight="1" x14ac:dyDescent="0.2">
      <c r="A15" s="344"/>
      <c r="B15" s="328" t="s">
        <v>649</v>
      </c>
      <c r="D15" s="1890"/>
      <c r="E15" s="1891"/>
      <c r="F15" s="1891"/>
      <c r="G15" s="1892"/>
    </row>
    <row r="16" spans="1:11" ht="18" customHeight="1" x14ac:dyDescent="0.2">
      <c r="A16" s="367"/>
      <c r="B16" s="1876" t="s">
        <v>202</v>
      </c>
      <c r="C16" s="1877"/>
      <c r="D16" s="1877"/>
      <c r="E16" s="1877"/>
      <c r="F16" s="1877"/>
      <c r="G16" s="1878"/>
    </row>
    <row r="17" spans="1:11" s="351" customFormat="1" ht="15" customHeight="1" x14ac:dyDescent="0.2">
      <c r="A17" s="367"/>
      <c r="B17" s="350" t="s">
        <v>457</v>
      </c>
      <c r="C17" s="639"/>
      <c r="D17" s="639"/>
      <c r="E17" s="639"/>
      <c r="F17" s="639"/>
      <c r="G17" s="639"/>
    </row>
    <row r="18" spans="1:11" s="351" customFormat="1" ht="15" x14ac:dyDescent="0.2">
      <c r="A18" s="367"/>
      <c r="B18" s="352" t="s">
        <v>458</v>
      </c>
      <c r="C18" s="352"/>
      <c r="D18" s="352" t="s">
        <v>459</v>
      </c>
      <c r="E18" s="352"/>
      <c r="F18" s="353" t="s">
        <v>475</v>
      </c>
      <c r="G18" s="630"/>
    </row>
    <row r="19" spans="1:11" ht="22.5" customHeight="1" x14ac:dyDescent="0.2">
      <c r="A19" s="367"/>
      <c r="B19" s="1884"/>
      <c r="C19" s="1885"/>
      <c r="D19" s="1884"/>
      <c r="E19" s="1885"/>
      <c r="F19" s="1884"/>
      <c r="G19" s="1886"/>
      <c r="K19" s="661"/>
    </row>
    <row r="20" spans="1:11" s="351" customFormat="1" ht="15" customHeight="1" x14ac:dyDescent="0.2">
      <c r="A20" s="367"/>
      <c r="B20" s="350" t="s">
        <v>460</v>
      </c>
      <c r="D20" s="352"/>
      <c r="E20" s="352"/>
      <c r="F20" s="639"/>
      <c r="G20" s="639"/>
    </row>
    <row r="21" spans="1:11" s="351" customFormat="1" ht="15" customHeight="1" x14ac:dyDescent="0.2">
      <c r="A21" s="367"/>
      <c r="B21" s="352" t="s">
        <v>458</v>
      </c>
      <c r="C21" s="352"/>
      <c r="D21" s="352" t="s">
        <v>459</v>
      </c>
      <c r="E21" s="352"/>
      <c r="F21" s="353" t="s">
        <v>475</v>
      </c>
      <c r="G21" s="630"/>
    </row>
    <row r="22" spans="1:11" ht="23.25" customHeight="1" x14ac:dyDescent="0.2">
      <c r="A22" s="367"/>
      <c r="B22" s="1893"/>
      <c r="C22" s="1873"/>
      <c r="D22" s="1893"/>
      <c r="E22" s="1873"/>
      <c r="F22" s="1893"/>
      <c r="G22" s="1873"/>
      <c r="K22" s="661" t="str">
        <f>IF(OR(LEN(B22)&gt;0,LEN(D22)&gt;0),IF(LEN(F22)=0,"E' NECESSARIO COMPILARE IL CAMPO E-MAIL"," ")," ")</f>
        <v xml:space="preserve"> </v>
      </c>
    </row>
    <row r="23" spans="1:11" ht="23.25" customHeight="1" x14ac:dyDescent="0.2">
      <c r="A23" s="367"/>
      <c r="B23" s="1893"/>
      <c r="C23" s="1873"/>
      <c r="D23" s="1893"/>
      <c r="E23" s="1873"/>
      <c r="F23" s="1893"/>
      <c r="G23" s="1873"/>
      <c r="K23" s="661" t="str">
        <f>IF(OR(LEN(B23)&gt;0,LEN(D23)&gt;0),IF(LEN(F23)=0,"E' NECESSARIO COMPILARE IL CAMPO E-MAIL"," ")," ")</f>
        <v xml:space="preserve"> </v>
      </c>
    </row>
    <row r="24" spans="1:11" ht="23.25" customHeight="1" x14ac:dyDescent="0.2">
      <c r="A24" s="367"/>
      <c r="B24" s="1893"/>
      <c r="C24" s="1873"/>
      <c r="D24" s="1893"/>
      <c r="E24" s="1873"/>
      <c r="F24" s="1893"/>
      <c r="G24" s="1873"/>
      <c r="K24" s="661" t="str">
        <f>IF(OR(LEN(B24)&gt;0,LEN(D24)&gt;0),IF(LEN(F24)=0,"E' NECESSARIO COMPILARE IL CAMPO E-MAIL"," ")," ")</f>
        <v xml:space="preserve"> </v>
      </c>
    </row>
    <row r="25" spans="1:11" ht="23.25" customHeight="1" x14ac:dyDescent="0.2">
      <c r="A25" s="367"/>
      <c r="B25" s="1893"/>
      <c r="C25" s="1873"/>
      <c r="D25" s="1893"/>
      <c r="E25" s="1873"/>
      <c r="F25" s="1893"/>
      <c r="G25" s="1873"/>
      <c r="K25" s="661" t="str">
        <f>IF(OR(LEN(B25)&gt;0,LEN(D25)&gt;0),IF(LEN(F25)=0,"E' NECESSARIO COMPILARE IL CAMPO E-MAIL"," ")," ")</f>
        <v xml:space="preserve"> </v>
      </c>
    </row>
    <row r="26" spans="1:11" ht="23.25" customHeight="1" x14ac:dyDescent="0.2">
      <c r="A26" s="367"/>
      <c r="B26" s="1872"/>
      <c r="C26" s="1873"/>
      <c r="D26" s="1872"/>
      <c r="E26" s="1873"/>
      <c r="F26" s="1872"/>
      <c r="G26" s="1873"/>
      <c r="K26" s="661" t="str">
        <f>IF(OR(LEN(B26)&gt;0,LEN(D26)&gt;0),IF(LEN(F26)=0,"E' NECESSARIO COMPILARE IL CAMPO E-MAIL"," ")," ")</f>
        <v xml:space="preserve"> </v>
      </c>
    </row>
    <row r="27" spans="1:11" ht="12.75" customHeight="1" x14ac:dyDescent="0.2">
      <c r="A27" s="367"/>
      <c r="C27" s="354"/>
      <c r="D27" s="354"/>
      <c r="E27" s="347"/>
      <c r="F27" s="355"/>
      <c r="G27" s="355"/>
    </row>
    <row r="28" spans="1:11" ht="18" customHeight="1" x14ac:dyDescent="0.2">
      <c r="A28" s="367"/>
      <c r="B28" s="357" t="s">
        <v>461</v>
      </c>
      <c r="C28" s="356"/>
      <c r="D28" s="356"/>
      <c r="E28" s="358"/>
      <c r="F28" s="359"/>
      <c r="G28" s="359"/>
      <c r="H28" s="662"/>
    </row>
    <row r="29" spans="1:11" ht="13.5" customHeight="1" x14ac:dyDescent="0.2">
      <c r="A29" s="367"/>
      <c r="B29" s="356"/>
      <c r="C29" s="356"/>
      <c r="D29" s="356"/>
      <c r="E29" s="358"/>
      <c r="F29" s="358"/>
      <c r="G29" s="358"/>
      <c r="H29" s="662"/>
    </row>
    <row r="30" spans="1:11" ht="18" customHeight="1" x14ac:dyDescent="0.2">
      <c r="A30" s="367"/>
      <c r="B30" s="1876" t="s">
        <v>203</v>
      </c>
      <c r="C30" s="1877"/>
      <c r="D30" s="1877"/>
      <c r="E30" s="1877"/>
      <c r="F30" s="1877"/>
      <c r="G30" s="1878"/>
      <c r="H30" s="662"/>
    </row>
    <row r="31" spans="1:11" ht="8.1" customHeight="1" x14ac:dyDescent="0.2">
      <c r="A31" s="367"/>
      <c r="B31" s="696"/>
      <c r="C31" s="697"/>
      <c r="D31" s="697"/>
      <c r="E31" s="346"/>
      <c r="F31" s="697"/>
      <c r="G31" s="697"/>
    </row>
    <row r="32" spans="1:11" s="360" customFormat="1" ht="15.75" customHeight="1" x14ac:dyDescent="0.2">
      <c r="A32" s="367"/>
      <c r="B32" s="698" t="s">
        <v>946</v>
      </c>
      <c r="C32" s="698"/>
      <c r="D32" s="698" t="s">
        <v>947</v>
      </c>
      <c r="E32" s="698" t="s">
        <v>948</v>
      </c>
      <c r="F32" s="795" t="s">
        <v>949</v>
      </c>
      <c r="G32" s="697"/>
    </row>
    <row r="33" spans="1:11" ht="41.85" customHeight="1" x14ac:dyDescent="0.25">
      <c r="A33" s="367"/>
      <c r="B33" s="1874"/>
      <c r="C33" s="1875"/>
      <c r="D33" s="585"/>
      <c r="E33" s="796"/>
      <c r="F33" s="589"/>
      <c r="G33" s="697"/>
      <c r="K33" s="661" t="str">
        <f>IF(AND(LEN(B33)&gt;0,LEN(D33)&gt;0,LEN(E33)&gt;0,LEN(F33)&gt;0),"","COMPILARE TUTTI I DATI DEL RESPONSABILE CONTRASSEGNATI CON L'ASTERISCO")</f>
        <v>COMPILARE TUTTI I DATI DEL RESPONSABILE CONTRASSEGNATI CON L'ASTERISCO</v>
      </c>
    </row>
    <row r="34" spans="1:11" ht="20.25" hidden="1" customHeight="1" x14ac:dyDescent="0.25">
      <c r="A34" s="367"/>
      <c r="B34" s="1879"/>
      <c r="C34" s="1880"/>
      <c r="D34" s="699"/>
      <c r="E34" s="496"/>
      <c r="F34" s="701"/>
      <c r="G34" s="701"/>
    </row>
    <row r="35" spans="1:11" ht="18" customHeight="1" x14ac:dyDescent="0.2">
      <c r="A35" s="367"/>
      <c r="B35" s="702"/>
      <c r="C35" s="702"/>
      <c r="D35" s="697"/>
      <c r="E35" s="697"/>
      <c r="F35" s="346"/>
      <c r="G35" s="346"/>
    </row>
    <row r="36" spans="1:11" ht="18" customHeight="1" x14ac:dyDescent="0.2">
      <c r="A36" s="367"/>
      <c r="B36" s="1876" t="s">
        <v>843</v>
      </c>
      <c r="C36" s="1877"/>
      <c r="D36" s="1877"/>
      <c r="E36" s="1877"/>
      <c r="F36" s="1877"/>
      <c r="G36" s="1878"/>
      <c r="H36" s="662"/>
    </row>
    <row r="37" spans="1:11" ht="8.1" customHeight="1" x14ac:dyDescent="0.2">
      <c r="A37" s="367"/>
      <c r="B37" s="696"/>
      <c r="C37" s="697"/>
      <c r="D37" s="697"/>
      <c r="E37" s="346"/>
      <c r="F37" s="697"/>
      <c r="G37" s="697"/>
    </row>
    <row r="38" spans="1:11" s="360" customFormat="1" ht="15.75" customHeight="1" x14ac:dyDescent="0.2">
      <c r="A38" s="367"/>
      <c r="B38" s="698" t="s">
        <v>458</v>
      </c>
      <c r="C38" s="698"/>
      <c r="D38" s="698" t="s">
        <v>459</v>
      </c>
      <c r="E38" s="698" t="s">
        <v>475</v>
      </c>
      <c r="F38" s="360" t="s">
        <v>451</v>
      </c>
      <c r="G38" s="697"/>
    </row>
    <row r="39" spans="1:11" ht="23.25" customHeight="1" x14ac:dyDescent="0.25">
      <c r="A39" s="367"/>
      <c r="B39" s="1879"/>
      <c r="C39" s="1880"/>
      <c r="D39" s="699"/>
      <c r="E39" s="700"/>
      <c r="F39" s="701"/>
      <c r="G39" s="894">
        <f>(SUM('t12'!AB168:AF168))+('t13'!$BT$168-'t13'!$BQ$168)+('t14'!$E$34-'t14'!$D$7-'t14'!$D$8-'t14'!$D$11-'t14'!$D$15-'t14'!$D$18-'t14'!$D$19-'t14'!$D$21-'t14'!$D$31-'t14'!$D$32-'t14'!$D$33-'t14'!$D$34)</f>
        <v>0</v>
      </c>
      <c r="K39" s="661"/>
    </row>
    <row r="40" spans="1:11" ht="18" customHeight="1" x14ac:dyDescent="0.2">
      <c r="A40" s="367"/>
      <c r="B40" s="702"/>
      <c r="C40" s="702"/>
      <c r="D40" s="697"/>
      <c r="E40" s="697"/>
      <c r="F40" s="346"/>
      <c r="G40" s="346"/>
    </row>
    <row r="41" spans="1:11" ht="18" customHeight="1" x14ac:dyDescent="0.2">
      <c r="A41" s="367"/>
      <c r="B41" s="1876" t="s">
        <v>711</v>
      </c>
      <c r="C41" s="1877"/>
      <c r="D41" s="1877"/>
      <c r="E41" s="1877"/>
      <c r="F41" s="1877"/>
      <c r="G41" s="1878"/>
    </row>
    <row r="42" spans="1:11" ht="6" hidden="1" customHeight="1" x14ac:dyDescent="0.25">
      <c r="A42" s="367"/>
      <c r="B42" s="328"/>
      <c r="C42" s="328"/>
      <c r="F42" s="361"/>
      <c r="G42" s="361"/>
    </row>
    <row r="43" spans="1:11" ht="15" hidden="1" x14ac:dyDescent="0.2">
      <c r="A43" s="367"/>
      <c r="B43" s="330"/>
      <c r="C43" s="328"/>
      <c r="F43"/>
      <c r="G43"/>
      <c r="H43" s="365" t="b">
        <v>1</v>
      </c>
      <c r="I43" s="365" t="b">
        <v>0</v>
      </c>
    </row>
    <row r="44" spans="1:11" ht="29.25" hidden="1" customHeight="1" x14ac:dyDescent="0.2">
      <c r="A44" s="367">
        <v>1</v>
      </c>
      <c r="B44" s="1870" t="s">
        <v>463</v>
      </c>
      <c r="C44" s="1870"/>
      <c r="D44" s="1870"/>
      <c r="E44" s="1870"/>
      <c r="F44" s="359"/>
      <c r="G44" s="359"/>
      <c r="H44" s="663"/>
      <c r="I44" s="663"/>
      <c r="J44" s="663"/>
      <c r="K44" s="661"/>
    </row>
    <row r="45" spans="1:11" ht="8.25" hidden="1" customHeight="1" x14ac:dyDescent="0.2">
      <c r="B45" s="330"/>
      <c r="C45" s="328"/>
      <c r="F45" s="566"/>
      <c r="G45" s="566"/>
      <c r="H45" s="365" t="b">
        <v>0</v>
      </c>
      <c r="I45" s="365" t="b">
        <v>0</v>
      </c>
    </row>
    <row r="46" spans="1:11" ht="29.25" hidden="1" customHeight="1" x14ac:dyDescent="0.2">
      <c r="A46" s="367">
        <v>2</v>
      </c>
      <c r="B46" s="1870" t="s">
        <v>463</v>
      </c>
      <c r="C46" s="1870"/>
      <c r="D46" s="1870"/>
      <c r="E46" s="1870"/>
      <c r="F46" s="359"/>
      <c r="G46" s="359"/>
      <c r="H46" s="663"/>
      <c r="I46" s="663"/>
      <c r="J46" s="663"/>
      <c r="K46" s="661"/>
    </row>
    <row r="47" spans="1:11" ht="8.25" hidden="1" customHeight="1" x14ac:dyDescent="0.2">
      <c r="A47" s="367"/>
      <c r="B47" s="330"/>
      <c r="C47" s="328"/>
      <c r="F47" s="359"/>
      <c r="G47" s="359"/>
      <c r="H47" s="365" t="b">
        <v>0</v>
      </c>
      <c r="I47" s="365" t="b">
        <v>0</v>
      </c>
    </row>
    <row r="48" spans="1:11" ht="29.25" hidden="1" customHeight="1" x14ac:dyDescent="0.2">
      <c r="A48" s="367">
        <v>3</v>
      </c>
      <c r="B48" s="1870" t="s">
        <v>463</v>
      </c>
      <c r="C48" s="1870"/>
      <c r="D48" s="1870"/>
      <c r="E48" s="1870"/>
      <c r="F48" s="359"/>
      <c r="G48" s="359"/>
      <c r="H48" s="663"/>
      <c r="I48" s="663"/>
      <c r="J48" s="663"/>
      <c r="K48" s="661"/>
    </row>
    <row r="49" spans="1:11" ht="8.25" hidden="1" customHeight="1" x14ac:dyDescent="0.2">
      <c r="A49" s="367"/>
      <c r="B49" s="330"/>
      <c r="C49" s="328"/>
      <c r="F49" s="359"/>
      <c r="G49" s="359"/>
      <c r="H49" s="365" t="b">
        <v>0</v>
      </c>
      <c r="I49" s="365" t="b">
        <v>0</v>
      </c>
    </row>
    <row r="50" spans="1:11" ht="29.25" hidden="1" customHeight="1" x14ac:dyDescent="0.2">
      <c r="A50" s="367">
        <v>4</v>
      </c>
      <c r="B50" s="1870" t="s">
        <v>463</v>
      </c>
      <c r="C50" s="1870"/>
      <c r="D50" s="1870"/>
      <c r="E50" s="1870"/>
      <c r="F50" s="359"/>
      <c r="G50" s="359"/>
      <c r="H50" s="663"/>
      <c r="I50" s="663"/>
      <c r="J50" s="663"/>
      <c r="K50" s="661"/>
    </row>
    <row r="51" spans="1:11" ht="9.75" customHeight="1" x14ac:dyDescent="0.2">
      <c r="A51" s="367"/>
      <c r="H51" s="663"/>
      <c r="I51" s="663"/>
    </row>
    <row r="52" spans="1:11" ht="15.6" x14ac:dyDescent="0.2">
      <c r="A52" s="367"/>
      <c r="B52" s="623"/>
      <c r="C52" s="625"/>
      <c r="D52" s="626"/>
      <c r="E52" s="626"/>
      <c r="F52" s="627"/>
      <c r="G52" s="362" t="s">
        <v>650</v>
      </c>
      <c r="K52" s="1696" t="str">
        <f>IF(G53&lt;G39,"Attenzione, il costo rilevato è superiore a quello autorizzato"," ")</f>
        <v xml:space="preserve"> </v>
      </c>
    </row>
    <row r="53" spans="1:11" ht="24.75" customHeight="1" x14ac:dyDescent="0.2">
      <c r="A53" s="367">
        <v>5</v>
      </c>
      <c r="B53" s="1870" t="s">
        <v>1943</v>
      </c>
      <c r="C53" s="1870"/>
      <c r="D53" s="1870"/>
      <c r="E53" s="1870"/>
      <c r="F53" s="1871"/>
      <c r="G53" s="560">
        <v>0</v>
      </c>
      <c r="K53" s="661" t="str">
        <f>IF(G53="","Risposta obbligatoria per le tipologie U, PU e J",IF(G53=" ","INSERIRE NUMERO VALIDO",""))</f>
        <v/>
      </c>
    </row>
    <row r="54" spans="1:11" ht="4.5" customHeight="1" x14ac:dyDescent="0.2">
      <c r="A54" s="367"/>
      <c r="B54" s="330"/>
      <c r="C54" s="330"/>
      <c r="D54" s="622"/>
      <c r="E54" s="622"/>
      <c r="F54" s="622"/>
      <c r="G54" s="363"/>
    </row>
    <row r="55" spans="1:11" ht="15" x14ac:dyDescent="0.2">
      <c r="A55" s="367"/>
      <c r="B55" s="623"/>
      <c r="C55" s="623"/>
      <c r="D55" s="624"/>
      <c r="E55" s="624"/>
      <c r="F55" s="623"/>
      <c r="G55" s="362" t="s">
        <v>464</v>
      </c>
    </row>
    <row r="56" spans="1:11" ht="24" customHeight="1" x14ac:dyDescent="0.2">
      <c r="A56" s="367">
        <v>6</v>
      </c>
      <c r="B56" s="1870" t="s">
        <v>1619</v>
      </c>
      <c r="C56" s="1870"/>
      <c r="D56" s="1870"/>
      <c r="E56" s="1870"/>
      <c r="F56" s="1871"/>
      <c r="G56" s="560">
        <v>0</v>
      </c>
      <c r="K56" s="661" t="str">
        <f>IF(G56="","INSERIRE CAMPO OBBLIGATORIO",IF(G56=" ","INSERIRE NUMERO VALIDO",""))</f>
        <v/>
      </c>
    </row>
    <row r="57" spans="1:11" ht="4.5" customHeight="1" x14ac:dyDescent="0.2">
      <c r="A57" s="367"/>
      <c r="B57" s="330"/>
      <c r="C57" s="330"/>
      <c r="D57" s="624"/>
      <c r="E57" s="624"/>
      <c r="F57" s="623"/>
    </row>
    <row r="58" spans="1:11" ht="15" x14ac:dyDescent="0.2">
      <c r="A58" s="367"/>
      <c r="B58" s="623"/>
      <c r="C58" s="625"/>
      <c r="D58" s="626"/>
      <c r="E58" s="626"/>
      <c r="F58" s="627"/>
      <c r="G58" s="362" t="s">
        <v>464</v>
      </c>
    </row>
    <row r="59" spans="1:11" ht="24" customHeight="1" x14ac:dyDescent="0.2">
      <c r="A59" s="367">
        <v>7</v>
      </c>
      <c r="B59" s="1870" t="s">
        <v>1965</v>
      </c>
      <c r="C59" s="1870"/>
      <c r="D59" s="1870"/>
      <c r="E59" s="1870"/>
      <c r="F59" s="1871"/>
      <c r="G59" s="560">
        <v>0</v>
      </c>
      <c r="K59" s="661" t="str">
        <f>IF(G59="","INSERIRE CAMPO OBBLIGATORIO",IF(G59=" ","INSERIRE NUMERO VALIDO",""))</f>
        <v/>
      </c>
    </row>
    <row r="60" spans="1:11" ht="4.5" customHeight="1" x14ac:dyDescent="0.2">
      <c r="A60" s="367"/>
      <c r="B60" s="330"/>
      <c r="C60" s="330"/>
      <c r="D60" s="624"/>
      <c r="E60" s="624"/>
      <c r="F60" s="623"/>
      <c r="G60" s="344" t="s">
        <v>300</v>
      </c>
    </row>
    <row r="61" spans="1:11" ht="15" x14ac:dyDescent="0.2">
      <c r="A61" s="367"/>
      <c r="B61" s="623"/>
      <c r="C61" s="625"/>
      <c r="D61" s="626"/>
      <c r="E61" s="626"/>
      <c r="F61" s="627"/>
      <c r="G61" s="362" t="s">
        <v>464</v>
      </c>
    </row>
    <row r="62" spans="1:11" ht="24" customHeight="1" x14ac:dyDescent="0.2">
      <c r="A62" s="367">
        <v>8</v>
      </c>
      <c r="B62" s="1870" t="s">
        <v>810</v>
      </c>
      <c r="C62" s="1870"/>
      <c r="D62" s="1870"/>
      <c r="E62" s="1870"/>
      <c r="F62" s="1871"/>
      <c r="G62" s="560">
        <v>0</v>
      </c>
      <c r="K62" s="661" t="str">
        <f>IF(G62="","INSERIRE CAMPO OBBLIGATORIO",IF(G62=" ","INSERIRE NUMERO VALIDO",""))</f>
        <v/>
      </c>
    </row>
    <row r="63" spans="1:11" ht="6.75" hidden="1" customHeight="1" x14ac:dyDescent="0.2">
      <c r="A63" s="367"/>
      <c r="B63" s="330"/>
      <c r="C63" s="330"/>
      <c r="D63" s="624"/>
      <c r="E63" s="624"/>
      <c r="F63" s="623"/>
      <c r="G63" s="489"/>
      <c r="K63" s="661"/>
    </row>
    <row r="64" spans="1:11" ht="15" hidden="1" customHeight="1" x14ac:dyDescent="0.2">
      <c r="A64" s="571"/>
      <c r="B64" s="330"/>
      <c r="C64" s="330"/>
      <c r="D64" s="624"/>
      <c r="E64" s="624"/>
      <c r="F64" s="623"/>
      <c r="G64" s="538"/>
      <c r="H64" s="536"/>
    </row>
    <row r="65" spans="1:11" ht="12.75" hidden="1" customHeight="1" x14ac:dyDescent="0.2">
      <c r="A65" s="571"/>
      <c r="B65" s="330"/>
      <c r="C65" s="330">
        <v>14</v>
      </c>
      <c r="D65" s="624"/>
      <c r="E65" s="624"/>
      <c r="F65" s="623">
        <v>0</v>
      </c>
      <c r="G65" s="1881" t="str">
        <f>IF(SUM(F65:F79)&lt;&gt;SI_1!G62,"LA SOMMA DEI VALORI DEVE ESSERE UGUALE AL VALORE COMUNICATO ALLA DOMANDA 8  ( "&amp; SI_1!G62 &amp; ")","")</f>
        <v/>
      </c>
      <c r="H65" s="664"/>
      <c r="I65" s="623"/>
    </row>
    <row r="66" spans="1:11" ht="12.75" hidden="1" customHeight="1" x14ac:dyDescent="0.2">
      <c r="A66" s="571"/>
      <c r="B66" s="330"/>
      <c r="C66" s="330">
        <v>15</v>
      </c>
      <c r="D66" s="624"/>
      <c r="E66" s="624"/>
      <c r="F66" s="623">
        <v>0</v>
      </c>
      <c r="G66" s="1882"/>
      <c r="H66" s="664"/>
      <c r="I66" s="623"/>
    </row>
    <row r="67" spans="1:11" ht="12.75" hidden="1" customHeight="1" x14ac:dyDescent="0.2">
      <c r="A67" s="571"/>
      <c r="B67" s="330"/>
      <c r="C67" s="330">
        <v>16</v>
      </c>
      <c r="D67" s="624"/>
      <c r="E67" s="624"/>
      <c r="F67" s="623">
        <v>0</v>
      </c>
      <c r="G67" s="1882"/>
      <c r="H67" s="664"/>
      <c r="I67" s="623"/>
    </row>
    <row r="68" spans="1:11" ht="12.75" hidden="1" customHeight="1" x14ac:dyDescent="0.2">
      <c r="A68" s="571"/>
      <c r="B68" s="330"/>
      <c r="C68" s="330">
        <v>17</v>
      </c>
      <c r="D68" s="624"/>
      <c r="E68" s="624"/>
      <c r="F68" s="623">
        <v>0</v>
      </c>
      <c r="G68" s="1882"/>
      <c r="H68" s="664"/>
      <c r="I68" s="623"/>
    </row>
    <row r="69" spans="1:11" ht="12.75" hidden="1" customHeight="1" x14ac:dyDescent="0.2">
      <c r="A69" s="571"/>
      <c r="B69" s="330"/>
      <c r="C69" s="330">
        <v>18</v>
      </c>
      <c r="D69" s="624"/>
      <c r="E69" s="624"/>
      <c r="F69" s="623">
        <v>0</v>
      </c>
      <c r="G69" s="1882"/>
      <c r="H69" s="664"/>
      <c r="I69" s="623"/>
    </row>
    <row r="70" spans="1:11" ht="12.75" hidden="1" customHeight="1" x14ac:dyDescent="0.2">
      <c r="A70" s="367"/>
      <c r="B70" s="330"/>
      <c r="C70" s="330">
        <v>19</v>
      </c>
      <c r="D70" s="624"/>
      <c r="E70" s="624"/>
      <c r="F70" s="623">
        <v>0</v>
      </c>
      <c r="G70" s="1882"/>
      <c r="I70" s="623"/>
    </row>
    <row r="71" spans="1:11" ht="12.75" hidden="1" customHeight="1" x14ac:dyDescent="0.2">
      <c r="A71" s="367"/>
      <c r="B71" s="330"/>
      <c r="C71" s="330">
        <v>20</v>
      </c>
      <c r="D71" s="624"/>
      <c r="E71" s="624"/>
      <c r="F71" s="623">
        <v>0</v>
      </c>
      <c r="G71" s="1882"/>
      <c r="I71" s="623"/>
    </row>
    <row r="72" spans="1:11" ht="12.75" hidden="1" customHeight="1" x14ac:dyDescent="0.2">
      <c r="A72" s="367"/>
      <c r="B72" s="330"/>
      <c r="C72" s="330">
        <v>21</v>
      </c>
      <c r="D72" s="624"/>
      <c r="E72" s="624"/>
      <c r="F72" s="623">
        <v>0</v>
      </c>
      <c r="G72" s="1882"/>
      <c r="I72" s="623"/>
    </row>
    <row r="73" spans="1:11" ht="12.75" hidden="1" customHeight="1" x14ac:dyDescent="0.2">
      <c r="A73" s="367"/>
      <c r="B73" s="330"/>
      <c r="C73" s="330">
        <v>22</v>
      </c>
      <c r="D73" s="624"/>
      <c r="E73" s="624"/>
      <c r="F73" s="623">
        <v>0</v>
      </c>
      <c r="G73" s="1882"/>
      <c r="I73" s="623"/>
    </row>
    <row r="74" spans="1:11" ht="12.75" hidden="1" customHeight="1" x14ac:dyDescent="0.2">
      <c r="A74" s="367"/>
      <c r="B74" s="330"/>
      <c r="C74" s="330">
        <v>23</v>
      </c>
      <c r="D74" s="624"/>
      <c r="E74" s="624"/>
      <c r="F74" s="623">
        <v>0</v>
      </c>
      <c r="G74" s="1882"/>
      <c r="I74" s="623"/>
    </row>
    <row r="75" spans="1:11" ht="12.75" hidden="1" customHeight="1" x14ac:dyDescent="0.2">
      <c r="A75" s="367"/>
      <c r="B75" s="330"/>
      <c r="C75" s="330">
        <v>24</v>
      </c>
      <c r="D75" s="624"/>
      <c r="E75" s="624"/>
      <c r="F75" s="623">
        <v>0</v>
      </c>
      <c r="G75" s="1882"/>
      <c r="I75" s="623"/>
    </row>
    <row r="76" spans="1:11" ht="12.75" hidden="1" customHeight="1" x14ac:dyDescent="0.2">
      <c r="A76" s="367"/>
      <c r="B76" s="330"/>
      <c r="C76" s="330">
        <v>25</v>
      </c>
      <c r="D76" s="624"/>
      <c r="E76" s="624"/>
      <c r="F76" s="623">
        <v>0</v>
      </c>
      <c r="G76" s="1882"/>
      <c r="I76" s="623"/>
    </row>
    <row r="77" spans="1:11" ht="12.75" hidden="1" customHeight="1" x14ac:dyDescent="0.2">
      <c r="A77" s="367"/>
      <c r="B77" s="330"/>
      <c r="C77" s="330">
        <v>26</v>
      </c>
      <c r="D77" s="624"/>
      <c r="E77" s="624"/>
      <c r="F77" s="623">
        <v>0</v>
      </c>
      <c r="G77" s="1882"/>
      <c r="I77" s="623"/>
    </row>
    <row r="78" spans="1:11" ht="12.75" hidden="1" customHeight="1" x14ac:dyDescent="0.2">
      <c r="A78" s="367"/>
      <c r="B78" s="330"/>
      <c r="C78" s="330">
        <v>27</v>
      </c>
      <c r="D78" s="624"/>
      <c r="E78" s="624"/>
      <c r="F78" s="623">
        <v>0</v>
      </c>
      <c r="G78" s="1882"/>
      <c r="I78" s="623"/>
    </row>
    <row r="79" spans="1:11" ht="12.75" hidden="1" customHeight="1" x14ac:dyDescent="0.2">
      <c r="A79" s="367"/>
      <c r="B79" s="330"/>
      <c r="C79" s="330">
        <v>28</v>
      </c>
      <c r="D79" s="624"/>
      <c r="E79" s="624"/>
      <c r="F79" s="623">
        <v>0</v>
      </c>
      <c r="G79" s="1882"/>
      <c r="I79" s="623"/>
      <c r="K79" s="661"/>
    </row>
    <row r="80" spans="1:11" ht="5.25" customHeight="1" x14ac:dyDescent="0.2">
      <c r="A80" s="367"/>
      <c r="B80" s="330"/>
      <c r="C80" s="330"/>
      <c r="D80" s="624"/>
      <c r="E80" s="624"/>
      <c r="F80" s="623"/>
    </row>
    <row r="81" spans="1:11" ht="15" customHeight="1" x14ac:dyDescent="0.2">
      <c r="A81" s="367"/>
      <c r="B81" s="623"/>
      <c r="C81" s="625"/>
      <c r="D81" s="626"/>
      <c r="E81" s="626"/>
      <c r="F81" s="627"/>
      <c r="G81" s="362" t="s">
        <v>650</v>
      </c>
    </row>
    <row r="82" spans="1:11" ht="27" customHeight="1" x14ac:dyDescent="0.2">
      <c r="A82" s="367">
        <v>9</v>
      </c>
      <c r="B82" s="1870" t="s">
        <v>766</v>
      </c>
      <c r="C82" s="1870"/>
      <c r="D82" s="1870"/>
      <c r="E82" s="1870"/>
      <c r="F82" s="1871"/>
      <c r="G82" s="560"/>
      <c r="K82" s="661"/>
    </row>
    <row r="83" spans="1:11" ht="4.5" customHeight="1" x14ac:dyDescent="0.2">
      <c r="A83" s="367"/>
      <c r="B83" s="489"/>
      <c r="C83" s="489"/>
      <c r="D83" s="489"/>
      <c r="E83" s="489"/>
      <c r="F83" s="489"/>
      <c r="G83" s="363"/>
    </row>
    <row r="84" spans="1:11" ht="15" hidden="1" x14ac:dyDescent="0.2">
      <c r="A84" s="367"/>
      <c r="B84" s="623"/>
      <c r="C84" s="625"/>
      <c r="D84" s="626"/>
      <c r="E84" s="626"/>
      <c r="F84" s="627"/>
      <c r="G84" s="628"/>
    </row>
    <row r="85" spans="1:11" ht="24" hidden="1" customHeight="1" x14ac:dyDescent="0.2">
      <c r="A85" s="367">
        <v>10</v>
      </c>
      <c r="B85" s="1870" t="s">
        <v>463</v>
      </c>
      <c r="C85" s="1870"/>
      <c r="D85" s="1870"/>
      <c r="E85" s="1870"/>
      <c r="F85" s="1871"/>
      <c r="G85" s="629"/>
      <c r="K85" s="661"/>
    </row>
    <row r="86" spans="1:11" ht="4.5" hidden="1" customHeight="1" x14ac:dyDescent="0.2">
      <c r="A86" s="367"/>
      <c r="B86" s="489"/>
      <c r="C86" s="489"/>
      <c r="D86" s="489"/>
      <c r="E86" s="489"/>
      <c r="F86" s="489"/>
    </row>
    <row r="87" spans="1:11" ht="15" hidden="1" x14ac:dyDescent="0.2">
      <c r="A87" s="367"/>
      <c r="B87" s="623"/>
      <c r="C87" s="625"/>
      <c r="D87" s="626"/>
      <c r="E87" s="626"/>
      <c r="F87" s="627"/>
      <c r="G87" s="628"/>
    </row>
    <row r="88" spans="1:11" ht="27" hidden="1" customHeight="1" x14ac:dyDescent="0.2">
      <c r="A88" s="367">
        <v>11</v>
      </c>
      <c r="B88" s="1870" t="s">
        <v>463</v>
      </c>
      <c r="C88" s="1870"/>
      <c r="D88" s="1870"/>
      <c r="E88" s="1870"/>
      <c r="F88" s="1871"/>
      <c r="G88" s="629"/>
      <c r="K88" s="661"/>
    </row>
    <row r="89" spans="1:11" ht="4.5" hidden="1" customHeight="1" x14ac:dyDescent="0.2">
      <c r="A89" s="367"/>
      <c r="B89" s="489"/>
      <c r="C89" s="489"/>
      <c r="D89" s="489"/>
      <c r="E89" s="489"/>
      <c r="F89" s="489"/>
    </row>
    <row r="90" spans="1:11" ht="15" hidden="1" x14ac:dyDescent="0.2">
      <c r="A90" s="367"/>
      <c r="B90" s="623"/>
      <c r="C90" s="625"/>
      <c r="D90" s="626"/>
      <c r="E90" s="626"/>
      <c r="F90" s="627"/>
      <c r="G90" s="628"/>
    </row>
    <row r="91" spans="1:11" ht="27" hidden="1" customHeight="1" x14ac:dyDescent="0.2">
      <c r="A91" s="367">
        <v>12</v>
      </c>
      <c r="B91" s="1870" t="s">
        <v>463</v>
      </c>
      <c r="C91" s="1870"/>
      <c r="D91" s="1870"/>
      <c r="E91" s="1870"/>
      <c r="F91" s="1871"/>
      <c r="G91" s="629"/>
      <c r="K91" s="661"/>
    </row>
    <row r="92" spans="1:11" ht="4.5" hidden="1" customHeight="1" x14ac:dyDescent="0.2">
      <c r="A92" s="367"/>
      <c r="B92" s="489"/>
      <c r="C92" s="489"/>
      <c r="D92" s="489"/>
      <c r="E92" s="489"/>
      <c r="F92" s="489"/>
    </row>
    <row r="93" spans="1:11" ht="15" hidden="1" x14ac:dyDescent="0.2">
      <c r="A93" s="367"/>
      <c r="B93" s="623"/>
      <c r="C93" s="625"/>
      <c r="D93" s="626"/>
      <c r="E93" s="626"/>
      <c r="F93" s="627"/>
      <c r="G93" s="628"/>
    </row>
    <row r="94" spans="1:11" ht="27" hidden="1" customHeight="1" x14ac:dyDescent="0.2">
      <c r="A94" s="367">
        <v>13</v>
      </c>
      <c r="B94" s="1870" t="s">
        <v>463</v>
      </c>
      <c r="C94" s="1870"/>
      <c r="D94" s="1870"/>
      <c r="E94" s="1870"/>
      <c r="F94" s="1871"/>
      <c r="G94" s="629"/>
      <c r="K94" s="661"/>
    </row>
    <row r="95" spans="1:11" ht="4.5" hidden="1" customHeight="1" x14ac:dyDescent="0.2">
      <c r="A95" s="367"/>
      <c r="B95" s="489"/>
      <c r="C95" s="489"/>
      <c r="D95" s="489"/>
      <c r="E95" s="489"/>
      <c r="F95" s="489"/>
    </row>
    <row r="96" spans="1:11" ht="15" hidden="1" customHeight="1" x14ac:dyDescent="0.2">
      <c r="A96" s="367"/>
      <c r="B96" s="623"/>
      <c r="C96" s="625"/>
      <c r="D96" s="626"/>
      <c r="E96" s="626"/>
      <c r="F96" s="627"/>
      <c r="G96" s="628"/>
    </row>
    <row r="97" spans="1:11" ht="27" hidden="1" customHeight="1" x14ac:dyDescent="0.2">
      <c r="A97" s="367">
        <v>30</v>
      </c>
      <c r="B97" s="1870" t="s">
        <v>463</v>
      </c>
      <c r="C97" s="1870"/>
      <c r="D97" s="1870"/>
      <c r="E97" s="1870"/>
      <c r="F97" s="1871"/>
      <c r="G97" s="629"/>
      <c r="K97" s="661"/>
    </row>
    <row r="98" spans="1:11" ht="4.5" hidden="1" customHeight="1" x14ac:dyDescent="0.2">
      <c r="A98" s="367"/>
      <c r="B98" s="489"/>
      <c r="C98" s="489"/>
      <c r="D98" s="489"/>
      <c r="E98" s="489"/>
      <c r="F98" s="489"/>
    </row>
    <row r="99" spans="1:11" ht="15" customHeight="1" x14ac:dyDescent="0.2">
      <c r="A99" s="367"/>
      <c r="B99" s="623"/>
      <c r="C99" s="625"/>
      <c r="D99" s="626"/>
      <c r="E99" s="626"/>
      <c r="F99" s="627"/>
      <c r="G99" s="362" t="s">
        <v>465</v>
      </c>
    </row>
    <row r="100" spans="1:11" ht="27" customHeight="1" x14ac:dyDescent="0.2">
      <c r="A100" s="367">
        <v>31</v>
      </c>
      <c r="B100" s="1870" t="s">
        <v>811</v>
      </c>
      <c r="C100" s="1870"/>
      <c r="D100" s="1870"/>
      <c r="E100" s="1870"/>
      <c r="F100" s="1871"/>
      <c r="G100" s="560"/>
      <c r="K100" s="661"/>
    </row>
    <row r="101" spans="1:11" ht="4.5" customHeight="1" x14ac:dyDescent="0.2">
      <c r="A101" s="367"/>
      <c r="B101" s="489"/>
      <c r="C101" s="489"/>
      <c r="D101" s="489"/>
      <c r="E101" s="489"/>
      <c r="F101" s="489"/>
      <c r="G101" s="489"/>
      <c r="K101" s="661"/>
    </row>
    <row r="102" spans="1:11" ht="15" x14ac:dyDescent="0.2">
      <c r="A102" s="367"/>
      <c r="B102" s="623"/>
      <c r="C102" s="625"/>
      <c r="D102" s="626"/>
      <c r="E102" s="626"/>
      <c r="F102" s="627"/>
      <c r="G102" s="362" t="s">
        <v>465</v>
      </c>
    </row>
    <row r="103" spans="1:11" ht="27" customHeight="1" x14ac:dyDescent="0.2">
      <c r="A103" s="367">
        <v>32</v>
      </c>
      <c r="B103" s="1870" t="s">
        <v>1620</v>
      </c>
      <c r="C103" s="1870"/>
      <c r="D103" s="1870"/>
      <c r="E103" s="1870"/>
      <c r="F103" s="1871"/>
      <c r="G103" s="560"/>
      <c r="K103" s="661"/>
    </row>
    <row r="104" spans="1:11" ht="4.5" customHeight="1" x14ac:dyDescent="0.2">
      <c r="A104" s="367"/>
      <c r="B104" s="489"/>
      <c r="C104" s="489"/>
      <c r="D104" s="489"/>
      <c r="E104" s="489"/>
      <c r="F104" s="489"/>
      <c r="G104" s="489"/>
      <c r="K104" s="661"/>
    </row>
    <row r="105" spans="1:11" ht="15" x14ac:dyDescent="0.2">
      <c r="A105" s="367"/>
      <c r="B105" s="623"/>
      <c r="C105" s="625"/>
      <c r="D105" s="626"/>
      <c r="E105" s="626"/>
      <c r="F105" s="627"/>
      <c r="G105" s="362" t="s">
        <v>465</v>
      </c>
    </row>
    <row r="106" spans="1:11" ht="27" customHeight="1" x14ac:dyDescent="0.2">
      <c r="A106" s="367">
        <v>33</v>
      </c>
      <c r="B106" s="1870" t="s">
        <v>2012</v>
      </c>
      <c r="C106" s="1870"/>
      <c r="D106" s="1870"/>
      <c r="E106" s="1870"/>
      <c r="F106" s="1871"/>
      <c r="G106" s="560"/>
      <c r="K106" s="661"/>
    </row>
    <row r="107" spans="1:11" ht="4.5" customHeight="1" x14ac:dyDescent="0.2">
      <c r="A107" s="367"/>
      <c r="B107" s="489"/>
      <c r="C107" s="489"/>
      <c r="D107" s="489"/>
      <c r="E107" s="489"/>
      <c r="F107" s="489"/>
      <c r="G107" s="489"/>
      <c r="K107" s="661"/>
    </row>
    <row r="108" spans="1:11" ht="15" x14ac:dyDescent="0.2">
      <c r="A108" s="367"/>
      <c r="B108" s="623"/>
      <c r="C108" s="625"/>
      <c r="D108" s="626"/>
      <c r="E108" s="626"/>
      <c r="F108" s="627"/>
      <c r="G108" s="362" t="s">
        <v>465</v>
      </c>
    </row>
    <row r="109" spans="1:11" ht="27" customHeight="1" x14ac:dyDescent="0.2">
      <c r="A109" s="367">
        <v>34</v>
      </c>
      <c r="B109" s="1870" t="s">
        <v>2013</v>
      </c>
      <c r="C109" s="1870"/>
      <c r="D109" s="1870"/>
      <c r="E109" s="1870"/>
      <c r="F109" s="1871"/>
      <c r="G109" s="560"/>
      <c r="K109" s="661"/>
    </row>
    <row r="110" spans="1:11" ht="4.5" customHeight="1" x14ac:dyDescent="0.2">
      <c r="A110" s="367"/>
      <c r="B110" s="489"/>
      <c r="C110" s="489"/>
      <c r="D110" s="489"/>
      <c r="E110" s="489"/>
      <c r="F110" s="489"/>
      <c r="G110" s="489"/>
      <c r="K110" s="661"/>
    </row>
    <row r="111" spans="1:11" ht="15" x14ac:dyDescent="0.2">
      <c r="A111" s="367"/>
      <c r="B111" s="623"/>
      <c r="C111" s="625"/>
      <c r="D111" s="626"/>
      <c r="E111" s="626"/>
      <c r="F111" s="627"/>
      <c r="G111" s="362" t="s">
        <v>465</v>
      </c>
    </row>
    <row r="112" spans="1:11" ht="27" customHeight="1" x14ac:dyDescent="0.2">
      <c r="A112" s="367">
        <v>35</v>
      </c>
      <c r="B112" s="1870" t="s">
        <v>2028</v>
      </c>
      <c r="C112" s="1870"/>
      <c r="D112" s="1870"/>
      <c r="E112" s="1870"/>
      <c r="F112" s="1871"/>
      <c r="G112" s="560"/>
      <c r="K112" s="661"/>
    </row>
    <row r="113" spans="1:11" ht="4.5" customHeight="1" x14ac:dyDescent="0.2">
      <c r="A113" s="367"/>
      <c r="B113" s="489"/>
      <c r="C113" s="489"/>
      <c r="D113" s="489"/>
      <c r="E113" s="489"/>
      <c r="F113" s="489"/>
      <c r="G113" s="489"/>
      <c r="K113" s="661"/>
    </row>
    <row r="114" spans="1:11" ht="15" x14ac:dyDescent="0.2">
      <c r="A114" s="367"/>
      <c r="B114" s="623"/>
      <c r="C114" s="625"/>
      <c r="D114" s="626"/>
      <c r="E114" s="626"/>
      <c r="F114" s="627"/>
      <c r="G114" s="362" t="s">
        <v>650</v>
      </c>
    </row>
    <row r="115" spans="1:11" ht="27" customHeight="1" x14ac:dyDescent="0.2">
      <c r="A115" s="367">
        <v>36</v>
      </c>
      <c r="B115" s="1870" t="s">
        <v>2029</v>
      </c>
      <c r="C115" s="1870"/>
      <c r="D115" s="1870"/>
      <c r="E115" s="1870"/>
      <c r="F115" s="1871"/>
      <c r="G115" s="560"/>
      <c r="K115" s="661"/>
    </row>
    <row r="116" spans="1:11" ht="4.5" customHeight="1" x14ac:dyDescent="0.2">
      <c r="A116" s="367"/>
      <c r="B116" s="489"/>
      <c r="C116" s="489"/>
      <c r="D116" s="489"/>
      <c r="E116" s="489"/>
      <c r="F116" s="489"/>
      <c r="G116" s="489"/>
      <c r="K116" s="661"/>
    </row>
    <row r="117" spans="1:11" ht="15" x14ac:dyDescent="0.2">
      <c r="A117" s="367"/>
      <c r="B117" s="623"/>
      <c r="C117" s="625"/>
      <c r="D117" s="626"/>
      <c r="E117" s="626"/>
      <c r="F117" s="627"/>
      <c r="G117" s="362" t="s">
        <v>465</v>
      </c>
    </row>
    <row r="118" spans="1:11" ht="27" customHeight="1" x14ac:dyDescent="0.2">
      <c r="A118" s="367">
        <v>37</v>
      </c>
      <c r="B118" s="1870" t="s">
        <v>2030</v>
      </c>
      <c r="C118" s="1870"/>
      <c r="D118" s="1870"/>
      <c r="E118" s="1870"/>
      <c r="F118" s="1871"/>
      <c r="G118" s="560"/>
      <c r="K118" s="661"/>
    </row>
    <row r="119" spans="1:11" ht="4.5" customHeight="1" x14ac:dyDescent="0.2">
      <c r="A119" s="367"/>
      <c r="B119" s="489"/>
      <c r="C119" s="489"/>
      <c r="D119" s="489"/>
      <c r="E119" s="489"/>
      <c r="F119" s="489"/>
      <c r="K119" s="661"/>
    </row>
    <row r="120" spans="1:11" ht="15" x14ac:dyDescent="0.2">
      <c r="A120" s="367"/>
      <c r="B120" s="623"/>
      <c r="C120" s="625"/>
      <c r="D120" s="626"/>
      <c r="E120" s="626"/>
      <c r="F120" s="627"/>
      <c r="G120" s="362" t="s">
        <v>650</v>
      </c>
    </row>
    <row r="121" spans="1:11" ht="27" customHeight="1" x14ac:dyDescent="0.2">
      <c r="A121" s="367">
        <v>38</v>
      </c>
      <c r="B121" s="1870" t="s">
        <v>2031</v>
      </c>
      <c r="C121" s="1870"/>
      <c r="D121" s="1870"/>
      <c r="E121" s="1870"/>
      <c r="F121" s="1871"/>
      <c r="G121" s="560"/>
      <c r="K121" s="661"/>
    </row>
    <row r="122" spans="1:11" ht="4.5" customHeight="1" x14ac:dyDescent="0.2">
      <c r="A122" s="367"/>
      <c r="B122" s="489"/>
      <c r="C122" s="489"/>
      <c r="D122" s="489"/>
      <c r="E122" s="489"/>
      <c r="F122" s="489"/>
      <c r="G122" s="489"/>
      <c r="K122" s="661"/>
    </row>
    <row r="123" spans="1:11" ht="15" x14ac:dyDescent="0.2">
      <c r="A123" s="367"/>
      <c r="B123" s="623"/>
      <c r="C123" s="625"/>
      <c r="D123" s="626"/>
      <c r="E123" s="626"/>
      <c r="F123" s="627"/>
      <c r="G123" s="362" t="s">
        <v>465</v>
      </c>
    </row>
    <row r="124" spans="1:11" ht="27" customHeight="1" x14ac:dyDescent="0.2">
      <c r="A124" s="367">
        <v>39</v>
      </c>
      <c r="B124" s="1870" t="s">
        <v>2032</v>
      </c>
      <c r="C124" s="1870"/>
      <c r="D124" s="1870"/>
      <c r="E124" s="1870"/>
      <c r="F124" s="1871"/>
      <c r="G124" s="560"/>
      <c r="K124" s="661"/>
    </row>
    <row r="125" spans="1:11" ht="4.5" customHeight="1" x14ac:dyDescent="0.2">
      <c r="A125" s="367"/>
      <c r="B125" s="489"/>
      <c r="C125" s="489"/>
      <c r="D125" s="489"/>
      <c r="E125" s="489"/>
      <c r="F125" s="489"/>
      <c r="G125" s="489"/>
      <c r="K125" s="661"/>
    </row>
    <row r="126" spans="1:11" ht="15" x14ac:dyDescent="0.2">
      <c r="A126" s="367"/>
      <c r="B126" s="623"/>
      <c r="C126" s="625"/>
      <c r="D126" s="626"/>
      <c r="E126" s="626"/>
      <c r="F126" s="627"/>
      <c r="G126" s="362" t="s">
        <v>465</v>
      </c>
    </row>
    <row r="127" spans="1:11" ht="27" customHeight="1" x14ac:dyDescent="0.2">
      <c r="A127" s="367">
        <v>40</v>
      </c>
      <c r="B127" s="1870" t="s">
        <v>2033</v>
      </c>
      <c r="C127" s="1870"/>
      <c r="D127" s="1870"/>
      <c r="E127" s="1870"/>
      <c r="F127" s="1871"/>
      <c r="G127" s="560"/>
      <c r="K127" s="661"/>
    </row>
    <row r="128" spans="1:11" ht="4.5" customHeight="1" x14ac:dyDescent="0.2">
      <c r="A128" s="367"/>
      <c r="B128" s="489"/>
      <c r="C128" s="489"/>
      <c r="D128" s="489"/>
      <c r="E128" s="489"/>
      <c r="F128" s="489"/>
      <c r="G128" s="489"/>
      <c r="K128" s="661"/>
    </row>
    <row r="129" spans="1:11" ht="15" x14ac:dyDescent="0.2">
      <c r="A129" s="367"/>
      <c r="B129" s="623"/>
      <c r="C129" s="625"/>
      <c r="D129" s="626"/>
      <c r="E129" s="626"/>
      <c r="F129" s="627"/>
      <c r="G129" s="362" t="s">
        <v>465</v>
      </c>
    </row>
    <row r="130" spans="1:11" ht="40.200000000000003" customHeight="1" x14ac:dyDescent="0.2">
      <c r="A130" s="367">
        <v>41</v>
      </c>
      <c r="B130" s="1908" t="s">
        <v>2034</v>
      </c>
      <c r="C130" s="1908"/>
      <c r="D130" s="1908"/>
      <c r="E130" s="1908"/>
      <c r="F130" s="1908"/>
      <c r="G130" s="560"/>
      <c r="K130" s="661"/>
    </row>
    <row r="131" spans="1:11" ht="4.5" customHeight="1" x14ac:dyDescent="0.2">
      <c r="A131" s="367"/>
      <c r="B131" s="753"/>
      <c r="C131" s="3"/>
      <c r="D131" s="3"/>
      <c r="E131" s="3"/>
      <c r="F131" s="3"/>
      <c r="G131" s="489"/>
      <c r="K131" s="661"/>
    </row>
    <row r="132" spans="1:11" ht="15" x14ac:dyDescent="0.2">
      <c r="A132" s="367"/>
      <c r="B132" s="623"/>
      <c r="C132" s="625"/>
      <c r="D132" s="626"/>
      <c r="E132" s="626"/>
      <c r="F132" s="627"/>
      <c r="G132" s="362" t="s">
        <v>650</v>
      </c>
    </row>
    <row r="133" spans="1:11" ht="27" customHeight="1" x14ac:dyDescent="0.2">
      <c r="A133" s="367">
        <v>42</v>
      </c>
      <c r="B133" s="1870" t="s">
        <v>2035</v>
      </c>
      <c r="C133" s="1870"/>
      <c r="D133" s="1870"/>
      <c r="E133" s="1870"/>
      <c r="F133" s="1871"/>
      <c r="G133" s="560"/>
      <c r="K133" s="661"/>
    </row>
    <row r="134" spans="1:11" ht="4.5" customHeight="1" x14ac:dyDescent="0.2">
      <c r="A134" s="367"/>
      <c r="B134" s="753"/>
      <c r="C134" s="3"/>
      <c r="D134" s="3"/>
      <c r="E134" s="3"/>
      <c r="F134" s="3"/>
      <c r="G134" s="489"/>
      <c r="K134" s="661"/>
    </row>
    <row r="135" spans="1:11" ht="15" x14ac:dyDescent="0.2">
      <c r="A135" s="367"/>
      <c r="B135" s="753"/>
      <c r="C135" s="3"/>
      <c r="D135" s="3"/>
      <c r="E135" s="3"/>
      <c r="F135" s="3"/>
      <c r="G135" s="362" t="s">
        <v>465</v>
      </c>
    </row>
    <row r="136" spans="1:11" ht="27" customHeight="1" x14ac:dyDescent="0.2">
      <c r="A136" s="367">
        <v>43</v>
      </c>
      <c r="B136" s="1908" t="s">
        <v>950</v>
      </c>
      <c r="C136" s="1908"/>
      <c r="D136" s="1908"/>
      <c r="E136" s="1908"/>
      <c r="F136" s="1908"/>
      <c r="G136" s="560"/>
      <c r="K136" s="661"/>
    </row>
    <row r="137" spans="1:11" ht="4.5" customHeight="1" x14ac:dyDescent="0.2">
      <c r="A137" s="367"/>
      <c r="B137" s="753"/>
      <c r="C137" s="3"/>
      <c r="D137" s="3"/>
      <c r="E137" s="3"/>
      <c r="F137" s="3"/>
      <c r="G137" s="489"/>
      <c r="K137" s="661"/>
    </row>
    <row r="138" spans="1:11" ht="15" x14ac:dyDescent="0.2">
      <c r="A138" s="367"/>
      <c r="B138" s="753"/>
      <c r="C138" s="3"/>
      <c r="D138" s="3"/>
      <c r="E138" s="3"/>
      <c r="F138" s="3"/>
      <c r="G138" s="362" t="s">
        <v>465</v>
      </c>
    </row>
    <row r="139" spans="1:11" ht="33.6" customHeight="1" x14ac:dyDescent="0.2">
      <c r="A139" s="367">
        <v>44</v>
      </c>
      <c r="B139" s="1908" t="s">
        <v>951</v>
      </c>
      <c r="C139" s="1908"/>
      <c r="D139" s="1908"/>
      <c r="E139" s="1908"/>
      <c r="F139" s="1908"/>
      <c r="G139" s="560"/>
      <c r="K139" s="661"/>
    </row>
    <row r="140" spans="1:11" ht="4.5" customHeight="1" x14ac:dyDescent="0.2">
      <c r="A140" s="367"/>
      <c r="B140" s="3"/>
      <c r="C140" s="3"/>
      <c r="D140" s="3"/>
      <c r="E140" s="3"/>
      <c r="F140" s="3"/>
      <c r="G140" s="489"/>
      <c r="K140" s="661"/>
    </row>
    <row r="141" spans="1:11" ht="15" x14ac:dyDescent="0.2">
      <c r="A141" s="367"/>
      <c r="B141" s="3"/>
      <c r="C141" s="3"/>
      <c r="D141" s="3"/>
      <c r="E141" s="3"/>
      <c r="F141" s="3"/>
      <c r="G141" s="362" t="s">
        <v>465</v>
      </c>
    </row>
    <row r="142" spans="1:11" ht="27" customHeight="1" x14ac:dyDescent="0.2">
      <c r="A142" s="367">
        <v>45</v>
      </c>
      <c r="B142" s="1908" t="s">
        <v>952</v>
      </c>
      <c r="C142" s="1908"/>
      <c r="D142" s="1908"/>
      <c r="E142" s="1908"/>
      <c r="F142" s="1908"/>
      <c r="G142" s="560"/>
      <c r="K142" s="661"/>
    </row>
    <row r="143" spans="1:11" ht="4.5" customHeight="1" x14ac:dyDescent="0.2">
      <c r="A143" s="367"/>
      <c r="B143" s="3"/>
      <c r="C143" s="3"/>
      <c r="D143" s="3"/>
      <c r="E143" s="3"/>
      <c r="F143" s="3"/>
      <c r="G143" s="489"/>
      <c r="K143" s="661"/>
    </row>
    <row r="144" spans="1:11" ht="15" x14ac:dyDescent="0.2">
      <c r="A144" s="367"/>
      <c r="B144" s="3"/>
      <c r="C144" s="3"/>
      <c r="D144" s="3"/>
      <c r="E144" s="3"/>
      <c r="F144" s="3"/>
      <c r="G144" s="362" t="s">
        <v>465</v>
      </c>
    </row>
    <row r="145" spans="1:11" ht="27" customHeight="1" x14ac:dyDescent="0.2">
      <c r="A145" s="367">
        <v>46</v>
      </c>
      <c r="B145" s="1908" t="s">
        <v>953</v>
      </c>
      <c r="C145" s="1908"/>
      <c r="D145" s="1908"/>
      <c r="E145" s="1908"/>
      <c r="F145" s="1909"/>
      <c r="G145" s="560"/>
      <c r="K145" s="661"/>
    </row>
    <row r="146" spans="1:11" ht="4.3499999999999996" customHeight="1" x14ac:dyDescent="0.2">
      <c r="A146" s="367"/>
      <c r="B146" s="489"/>
      <c r="C146" s="489"/>
      <c r="D146" s="489"/>
      <c r="E146" s="489"/>
      <c r="F146" s="489"/>
      <c r="K146" s="661"/>
    </row>
    <row r="147" spans="1:11" ht="15" customHeight="1" x14ac:dyDescent="0.2">
      <c r="A147" s="367"/>
      <c r="B147" s="489"/>
      <c r="C147" s="489"/>
      <c r="D147" s="489"/>
      <c r="E147" s="489"/>
      <c r="F147" s="489"/>
      <c r="G147" s="362" t="s">
        <v>465</v>
      </c>
      <c r="K147" s="661"/>
    </row>
    <row r="148" spans="1:11" ht="27" customHeight="1" x14ac:dyDescent="0.2">
      <c r="A148" s="367">
        <v>47</v>
      </c>
      <c r="B148" s="1908" t="s">
        <v>1203</v>
      </c>
      <c r="C148" s="1908"/>
      <c r="D148" s="1908"/>
      <c r="E148" s="1908"/>
      <c r="F148" s="1909"/>
      <c r="G148" s="560"/>
      <c r="K148" s="661"/>
    </row>
    <row r="149" spans="1:11" ht="4.3499999999999996" customHeight="1" x14ac:dyDescent="0.2">
      <c r="A149" s="367"/>
      <c r="B149" s="346"/>
      <c r="C149" s="489"/>
      <c r="D149" s="489"/>
      <c r="E149" s="489"/>
      <c r="F149" s="489"/>
      <c r="G149" s="489"/>
      <c r="K149" s="661"/>
    </row>
    <row r="150" spans="1:11" ht="15" customHeight="1" x14ac:dyDescent="0.2">
      <c r="A150" s="367"/>
      <c r="B150" s="489"/>
      <c r="C150" s="489"/>
      <c r="D150" s="489"/>
      <c r="E150" s="489"/>
      <c r="F150" s="489"/>
      <c r="G150" s="362" t="s">
        <v>465</v>
      </c>
      <c r="K150" s="661"/>
    </row>
    <row r="151" spans="1:11" ht="27" customHeight="1" x14ac:dyDescent="0.2">
      <c r="A151" s="367">
        <v>48</v>
      </c>
      <c r="B151" s="1908" t="s">
        <v>1204</v>
      </c>
      <c r="C151" s="1908"/>
      <c r="D151" s="1908"/>
      <c r="E151" s="1908"/>
      <c r="F151" s="1909"/>
      <c r="G151" s="560"/>
      <c r="K151" s="661"/>
    </row>
    <row r="152" spans="1:11" ht="4.3499999999999996" customHeight="1" x14ac:dyDescent="0.2">
      <c r="A152" s="367"/>
      <c r="B152" s="489"/>
      <c r="C152" s="489"/>
      <c r="D152" s="489"/>
      <c r="E152" s="489"/>
      <c r="F152" s="489"/>
      <c r="K152" s="661"/>
    </row>
    <row r="153" spans="1:11" ht="15" customHeight="1" x14ac:dyDescent="0.2">
      <c r="A153" s="367"/>
      <c r="B153" s="489"/>
      <c r="C153" s="489"/>
      <c r="D153" s="489"/>
      <c r="E153" s="489"/>
      <c r="F153" s="489"/>
      <c r="G153" s="362" t="s">
        <v>650</v>
      </c>
      <c r="K153" s="661"/>
    </row>
    <row r="154" spans="1:11" ht="27.6" customHeight="1" x14ac:dyDescent="0.2">
      <c r="A154" s="367">
        <v>49</v>
      </c>
      <c r="B154" s="1908" t="s">
        <v>2014</v>
      </c>
      <c r="C154" s="1908"/>
      <c r="D154" s="1908"/>
      <c r="E154" s="1908"/>
      <c r="F154" s="1909"/>
      <c r="G154" s="560"/>
      <c r="K154" s="661"/>
    </row>
    <row r="155" spans="1:11" ht="4.5" customHeight="1" x14ac:dyDescent="0.2">
      <c r="A155" s="367"/>
      <c r="B155" s="1303"/>
      <c r="C155" s="1303"/>
      <c r="D155" s="1303"/>
      <c r="E155" s="1303"/>
      <c r="F155" s="1303"/>
      <c r="G155" s="489"/>
      <c r="K155" s="661"/>
    </row>
    <row r="156" spans="1:11" ht="15" customHeight="1" x14ac:dyDescent="0.2">
      <c r="A156" s="367"/>
      <c r="B156" s="964"/>
      <c r="C156" s="964"/>
      <c r="D156" s="964"/>
      <c r="E156" s="964"/>
      <c r="F156" s="964"/>
      <c r="G156" s="362" t="s">
        <v>465</v>
      </c>
    </row>
    <row r="157" spans="1:11" ht="27.6" customHeight="1" x14ac:dyDescent="0.2">
      <c r="A157" s="367">
        <v>50</v>
      </c>
      <c r="B157" s="1908" t="s">
        <v>2015</v>
      </c>
      <c r="C157" s="1908"/>
      <c r="D157" s="1908"/>
      <c r="E157" s="1908"/>
      <c r="F157" s="1909"/>
      <c r="G157" s="560"/>
      <c r="K157" s="661"/>
    </row>
    <row r="158" spans="1:11" ht="4.5" customHeight="1" x14ac:dyDescent="0.2">
      <c r="A158" s="367"/>
      <c r="B158" s="489"/>
      <c r="C158" s="489"/>
      <c r="D158" s="489"/>
      <c r="E158" s="489"/>
      <c r="F158" s="489"/>
      <c r="G158" s="489"/>
      <c r="K158" s="661"/>
    </row>
    <row r="159" spans="1:11" ht="15" customHeight="1" x14ac:dyDescent="0.2">
      <c r="A159" s="367"/>
      <c r="B159" s="623"/>
      <c r="C159" s="625"/>
      <c r="D159" s="626"/>
      <c r="E159" s="626"/>
      <c r="F159" s="627"/>
      <c r="G159" s="362" t="s">
        <v>650</v>
      </c>
    </row>
    <row r="160" spans="1:11" ht="27" customHeight="1" x14ac:dyDescent="0.2">
      <c r="A160" s="367">
        <v>51</v>
      </c>
      <c r="B160" s="1908" t="s">
        <v>2016</v>
      </c>
      <c r="C160" s="1908"/>
      <c r="D160" s="1908"/>
      <c r="E160" s="1908"/>
      <c r="F160" s="1909"/>
      <c r="G160" s="560"/>
      <c r="K160" s="922"/>
    </row>
    <row r="161" spans="1:11" ht="4.5" customHeight="1" x14ac:dyDescent="0.2">
      <c r="A161" s="367"/>
      <c r="B161" s="489"/>
      <c r="C161" s="489"/>
      <c r="D161" s="489"/>
      <c r="E161" s="489"/>
      <c r="F161" s="489"/>
      <c r="G161" s="489"/>
      <c r="K161" s="922"/>
    </row>
    <row r="162" spans="1:11" ht="15" x14ac:dyDescent="0.2">
      <c r="A162" s="367"/>
      <c r="B162" s="623"/>
      <c r="C162" s="625"/>
      <c r="D162" s="626"/>
      <c r="E162" s="626"/>
      <c r="F162" s="627"/>
      <c r="G162" s="362" t="s">
        <v>650</v>
      </c>
      <c r="K162" s="922"/>
    </row>
    <row r="163" spans="1:11" ht="27" customHeight="1" x14ac:dyDescent="0.2">
      <c r="A163" s="367">
        <v>52</v>
      </c>
      <c r="B163" s="1908" t="s">
        <v>1205</v>
      </c>
      <c r="C163" s="1908"/>
      <c r="D163" s="1908"/>
      <c r="E163" s="1908"/>
      <c r="F163" s="1909"/>
      <c r="G163" s="560"/>
      <c r="K163" s="661"/>
    </row>
    <row r="164" spans="1:11" ht="4.3499999999999996" customHeight="1" x14ac:dyDescent="0.2">
      <c r="A164" s="367"/>
      <c r="B164" s="489"/>
      <c r="C164" s="489"/>
      <c r="D164" s="489"/>
      <c r="E164" s="489"/>
      <c r="F164" s="489"/>
      <c r="K164" s="661"/>
    </row>
    <row r="165" spans="1:11" ht="15" customHeight="1" x14ac:dyDescent="0.2">
      <c r="A165" s="367"/>
      <c r="B165" s="489"/>
      <c r="C165" s="489"/>
      <c r="D165" s="489"/>
      <c r="E165" s="489"/>
      <c r="F165" s="489"/>
      <c r="G165" s="362" t="s">
        <v>650</v>
      </c>
      <c r="K165" s="661"/>
    </row>
    <row r="166" spans="1:11" ht="27" customHeight="1" x14ac:dyDescent="0.2">
      <c r="A166" s="367">
        <v>53</v>
      </c>
      <c r="B166" s="1870" t="s">
        <v>1059</v>
      </c>
      <c r="C166" s="1870"/>
      <c r="D166" s="1870"/>
      <c r="E166" s="1870"/>
      <c r="F166" s="1871"/>
      <c r="G166" s="560"/>
      <c r="K166" s="661"/>
    </row>
    <row r="167" spans="1:11" ht="4.3499999999999996" customHeight="1" x14ac:dyDescent="0.2">
      <c r="A167" s="367"/>
      <c r="B167" s="489"/>
      <c r="C167" s="489"/>
      <c r="D167" s="489"/>
      <c r="E167" s="489"/>
      <c r="F167" s="489"/>
      <c r="K167" s="661"/>
    </row>
    <row r="168" spans="1:11" ht="15" customHeight="1" x14ac:dyDescent="0.2">
      <c r="A168" s="367"/>
      <c r="B168" s="489"/>
      <c r="C168" s="489"/>
      <c r="D168" s="489"/>
      <c r="E168" s="489"/>
      <c r="F168" s="489"/>
      <c r="G168" s="362" t="s">
        <v>650</v>
      </c>
      <c r="K168" s="661"/>
    </row>
    <row r="169" spans="1:11" ht="27" customHeight="1" x14ac:dyDescent="0.2">
      <c r="A169" s="367">
        <v>54</v>
      </c>
      <c r="B169" s="1870" t="s">
        <v>1060</v>
      </c>
      <c r="C169" s="1870"/>
      <c r="D169" s="1870"/>
      <c r="E169" s="1870"/>
      <c r="F169" s="1871"/>
      <c r="G169" s="560"/>
      <c r="K169" s="661"/>
    </row>
    <row r="170" spans="1:11" ht="4.3499999999999996" customHeight="1" x14ac:dyDescent="0.2">
      <c r="A170" s="367"/>
      <c r="B170" s="489"/>
      <c r="C170" s="489"/>
      <c r="D170" s="489"/>
      <c r="E170" s="489"/>
      <c r="F170" s="489"/>
      <c r="G170" s="489"/>
      <c r="K170" s="661"/>
    </row>
    <row r="171" spans="1:11" ht="15" x14ac:dyDescent="0.2">
      <c r="A171" s="367"/>
      <c r="B171" s="623"/>
      <c r="C171" s="625"/>
      <c r="D171" s="626"/>
      <c r="E171" s="626"/>
      <c r="F171" s="627"/>
      <c r="G171" s="628" t="s">
        <v>465</v>
      </c>
    </row>
    <row r="172" spans="1:11" ht="27" customHeight="1" x14ac:dyDescent="0.2">
      <c r="A172" s="367">
        <v>55</v>
      </c>
      <c r="B172" s="1870" t="s">
        <v>2017</v>
      </c>
      <c r="C172" s="1870"/>
      <c r="D172" s="1870"/>
      <c r="E172" s="1870"/>
      <c r="F172" s="1871"/>
      <c r="G172" s="966"/>
      <c r="K172" s="661"/>
    </row>
    <row r="173" spans="1:11" ht="4.5" customHeight="1" x14ac:dyDescent="0.2">
      <c r="A173" s="367"/>
      <c r="B173" s="489"/>
      <c r="C173" s="489"/>
      <c r="D173" s="489"/>
      <c r="E173" s="489"/>
      <c r="F173" s="489"/>
      <c r="G173" s="489"/>
      <c r="K173" s="661"/>
    </row>
    <row r="174" spans="1:11" ht="15" x14ac:dyDescent="0.2">
      <c r="A174" s="367"/>
      <c r="B174" s="623"/>
      <c r="C174" s="625"/>
      <c r="D174" s="626"/>
      <c r="E174" s="626"/>
      <c r="F174" s="627"/>
      <c r="G174" s="362" t="s">
        <v>650</v>
      </c>
    </row>
    <row r="175" spans="1:11" ht="27" customHeight="1" x14ac:dyDescent="0.2">
      <c r="A175" s="367">
        <v>56</v>
      </c>
      <c r="B175" s="1870" t="s">
        <v>2018</v>
      </c>
      <c r="C175" s="1870"/>
      <c r="D175" s="1870"/>
      <c r="E175" s="1870"/>
      <c r="F175" s="1871"/>
      <c r="G175" s="966"/>
      <c r="K175" s="661"/>
    </row>
    <row r="176" spans="1:11" ht="4.5" customHeight="1" x14ac:dyDescent="0.2">
      <c r="A176" s="367"/>
      <c r="B176" s="489"/>
      <c r="C176" s="489"/>
      <c r="D176" s="489"/>
      <c r="E176" s="489"/>
      <c r="F176" s="489"/>
      <c r="G176" s="489"/>
      <c r="K176" s="661"/>
    </row>
    <row r="177" spans="1:11" ht="15" x14ac:dyDescent="0.2">
      <c r="A177" s="367"/>
      <c r="B177" s="623"/>
      <c r="C177" s="330"/>
      <c r="D177" s="624"/>
      <c r="E177" s="624"/>
      <c r="F177" s="623"/>
      <c r="G177" s="362" t="s">
        <v>465</v>
      </c>
    </row>
    <row r="178" spans="1:11" ht="50.4" customHeight="1" x14ac:dyDescent="0.2">
      <c r="A178" s="367">
        <v>57</v>
      </c>
      <c r="B178" s="1870" t="s">
        <v>2019</v>
      </c>
      <c r="C178" s="1870"/>
      <c r="D178" s="1870"/>
      <c r="E178" s="1870"/>
      <c r="F178" s="1871"/>
      <c r="G178" s="560"/>
      <c r="K178" s="661"/>
    </row>
    <row r="179" spans="1:11" ht="4.5" customHeight="1" x14ac:dyDescent="0.2">
      <c r="A179" s="367"/>
      <c r="B179" s="1303"/>
      <c r="C179" s="1303"/>
      <c r="D179" s="1303"/>
      <c r="E179" s="1303"/>
      <c r="F179" s="1303"/>
      <c r="G179" s="489"/>
      <c r="K179" s="661"/>
    </row>
    <row r="180" spans="1:11" ht="15" x14ac:dyDescent="0.2">
      <c r="A180" s="367"/>
      <c r="B180" s="964"/>
      <c r="C180" s="964"/>
      <c r="D180" s="964"/>
      <c r="E180" s="964"/>
      <c r="F180" s="964"/>
      <c r="G180" s="362" t="s">
        <v>650</v>
      </c>
    </row>
    <row r="181" spans="1:11" ht="51.6" customHeight="1" x14ac:dyDescent="0.2">
      <c r="A181" s="367">
        <v>58</v>
      </c>
      <c r="B181" s="1870" t="s">
        <v>2020</v>
      </c>
      <c r="C181" s="1870"/>
      <c r="D181" s="1870"/>
      <c r="E181" s="1870"/>
      <c r="F181" s="1871"/>
      <c r="G181" s="560"/>
      <c r="K181" s="661"/>
    </row>
    <row r="182" spans="1:11" ht="4.5" customHeight="1" x14ac:dyDescent="0.2">
      <c r="A182" s="367"/>
      <c r="B182" s="1303"/>
      <c r="C182" s="1303"/>
      <c r="D182" s="1303"/>
      <c r="E182" s="1303"/>
      <c r="F182" s="1303"/>
      <c r="G182" s="489"/>
      <c r="K182" s="661"/>
    </row>
    <row r="183" spans="1:11" ht="15" x14ac:dyDescent="0.2">
      <c r="A183" s="367"/>
      <c r="B183" s="964"/>
      <c r="C183" s="964"/>
      <c r="D183" s="964"/>
      <c r="E183" s="964"/>
      <c r="F183" s="964"/>
      <c r="G183" s="362" t="s">
        <v>465</v>
      </c>
    </row>
    <row r="184" spans="1:11" ht="27.6" customHeight="1" x14ac:dyDescent="0.2">
      <c r="A184" s="367">
        <v>59</v>
      </c>
      <c r="B184" s="1870" t="s">
        <v>2021</v>
      </c>
      <c r="C184" s="1870"/>
      <c r="D184" s="1870"/>
      <c r="E184" s="1870"/>
      <c r="F184" s="1871"/>
      <c r="G184" s="560"/>
      <c r="K184" s="661"/>
    </row>
    <row r="185" spans="1:11" ht="3.6" customHeight="1" x14ac:dyDescent="0.2">
      <c r="A185" s="367"/>
      <c r="B185" s="964"/>
      <c r="C185" s="964"/>
      <c r="D185" s="964"/>
      <c r="E185" s="964"/>
      <c r="F185" s="964"/>
      <c r="G185" s="661"/>
    </row>
    <row r="186" spans="1:11" ht="15" x14ac:dyDescent="0.2">
      <c r="A186" s="367"/>
      <c r="B186" s="964"/>
      <c r="C186" s="964"/>
      <c r="D186" s="964"/>
      <c r="E186" s="964"/>
      <c r="F186" s="964"/>
      <c r="G186" s="362" t="s">
        <v>650</v>
      </c>
    </row>
    <row r="187" spans="1:11" ht="44.4" customHeight="1" x14ac:dyDescent="0.2">
      <c r="A187" s="367">
        <v>60</v>
      </c>
      <c r="B187" s="1870" t="s">
        <v>2022</v>
      </c>
      <c r="C187" s="1870"/>
      <c r="D187" s="1870"/>
      <c r="E187" s="1870"/>
      <c r="F187" s="1871"/>
      <c r="G187" s="560"/>
      <c r="K187" s="661"/>
    </row>
    <row r="188" spans="1:11" ht="3.6" customHeight="1" x14ac:dyDescent="0.2">
      <c r="A188" s="367"/>
      <c r="B188" s="964"/>
      <c r="C188" s="964"/>
      <c r="D188" s="964"/>
      <c r="E188" s="964"/>
      <c r="F188" s="964"/>
      <c r="G188" s="661"/>
    </row>
    <row r="189" spans="1:11" ht="15" x14ac:dyDescent="0.2">
      <c r="A189" s="367"/>
      <c r="B189" s="964"/>
      <c r="C189" s="964"/>
      <c r="D189" s="964"/>
      <c r="E189" s="964"/>
      <c r="F189" s="964"/>
      <c r="G189" s="362" t="s">
        <v>465</v>
      </c>
    </row>
    <row r="190" spans="1:11" ht="27.6" customHeight="1" x14ac:dyDescent="0.2">
      <c r="A190" s="367">
        <v>61</v>
      </c>
      <c r="B190" s="1870" t="s">
        <v>1466</v>
      </c>
      <c r="C190" s="1870"/>
      <c r="D190" s="1870"/>
      <c r="E190" s="1870"/>
      <c r="F190" s="1871"/>
      <c r="G190" s="560"/>
      <c r="K190" s="661"/>
    </row>
    <row r="191" spans="1:11" ht="4.5" customHeight="1" x14ac:dyDescent="0.2">
      <c r="A191" s="367"/>
      <c r="B191" s="1303"/>
      <c r="C191" s="1303"/>
      <c r="D191" s="1303"/>
      <c r="E191" s="1303"/>
      <c r="F191" s="1303"/>
      <c r="G191" s="489"/>
      <c r="K191" s="661"/>
    </row>
    <row r="192" spans="1:11" ht="15" x14ac:dyDescent="0.2">
      <c r="A192" s="367"/>
      <c r="B192" s="964"/>
      <c r="C192" s="964"/>
      <c r="D192" s="964"/>
      <c r="E192" s="964"/>
      <c r="F192" s="964"/>
      <c r="G192" s="362" t="s">
        <v>465</v>
      </c>
    </row>
    <row r="193" spans="1:11" ht="27" customHeight="1" x14ac:dyDescent="0.2">
      <c r="A193" s="367">
        <v>62</v>
      </c>
      <c r="B193" s="1870" t="s">
        <v>2023</v>
      </c>
      <c r="C193" s="1870"/>
      <c r="D193" s="1870"/>
      <c r="E193" s="1870"/>
      <c r="F193" s="1871"/>
      <c r="G193" s="966"/>
      <c r="K193" s="1358"/>
    </row>
    <row r="194" spans="1:11" ht="4.5" customHeight="1" x14ac:dyDescent="0.2">
      <c r="A194" s="367"/>
      <c r="B194" s="489"/>
      <c r="C194" s="489"/>
      <c r="D194" s="489"/>
      <c r="E194" s="489"/>
      <c r="F194" s="489"/>
      <c r="G194" s="489"/>
      <c r="K194" s="1358"/>
    </row>
    <row r="195" spans="1:11" ht="15" x14ac:dyDescent="0.2">
      <c r="A195" s="367"/>
      <c r="B195" s="623"/>
      <c r="C195" s="625"/>
      <c r="D195" s="626"/>
      <c r="E195" s="626"/>
      <c r="F195" s="627"/>
      <c r="G195" s="628" t="s">
        <v>465</v>
      </c>
      <c r="K195" s="360"/>
    </row>
    <row r="196" spans="1:11" ht="27" customHeight="1" x14ac:dyDescent="0.2">
      <c r="A196" s="367">
        <v>63</v>
      </c>
      <c r="B196" s="1870" t="s">
        <v>2024</v>
      </c>
      <c r="C196" s="1870"/>
      <c r="D196" s="1870"/>
      <c r="E196" s="1870"/>
      <c r="F196" s="1871"/>
      <c r="G196" s="966"/>
      <c r="K196" s="1358"/>
    </row>
    <row r="197" spans="1:11" ht="4.5" customHeight="1" x14ac:dyDescent="0.2">
      <c r="A197" s="367"/>
      <c r="B197" s="489"/>
      <c r="C197" s="489"/>
      <c r="D197" s="489"/>
      <c r="E197" s="489"/>
      <c r="F197" s="489"/>
      <c r="G197" s="489"/>
      <c r="K197" s="1358"/>
    </row>
    <row r="198" spans="1:11" ht="15" x14ac:dyDescent="0.2">
      <c r="A198" s="367"/>
      <c r="B198" s="623"/>
      <c r="C198" s="625"/>
      <c r="D198" s="626"/>
      <c r="E198" s="626"/>
      <c r="F198" s="627"/>
      <c r="G198" s="628" t="s">
        <v>465</v>
      </c>
      <c r="K198" s="360"/>
    </row>
    <row r="199" spans="1:11" ht="27" customHeight="1" x14ac:dyDescent="0.2">
      <c r="A199" s="367">
        <v>64</v>
      </c>
      <c r="B199" s="1870" t="s">
        <v>1621</v>
      </c>
      <c r="C199" s="1870"/>
      <c r="D199" s="1870"/>
      <c r="E199" s="1870"/>
      <c r="F199" s="1871"/>
      <c r="G199" s="966"/>
      <c r="K199" s="1358"/>
    </row>
    <row r="200" spans="1:11" ht="4.3499999999999996" customHeight="1" x14ac:dyDescent="0.2">
      <c r="A200" s="367"/>
      <c r="B200" s="1303"/>
      <c r="C200" s="1303"/>
      <c r="D200" s="1303"/>
      <c r="E200" s="1303"/>
      <c r="F200" s="1303"/>
      <c r="G200" s="489"/>
      <c r="K200" s="661"/>
    </row>
    <row r="201" spans="1:11" ht="15" x14ac:dyDescent="0.2">
      <c r="A201" s="367"/>
      <c r="B201" s="964"/>
      <c r="C201" s="964"/>
      <c r="D201" s="964"/>
      <c r="E201" s="964"/>
      <c r="F201" s="964"/>
      <c r="G201" s="362" t="s">
        <v>650</v>
      </c>
    </row>
    <row r="202" spans="1:11" ht="27.6" customHeight="1" x14ac:dyDescent="0.2">
      <c r="A202" s="367">
        <v>65</v>
      </c>
      <c r="B202" s="1870" t="s">
        <v>2025</v>
      </c>
      <c r="C202" s="1870"/>
      <c r="D202" s="1870"/>
      <c r="E202" s="1870"/>
      <c r="F202" s="1871"/>
      <c r="G202" s="560"/>
      <c r="K202" s="661"/>
    </row>
    <row r="203" spans="1:11" ht="4.5" customHeight="1" x14ac:dyDescent="0.2">
      <c r="A203" s="367"/>
      <c r="B203" s="1303"/>
      <c r="C203" s="1303"/>
      <c r="D203" s="1303"/>
      <c r="E203" s="1303"/>
      <c r="F203" s="1303"/>
      <c r="G203" s="489"/>
      <c r="K203" s="661"/>
    </row>
    <row r="204" spans="1:11" ht="15" x14ac:dyDescent="0.2">
      <c r="A204" s="367"/>
      <c r="B204" s="964"/>
      <c r="C204" s="964"/>
      <c r="D204" s="964"/>
      <c r="E204" s="964"/>
      <c r="F204" s="964"/>
      <c r="G204" s="362" t="s">
        <v>465</v>
      </c>
    </row>
    <row r="205" spans="1:11" ht="27.6" customHeight="1" x14ac:dyDescent="0.2">
      <c r="A205" s="367">
        <v>66</v>
      </c>
      <c r="B205" s="1870" t="s">
        <v>2026</v>
      </c>
      <c r="C205" s="1870"/>
      <c r="D205" s="1870"/>
      <c r="E205" s="1870"/>
      <c r="F205" s="1871"/>
      <c r="G205" s="560"/>
      <c r="K205" s="661"/>
    </row>
    <row r="206" spans="1:11" ht="4.5" customHeight="1" x14ac:dyDescent="0.2">
      <c r="A206" s="367"/>
      <c r="B206" s="1303"/>
      <c r="C206" s="1303"/>
      <c r="D206" s="1303"/>
      <c r="E206" s="1303"/>
      <c r="F206" s="1303"/>
      <c r="G206" s="489"/>
      <c r="K206" s="661"/>
    </row>
    <row r="207" spans="1:11" ht="15" x14ac:dyDescent="0.2">
      <c r="A207" s="367"/>
      <c r="B207" s="964"/>
      <c r="C207" s="964"/>
      <c r="D207" s="964"/>
      <c r="E207" s="964"/>
      <c r="F207" s="964"/>
      <c r="G207" s="362" t="s">
        <v>650</v>
      </c>
    </row>
    <row r="208" spans="1:11" ht="27.6" customHeight="1" x14ac:dyDescent="0.2">
      <c r="A208" s="367">
        <v>67</v>
      </c>
      <c r="B208" s="1870" t="s">
        <v>2027</v>
      </c>
      <c r="C208" s="1870"/>
      <c r="D208" s="1870"/>
      <c r="E208" s="1870"/>
      <c r="F208" s="1871"/>
      <c r="G208" s="560"/>
      <c r="K208" s="661"/>
    </row>
    <row r="209" spans="1:11" ht="15" customHeight="1" x14ac:dyDescent="0.2">
      <c r="A209" s="367"/>
      <c r="B209" s="489"/>
      <c r="C209" s="489"/>
      <c r="D209" s="489"/>
      <c r="E209" s="489"/>
      <c r="F209" s="489"/>
      <c r="K209" s="661"/>
    </row>
    <row r="210" spans="1:11" ht="33" customHeight="1" x14ac:dyDescent="0.2">
      <c r="A210" s="367"/>
      <c r="B210" s="1905" t="s">
        <v>937</v>
      </c>
      <c r="C210" s="1906"/>
      <c r="D210" s="1906"/>
      <c r="E210" s="1906"/>
      <c r="F210" s="1906"/>
      <c r="G210" s="1907"/>
    </row>
    <row r="211" spans="1:11" ht="26.25" customHeight="1" x14ac:dyDescent="0.2">
      <c r="A211" s="367"/>
      <c r="B211" s="1896"/>
      <c r="C211" s="1897"/>
      <c r="D211" s="1897"/>
      <c r="E211" s="1897"/>
      <c r="F211" s="1897"/>
      <c r="G211" s="1898"/>
      <c r="K211" s="661" t="str">
        <f>IF(LEN(B211)&gt;1500,"IL NUMERO MASSIMO DI CARATTERI CONSENTITO E' 1500","")</f>
        <v/>
      </c>
    </row>
    <row r="212" spans="1:11" ht="12.75" customHeight="1" x14ac:dyDescent="0.2">
      <c r="A212" s="367"/>
      <c r="B212" s="1899"/>
      <c r="C212" s="1900"/>
      <c r="D212" s="1900"/>
      <c r="E212" s="1900"/>
      <c r="F212" s="1900"/>
      <c r="G212" s="1901"/>
      <c r="K212" s="661" t="str">
        <f>IF(LEN(B212)&gt;500,"IL NUMERO MASSIMO DI CARATTERI CONSENTITO E' 500","")</f>
        <v/>
      </c>
    </row>
    <row r="213" spans="1:11" ht="12.75" customHeight="1" x14ac:dyDescent="0.2">
      <c r="A213" s="367"/>
      <c r="B213" s="1899"/>
      <c r="C213" s="1900"/>
      <c r="D213" s="1900"/>
      <c r="E213" s="1900"/>
      <c r="F213" s="1900"/>
      <c r="G213" s="1901"/>
    </row>
    <row r="214" spans="1:11" ht="12.75" customHeight="1" x14ac:dyDescent="0.2">
      <c r="A214" s="367"/>
      <c r="B214" s="1899"/>
      <c r="C214" s="1900"/>
      <c r="D214" s="1900"/>
      <c r="E214" s="1900"/>
      <c r="F214" s="1900"/>
      <c r="G214" s="1901"/>
    </row>
    <row r="215" spans="1:11" ht="12.75" customHeight="1" x14ac:dyDescent="0.2">
      <c r="A215" s="367"/>
      <c r="B215" s="1902"/>
      <c r="C215" s="1903"/>
      <c r="D215" s="1903"/>
      <c r="E215" s="1903"/>
      <c r="F215" s="1903"/>
      <c r="G215" s="1904"/>
    </row>
    <row r="216" spans="1:11" ht="38.25" customHeight="1" x14ac:dyDescent="0.25">
      <c r="B216" s="1895" t="s">
        <v>225</v>
      </c>
      <c r="C216" s="1895"/>
      <c r="D216" s="1895"/>
      <c r="E216" s="1895"/>
      <c r="F216" s="1895"/>
      <c r="G216" s="1895"/>
    </row>
    <row r="217" spans="1:11" ht="51" customHeight="1" x14ac:dyDescent="0.2">
      <c r="C217" s="665"/>
    </row>
    <row r="218" spans="1:11" ht="38.25" customHeight="1" x14ac:dyDescent="0.25">
      <c r="B218" s="1894" t="s">
        <v>228</v>
      </c>
      <c r="C218" s="1894"/>
      <c r="D218" s="1894"/>
      <c r="E218" s="1894"/>
      <c r="F218" s="1894"/>
      <c r="G218" s="1894"/>
    </row>
    <row r="219" spans="1:11" ht="51.75" customHeight="1" x14ac:dyDescent="0.2">
      <c r="C219" s="665"/>
    </row>
    <row r="220" spans="1:11" ht="34.35" customHeight="1" x14ac:dyDescent="0.2">
      <c r="C220" s="665"/>
    </row>
    <row r="221" spans="1:11" ht="13.8" x14ac:dyDescent="0.2">
      <c r="B221" s="364" t="s">
        <v>193</v>
      </c>
      <c r="C221" s="665"/>
    </row>
    <row r="222" spans="1:11" s="893" customFormat="1" x14ac:dyDescent="0.2">
      <c r="B222" s="1673" t="s">
        <v>209</v>
      </c>
      <c r="C222" s="1673">
        <f>IF(('t1'!$K$168+'t1'!$L$168)&gt;0,1,0)</f>
        <v>0</v>
      </c>
      <c r="D222" s="894"/>
      <c r="E222" s="1673" t="s">
        <v>234</v>
      </c>
      <c r="F222" s="1673">
        <f>IF(COUNTIF('Squadratura 1'!J6:J167,"ERRORE")=0, 0,1)</f>
        <v>0</v>
      </c>
      <c r="G222" s="894"/>
    </row>
    <row r="223" spans="1:11" s="893" customFormat="1" x14ac:dyDescent="0.2">
      <c r="B223" s="1673" t="s">
        <v>744</v>
      </c>
      <c r="C223" s="1673">
        <f>IF(SUM('1A'!C46:P46)&gt;0,1,0)</f>
        <v>0</v>
      </c>
      <c r="D223" s="894"/>
      <c r="E223" s="1673" t="s">
        <v>235</v>
      </c>
      <c r="F223" s="1673">
        <f>IF(OR('Squadratura 2'!G169="ERRORE",'Squadratura 2'!L169="ERRORE"),1,0)</f>
        <v>0</v>
      </c>
      <c r="G223" s="894"/>
    </row>
    <row r="224" spans="1:11" s="893" customFormat="1" x14ac:dyDescent="0.2">
      <c r="B224" s="1673" t="s">
        <v>745</v>
      </c>
      <c r="C224" s="1673">
        <f>IF((SUM('1B'!C59:L59))&gt;0,1,0)</f>
        <v>0</v>
      </c>
      <c r="D224" s="894"/>
      <c r="E224" s="1673" t="s">
        <v>236</v>
      </c>
      <c r="F224" s="1673">
        <f>IF(OR('Squadratura 3'!M170="ERRORE",'Squadratura 3'!N170="ERRORE",'Squadratura 3'!Y170="ERRORE",'Squadratura 3'!Z170="ERRORE"),1,0)</f>
        <v>0</v>
      </c>
      <c r="G224" s="894"/>
    </row>
    <row r="225" spans="2:7" s="893" customFormat="1" x14ac:dyDescent="0.2">
      <c r="B225" s="1673" t="s">
        <v>746</v>
      </c>
      <c r="C225" s="1673">
        <f>IF((SUM('1C'!C62:P62))&gt;0,1,0)</f>
        <v>0</v>
      </c>
      <c r="D225" s="894"/>
      <c r="E225" s="1673" t="s">
        <v>237</v>
      </c>
      <c r="F225" s="1673">
        <f>IF(COUNTIF('Squadratura 4'!I6:I167,"ERRORE")=0,0,1)</f>
        <v>0</v>
      </c>
      <c r="G225" s="894"/>
    </row>
    <row r="226" spans="2:7" s="893" customFormat="1" x14ac:dyDescent="0.2">
      <c r="B226" s="1673" t="s">
        <v>747</v>
      </c>
      <c r="C226" s="1673">
        <f>IF((SUM('1D'!C18:J18))&gt;0,1,0)</f>
        <v>0</v>
      </c>
      <c r="D226" s="894"/>
      <c r="E226" s="1673" t="s">
        <v>1939</v>
      </c>
      <c r="F226" s="1673">
        <f>IF(AND('SICI(1)'!$G$2="OK",'SICI(2)'!$G$2="OK",'SICI(3)'!$G$2="OK"),0,1)</f>
        <v>0</v>
      </c>
      <c r="G226" s="894"/>
    </row>
    <row r="227" spans="2:7" s="893" customFormat="1" x14ac:dyDescent="0.2">
      <c r="B227" s="1673" t="s">
        <v>213</v>
      </c>
      <c r="C227" s="1673">
        <f>IF(('1E'!$S$39+'1E'!$T$39)&gt;0,1,0)</f>
        <v>0</v>
      </c>
      <c r="D227" s="894"/>
      <c r="E227" s="1673" t="s">
        <v>1314</v>
      </c>
      <c r="F227" s="1673">
        <f>IF('Squadratura 6'!$C$4="OK",0,1)</f>
        <v>0</v>
      </c>
      <c r="G227" s="894"/>
    </row>
    <row r="228" spans="2:7" s="893" customFormat="1" x14ac:dyDescent="0.2">
      <c r="B228" s="1673" t="s">
        <v>748</v>
      </c>
      <c r="C228" s="1673">
        <f>IF((SUM('1F'!C60:F60))&gt;0,1,0)</f>
        <v>0</v>
      </c>
      <c r="D228" s="894"/>
      <c r="E228" s="1673" t="s">
        <v>1962</v>
      </c>
      <c r="F228" s="1673">
        <f>IF(G53&lt;G39,1,0)</f>
        <v>0</v>
      </c>
      <c r="G228" s="894"/>
    </row>
    <row r="229" spans="2:7" s="893" customFormat="1" x14ac:dyDescent="0.2">
      <c r="B229" s="1673" t="s">
        <v>854</v>
      </c>
      <c r="C229" s="1673">
        <f>IF((SUM('1G'!AA6:AA138))&gt;0,1,0)</f>
        <v>0</v>
      </c>
      <c r="D229" s="894"/>
      <c r="E229" s="1673" t="s">
        <v>855</v>
      </c>
      <c r="F229" s="1673">
        <f>IF(OR('t15(1)'!$H$30&lt;&gt;"OK",'t15(2)'!$H$26&lt;&gt;"OK",'t15(3)'!$H$25&lt;&gt;"OK"),1,0)</f>
        <v>0</v>
      </c>
      <c r="G229" s="894"/>
    </row>
    <row r="230" spans="2:7" s="893" customFormat="1" x14ac:dyDescent="0.2">
      <c r="B230" s="1673" t="s">
        <v>1046</v>
      </c>
      <c r="C230" s="1673">
        <f>IF((SUM('1SD'!C17:J17))&gt;0,1,0)</f>
        <v>0</v>
      </c>
      <c r="D230" s="894"/>
      <c r="E230" s="1673" t="s">
        <v>1033</v>
      </c>
      <c r="F230" s="1673">
        <f>IF(OR('t15(1)'!$H$6&lt;&gt;"OK",'t15(2)'!$H$6&lt;&gt;"OK",'t15(3)'!$H$6&lt;&gt;"OK"),1,0)</f>
        <v>0</v>
      </c>
      <c r="G230" s="894"/>
    </row>
    <row r="231" spans="2:7" s="893" customFormat="1" x14ac:dyDescent="0.2">
      <c r="B231" s="1673" t="s">
        <v>210</v>
      </c>
      <c r="C231" s="1673">
        <f>IF(SUM('t2'!C24:J24,'t2'!C52:L52)&gt;0,1,0)</f>
        <v>0</v>
      </c>
      <c r="D231" s="894"/>
      <c r="E231" s="1673" t="s">
        <v>1961</v>
      </c>
      <c r="F231" s="1673">
        <f>IF('1E'!AQ39+'1E'!AR39='1E'!AT39+'1E'!AU39,0,1)</f>
        <v>0</v>
      </c>
      <c r="G231" s="894"/>
    </row>
    <row r="232" spans="2:7" s="893" customFormat="1" x14ac:dyDescent="0.2">
      <c r="B232" s="1673" t="s">
        <v>658</v>
      </c>
      <c r="C232" s="1673">
        <f>IF(t2A!$T$30&gt;0,1,0)</f>
        <v>0</v>
      </c>
      <c r="D232" s="894"/>
      <c r="E232" s="1673" t="s">
        <v>229</v>
      </c>
      <c r="F232" s="1673">
        <f>IF(COUNTIF('Incongruenze 1 e 11'!D5:D7,"OK")=3,0,1)</f>
        <v>0</v>
      </c>
      <c r="G232" s="894"/>
    </row>
    <row r="233" spans="2:7" s="893" customFormat="1" x14ac:dyDescent="0.2">
      <c r="B233" s="1673" t="s">
        <v>211</v>
      </c>
      <c r="C233" s="1673">
        <f>IF((SUM('t3'!C168:P168))&gt;0,1,0)</f>
        <v>0</v>
      </c>
      <c r="D233" s="894"/>
      <c r="E233" s="1673" t="s">
        <v>230</v>
      </c>
      <c r="F233" s="1673">
        <f>IF(COUNTIF('Incongruenza 2'!I6:I167,"ERRORE")=0,0,1)</f>
        <v>0</v>
      </c>
      <c r="G233" s="1673"/>
    </row>
    <row r="234" spans="2:7" s="893" customFormat="1" x14ac:dyDescent="0.2">
      <c r="B234" s="1673" t="s">
        <v>212</v>
      </c>
      <c r="C234" s="1673">
        <f>IF(('t4'!$FI$178)&gt;0,1,0)</f>
        <v>0</v>
      </c>
      <c r="D234" s="894"/>
      <c r="E234" s="1673" t="s">
        <v>876</v>
      </c>
      <c r="F234" s="1673">
        <f ca="1">IF(AND('Incongruenza 3'!D5="OK",'Incongruenza 3'!E5="OK",'Incongruenza 3'!F5="OK"),0,1)</f>
        <v>0</v>
      </c>
      <c r="G234" s="894"/>
    </row>
    <row r="235" spans="2:7" s="893" customFormat="1" x14ac:dyDescent="0.2">
      <c r="B235" s="1673" t="s">
        <v>214</v>
      </c>
      <c r="C235" s="1673">
        <f>IF(('t5'!$U$169+'t5'!$V$169)&gt;0,1,0)</f>
        <v>0</v>
      </c>
      <c r="D235" s="894"/>
      <c r="E235" s="1673" t="s">
        <v>231</v>
      </c>
      <c r="F235" s="1673">
        <f>IF(OR(AND('Incongruenza 4 e controlli t14'!F21=" ",'Incongruenza 4 e controlli t14'!F23=" "),AND('Incongruenza 4 e controlli t14'!F21="OK",'Incongruenza 4 e controlli t14'!F23="OK"),AND('Incongruenza 4 e controlli t14'!F23="E' stata dichiarata IRAP Commerciale")),0,1)</f>
        <v>0</v>
      </c>
      <c r="G235" s="894"/>
    </row>
    <row r="236" spans="2:7" s="893" customFormat="1" x14ac:dyDescent="0.2">
      <c r="B236" s="1673" t="s">
        <v>215</v>
      </c>
      <c r="C236" s="1673">
        <f>IF(('t6'!$U$169+'t6'!$V$169)&gt;0,1,0)</f>
        <v>0</v>
      </c>
      <c r="D236" s="894"/>
      <c r="E236" s="1673" t="s">
        <v>232</v>
      </c>
      <c r="F236" s="1673">
        <f>IF(COUNTIF('Incongruenza 5'!G6:G167,"ERRORE")=0,0,1)</f>
        <v>0</v>
      </c>
      <c r="G236" s="894"/>
    </row>
    <row r="237" spans="2:7" s="893" customFormat="1" x14ac:dyDescent="0.2">
      <c r="B237" s="1673" t="s">
        <v>216</v>
      </c>
      <c r="C237" s="1673">
        <f>IF(('t7'!$W$168+'t7'!$X$168)&gt;0,1,0)</f>
        <v>0</v>
      </c>
      <c r="D237" s="894"/>
      <c r="E237" s="1673" t="s">
        <v>233</v>
      </c>
      <c r="F237" s="1673">
        <f>IF(COUNTIF('Incongruenza 6'!E6:E146,"ERRORE")=0,0,1)</f>
        <v>0</v>
      </c>
      <c r="G237" s="894"/>
    </row>
    <row r="238" spans="2:7" s="893" customFormat="1" x14ac:dyDescent="0.2">
      <c r="B238" s="1673" t="s">
        <v>217</v>
      </c>
      <c r="C238" s="1673">
        <f>IF(('t8'!$AA$168+'t8'!$AB$168)&gt;0,1,0)</f>
        <v>0</v>
      </c>
      <c r="D238" s="894"/>
      <c r="E238" s="1673" t="s">
        <v>238</v>
      </c>
      <c r="F238" s="1673">
        <f>IF(COUNTIF('Incongruenza 7'!I6:I146,"ERRORE")=0,0,1)</f>
        <v>0</v>
      </c>
      <c r="G238" s="894"/>
    </row>
    <row r="239" spans="2:7" s="893" customFormat="1" x14ac:dyDescent="0.2">
      <c r="B239" s="1673" t="s">
        <v>218</v>
      </c>
      <c r="C239" s="1673">
        <f>IF(('t9'!$O$168+'t9'!$P$168)&gt;0,1,0)</f>
        <v>0</v>
      </c>
      <c r="D239" s="894"/>
      <c r="E239" s="1673" t="s">
        <v>785</v>
      </c>
      <c r="F239" s="1673">
        <f>IF(COUNTIF('Incongruenza 8'!J6:J146,"ERRORE")=0,0,1)</f>
        <v>0</v>
      </c>
      <c r="G239" s="894"/>
    </row>
    <row r="240" spans="2:7" s="893" customFormat="1" x14ac:dyDescent="0.2">
      <c r="B240" s="1673" t="s">
        <v>219</v>
      </c>
      <c r="C240" s="1673">
        <f>IF(('t10'!$AU$168+'t10'!$AV$168)&gt;0,1,0)</f>
        <v>0</v>
      </c>
      <c r="D240" s="894"/>
      <c r="E240" s="1673" t="s">
        <v>1056</v>
      </c>
      <c r="F240" s="1673">
        <f>IF(OR('t15(1)'!$H$14&lt;&gt;"OK",'t15(2)'!$H$14&lt;&gt;"OK",'t15(3)'!$H$14&lt;&gt;"OK"),1,0)</f>
        <v>0</v>
      </c>
      <c r="G240" s="894"/>
    </row>
    <row r="241" spans="2:7" s="893" customFormat="1" x14ac:dyDescent="0.2">
      <c r="B241" s="1673" t="s">
        <v>220</v>
      </c>
      <c r="C241" s="1673">
        <f>IF(('t11'!$Y$170+'t11'!$Z$170)&gt;0,1,0)</f>
        <v>0</v>
      </c>
      <c r="D241" s="894"/>
      <c r="E241" s="1673" t="s">
        <v>945</v>
      </c>
      <c r="F241" s="1673">
        <f>IF(COUNTIF('Incongruenza 10'!K24:L24,"OK")=2,0,1)</f>
        <v>0</v>
      </c>
      <c r="G241" s="894"/>
    </row>
    <row r="242" spans="2:7" s="893" customFormat="1" x14ac:dyDescent="0.2">
      <c r="B242" s="1673" t="s">
        <v>221</v>
      </c>
      <c r="C242" s="1673">
        <f>IF(('t12'!$K$168+'t12'!$C$168)&gt;0,1,0)</f>
        <v>0</v>
      </c>
      <c r="D242" s="894"/>
      <c r="E242" s="1673" t="s">
        <v>969</v>
      </c>
      <c r="F242" s="1673">
        <f>IF(COUNTIF('Incongruenze 1 e 11'!D13:D20,"OK")=6,0,1)</f>
        <v>0</v>
      </c>
      <c r="G242" s="894"/>
    </row>
    <row r="243" spans="2:7" s="893" customFormat="1" x14ac:dyDescent="0.2">
      <c r="B243" s="1673" t="s">
        <v>222</v>
      </c>
      <c r="C243" s="1673">
        <f>IF(('t13'!$AH$168)&gt;0,1,0)</f>
        <v>0</v>
      </c>
      <c r="D243" s="894"/>
      <c r="E243" s="1673" t="s">
        <v>975</v>
      </c>
      <c r="F243" s="1673">
        <f>IF(COUNTIF('Incongruenze 12 e 13'!D13:D14,"OK")=2,0,1)</f>
        <v>0</v>
      </c>
      <c r="G243" s="894"/>
    </row>
    <row r="244" spans="2:7" s="893" customFormat="1" x14ac:dyDescent="0.2">
      <c r="B244" s="1673" t="s">
        <v>223</v>
      </c>
      <c r="C244" s="1673">
        <f>IF(('Incongruenza 4 e controlli t14'!$C$36)&gt;0,1,0)</f>
        <v>0</v>
      </c>
      <c r="D244" s="894"/>
      <c r="E244" s="1673" t="s">
        <v>976</v>
      </c>
      <c r="F244" s="1673">
        <f>IF(COUNTIF('Incongruenze 12 e 13'!D20,"OK")=1,0,1)</f>
        <v>0</v>
      </c>
      <c r="G244" s="894"/>
    </row>
    <row r="245" spans="2:7" s="893" customFormat="1" x14ac:dyDescent="0.2">
      <c r="B245" s="1673" t="s">
        <v>224</v>
      </c>
      <c r="C245" s="1673">
        <f>IF(('t15(1)'!$C$97+'t15(1)'!$G$97+'t15(2)'!$C$69+'t15(2)'!$G$69+'t15(3)'!$C$77+'t15(3)'!$G$77)&gt;0,1,0)</f>
        <v>0</v>
      </c>
      <c r="D245" s="894"/>
      <c r="E245" s="1673" t="s">
        <v>981</v>
      </c>
      <c r="F245" s="1673">
        <f>IF(COUNTIF('Incongruenza 14'!G6:G144,"ERRORE")=0,0,1)</f>
        <v>0</v>
      </c>
      <c r="G245" s="894"/>
    </row>
    <row r="246" spans="2:7" s="893" customFormat="1" x14ac:dyDescent="0.2">
      <c r="B246" s="1673" t="s">
        <v>1036</v>
      </c>
      <c r="C246" s="1673">
        <f>IF(('SICI(1)'!$N$8+'SICI(2)'!$N$8+'SICI(3)'!$N$8)&gt;0,1,0)</f>
        <v>0</v>
      </c>
      <c r="D246" s="894"/>
      <c r="E246" s="1673" t="s">
        <v>1034</v>
      </c>
      <c r="F246" s="1673">
        <f>IF(AND('Incongruenza 15'!$D$5="OK",'Incongruenza 15'!$E$5="OK",'Incongruenza 15'!$F$5="OK"),0,1)</f>
        <v>0</v>
      </c>
      <c r="G246" s="894"/>
    </row>
    <row r="247" spans="2:7" s="893" customFormat="1" x14ac:dyDescent="0.2">
      <c r="B247" s="1673" t="s">
        <v>875</v>
      </c>
      <c r="C247" s="1673">
        <f>IF(('Tabella Riconciliazione'!$F$35)&gt;0,1,0)</f>
        <v>0</v>
      </c>
      <c r="D247" s="894"/>
      <c r="E247" s="1673" t="s">
        <v>1035</v>
      </c>
      <c r="F247" s="1673">
        <f>IF(OR('SICI(1)'!$G$5&lt;&gt;"OK",'SICI(2)'!$G$5&lt;&gt;"OK",'SICI(3)'!$G$5&lt;&gt;"OK"),1,0)</f>
        <v>0</v>
      </c>
      <c r="G247" s="894"/>
    </row>
    <row r="248" spans="2:7" s="893" customFormat="1" x14ac:dyDescent="0.2">
      <c r="B248" s="894"/>
      <c r="C248" s="894"/>
      <c r="D248" s="894"/>
      <c r="E248" s="1673" t="s">
        <v>1173</v>
      </c>
      <c r="F248" s="1673">
        <f>IF(('t12'!$AL$5)&gt;0,1,0)</f>
        <v>0</v>
      </c>
      <c r="G248" s="894"/>
    </row>
    <row r="249" spans="2:7" s="893" customFormat="1" x14ac:dyDescent="0.2">
      <c r="B249" s="894"/>
      <c r="C249" s="894"/>
      <c r="D249" s="894"/>
      <c r="G249" s="894"/>
    </row>
    <row r="250" spans="2:7" s="893" customFormat="1" x14ac:dyDescent="0.2">
      <c r="B250" s="894"/>
      <c r="C250" s="894"/>
      <c r="D250" s="894"/>
      <c r="E250" s="894"/>
      <c r="F250" s="894"/>
      <c r="G250" s="894"/>
    </row>
    <row r="251" spans="2:7" s="893" customFormat="1" x14ac:dyDescent="0.2">
      <c r="B251" s="894"/>
      <c r="C251" s="894"/>
      <c r="D251" s="894"/>
      <c r="E251" s="894"/>
      <c r="F251" s="894"/>
      <c r="G251" s="894"/>
    </row>
    <row r="252" spans="2:7" s="893" customFormat="1" x14ac:dyDescent="0.2">
      <c r="B252" s="894"/>
      <c r="C252" s="894"/>
      <c r="D252" s="894"/>
      <c r="E252" s="894"/>
      <c r="F252" s="894"/>
      <c r="G252" s="894"/>
    </row>
    <row r="253" spans="2:7" s="893" customFormat="1" x14ac:dyDescent="0.2">
      <c r="B253" s="894"/>
      <c r="C253" s="894"/>
      <c r="D253" s="894"/>
      <c r="E253" s="894"/>
      <c r="F253" s="894"/>
      <c r="G253" s="894"/>
    </row>
    <row r="254" spans="2:7" s="893" customFormat="1" x14ac:dyDescent="0.2">
      <c r="B254" s="894"/>
      <c r="C254" s="894"/>
      <c r="D254" s="894"/>
      <c r="E254" s="894"/>
      <c r="F254" s="894"/>
      <c r="G254" s="894"/>
    </row>
    <row r="255" spans="2:7" s="893" customFormat="1" x14ac:dyDescent="0.2">
      <c r="B255" s="894"/>
      <c r="C255" s="894"/>
      <c r="D255" s="894"/>
      <c r="E255" s="894"/>
      <c r="F255" s="894"/>
      <c r="G255" s="894"/>
    </row>
    <row r="256" spans="2:7" s="893" customFormat="1" x14ac:dyDescent="0.2">
      <c r="B256" s="894"/>
      <c r="C256" s="894"/>
      <c r="D256" s="894"/>
      <c r="E256" s="894"/>
      <c r="F256" s="894"/>
      <c r="G256" s="894"/>
    </row>
    <row r="257" spans="1:7" s="893" customFormat="1" x14ac:dyDescent="0.2">
      <c r="B257" s="894"/>
      <c r="C257" s="894"/>
      <c r="D257" s="894"/>
      <c r="E257" s="894"/>
      <c r="F257" s="894"/>
      <c r="G257" s="894"/>
    </row>
    <row r="258" spans="1:7" s="893" customFormat="1" x14ac:dyDescent="0.2">
      <c r="B258" s="894"/>
      <c r="C258" s="894"/>
      <c r="D258" s="894"/>
      <c r="E258" s="894"/>
      <c r="F258" s="894"/>
      <c r="G258" s="894"/>
    </row>
    <row r="259" spans="1:7" x14ac:dyDescent="0.2">
      <c r="A259" s="893"/>
      <c r="B259" s="894"/>
      <c r="C259" s="894"/>
      <c r="D259" s="894"/>
      <c r="E259" s="894"/>
      <c r="F259" s="894"/>
      <c r="G259" s="894"/>
    </row>
    <row r="260" spans="1:7" x14ac:dyDescent="0.2">
      <c r="A260" s="893"/>
      <c r="B260" s="894"/>
      <c r="C260" s="894"/>
      <c r="D260" s="894"/>
      <c r="E260" s="894"/>
      <c r="F260" s="894"/>
      <c r="G260" s="894"/>
    </row>
    <row r="261" spans="1:7" x14ac:dyDescent="0.2">
      <c r="B261" s="697"/>
      <c r="C261" s="697"/>
      <c r="D261" s="697"/>
      <c r="E261" s="697"/>
      <c r="F261" s="697"/>
      <c r="G261" s="697"/>
    </row>
    <row r="262" spans="1:7" x14ac:dyDescent="0.2">
      <c r="B262" s="697"/>
      <c r="C262" s="697"/>
      <c r="D262" s="697"/>
      <c r="E262" s="697"/>
      <c r="F262" s="697"/>
      <c r="G262" s="697"/>
    </row>
    <row r="263" spans="1:7" x14ac:dyDescent="0.2">
      <c r="B263" s="697"/>
      <c r="C263" s="697"/>
      <c r="D263" s="697"/>
      <c r="E263" s="697"/>
      <c r="F263" s="697"/>
      <c r="G263" s="697"/>
    </row>
    <row r="264" spans="1:7" x14ac:dyDescent="0.2">
      <c r="B264" s="697"/>
      <c r="C264" s="697"/>
      <c r="D264" s="697"/>
      <c r="E264" s="697"/>
      <c r="F264" s="697"/>
      <c r="G264" s="697"/>
    </row>
    <row r="265" spans="1:7" x14ac:dyDescent="0.2">
      <c r="B265" s="697"/>
      <c r="C265" s="697"/>
      <c r="D265" s="697"/>
      <c r="E265" s="697"/>
      <c r="F265" s="697"/>
      <c r="G265" s="697"/>
    </row>
    <row r="266" spans="1:7" x14ac:dyDescent="0.2">
      <c r="D266" s="697"/>
      <c r="E266" s="697"/>
      <c r="F266" s="697"/>
      <c r="G266" s="697"/>
    </row>
    <row r="267" spans="1:7" x14ac:dyDescent="0.2">
      <c r="E267" s="697"/>
      <c r="F267" s="697"/>
    </row>
    <row r="268" spans="1:7" x14ac:dyDescent="0.2">
      <c r="E268" s="697"/>
      <c r="F268" s="697"/>
    </row>
  </sheetData>
  <sheetProtection algorithmName="SHA-512" hashValue="0jn7iQav0ABTJDpyR59ZfPgK/Jm2x6dUprq1zVB+enTZC5I/Mrib28/D702csCAlti84AOL5g+xB1UhVcr3vUg==" saltValue="JWXs2+8ubQZRgnPj61kWvg==" spinCount="100000" sheet="1" formatColumns="0" selectLockedCells="1"/>
  <mergeCells count="90">
    <mergeCell ref="B163:F163"/>
    <mergeCell ref="B166:F166"/>
    <mergeCell ref="B169:F169"/>
    <mergeCell ref="B148:F148"/>
    <mergeCell ref="B151:F151"/>
    <mergeCell ref="B145:F145"/>
    <mergeCell ref="B154:F154"/>
    <mergeCell ref="B157:F157"/>
    <mergeCell ref="B160:F160"/>
    <mergeCell ref="B127:F127"/>
    <mergeCell ref="B130:F130"/>
    <mergeCell ref="B133:F133"/>
    <mergeCell ref="B136:F136"/>
    <mergeCell ref="B139:F139"/>
    <mergeCell ref="B142:F142"/>
    <mergeCell ref="B178:F178"/>
    <mergeCell ref="B181:F181"/>
    <mergeCell ref="B184:F184"/>
    <mergeCell ref="B187:F187"/>
    <mergeCell ref="F19:G19"/>
    <mergeCell ref="D22:E22"/>
    <mergeCell ref="B88:F88"/>
    <mergeCell ref="B85:F85"/>
    <mergeCell ref="B50:E50"/>
    <mergeCell ref="B59:F59"/>
    <mergeCell ref="B62:F62"/>
    <mergeCell ref="F22:G22"/>
    <mergeCell ref="F23:G23"/>
    <mergeCell ref="F26:G26"/>
    <mergeCell ref="B24:C24"/>
    <mergeCell ref="B41:G41"/>
    <mergeCell ref="B25:C25"/>
    <mergeCell ref="D25:E25"/>
    <mergeCell ref="F25:G25"/>
    <mergeCell ref="B23:C23"/>
    <mergeCell ref="B218:G218"/>
    <mergeCell ref="B216:G216"/>
    <mergeCell ref="B91:F91"/>
    <mergeCell ref="B94:F94"/>
    <mergeCell ref="B211:G215"/>
    <mergeCell ref="B100:F100"/>
    <mergeCell ref="B103:F103"/>
    <mergeCell ref="B97:F97"/>
    <mergeCell ref="B210:G210"/>
    <mergeCell ref="B112:F112"/>
    <mergeCell ref="B172:F172"/>
    <mergeCell ref="B175:F175"/>
    <mergeCell ref="D23:E23"/>
    <mergeCell ref="B22:C22"/>
    <mergeCell ref="B19:C19"/>
    <mergeCell ref="D24:E24"/>
    <mergeCell ref="F24:G24"/>
    <mergeCell ref="B124:F124"/>
    <mergeCell ref="B118:F118"/>
    <mergeCell ref="B121:F121"/>
    <mergeCell ref="C2:F2"/>
    <mergeCell ref="E8:G8"/>
    <mergeCell ref="E9:G9"/>
    <mergeCell ref="E10:G10"/>
    <mergeCell ref="C3:F3"/>
    <mergeCell ref="B6:G6"/>
    <mergeCell ref="E11:G11"/>
    <mergeCell ref="B16:G16"/>
    <mergeCell ref="B48:E48"/>
    <mergeCell ref="B30:G30"/>
    <mergeCell ref="E12:G12"/>
    <mergeCell ref="D15:G15"/>
    <mergeCell ref="D19:E19"/>
    <mergeCell ref="B26:C26"/>
    <mergeCell ref="D26:E26"/>
    <mergeCell ref="B106:F106"/>
    <mergeCell ref="B109:F109"/>
    <mergeCell ref="B115:F115"/>
    <mergeCell ref="B33:C33"/>
    <mergeCell ref="B53:F53"/>
    <mergeCell ref="B44:E44"/>
    <mergeCell ref="B56:F56"/>
    <mergeCell ref="B36:G36"/>
    <mergeCell ref="B39:C39"/>
    <mergeCell ref="B46:E46"/>
    <mergeCell ref="B82:F82"/>
    <mergeCell ref="G65:G79"/>
    <mergeCell ref="B34:C34"/>
    <mergeCell ref="B208:F208"/>
    <mergeCell ref="B190:F190"/>
    <mergeCell ref="B193:F193"/>
    <mergeCell ref="B196:F196"/>
    <mergeCell ref="B199:F199"/>
    <mergeCell ref="B202:F202"/>
    <mergeCell ref="B205:F205"/>
  </mergeCells>
  <phoneticPr fontId="0" type="noConversion"/>
  <dataValidations count="1">
    <dataValidation type="whole" allowBlank="1" showInputMessage="1" showErrorMessage="1" errorTitle="ATTENZIONE" error="INSERIRE SOLO VALORI NUMERICI INTERI" sqref="G121 G88 G94 G100 G62 G59 G127 F65:F79 G82 G145 G56 G163 G103 G106 G109 G139 G160 G124 G91 G112 G130 G142 G199 G115 G136 G118 G97 G151 G148 G53 G166 G154 G208 G85 G169 G202 G172 G205 G184 G175 G181 G178 G187 G190 G157 G193 G196 G133" xr:uid="{00000000-0002-0000-0000-000000000000}">
      <formula1>0</formula1>
      <formula2>999999999999</formula2>
    </dataValidation>
  </dataValidations>
  <printOptions horizontalCentered="1"/>
  <pageMargins left="0.4" right="0.41" top="0.52" bottom="0.4" header="0.15748031496062992" footer="0.15748031496062992"/>
  <pageSetup paperSize="9" scale="63"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6"/>
  <dimension ref="A1:K25"/>
  <sheetViews>
    <sheetView showGridLines="0" zoomScaleNormal="100" workbookViewId="0">
      <pane ySplit="6" topLeftCell="A7" activePane="bottomLeft" state="frozen"/>
      <selection activeCell="A117" sqref="A117:IV119"/>
      <selection pane="bottomLeft" activeCell="H7" sqref="H7"/>
    </sheetView>
  </sheetViews>
  <sheetFormatPr defaultColWidth="10.7109375" defaultRowHeight="10.199999999999999" x14ac:dyDescent="0.2"/>
  <cols>
    <col min="1" max="1" width="37.140625" style="452" customWidth="1"/>
    <col min="2" max="2" width="9" style="463" bestFit="1" customWidth="1"/>
    <col min="3" max="10" width="17.28515625" style="910" customWidth="1"/>
    <col min="11" max="16384" width="10.7109375" style="452"/>
  </cols>
  <sheetData>
    <row r="1" spans="1:11" s="900" customFormat="1" ht="16.5" customHeight="1" x14ac:dyDescent="0.2">
      <c r="A1" s="900" t="str">
        <f>'t1'!A1</f>
        <v>SERVIZIO SANITARIO NAZIONALE - anno 2024</v>
      </c>
    </row>
    <row r="2" spans="1:11" s="901" customFormat="1" ht="76.5" customHeight="1" x14ac:dyDescent="0.2">
      <c r="B2" s="902"/>
      <c r="C2" s="900"/>
      <c r="D2" s="900"/>
      <c r="E2" s="2030" t="str">
        <f>IF(OR(C8&gt;C7,D8&gt;D7),"Attenzione: la qualifica di Psichiatri non può essere superiore alla qualifica di Medico. Se inviato il sistema SICO non rilascerà la certificazione fino all'avvenuta correzione.","")</f>
        <v/>
      </c>
      <c r="F2" s="2030"/>
      <c r="G2" s="2030"/>
      <c r="H2" s="2030"/>
      <c r="I2" s="900"/>
      <c r="J2" s="900"/>
    </row>
    <row r="3" spans="1:11" ht="57.6" customHeight="1" thickBot="1" x14ac:dyDescent="0.3">
      <c r="A3" s="2031" t="s">
        <v>1043</v>
      </c>
      <c r="B3" s="2031"/>
      <c r="C3" s="2031"/>
      <c r="D3" s="2031"/>
      <c r="E3" s="2031"/>
      <c r="F3" s="2031"/>
      <c r="G3" s="2031"/>
      <c r="H3" s="2031"/>
      <c r="I3" s="2031"/>
      <c r="J3" s="2031"/>
    </row>
    <row r="4" spans="1:11" ht="21.75" customHeight="1" thickBot="1" x14ac:dyDescent="0.25">
      <c r="A4" s="1942" t="s">
        <v>144</v>
      </c>
      <c r="B4" s="1939" t="s">
        <v>262</v>
      </c>
      <c r="C4" s="1945" t="s">
        <v>1044</v>
      </c>
      <c r="D4" s="1946"/>
      <c r="E4" s="1946"/>
      <c r="F4" s="1946"/>
      <c r="G4" s="1946"/>
      <c r="H4" s="1947"/>
      <c r="I4" s="1953" t="s">
        <v>1045</v>
      </c>
      <c r="J4" s="1954"/>
      <c r="K4" s="96"/>
    </row>
    <row r="5" spans="1:11" ht="21.75" customHeight="1" x14ac:dyDescent="0.2">
      <c r="A5" s="1943"/>
      <c r="B5" s="1940"/>
      <c r="C5" s="1948" t="s">
        <v>147</v>
      </c>
      <c r="D5" s="1949"/>
      <c r="E5" s="1948" t="s">
        <v>148</v>
      </c>
      <c r="F5" s="1949"/>
      <c r="G5" s="1951" t="s">
        <v>149</v>
      </c>
      <c r="H5" s="1952"/>
      <c r="I5" s="1955"/>
      <c r="J5" s="1952"/>
      <c r="K5" s="96"/>
    </row>
    <row r="6" spans="1:11" ht="10.8" thickBot="1" x14ac:dyDescent="0.25">
      <c r="A6" s="1944"/>
      <c r="B6" s="1941"/>
      <c r="C6" s="596" t="s">
        <v>263</v>
      </c>
      <c r="D6" s="600" t="s">
        <v>264</v>
      </c>
      <c r="E6" s="591" t="s">
        <v>263</v>
      </c>
      <c r="F6" s="600" t="s">
        <v>264</v>
      </c>
      <c r="G6" s="591" t="s">
        <v>263</v>
      </c>
      <c r="H6" s="591" t="s">
        <v>264</v>
      </c>
      <c r="I6" s="590" t="s">
        <v>263</v>
      </c>
      <c r="J6" s="595" t="s">
        <v>264</v>
      </c>
      <c r="K6" s="96"/>
    </row>
    <row r="7" spans="1:11" ht="17.25" customHeight="1" x14ac:dyDescent="0.2">
      <c r="A7" s="453" t="s">
        <v>150</v>
      </c>
      <c r="B7" s="454" t="s">
        <v>151</v>
      </c>
      <c r="C7" s="903"/>
      <c r="D7" s="602"/>
      <c r="E7" s="598"/>
      <c r="F7" s="602"/>
      <c r="G7" s="598"/>
      <c r="H7" s="904"/>
      <c r="I7" s="905"/>
      <c r="J7" s="905"/>
      <c r="K7" s="96"/>
    </row>
    <row r="8" spans="1:11" ht="17.25" customHeight="1" x14ac:dyDescent="0.2">
      <c r="A8" s="804" t="s">
        <v>936</v>
      </c>
      <c r="B8" s="454" t="s">
        <v>580</v>
      </c>
      <c r="C8" s="805"/>
      <c r="D8" s="806"/>
      <c r="E8" s="807"/>
      <c r="F8" s="806"/>
      <c r="G8" s="807"/>
      <c r="H8" s="808"/>
      <c r="I8" s="809"/>
      <c r="J8" s="809"/>
      <c r="K8" s="96"/>
    </row>
    <row r="9" spans="1:11" ht="17.25" customHeight="1" x14ac:dyDescent="0.2">
      <c r="A9" s="457" t="s">
        <v>152</v>
      </c>
      <c r="B9" s="458" t="s">
        <v>153</v>
      </c>
      <c r="C9" s="903"/>
      <c r="D9" s="612"/>
      <c r="E9" s="611"/>
      <c r="F9" s="612"/>
      <c r="G9" s="611"/>
      <c r="H9" s="904"/>
      <c r="I9" s="905"/>
      <c r="J9" s="905"/>
      <c r="K9" s="96"/>
    </row>
    <row r="10" spans="1:11" ht="17.25" customHeight="1" x14ac:dyDescent="0.2">
      <c r="A10" s="457" t="s">
        <v>154</v>
      </c>
      <c r="B10" s="458" t="s">
        <v>155</v>
      </c>
      <c r="C10" s="903"/>
      <c r="D10" s="612"/>
      <c r="E10" s="611"/>
      <c r="F10" s="612"/>
      <c r="G10" s="611"/>
      <c r="H10" s="904"/>
      <c r="I10" s="905"/>
      <c r="J10" s="905"/>
      <c r="K10" s="96"/>
    </row>
    <row r="11" spans="1:11" ht="17.25" customHeight="1" x14ac:dyDescent="0.2">
      <c r="A11" s="457" t="s">
        <v>12</v>
      </c>
      <c r="B11" s="458" t="s">
        <v>157</v>
      </c>
      <c r="C11" s="903"/>
      <c r="D11" s="612"/>
      <c r="E11" s="611"/>
      <c r="F11" s="612"/>
      <c r="G11" s="611"/>
      <c r="H11" s="904"/>
      <c r="I11" s="905"/>
      <c r="J11" s="905"/>
      <c r="K11" s="96"/>
    </row>
    <row r="12" spans="1:11" ht="17.25" customHeight="1" x14ac:dyDescent="0.2">
      <c r="A12" s="457" t="s">
        <v>158</v>
      </c>
      <c r="B12" s="458" t="s">
        <v>159</v>
      </c>
      <c r="C12" s="903"/>
      <c r="D12" s="612"/>
      <c r="E12" s="611"/>
      <c r="F12" s="612"/>
      <c r="G12" s="611"/>
      <c r="H12" s="904"/>
      <c r="I12" s="905"/>
      <c r="J12" s="905"/>
      <c r="K12" s="96"/>
    </row>
    <row r="13" spans="1:11" ht="17.25" customHeight="1" x14ac:dyDescent="0.2">
      <c r="A13" s="457" t="s">
        <v>160</v>
      </c>
      <c r="B13" s="458" t="s">
        <v>161</v>
      </c>
      <c r="C13" s="903"/>
      <c r="D13" s="612"/>
      <c r="E13" s="611"/>
      <c r="F13" s="612"/>
      <c r="G13" s="611"/>
      <c r="H13" s="904"/>
      <c r="I13" s="905"/>
      <c r="J13" s="905"/>
      <c r="K13" s="96"/>
    </row>
    <row r="14" spans="1:11" ht="17.25" customHeight="1" x14ac:dyDescent="0.2">
      <c r="A14" s="457" t="s">
        <v>162</v>
      </c>
      <c r="B14" s="458" t="s">
        <v>163</v>
      </c>
      <c r="C14" s="903"/>
      <c r="D14" s="612"/>
      <c r="E14" s="611"/>
      <c r="F14" s="612"/>
      <c r="G14" s="611"/>
      <c r="H14" s="904"/>
      <c r="I14" s="905"/>
      <c r="J14" s="905"/>
      <c r="K14" s="96"/>
    </row>
    <row r="15" spans="1:11" ht="17.25" customHeight="1" x14ac:dyDescent="0.2">
      <c r="A15" s="457" t="s">
        <v>164</v>
      </c>
      <c r="B15" s="458" t="s">
        <v>165</v>
      </c>
      <c r="C15" s="903"/>
      <c r="D15" s="612"/>
      <c r="E15" s="611"/>
      <c r="F15" s="612"/>
      <c r="G15" s="611"/>
      <c r="H15" s="904"/>
      <c r="I15" s="905"/>
      <c r="J15" s="905"/>
      <c r="K15" s="96"/>
    </row>
    <row r="16" spans="1:11" ht="17.25" customHeight="1" thickBot="1" x14ac:dyDescent="0.25">
      <c r="A16" s="603" t="s">
        <v>166</v>
      </c>
      <c r="B16" s="604" t="s">
        <v>167</v>
      </c>
      <c r="C16" s="903"/>
      <c r="D16" s="610"/>
      <c r="E16" s="609"/>
      <c r="F16" s="610"/>
      <c r="G16" s="609"/>
      <c r="H16" s="904"/>
      <c r="I16" s="905"/>
      <c r="J16" s="905"/>
      <c r="K16" s="96"/>
    </row>
    <row r="17" spans="1:11" ht="17.25" customHeight="1" thickBot="1" x14ac:dyDescent="0.25">
      <c r="A17" s="605" t="s">
        <v>265</v>
      </c>
      <c r="B17" s="606"/>
      <c r="C17" s="906">
        <f t="shared" ref="C17:J17" si="0">SUM(C9:C16)+C7</f>
        <v>0</v>
      </c>
      <c r="D17" s="907">
        <f t="shared" si="0"/>
        <v>0</v>
      </c>
      <c r="E17" s="906">
        <f t="shared" si="0"/>
        <v>0</v>
      </c>
      <c r="F17" s="907">
        <f t="shared" si="0"/>
        <v>0</v>
      </c>
      <c r="G17" s="906">
        <f t="shared" si="0"/>
        <v>0</v>
      </c>
      <c r="H17" s="907">
        <f t="shared" si="0"/>
        <v>0</v>
      </c>
      <c r="I17" s="906">
        <f t="shared" si="0"/>
        <v>0</v>
      </c>
      <c r="J17" s="907">
        <f t="shared" si="0"/>
        <v>0</v>
      </c>
      <c r="K17" s="96"/>
    </row>
    <row r="18" spans="1:11" ht="12.75" hidden="1" customHeight="1" x14ac:dyDescent="0.2">
      <c r="A18" s="6"/>
      <c r="B18" s="460"/>
      <c r="C18" s="908"/>
      <c r="D18" s="908"/>
      <c r="E18" s="908"/>
      <c r="F18" s="908"/>
      <c r="G18" s="908"/>
      <c r="H18" s="908"/>
      <c r="I18" s="908"/>
      <c r="J18" s="908"/>
      <c r="K18" s="96"/>
    </row>
    <row r="19" spans="1:11" ht="24.6" customHeight="1" x14ac:dyDescent="0.2">
      <c r="A19" s="193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9" s="1938"/>
      <c r="C19" s="1938"/>
      <c r="D19" s="1938"/>
      <c r="E19" s="1938"/>
      <c r="F19" s="1938"/>
      <c r="G19" s="1938"/>
      <c r="H19" s="1938"/>
      <c r="I19" s="1938"/>
      <c r="J19" s="1938"/>
      <c r="K19" s="96"/>
    </row>
    <row r="20" spans="1:11" ht="18.600000000000001" customHeight="1" x14ac:dyDescent="0.2">
      <c r="A20" s="1938"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 s="1938"/>
      <c r="C20" s="1938"/>
      <c r="D20" s="1938"/>
      <c r="E20" s="1938"/>
      <c r="F20" s="1938"/>
      <c r="G20" s="1938"/>
      <c r="H20" s="1938"/>
      <c r="I20" s="1938"/>
      <c r="J20" s="1938"/>
      <c r="K20" s="96"/>
    </row>
    <row r="21" spans="1:11" ht="11.4" x14ac:dyDescent="0.2">
      <c r="A21" s="909"/>
      <c r="B21" s="909"/>
      <c r="C21" s="909"/>
      <c r="D21" s="909"/>
      <c r="E21" s="909"/>
      <c r="F21" s="909"/>
      <c r="G21" s="909"/>
      <c r="H21" s="909"/>
      <c r="I21" s="909"/>
      <c r="J21" s="909"/>
      <c r="K21" s="96"/>
    </row>
    <row r="22" spans="1:11" ht="11.4" x14ac:dyDescent="0.2">
      <c r="A22" s="909"/>
      <c r="B22" s="909"/>
      <c r="C22" s="909"/>
      <c r="D22" s="909"/>
      <c r="E22" s="909"/>
      <c r="F22" s="909"/>
      <c r="G22" s="909"/>
      <c r="H22" s="909"/>
      <c r="I22" s="909"/>
      <c r="J22" s="909"/>
      <c r="K22" s="96"/>
    </row>
    <row r="23" spans="1:11" ht="11.4" x14ac:dyDescent="0.2">
      <c r="A23" s="909"/>
      <c r="B23" s="909"/>
      <c r="C23" s="909"/>
      <c r="D23" s="909"/>
      <c r="E23" s="909"/>
      <c r="F23" s="909"/>
      <c r="G23" s="909"/>
      <c r="H23" s="909"/>
      <c r="I23" s="909"/>
      <c r="J23" s="909"/>
      <c r="K23" s="96"/>
    </row>
    <row r="24" spans="1:11" ht="11.4" x14ac:dyDescent="0.2">
      <c r="A24" s="909"/>
      <c r="B24" s="909"/>
      <c r="C24" s="909"/>
      <c r="D24" s="909"/>
      <c r="E24" s="909"/>
      <c r="F24" s="909"/>
      <c r="G24" s="909"/>
      <c r="H24" s="909"/>
      <c r="I24" s="909"/>
      <c r="J24" s="909"/>
      <c r="K24" s="96"/>
    </row>
    <row r="25" spans="1:11" ht="11.4" x14ac:dyDescent="0.2">
      <c r="A25" s="909"/>
      <c r="B25" s="909"/>
      <c r="C25" s="909"/>
      <c r="D25" s="909"/>
      <c r="E25" s="909"/>
      <c r="F25" s="909"/>
      <c r="G25" s="909"/>
      <c r="H25" s="909"/>
      <c r="I25" s="909"/>
      <c r="J25" s="909"/>
      <c r="K25" s="96"/>
    </row>
  </sheetData>
  <sheetProtection password="DD41" sheet="1" formatColumns="0" selectLockedCells="1"/>
  <mergeCells count="11">
    <mergeCell ref="E5:F5"/>
    <mergeCell ref="G5:H5"/>
    <mergeCell ref="A19:J19"/>
    <mergeCell ref="A20:J20"/>
    <mergeCell ref="E2:H2"/>
    <mergeCell ref="A3:J3"/>
    <mergeCell ref="A4:A6"/>
    <mergeCell ref="B4:B6"/>
    <mergeCell ref="C4:H4"/>
    <mergeCell ref="I4:J5"/>
    <mergeCell ref="C5:D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9"/>
  <dimension ref="A1:AQ55"/>
  <sheetViews>
    <sheetView showGridLines="0" topLeftCell="A2" zoomScaleNormal="100" workbookViewId="0">
      <selection activeCell="AA6" sqref="AA6"/>
    </sheetView>
  </sheetViews>
  <sheetFormatPr defaultColWidth="9.28515625" defaultRowHeight="10.199999999999999" x14ac:dyDescent="0.2"/>
  <cols>
    <col min="1" max="1" width="68.42578125" style="3" customWidth="1"/>
    <col min="2" max="2" width="13.28515625" style="2" customWidth="1"/>
    <col min="3" max="8" width="11.140625" style="3" hidden="1" customWidth="1"/>
    <col min="9" max="16" width="10.7109375" style="3" hidden="1" customWidth="1"/>
    <col min="17" max="26" width="9.28515625" style="3" hidden="1" customWidth="1"/>
    <col min="27" max="36" width="10.7109375" style="3" customWidth="1"/>
    <col min="37" max="37" width="11.140625" style="3" hidden="1" customWidth="1"/>
    <col min="38" max="38" width="11.140625" style="3" customWidth="1"/>
    <col min="39" max="46" width="10.7109375" style="3" customWidth="1"/>
    <col min="47" max="47" width="9.28515625" style="3" customWidth="1"/>
    <col min="48" max="16384" width="9.28515625" style="3"/>
  </cols>
  <sheetData>
    <row r="1" spans="1:43" ht="43.5" customHeight="1" x14ac:dyDescent="0.2">
      <c r="A1" s="819" t="str">
        <f>'t1'!A1</f>
        <v>SERVIZIO SANITARIO NAZIONALE - anno 2024</v>
      </c>
      <c r="B1" s="819"/>
      <c r="C1" s="819"/>
      <c r="D1" s="819"/>
      <c r="E1" s="819"/>
      <c r="F1" s="819"/>
      <c r="G1" s="819"/>
      <c r="H1" s="819"/>
      <c r="I1" s="819"/>
      <c r="J1" s="819"/>
      <c r="L1" s="681"/>
      <c r="M1"/>
      <c r="AK1" s="1264" t="s">
        <v>911</v>
      </c>
      <c r="AP1" s="681"/>
      <c r="AQ1"/>
    </row>
    <row r="2" spans="1:43" ht="30" customHeight="1" thickBot="1" x14ac:dyDescent="0.25">
      <c r="A2" s="5"/>
      <c r="G2" s="1265"/>
      <c r="H2" s="1265"/>
      <c r="I2" s="1265"/>
      <c r="J2" s="1265"/>
      <c r="AK2" s="1266" t="s">
        <v>912</v>
      </c>
    </row>
    <row r="3" spans="1:43" ht="24.75" customHeight="1" thickBot="1" x14ac:dyDescent="0.25">
      <c r="A3" s="7"/>
      <c r="B3" s="8"/>
      <c r="C3" s="1267" t="s">
        <v>436</v>
      </c>
      <c r="D3" s="9"/>
      <c r="E3" s="9"/>
      <c r="F3" s="9"/>
      <c r="G3" s="1268"/>
      <c r="H3" s="1268"/>
      <c r="I3" s="1268"/>
      <c r="J3" s="1268"/>
      <c r="Y3" s="1267" t="s">
        <v>436</v>
      </c>
      <c r="Z3" s="9"/>
      <c r="AA3" s="9"/>
      <c r="AB3" s="9"/>
      <c r="AC3" s="9"/>
      <c r="AD3" s="9"/>
      <c r="AE3" s="9"/>
      <c r="AF3" s="9"/>
      <c r="AG3" s="9"/>
      <c r="AH3" s="113"/>
      <c r="AK3" s="1359">
        <v>2</v>
      </c>
    </row>
    <row r="4" spans="1:43" ht="52.5" customHeight="1" thickTop="1" x14ac:dyDescent="0.2">
      <c r="A4" s="1269" t="s">
        <v>295</v>
      </c>
      <c r="B4" s="1270" t="s">
        <v>262</v>
      </c>
      <c r="C4" s="120" t="s">
        <v>323</v>
      </c>
      <c r="D4" s="1271"/>
      <c r="E4" s="120" t="s">
        <v>324</v>
      </c>
      <c r="F4" s="1271"/>
      <c r="G4" s="120" t="s">
        <v>170</v>
      </c>
      <c r="H4" s="1271"/>
      <c r="I4" s="120" t="s">
        <v>1057</v>
      </c>
      <c r="J4" s="1271"/>
      <c r="AA4" s="120" t="s">
        <v>323</v>
      </c>
      <c r="AB4" s="1271"/>
      <c r="AC4" s="120" t="s">
        <v>324</v>
      </c>
      <c r="AD4" s="1271"/>
      <c r="AE4" s="120" t="s">
        <v>170</v>
      </c>
      <c r="AF4" s="1271"/>
      <c r="AG4" s="120" t="s">
        <v>1057</v>
      </c>
      <c r="AH4" s="1272"/>
    </row>
    <row r="5" spans="1:43" ht="20.25" customHeight="1" thickBot="1" x14ac:dyDescent="0.25">
      <c r="A5" s="1273"/>
      <c r="B5" s="1274"/>
      <c r="C5" s="1275" t="s">
        <v>263</v>
      </c>
      <c r="D5" s="1276" t="s">
        <v>264</v>
      </c>
      <c r="E5" s="1275" t="s">
        <v>263</v>
      </c>
      <c r="F5" s="1276" t="s">
        <v>264</v>
      </c>
      <c r="G5" s="1275" t="s">
        <v>263</v>
      </c>
      <c r="H5" s="1276" t="s">
        <v>264</v>
      </c>
      <c r="I5" s="1275" t="s">
        <v>263</v>
      </c>
      <c r="J5" s="1276" t="s">
        <v>264</v>
      </c>
      <c r="AA5" s="1379" t="s">
        <v>263</v>
      </c>
      <c r="AB5" s="1380" t="s">
        <v>264</v>
      </c>
      <c r="AC5" s="1379" t="s">
        <v>263</v>
      </c>
      <c r="AD5" s="1380" t="s">
        <v>264</v>
      </c>
      <c r="AE5" s="1379" t="s">
        <v>263</v>
      </c>
      <c r="AF5" s="1380" t="s">
        <v>264</v>
      </c>
      <c r="AG5" s="1379" t="s">
        <v>263</v>
      </c>
      <c r="AH5" s="1381" t="s">
        <v>264</v>
      </c>
    </row>
    <row r="6" spans="1:43" ht="20.25" customHeight="1" thickTop="1" x14ac:dyDescent="0.2">
      <c r="A6" s="1278" t="s">
        <v>1122</v>
      </c>
      <c r="B6" s="1279" t="s">
        <v>506</v>
      </c>
      <c r="C6" s="1280">
        <f t="shared" ref="C6:J8" si="0">ROUND(AA6,2)</f>
        <v>0</v>
      </c>
      <c r="D6" s="1281">
        <f t="shared" si="0"/>
        <v>0</v>
      </c>
      <c r="E6" s="1280">
        <f t="shared" si="0"/>
        <v>0</v>
      </c>
      <c r="F6" s="1281">
        <f t="shared" si="0"/>
        <v>0</v>
      </c>
      <c r="G6" s="1280">
        <f t="shared" si="0"/>
        <v>0</v>
      </c>
      <c r="H6" s="1281">
        <f t="shared" si="0"/>
        <v>0</v>
      </c>
      <c r="I6" s="1280">
        <f t="shared" si="0"/>
        <v>0</v>
      </c>
      <c r="J6" s="1281">
        <f t="shared" si="0"/>
        <v>0</v>
      </c>
      <c r="AA6" s="1288"/>
      <c r="AB6" s="1285"/>
      <c r="AC6" s="1288"/>
      <c r="AD6" s="1285"/>
      <c r="AE6" s="1288"/>
      <c r="AF6" s="1285"/>
      <c r="AG6" s="1288"/>
      <c r="AH6" s="1286"/>
    </row>
    <row r="7" spans="1:43" ht="20.25" customHeight="1" x14ac:dyDescent="0.2">
      <c r="A7" s="1278" t="s">
        <v>1123</v>
      </c>
      <c r="B7" s="1283" t="s">
        <v>253</v>
      </c>
      <c r="C7" s="1284">
        <f t="shared" si="0"/>
        <v>0</v>
      </c>
      <c r="D7" s="1285">
        <f t="shared" si="0"/>
        <v>0</v>
      </c>
      <c r="E7" s="1284">
        <f t="shared" si="0"/>
        <v>0</v>
      </c>
      <c r="F7" s="1285">
        <f t="shared" si="0"/>
        <v>0</v>
      </c>
      <c r="G7" s="1284">
        <f t="shared" si="0"/>
        <v>0</v>
      </c>
      <c r="H7" s="1285">
        <f t="shared" si="0"/>
        <v>0</v>
      </c>
      <c r="I7" s="1284">
        <f t="shared" si="0"/>
        <v>0</v>
      </c>
      <c r="J7" s="1285">
        <f t="shared" si="0"/>
        <v>0</v>
      </c>
      <c r="AA7" s="1284"/>
      <c r="AB7" s="1285"/>
      <c r="AC7" s="1284"/>
      <c r="AD7" s="1285"/>
      <c r="AE7" s="1284"/>
      <c r="AF7" s="1285"/>
      <c r="AG7" s="1284"/>
      <c r="AH7" s="1286"/>
    </row>
    <row r="8" spans="1:43" ht="20.25" customHeight="1" x14ac:dyDescent="0.2">
      <c r="A8" s="1278" t="s">
        <v>1124</v>
      </c>
      <c r="B8" s="1283" t="s">
        <v>254</v>
      </c>
      <c r="C8" s="1287">
        <f t="shared" si="0"/>
        <v>0</v>
      </c>
      <c r="D8" s="1281">
        <f t="shared" si="0"/>
        <v>0</v>
      </c>
      <c r="E8" s="1287">
        <f t="shared" si="0"/>
        <v>0</v>
      </c>
      <c r="F8" s="1281">
        <f t="shared" si="0"/>
        <v>0</v>
      </c>
      <c r="G8" s="1287">
        <f t="shared" si="0"/>
        <v>0</v>
      </c>
      <c r="H8" s="1281">
        <f t="shared" si="0"/>
        <v>0</v>
      </c>
      <c r="I8" s="1287">
        <f t="shared" si="0"/>
        <v>0</v>
      </c>
      <c r="J8" s="1281">
        <f t="shared" si="0"/>
        <v>0</v>
      </c>
      <c r="AA8" s="1287"/>
      <c r="AB8" s="1281"/>
      <c r="AC8" s="1287"/>
      <c r="AD8" s="1281"/>
      <c r="AE8" s="1287"/>
      <c r="AF8" s="1281"/>
      <c r="AG8" s="1287"/>
      <c r="AH8" s="1282"/>
    </row>
    <row r="9" spans="1:43" ht="20.25" customHeight="1" x14ac:dyDescent="0.2">
      <c r="A9" s="1278" t="s">
        <v>1432</v>
      </c>
      <c r="B9" s="1283" t="s">
        <v>1437</v>
      </c>
      <c r="C9" s="1287">
        <f t="shared" ref="C9:C17" si="1">ROUND(AA9,2)</f>
        <v>0</v>
      </c>
      <c r="D9" s="1281">
        <f t="shared" ref="D9:D17" si="2">ROUND(AB9,2)</f>
        <v>0</v>
      </c>
      <c r="E9" s="1287">
        <f t="shared" ref="E9:E17" si="3">ROUND(AC9,2)</f>
        <v>0</v>
      </c>
      <c r="F9" s="1281">
        <f t="shared" ref="F9:F17" si="4">ROUND(AD9,2)</f>
        <v>0</v>
      </c>
      <c r="G9" s="1287">
        <f t="shared" ref="G9:G17" si="5">ROUND(AE9,2)</f>
        <v>0</v>
      </c>
      <c r="H9" s="1281">
        <f t="shared" ref="H9:H17" si="6">ROUND(AF9,2)</f>
        <v>0</v>
      </c>
      <c r="I9" s="1287">
        <f t="shared" ref="I9:I17" si="7">ROUND(AG9,2)</f>
        <v>0</v>
      </c>
      <c r="J9" s="1281">
        <f t="shared" ref="J9:J17" si="8">ROUND(AH9,2)</f>
        <v>0</v>
      </c>
      <c r="AA9" s="1288"/>
      <c r="AB9" s="1285"/>
      <c r="AC9" s="1288"/>
      <c r="AD9" s="1285"/>
      <c r="AE9" s="1288"/>
      <c r="AF9" s="1285"/>
      <c r="AG9" s="1288"/>
      <c r="AH9" s="1286"/>
    </row>
    <row r="10" spans="1:43" ht="20.25" customHeight="1" x14ac:dyDescent="0.2">
      <c r="A10" s="1278" t="s">
        <v>1433</v>
      </c>
      <c r="B10" s="1289" t="s">
        <v>1438</v>
      </c>
      <c r="C10" s="1287">
        <f t="shared" si="1"/>
        <v>0</v>
      </c>
      <c r="D10" s="1281">
        <f t="shared" si="2"/>
        <v>0</v>
      </c>
      <c r="E10" s="1287">
        <f t="shared" si="3"/>
        <v>0</v>
      </c>
      <c r="F10" s="1281">
        <f t="shared" si="4"/>
        <v>0</v>
      </c>
      <c r="G10" s="1287">
        <f t="shared" si="5"/>
        <v>0</v>
      </c>
      <c r="H10" s="1281">
        <f t="shared" si="6"/>
        <v>0</v>
      </c>
      <c r="I10" s="1287">
        <f t="shared" si="7"/>
        <v>0</v>
      </c>
      <c r="J10" s="1281">
        <f t="shared" si="8"/>
        <v>0</v>
      </c>
      <c r="AA10" s="1288"/>
      <c r="AB10" s="1285"/>
      <c r="AC10" s="1288"/>
      <c r="AD10" s="1285"/>
      <c r="AE10" s="1288"/>
      <c r="AF10" s="1285"/>
      <c r="AG10" s="1288"/>
      <c r="AH10" s="1286"/>
    </row>
    <row r="11" spans="1:43" ht="20.25" customHeight="1" x14ac:dyDescent="0.2">
      <c r="A11" s="1278" t="s">
        <v>1434</v>
      </c>
      <c r="B11" s="1289" t="s">
        <v>1439</v>
      </c>
      <c r="C11" s="1287">
        <f t="shared" si="1"/>
        <v>0</v>
      </c>
      <c r="D11" s="1281">
        <f t="shared" si="2"/>
        <v>0</v>
      </c>
      <c r="E11" s="1287">
        <f t="shared" si="3"/>
        <v>0</v>
      </c>
      <c r="F11" s="1281">
        <f t="shared" si="4"/>
        <v>0</v>
      </c>
      <c r="G11" s="1287">
        <f t="shared" si="5"/>
        <v>0</v>
      </c>
      <c r="H11" s="1281">
        <f t="shared" si="6"/>
        <v>0</v>
      </c>
      <c r="I11" s="1287">
        <f t="shared" si="7"/>
        <v>0</v>
      </c>
      <c r="J11" s="1281">
        <f t="shared" si="8"/>
        <v>0</v>
      </c>
      <c r="AA11" s="1288"/>
      <c r="AB11" s="1285"/>
      <c r="AC11" s="1288"/>
      <c r="AD11" s="1285"/>
      <c r="AE11" s="1288"/>
      <c r="AF11" s="1285"/>
      <c r="AG11" s="1288"/>
      <c r="AH11" s="1286"/>
    </row>
    <row r="12" spans="1:43" ht="20.25" customHeight="1" x14ac:dyDescent="0.2">
      <c r="A12" s="1278" t="s">
        <v>1435</v>
      </c>
      <c r="B12" s="1289" t="s">
        <v>1440</v>
      </c>
      <c r="C12" s="1287">
        <f t="shared" si="1"/>
        <v>0</v>
      </c>
      <c r="D12" s="1281">
        <f t="shared" si="2"/>
        <v>0</v>
      </c>
      <c r="E12" s="1287">
        <f t="shared" si="3"/>
        <v>0</v>
      </c>
      <c r="F12" s="1281">
        <f t="shared" si="4"/>
        <v>0</v>
      </c>
      <c r="G12" s="1287">
        <f t="shared" si="5"/>
        <v>0</v>
      </c>
      <c r="H12" s="1281">
        <f t="shared" si="6"/>
        <v>0</v>
      </c>
      <c r="I12" s="1287">
        <f t="shared" si="7"/>
        <v>0</v>
      </c>
      <c r="J12" s="1281">
        <f t="shared" si="8"/>
        <v>0</v>
      </c>
      <c r="AA12" s="1288"/>
      <c r="AB12" s="1285"/>
      <c r="AC12" s="1288"/>
      <c r="AD12" s="1285"/>
      <c r="AE12" s="1288"/>
      <c r="AF12" s="1285"/>
      <c r="AG12" s="1288"/>
      <c r="AH12" s="1286"/>
    </row>
    <row r="13" spans="1:43" ht="20.25" customHeight="1" x14ac:dyDescent="0.2">
      <c r="A13" s="1278" t="s">
        <v>1436</v>
      </c>
      <c r="B13" s="1289" t="s">
        <v>1441</v>
      </c>
      <c r="C13" s="1287">
        <f t="shared" si="1"/>
        <v>0</v>
      </c>
      <c r="D13" s="1281">
        <f t="shared" si="2"/>
        <v>0</v>
      </c>
      <c r="E13" s="1287">
        <f t="shared" si="3"/>
        <v>0</v>
      </c>
      <c r="F13" s="1281">
        <f t="shared" si="4"/>
        <v>0</v>
      </c>
      <c r="G13" s="1287">
        <f t="shared" si="5"/>
        <v>0</v>
      </c>
      <c r="H13" s="1281">
        <f t="shared" si="6"/>
        <v>0</v>
      </c>
      <c r="I13" s="1287">
        <f t="shared" si="7"/>
        <v>0</v>
      </c>
      <c r="J13" s="1281">
        <f t="shared" si="8"/>
        <v>0</v>
      </c>
      <c r="AA13" s="1288"/>
      <c r="AB13" s="1285"/>
      <c r="AC13" s="1288"/>
      <c r="AD13" s="1285"/>
      <c r="AE13" s="1288"/>
      <c r="AF13" s="1285"/>
      <c r="AG13" s="1288"/>
      <c r="AH13" s="1286"/>
    </row>
    <row r="14" spans="1:43" ht="20.25" customHeight="1" x14ac:dyDescent="0.2">
      <c r="A14" s="1278" t="s">
        <v>1125</v>
      </c>
      <c r="B14" s="1289" t="s">
        <v>1126</v>
      </c>
      <c r="C14" s="1287">
        <f t="shared" si="1"/>
        <v>0</v>
      </c>
      <c r="D14" s="1281">
        <f t="shared" si="2"/>
        <v>0</v>
      </c>
      <c r="E14" s="1287">
        <f t="shared" si="3"/>
        <v>0</v>
      </c>
      <c r="F14" s="1281">
        <f t="shared" si="4"/>
        <v>0</v>
      </c>
      <c r="G14" s="1287">
        <f t="shared" si="5"/>
        <v>0</v>
      </c>
      <c r="H14" s="1281">
        <f t="shared" si="6"/>
        <v>0</v>
      </c>
      <c r="I14" s="1287">
        <f t="shared" si="7"/>
        <v>0</v>
      </c>
      <c r="J14" s="1281">
        <f t="shared" si="8"/>
        <v>0</v>
      </c>
      <c r="AA14" s="1288"/>
      <c r="AB14" s="1285"/>
      <c r="AC14" s="1288"/>
      <c r="AD14" s="1285"/>
      <c r="AE14" s="1288"/>
      <c r="AF14" s="1285"/>
      <c r="AG14" s="1288"/>
      <c r="AH14" s="1286"/>
    </row>
    <row r="15" spans="1:43" ht="20.25" customHeight="1" x14ac:dyDescent="0.2">
      <c r="A15" s="1278" t="s">
        <v>1131</v>
      </c>
      <c r="B15" s="1289" t="s">
        <v>255</v>
      </c>
      <c r="C15" s="1287">
        <f t="shared" si="1"/>
        <v>0</v>
      </c>
      <c r="D15" s="1281">
        <f t="shared" si="2"/>
        <v>0</v>
      </c>
      <c r="E15" s="1287">
        <f t="shared" si="3"/>
        <v>0</v>
      </c>
      <c r="F15" s="1281">
        <f t="shared" si="4"/>
        <v>0</v>
      </c>
      <c r="G15" s="1287">
        <f t="shared" si="5"/>
        <v>0</v>
      </c>
      <c r="H15" s="1281">
        <f t="shared" si="6"/>
        <v>0</v>
      </c>
      <c r="I15" s="1287">
        <f t="shared" si="7"/>
        <v>0</v>
      </c>
      <c r="J15" s="1281">
        <f t="shared" si="8"/>
        <v>0</v>
      </c>
      <c r="AA15" s="1288"/>
      <c r="AB15" s="1285"/>
      <c r="AC15" s="1288"/>
      <c r="AD15" s="1285"/>
      <c r="AE15" s="1288"/>
      <c r="AF15" s="1285"/>
      <c r="AG15" s="1288"/>
      <c r="AH15" s="1286"/>
    </row>
    <row r="16" spans="1:43" ht="20.25" customHeight="1" x14ac:dyDescent="0.2">
      <c r="A16" s="1278" t="s">
        <v>1133</v>
      </c>
      <c r="B16" s="1289" t="s">
        <v>256</v>
      </c>
      <c r="C16" s="1287">
        <f t="shared" si="1"/>
        <v>0</v>
      </c>
      <c r="D16" s="1281">
        <f t="shared" si="2"/>
        <v>0</v>
      </c>
      <c r="E16" s="1287">
        <f t="shared" si="3"/>
        <v>0</v>
      </c>
      <c r="F16" s="1281">
        <f t="shared" si="4"/>
        <v>0</v>
      </c>
      <c r="G16" s="1287">
        <f t="shared" si="5"/>
        <v>0</v>
      </c>
      <c r="H16" s="1281">
        <f t="shared" si="6"/>
        <v>0</v>
      </c>
      <c r="I16" s="1287">
        <f t="shared" si="7"/>
        <v>0</v>
      </c>
      <c r="J16" s="1281">
        <f t="shared" si="8"/>
        <v>0</v>
      </c>
      <c r="AA16" s="1288"/>
      <c r="AB16" s="1285"/>
      <c r="AC16" s="1288"/>
      <c r="AD16" s="1285"/>
      <c r="AE16" s="1288"/>
      <c r="AF16" s="1285"/>
      <c r="AG16" s="1288"/>
      <c r="AH16" s="1286"/>
    </row>
    <row r="17" spans="1:36" s="1778" customFormat="1" ht="20.25" customHeight="1" x14ac:dyDescent="0.2">
      <c r="A17" s="1278" t="s">
        <v>1135</v>
      </c>
      <c r="B17" s="1289" t="s">
        <v>257</v>
      </c>
      <c r="C17" s="1776">
        <f t="shared" si="1"/>
        <v>0</v>
      </c>
      <c r="D17" s="1777">
        <f t="shared" si="2"/>
        <v>0</v>
      </c>
      <c r="E17" s="1776">
        <f t="shared" si="3"/>
        <v>0</v>
      </c>
      <c r="F17" s="1777">
        <f t="shared" si="4"/>
        <v>0</v>
      </c>
      <c r="G17" s="1776">
        <f t="shared" si="5"/>
        <v>0</v>
      </c>
      <c r="H17" s="1777">
        <f t="shared" si="6"/>
        <v>0</v>
      </c>
      <c r="I17" s="1776">
        <f t="shared" si="7"/>
        <v>0</v>
      </c>
      <c r="J17" s="1777">
        <f t="shared" si="8"/>
        <v>0</v>
      </c>
      <c r="AA17" s="1779"/>
      <c r="AB17" s="1780"/>
      <c r="AC17" s="1779"/>
      <c r="AD17" s="1780"/>
      <c r="AE17" s="1779"/>
      <c r="AF17" s="1780"/>
      <c r="AG17" s="1779"/>
      <c r="AH17" s="1781"/>
    </row>
    <row r="18" spans="1:36" ht="20.25" customHeight="1" x14ac:dyDescent="0.2">
      <c r="A18" s="1278" t="s">
        <v>1966</v>
      </c>
      <c r="B18" s="1289" t="s">
        <v>1673</v>
      </c>
      <c r="C18" s="1287">
        <f t="shared" ref="C18:C23" si="9">ROUND(AA18,2)</f>
        <v>0</v>
      </c>
      <c r="D18" s="1281">
        <f t="shared" ref="D18:D23" si="10">ROUND(AB18,2)</f>
        <v>0</v>
      </c>
      <c r="E18" s="1287">
        <f t="shared" ref="E18:E23" si="11">ROUND(AC18,2)</f>
        <v>0</v>
      </c>
      <c r="F18" s="1281">
        <f t="shared" ref="F18:F23" si="12">ROUND(AD18,2)</f>
        <v>0</v>
      </c>
      <c r="G18" s="1287">
        <f t="shared" ref="G18:G23" si="13">ROUND(AE18,2)</f>
        <v>0</v>
      </c>
      <c r="H18" s="1281">
        <f t="shared" ref="H18:H23" si="14">ROUND(AF18,2)</f>
        <v>0</v>
      </c>
      <c r="I18" s="1287">
        <f t="shared" ref="I18:I23" si="15">ROUND(AG18,2)</f>
        <v>0</v>
      </c>
      <c r="J18" s="1281">
        <f t="shared" ref="J18:J23" si="16">ROUND(AH18,2)</f>
        <v>0</v>
      </c>
      <c r="AA18" s="1288"/>
      <c r="AB18" s="1285"/>
      <c r="AC18" s="1288"/>
      <c r="AD18" s="1285"/>
      <c r="AE18" s="1288"/>
      <c r="AF18" s="1285"/>
      <c r="AG18" s="1288"/>
      <c r="AH18" s="1286"/>
    </row>
    <row r="19" spans="1:36" ht="20.25" customHeight="1" x14ac:dyDescent="0.2">
      <c r="A19" s="1278" t="s">
        <v>1967</v>
      </c>
      <c r="B19" s="1289" t="s">
        <v>1674</v>
      </c>
      <c r="C19" s="1287">
        <f t="shared" si="9"/>
        <v>0</v>
      </c>
      <c r="D19" s="1281">
        <f t="shared" si="10"/>
        <v>0</v>
      </c>
      <c r="E19" s="1287">
        <f t="shared" si="11"/>
        <v>0</v>
      </c>
      <c r="F19" s="1281">
        <f t="shared" si="12"/>
        <v>0</v>
      </c>
      <c r="G19" s="1287">
        <f t="shared" si="13"/>
        <v>0</v>
      </c>
      <c r="H19" s="1281">
        <f t="shared" si="14"/>
        <v>0</v>
      </c>
      <c r="I19" s="1287">
        <f t="shared" si="15"/>
        <v>0</v>
      </c>
      <c r="J19" s="1281">
        <f t="shared" si="16"/>
        <v>0</v>
      </c>
      <c r="AA19" s="1288"/>
      <c r="AB19" s="1285"/>
      <c r="AC19" s="1288"/>
      <c r="AD19" s="1285"/>
      <c r="AE19" s="1288"/>
      <c r="AF19" s="1285"/>
      <c r="AG19" s="1288"/>
      <c r="AH19" s="1286"/>
    </row>
    <row r="20" spans="1:36" ht="20.25" customHeight="1" x14ac:dyDescent="0.2">
      <c r="A20" s="1278" t="s">
        <v>1968</v>
      </c>
      <c r="B20" s="1289" t="s">
        <v>1675</v>
      </c>
      <c r="C20" s="1287">
        <f t="shared" si="9"/>
        <v>0</v>
      </c>
      <c r="D20" s="1281">
        <f t="shared" si="10"/>
        <v>0</v>
      </c>
      <c r="E20" s="1287">
        <f t="shared" si="11"/>
        <v>0</v>
      </c>
      <c r="F20" s="1281">
        <f t="shared" si="12"/>
        <v>0</v>
      </c>
      <c r="G20" s="1287">
        <f t="shared" si="13"/>
        <v>0</v>
      </c>
      <c r="H20" s="1281">
        <f t="shared" si="14"/>
        <v>0</v>
      </c>
      <c r="I20" s="1287">
        <f t="shared" si="15"/>
        <v>0</v>
      </c>
      <c r="J20" s="1281">
        <f t="shared" si="16"/>
        <v>0</v>
      </c>
      <c r="AA20" s="1288"/>
      <c r="AB20" s="1285"/>
      <c r="AC20" s="1288"/>
      <c r="AD20" s="1285"/>
      <c r="AE20" s="1288"/>
      <c r="AF20" s="1285"/>
      <c r="AG20" s="1288"/>
      <c r="AH20" s="1286"/>
    </row>
    <row r="21" spans="1:36" ht="20.25" customHeight="1" x14ac:dyDescent="0.2">
      <c r="A21" s="1278" t="s">
        <v>1969</v>
      </c>
      <c r="B21" s="1289" t="s">
        <v>1676</v>
      </c>
      <c r="C21" s="1287">
        <f t="shared" si="9"/>
        <v>0</v>
      </c>
      <c r="D21" s="1281">
        <f t="shared" si="10"/>
        <v>0</v>
      </c>
      <c r="E21" s="1287">
        <f t="shared" si="11"/>
        <v>0</v>
      </c>
      <c r="F21" s="1281">
        <f t="shared" si="12"/>
        <v>0</v>
      </c>
      <c r="G21" s="1287">
        <f t="shared" si="13"/>
        <v>0</v>
      </c>
      <c r="H21" s="1281">
        <f t="shared" si="14"/>
        <v>0</v>
      </c>
      <c r="I21" s="1287">
        <f t="shared" si="15"/>
        <v>0</v>
      </c>
      <c r="J21" s="1281">
        <f t="shared" si="16"/>
        <v>0</v>
      </c>
      <c r="AA21" s="1288"/>
      <c r="AB21" s="1285"/>
      <c r="AC21" s="1288"/>
      <c r="AD21" s="1285"/>
      <c r="AE21" s="1288"/>
      <c r="AF21" s="1285"/>
      <c r="AG21" s="1288"/>
      <c r="AH21" s="1286"/>
    </row>
    <row r="22" spans="1:36" ht="20.25" customHeight="1" x14ac:dyDescent="0.2">
      <c r="A22" s="1278" t="s">
        <v>1743</v>
      </c>
      <c r="B22" s="1289" t="s">
        <v>1677</v>
      </c>
      <c r="C22" s="1287">
        <f t="shared" si="9"/>
        <v>0</v>
      </c>
      <c r="D22" s="1281">
        <f t="shared" si="10"/>
        <v>0</v>
      </c>
      <c r="E22" s="1287">
        <f t="shared" si="11"/>
        <v>0</v>
      </c>
      <c r="F22" s="1281">
        <f t="shared" si="12"/>
        <v>0</v>
      </c>
      <c r="G22" s="1287">
        <f t="shared" si="13"/>
        <v>0</v>
      </c>
      <c r="H22" s="1281">
        <f t="shared" si="14"/>
        <v>0</v>
      </c>
      <c r="I22" s="1287">
        <f t="shared" si="15"/>
        <v>0</v>
      </c>
      <c r="J22" s="1281">
        <f t="shared" si="16"/>
        <v>0</v>
      </c>
      <c r="AA22" s="1288"/>
      <c r="AB22" s="1285"/>
      <c r="AC22" s="1288"/>
      <c r="AD22" s="1285"/>
      <c r="AE22" s="1288"/>
      <c r="AF22" s="1285"/>
      <c r="AG22" s="1288"/>
      <c r="AH22" s="1286"/>
    </row>
    <row r="23" spans="1:36" ht="20.25" customHeight="1" thickBot="1" x14ac:dyDescent="0.25">
      <c r="A23" s="1278" t="s">
        <v>1137</v>
      </c>
      <c r="B23" s="1289" t="s">
        <v>469</v>
      </c>
      <c r="C23" s="1287">
        <f t="shared" si="9"/>
        <v>0</v>
      </c>
      <c r="D23" s="1281">
        <f t="shared" si="10"/>
        <v>0</v>
      </c>
      <c r="E23" s="1287">
        <f t="shared" si="11"/>
        <v>0</v>
      </c>
      <c r="F23" s="1281">
        <f t="shared" si="12"/>
        <v>0</v>
      </c>
      <c r="G23" s="1287">
        <f t="shared" si="13"/>
        <v>0</v>
      </c>
      <c r="H23" s="1281">
        <f t="shared" si="14"/>
        <v>0</v>
      </c>
      <c r="I23" s="1287">
        <f t="shared" si="15"/>
        <v>0</v>
      </c>
      <c r="J23" s="1281">
        <f t="shared" si="16"/>
        <v>0</v>
      </c>
      <c r="AA23" s="1288"/>
      <c r="AB23" s="1285"/>
      <c r="AC23" s="1288"/>
      <c r="AD23" s="1285"/>
      <c r="AE23" s="1288"/>
      <c r="AF23" s="1285"/>
      <c r="AG23" s="1288"/>
      <c r="AH23" s="1286"/>
    </row>
    <row r="24" spans="1:36" ht="33" customHeight="1" thickTop="1" thickBot="1" x14ac:dyDescent="0.25">
      <c r="A24" s="12" t="s">
        <v>265</v>
      </c>
      <c r="B24" s="10"/>
      <c r="C24" s="1290">
        <f t="shared" ref="C24:J24" si="17">SUM(C6:C23)</f>
        <v>0</v>
      </c>
      <c r="D24" s="1291">
        <f t="shared" si="17"/>
        <v>0</v>
      </c>
      <c r="E24" s="1290">
        <f t="shared" si="17"/>
        <v>0</v>
      </c>
      <c r="F24" s="1291">
        <f t="shared" si="17"/>
        <v>0</v>
      </c>
      <c r="G24" s="1290">
        <f t="shared" si="17"/>
        <v>0</v>
      </c>
      <c r="H24" s="1291">
        <f t="shared" si="17"/>
        <v>0</v>
      </c>
      <c r="I24" s="1290">
        <f t="shared" si="17"/>
        <v>0</v>
      </c>
      <c r="J24" s="1291">
        <f t="shared" si="17"/>
        <v>0</v>
      </c>
      <c r="AA24" s="1290">
        <f t="shared" ref="AA24:AH24" si="18">SUM(AA6:AA23)</f>
        <v>0</v>
      </c>
      <c r="AB24" s="1291">
        <f t="shared" si="18"/>
        <v>0</v>
      </c>
      <c r="AC24" s="1290">
        <f t="shared" si="18"/>
        <v>0</v>
      </c>
      <c r="AD24" s="1291">
        <f t="shared" si="18"/>
        <v>0</v>
      </c>
      <c r="AE24" s="1290">
        <f t="shared" si="18"/>
        <v>0</v>
      </c>
      <c r="AF24" s="1291">
        <f t="shared" si="18"/>
        <v>0</v>
      </c>
      <c r="AG24" s="1290">
        <f t="shared" si="18"/>
        <v>0</v>
      </c>
      <c r="AH24" s="1292">
        <f t="shared" si="18"/>
        <v>0</v>
      </c>
    </row>
    <row r="25" spans="1:36" ht="8.25" customHeight="1" x14ac:dyDescent="0.2">
      <c r="A25" s="6"/>
    </row>
    <row r="26" spans="1:36" ht="13.2" x14ac:dyDescent="0.25">
      <c r="A26" s="945"/>
    </row>
    <row r="27" spans="1:36" ht="13.8" x14ac:dyDescent="0.2">
      <c r="A27" s="2035" t="s">
        <v>1448</v>
      </c>
      <c r="B27" s="2035"/>
      <c r="C27" s="2035"/>
      <c r="D27" s="2035"/>
      <c r="E27" s="2035"/>
      <c r="F27" s="2035"/>
      <c r="G27" s="2035"/>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row>
    <row r="28" spans="1:36" ht="13.8" x14ac:dyDescent="0.2">
      <c r="A28" s="1351"/>
      <c r="B28" s="1351"/>
      <c r="C28" s="1351"/>
      <c r="D28" s="1351"/>
      <c r="E28" s="1351"/>
      <c r="F28" s="1351"/>
      <c r="G28" s="1351"/>
      <c r="H28" s="1351"/>
      <c r="I28" s="1351"/>
      <c r="J28" s="1351"/>
      <c r="K28" s="1351"/>
      <c r="L28" s="1351"/>
      <c r="M28" s="1351"/>
      <c r="N28" s="1351"/>
      <c r="O28" s="1351"/>
      <c r="P28" s="1351"/>
      <c r="Q28" s="1351"/>
      <c r="R28" s="1351"/>
      <c r="S28" s="1351"/>
      <c r="T28" s="1351"/>
      <c r="U28" s="1351"/>
      <c r="V28" s="1351"/>
      <c r="W28" s="1351"/>
      <c r="X28" s="1351"/>
      <c r="Y28" s="1351"/>
      <c r="Z28" s="1351"/>
      <c r="AA28" s="1351"/>
      <c r="AB28" s="1351"/>
      <c r="AC28" s="1351"/>
    </row>
    <row r="29" spans="1:36" x14ac:dyDescent="0.2">
      <c r="AA29"/>
    </row>
    <row r="30" spans="1:36" ht="30" customHeight="1" thickBot="1" x14ac:dyDescent="0.25">
      <c r="A30" s="5"/>
      <c r="C30" s="1293"/>
      <c r="D30" s="1293"/>
      <c r="E30" s="1293"/>
      <c r="F30" s="1293"/>
      <c r="G30" s="2036"/>
      <c r="H30" s="2036"/>
      <c r="I30" s="2036"/>
      <c r="J30" s="2036"/>
      <c r="K30" s="2036"/>
      <c r="L30" s="2036"/>
    </row>
    <row r="31" spans="1:36" ht="24.75" customHeight="1" thickBot="1" x14ac:dyDescent="0.25">
      <c r="A31" s="7"/>
      <c r="B31" s="8"/>
      <c r="D31" s="1294"/>
      <c r="E31" s="1294"/>
      <c r="F31" s="1294"/>
      <c r="G31" s="1294"/>
      <c r="H31" s="1294"/>
      <c r="I31" s="1295"/>
      <c r="J31" s="1295"/>
      <c r="K31" s="1295"/>
      <c r="L31" s="1296"/>
      <c r="AA31" s="1295"/>
      <c r="AB31" s="1295"/>
      <c r="AC31" s="1295"/>
      <c r="AD31" s="1295"/>
      <c r="AE31" s="1295"/>
      <c r="AF31" s="1295"/>
      <c r="AG31" s="1295"/>
      <c r="AH31" s="1295"/>
      <c r="AI31" s="1295"/>
      <c r="AJ31" s="1296"/>
    </row>
    <row r="32" spans="1:36" ht="52.5" customHeight="1" thickTop="1" x14ac:dyDescent="0.2">
      <c r="A32" s="1269" t="s">
        <v>295</v>
      </c>
      <c r="B32" s="1270" t="s">
        <v>262</v>
      </c>
      <c r="C32" s="2032" t="s">
        <v>1449</v>
      </c>
      <c r="D32" s="2033"/>
      <c r="E32" s="2032" t="s">
        <v>1450</v>
      </c>
      <c r="F32" s="2033"/>
      <c r="G32" s="2032" t="s">
        <v>1451</v>
      </c>
      <c r="H32" s="2033"/>
      <c r="I32" s="2032" t="s">
        <v>0</v>
      </c>
      <c r="J32" s="2033"/>
      <c r="K32" s="2032" t="s">
        <v>1</v>
      </c>
      <c r="L32" s="2034"/>
      <c r="AA32" s="2032" t="s">
        <v>1452</v>
      </c>
      <c r="AB32" s="2033"/>
      <c r="AC32" s="2032" t="s">
        <v>1453</v>
      </c>
      <c r="AD32" s="2033"/>
      <c r="AE32" s="2032" t="s">
        <v>1454</v>
      </c>
      <c r="AF32" s="2033"/>
      <c r="AG32" s="2032" t="s">
        <v>1455</v>
      </c>
      <c r="AH32" s="2033"/>
      <c r="AI32" s="2032" t="s">
        <v>1456</v>
      </c>
      <c r="AJ32" s="2034"/>
    </row>
    <row r="33" spans="1:36" ht="20.25" customHeight="1" thickBot="1" x14ac:dyDescent="0.25">
      <c r="A33" s="1273"/>
      <c r="B33" s="1274"/>
      <c r="C33" s="1275" t="s">
        <v>263</v>
      </c>
      <c r="D33" s="1277" t="s">
        <v>264</v>
      </c>
      <c r="E33" s="1275" t="s">
        <v>263</v>
      </c>
      <c r="F33" s="1277" t="s">
        <v>264</v>
      </c>
      <c r="G33" s="1275" t="s">
        <v>263</v>
      </c>
      <c r="H33" s="1277" t="s">
        <v>264</v>
      </c>
      <c r="I33" s="1275" t="s">
        <v>263</v>
      </c>
      <c r="J33" s="1277" t="s">
        <v>264</v>
      </c>
      <c r="K33" s="1275" t="s">
        <v>263</v>
      </c>
      <c r="L33" s="1277" t="s">
        <v>264</v>
      </c>
      <c r="AA33" s="1275" t="s">
        <v>263</v>
      </c>
      <c r="AB33" s="1277" t="s">
        <v>264</v>
      </c>
      <c r="AC33" s="1275" t="s">
        <v>263</v>
      </c>
      <c r="AD33" s="1277" t="s">
        <v>264</v>
      </c>
      <c r="AE33" s="1275" t="s">
        <v>263</v>
      </c>
      <c r="AF33" s="1277" t="s">
        <v>264</v>
      </c>
      <c r="AG33" s="1275" t="s">
        <v>263</v>
      </c>
      <c r="AH33" s="1277" t="s">
        <v>264</v>
      </c>
      <c r="AI33" s="1275" t="s">
        <v>263</v>
      </c>
      <c r="AJ33" s="1277" t="s">
        <v>264</v>
      </c>
    </row>
    <row r="34" spans="1:36" ht="20.25" customHeight="1" thickTop="1" x14ac:dyDescent="0.2">
      <c r="A34" s="1278" t="s">
        <v>1122</v>
      </c>
      <c r="B34" s="1279" t="s">
        <v>506</v>
      </c>
      <c r="C34" s="1297">
        <f t="shared" ref="C34:L37" si="19">ROUND(AA34,0)</f>
        <v>0</v>
      </c>
      <c r="D34" s="1298">
        <f t="shared" si="19"/>
        <v>0</v>
      </c>
      <c r="E34" s="1297">
        <f t="shared" si="19"/>
        <v>0</v>
      </c>
      <c r="F34" s="1298">
        <f t="shared" si="19"/>
        <v>0</v>
      </c>
      <c r="G34" s="1297">
        <f t="shared" si="19"/>
        <v>0</v>
      </c>
      <c r="H34" s="1298">
        <f t="shared" si="19"/>
        <v>0</v>
      </c>
      <c r="I34" s="1297">
        <f t="shared" si="19"/>
        <v>0</v>
      </c>
      <c r="J34" s="1298">
        <f t="shared" si="19"/>
        <v>0</v>
      </c>
      <c r="K34" s="1297">
        <f t="shared" si="19"/>
        <v>0</v>
      </c>
      <c r="L34" s="1298">
        <f t="shared" si="19"/>
        <v>0</v>
      </c>
      <c r="AA34" s="1352"/>
      <c r="AB34" s="1353"/>
      <c r="AC34" s="1352"/>
      <c r="AD34" s="1353"/>
      <c r="AE34" s="1352"/>
      <c r="AF34" s="1353"/>
      <c r="AG34" s="1352"/>
      <c r="AH34" s="1353"/>
      <c r="AI34" s="1352"/>
      <c r="AJ34" s="1353"/>
    </row>
    <row r="35" spans="1:36" ht="20.25" customHeight="1" x14ac:dyDescent="0.2">
      <c r="A35" s="1278" t="s">
        <v>1123</v>
      </c>
      <c r="B35" s="1283" t="s">
        <v>253</v>
      </c>
      <c r="C35" s="1299">
        <f t="shared" si="19"/>
        <v>0</v>
      </c>
      <c r="D35" s="1300">
        <f t="shared" si="19"/>
        <v>0</v>
      </c>
      <c r="E35" s="1299">
        <f t="shared" si="19"/>
        <v>0</v>
      </c>
      <c r="F35" s="1300">
        <f t="shared" si="19"/>
        <v>0</v>
      </c>
      <c r="G35" s="1299">
        <f t="shared" si="19"/>
        <v>0</v>
      </c>
      <c r="H35" s="1300">
        <f t="shared" si="19"/>
        <v>0</v>
      </c>
      <c r="I35" s="1299">
        <f t="shared" si="19"/>
        <v>0</v>
      </c>
      <c r="J35" s="1300">
        <f t="shared" si="19"/>
        <v>0</v>
      </c>
      <c r="K35" s="1299">
        <f t="shared" si="19"/>
        <v>0</v>
      </c>
      <c r="L35" s="1300">
        <f t="shared" si="19"/>
        <v>0</v>
      </c>
      <c r="AA35" s="1354"/>
      <c r="AB35" s="1355"/>
      <c r="AC35" s="1354"/>
      <c r="AD35" s="1355"/>
      <c r="AE35" s="1354"/>
      <c r="AF35" s="1355"/>
      <c r="AG35" s="1354"/>
      <c r="AH35" s="1355"/>
      <c r="AI35" s="1354"/>
      <c r="AJ35" s="1355"/>
    </row>
    <row r="36" spans="1:36" ht="20.25" customHeight="1" x14ac:dyDescent="0.2">
      <c r="A36" s="1278" t="s">
        <v>1124</v>
      </c>
      <c r="B36" s="1283" t="s">
        <v>254</v>
      </c>
      <c r="C36" s="1301">
        <f t="shared" si="19"/>
        <v>0</v>
      </c>
      <c r="D36" s="1298">
        <f t="shared" si="19"/>
        <v>0</v>
      </c>
      <c r="E36" s="1301">
        <f t="shared" si="19"/>
        <v>0</v>
      </c>
      <c r="F36" s="1298">
        <f t="shared" si="19"/>
        <v>0</v>
      </c>
      <c r="G36" s="1301">
        <f t="shared" si="19"/>
        <v>0</v>
      </c>
      <c r="H36" s="1298">
        <f t="shared" si="19"/>
        <v>0</v>
      </c>
      <c r="I36" s="1301">
        <f t="shared" si="19"/>
        <v>0</v>
      </c>
      <c r="J36" s="1298">
        <f t="shared" si="19"/>
        <v>0</v>
      </c>
      <c r="K36" s="1301">
        <f t="shared" si="19"/>
        <v>0</v>
      </c>
      <c r="L36" s="1298">
        <f t="shared" si="19"/>
        <v>0</v>
      </c>
      <c r="AA36" s="1356"/>
      <c r="AB36" s="1353"/>
      <c r="AC36" s="1356"/>
      <c r="AD36" s="1353"/>
      <c r="AE36" s="1356"/>
      <c r="AF36" s="1353"/>
      <c r="AG36" s="1356"/>
      <c r="AH36" s="1353"/>
      <c r="AI36" s="1356"/>
      <c r="AJ36" s="1353"/>
    </row>
    <row r="37" spans="1:36" ht="20.25" customHeight="1" x14ac:dyDescent="0.2">
      <c r="A37" s="1278" t="s">
        <v>1432</v>
      </c>
      <c r="B37" s="1283" t="s">
        <v>1437</v>
      </c>
      <c r="C37" s="1302">
        <f t="shared" si="19"/>
        <v>0</v>
      </c>
      <c r="D37" s="1300">
        <f t="shared" si="19"/>
        <v>0</v>
      </c>
      <c r="E37" s="1302">
        <f t="shared" si="19"/>
        <v>0</v>
      </c>
      <c r="F37" s="1300">
        <f t="shared" si="19"/>
        <v>0</v>
      </c>
      <c r="G37" s="1302">
        <f t="shared" si="19"/>
        <v>0</v>
      </c>
      <c r="H37" s="1300">
        <f t="shared" si="19"/>
        <v>0</v>
      </c>
      <c r="I37" s="1302">
        <f t="shared" si="19"/>
        <v>0</v>
      </c>
      <c r="J37" s="1300">
        <f t="shared" si="19"/>
        <v>0</v>
      </c>
      <c r="K37" s="1302">
        <f t="shared" si="19"/>
        <v>0</v>
      </c>
      <c r="L37" s="1300">
        <f t="shared" si="19"/>
        <v>0</v>
      </c>
      <c r="AA37" s="1357"/>
      <c r="AB37" s="1355"/>
      <c r="AC37" s="1357"/>
      <c r="AD37" s="1355"/>
      <c r="AE37" s="1357"/>
      <c r="AF37" s="1355"/>
      <c r="AG37" s="1357"/>
      <c r="AH37" s="1355"/>
      <c r="AI37" s="1357"/>
      <c r="AJ37" s="1355"/>
    </row>
    <row r="38" spans="1:36" ht="20.25" customHeight="1" x14ac:dyDescent="0.2">
      <c r="A38" s="1278" t="s">
        <v>1433</v>
      </c>
      <c r="B38" s="1289" t="s">
        <v>1438</v>
      </c>
      <c r="C38" s="1302">
        <f>ROUND(AA38,0)</f>
        <v>0</v>
      </c>
      <c r="D38" s="1300">
        <f t="shared" ref="D38:D45" si="20">ROUND(AB38,0)</f>
        <v>0</v>
      </c>
      <c r="E38" s="1302">
        <f t="shared" ref="E38:E45" si="21">ROUND(AC38,0)</f>
        <v>0</v>
      </c>
      <c r="F38" s="1300">
        <f t="shared" ref="F38:F45" si="22">ROUND(AD38,0)</f>
        <v>0</v>
      </c>
      <c r="G38" s="1302">
        <f t="shared" ref="G38:G45" si="23">ROUND(AE38,0)</f>
        <v>0</v>
      </c>
      <c r="H38" s="1300">
        <f t="shared" ref="H38:H45" si="24">ROUND(AF38,0)</f>
        <v>0</v>
      </c>
      <c r="I38" s="1302">
        <f t="shared" ref="I38:I45" si="25">ROUND(AG38,0)</f>
        <v>0</v>
      </c>
      <c r="J38" s="1300">
        <f t="shared" ref="J38:J45" si="26">ROUND(AH38,0)</f>
        <v>0</v>
      </c>
      <c r="K38" s="1302">
        <f t="shared" ref="K38:K45" si="27">ROUND(AI38,0)</f>
        <v>0</v>
      </c>
      <c r="L38" s="1300">
        <f t="shared" ref="L38:L45" si="28">ROUND(AJ38,0)</f>
        <v>0</v>
      </c>
      <c r="AA38" s="1357"/>
      <c r="AB38" s="1355"/>
      <c r="AC38" s="1357"/>
      <c r="AD38" s="1355"/>
      <c r="AE38" s="1357"/>
      <c r="AF38" s="1355"/>
      <c r="AG38" s="1357"/>
      <c r="AH38" s="1355"/>
      <c r="AI38" s="1357"/>
      <c r="AJ38" s="1355"/>
    </row>
    <row r="39" spans="1:36" ht="20.25" customHeight="1" x14ac:dyDescent="0.2">
      <c r="A39" s="1278" t="s">
        <v>1434</v>
      </c>
      <c r="B39" s="1289" t="s">
        <v>1439</v>
      </c>
      <c r="C39" s="1302">
        <f t="shared" ref="C39:C45" si="29">ROUND(AA39,0)</f>
        <v>0</v>
      </c>
      <c r="D39" s="1300">
        <f t="shared" si="20"/>
        <v>0</v>
      </c>
      <c r="E39" s="1302">
        <f t="shared" si="21"/>
        <v>0</v>
      </c>
      <c r="F39" s="1300">
        <f t="shared" si="22"/>
        <v>0</v>
      </c>
      <c r="G39" s="1302">
        <f t="shared" si="23"/>
        <v>0</v>
      </c>
      <c r="H39" s="1300">
        <f t="shared" si="24"/>
        <v>0</v>
      </c>
      <c r="I39" s="1302">
        <f t="shared" si="25"/>
        <v>0</v>
      </c>
      <c r="J39" s="1300">
        <f t="shared" si="26"/>
        <v>0</v>
      </c>
      <c r="K39" s="1302">
        <f t="shared" si="27"/>
        <v>0</v>
      </c>
      <c r="L39" s="1300">
        <f t="shared" si="28"/>
        <v>0</v>
      </c>
      <c r="AA39" s="1357"/>
      <c r="AB39" s="1355"/>
      <c r="AC39" s="1357"/>
      <c r="AD39" s="1355"/>
      <c r="AE39" s="1357"/>
      <c r="AF39" s="1355"/>
      <c r="AG39" s="1357"/>
      <c r="AH39" s="1355"/>
      <c r="AI39" s="1357"/>
      <c r="AJ39" s="1355"/>
    </row>
    <row r="40" spans="1:36" ht="20.25" customHeight="1" x14ac:dyDescent="0.2">
      <c r="A40" s="1278" t="s">
        <v>1435</v>
      </c>
      <c r="B40" s="1289" t="s">
        <v>1440</v>
      </c>
      <c r="C40" s="1302">
        <f t="shared" si="29"/>
        <v>0</v>
      </c>
      <c r="D40" s="1300">
        <f t="shared" si="20"/>
        <v>0</v>
      </c>
      <c r="E40" s="1302">
        <f t="shared" si="21"/>
        <v>0</v>
      </c>
      <c r="F40" s="1300">
        <f t="shared" si="22"/>
        <v>0</v>
      </c>
      <c r="G40" s="1302">
        <f t="shared" si="23"/>
        <v>0</v>
      </c>
      <c r="H40" s="1300">
        <f t="shared" si="24"/>
        <v>0</v>
      </c>
      <c r="I40" s="1302">
        <f t="shared" si="25"/>
        <v>0</v>
      </c>
      <c r="J40" s="1300">
        <f t="shared" si="26"/>
        <v>0</v>
      </c>
      <c r="K40" s="1302">
        <f t="shared" si="27"/>
        <v>0</v>
      </c>
      <c r="L40" s="1300">
        <f t="shared" si="28"/>
        <v>0</v>
      </c>
      <c r="AA40" s="1357"/>
      <c r="AB40" s="1355"/>
      <c r="AC40" s="1357"/>
      <c r="AD40" s="1355"/>
      <c r="AE40" s="1357"/>
      <c r="AF40" s="1355"/>
      <c r="AG40" s="1357"/>
      <c r="AH40" s="1355"/>
      <c r="AI40" s="1357"/>
      <c r="AJ40" s="1355"/>
    </row>
    <row r="41" spans="1:36" ht="20.25" customHeight="1" x14ac:dyDescent="0.2">
      <c r="A41" s="1278" t="s">
        <v>1436</v>
      </c>
      <c r="B41" s="1289" t="s">
        <v>1441</v>
      </c>
      <c r="C41" s="1302">
        <f t="shared" si="29"/>
        <v>0</v>
      </c>
      <c r="D41" s="1300">
        <f t="shared" si="20"/>
        <v>0</v>
      </c>
      <c r="E41" s="1302">
        <f t="shared" si="21"/>
        <v>0</v>
      </c>
      <c r="F41" s="1300">
        <f t="shared" si="22"/>
        <v>0</v>
      </c>
      <c r="G41" s="1302">
        <f t="shared" si="23"/>
        <v>0</v>
      </c>
      <c r="H41" s="1300">
        <f t="shared" si="24"/>
        <v>0</v>
      </c>
      <c r="I41" s="1302">
        <f t="shared" si="25"/>
        <v>0</v>
      </c>
      <c r="J41" s="1300">
        <f t="shared" si="26"/>
        <v>0</v>
      </c>
      <c r="K41" s="1302">
        <f t="shared" si="27"/>
        <v>0</v>
      </c>
      <c r="L41" s="1300">
        <f t="shared" si="28"/>
        <v>0</v>
      </c>
      <c r="AA41" s="1357"/>
      <c r="AB41" s="1355"/>
      <c r="AC41" s="1357"/>
      <c r="AD41" s="1355"/>
      <c r="AE41" s="1357"/>
      <c r="AF41" s="1355"/>
      <c r="AG41" s="1357"/>
      <c r="AH41" s="1355"/>
      <c r="AI41" s="1357"/>
      <c r="AJ41" s="1355"/>
    </row>
    <row r="42" spans="1:36" ht="20.25" customHeight="1" x14ac:dyDescent="0.2">
      <c r="A42" s="1278" t="s">
        <v>1125</v>
      </c>
      <c r="B42" s="1289" t="s">
        <v>1126</v>
      </c>
      <c r="C42" s="1302">
        <f t="shared" si="29"/>
        <v>0</v>
      </c>
      <c r="D42" s="1300">
        <f t="shared" si="20"/>
        <v>0</v>
      </c>
      <c r="E42" s="1302">
        <f t="shared" si="21"/>
        <v>0</v>
      </c>
      <c r="F42" s="1300">
        <f t="shared" si="22"/>
        <v>0</v>
      </c>
      <c r="G42" s="1302">
        <f t="shared" si="23"/>
        <v>0</v>
      </c>
      <c r="H42" s="1300">
        <f t="shared" si="24"/>
        <v>0</v>
      </c>
      <c r="I42" s="1302">
        <f t="shared" si="25"/>
        <v>0</v>
      </c>
      <c r="J42" s="1300">
        <f t="shared" si="26"/>
        <v>0</v>
      </c>
      <c r="K42" s="1302">
        <f t="shared" si="27"/>
        <v>0</v>
      </c>
      <c r="L42" s="1300">
        <f t="shared" si="28"/>
        <v>0</v>
      </c>
      <c r="AA42" s="1357"/>
      <c r="AB42" s="1355"/>
      <c r="AC42" s="1357"/>
      <c r="AD42" s="1355"/>
      <c r="AE42" s="1357"/>
      <c r="AF42" s="1355"/>
      <c r="AG42" s="1357"/>
      <c r="AH42" s="1355"/>
      <c r="AI42" s="1357"/>
      <c r="AJ42" s="1355"/>
    </row>
    <row r="43" spans="1:36" ht="20.25" customHeight="1" x14ac:dyDescent="0.2">
      <c r="A43" s="1278" t="s">
        <v>1131</v>
      </c>
      <c r="B43" s="1289" t="s">
        <v>255</v>
      </c>
      <c r="C43" s="1302">
        <f t="shared" si="29"/>
        <v>0</v>
      </c>
      <c r="D43" s="1300">
        <f t="shared" si="20"/>
        <v>0</v>
      </c>
      <c r="E43" s="1302">
        <f t="shared" si="21"/>
        <v>0</v>
      </c>
      <c r="F43" s="1300">
        <f t="shared" si="22"/>
        <v>0</v>
      </c>
      <c r="G43" s="1302">
        <f t="shared" si="23"/>
        <v>0</v>
      </c>
      <c r="H43" s="1300">
        <f t="shared" si="24"/>
        <v>0</v>
      </c>
      <c r="I43" s="1302">
        <f t="shared" si="25"/>
        <v>0</v>
      </c>
      <c r="J43" s="1300">
        <f t="shared" si="26"/>
        <v>0</v>
      </c>
      <c r="K43" s="1302">
        <f t="shared" si="27"/>
        <v>0</v>
      </c>
      <c r="L43" s="1300">
        <f t="shared" si="28"/>
        <v>0</v>
      </c>
      <c r="AA43" s="1357"/>
      <c r="AB43" s="1355"/>
      <c r="AC43" s="1357"/>
      <c r="AD43" s="1355"/>
      <c r="AE43" s="1357"/>
      <c r="AF43" s="1355"/>
      <c r="AG43" s="1357"/>
      <c r="AH43" s="1355"/>
      <c r="AI43" s="1357"/>
      <c r="AJ43" s="1355"/>
    </row>
    <row r="44" spans="1:36" ht="20.25" customHeight="1" x14ac:dyDescent="0.2">
      <c r="A44" s="1278" t="s">
        <v>1133</v>
      </c>
      <c r="B44" s="1289" t="s">
        <v>256</v>
      </c>
      <c r="C44" s="1302">
        <f t="shared" si="29"/>
        <v>0</v>
      </c>
      <c r="D44" s="1300">
        <f t="shared" si="20"/>
        <v>0</v>
      </c>
      <c r="E44" s="1302">
        <f t="shared" si="21"/>
        <v>0</v>
      </c>
      <c r="F44" s="1300">
        <f t="shared" si="22"/>
        <v>0</v>
      </c>
      <c r="G44" s="1302">
        <f t="shared" si="23"/>
        <v>0</v>
      </c>
      <c r="H44" s="1300">
        <f t="shared" si="24"/>
        <v>0</v>
      </c>
      <c r="I44" s="1302">
        <f t="shared" si="25"/>
        <v>0</v>
      </c>
      <c r="J44" s="1300">
        <f t="shared" si="26"/>
        <v>0</v>
      </c>
      <c r="K44" s="1302">
        <f t="shared" si="27"/>
        <v>0</v>
      </c>
      <c r="L44" s="1300">
        <f t="shared" si="28"/>
        <v>0</v>
      </c>
      <c r="AA44" s="1357"/>
      <c r="AB44" s="1355"/>
      <c r="AC44" s="1357"/>
      <c r="AD44" s="1355"/>
      <c r="AE44" s="1357"/>
      <c r="AF44" s="1355"/>
      <c r="AG44" s="1357"/>
      <c r="AH44" s="1355"/>
      <c r="AI44" s="1357"/>
      <c r="AJ44" s="1355"/>
    </row>
    <row r="45" spans="1:36" ht="20.25" customHeight="1" x14ac:dyDescent="0.2">
      <c r="A45" s="1278" t="s">
        <v>1135</v>
      </c>
      <c r="B45" s="1289" t="s">
        <v>257</v>
      </c>
      <c r="C45" s="1302">
        <f t="shared" si="29"/>
        <v>0</v>
      </c>
      <c r="D45" s="1300">
        <f t="shared" si="20"/>
        <v>0</v>
      </c>
      <c r="E45" s="1302">
        <f t="shared" si="21"/>
        <v>0</v>
      </c>
      <c r="F45" s="1300">
        <f t="shared" si="22"/>
        <v>0</v>
      </c>
      <c r="G45" s="1302">
        <f t="shared" si="23"/>
        <v>0</v>
      </c>
      <c r="H45" s="1300">
        <f t="shared" si="24"/>
        <v>0</v>
      </c>
      <c r="I45" s="1302">
        <f t="shared" si="25"/>
        <v>0</v>
      </c>
      <c r="J45" s="1300">
        <f t="shared" si="26"/>
        <v>0</v>
      </c>
      <c r="K45" s="1302">
        <f t="shared" si="27"/>
        <v>0</v>
      </c>
      <c r="L45" s="1300">
        <f t="shared" si="28"/>
        <v>0</v>
      </c>
      <c r="AA45" s="1357"/>
      <c r="AB45" s="1355"/>
      <c r="AC45" s="1357"/>
      <c r="AD45" s="1355"/>
      <c r="AE45" s="1357"/>
      <c r="AF45" s="1355"/>
      <c r="AG45" s="1357"/>
      <c r="AH45" s="1355"/>
      <c r="AI45" s="1357"/>
      <c r="AJ45" s="1355"/>
    </row>
    <row r="46" spans="1:36" ht="20.25" customHeight="1" x14ac:dyDescent="0.2">
      <c r="A46" s="1278" t="s">
        <v>1966</v>
      </c>
      <c r="B46" s="1289" t="s">
        <v>1673</v>
      </c>
      <c r="C46" s="1302">
        <f t="shared" ref="C46:C51" si="30">ROUND(AA46,0)</f>
        <v>0</v>
      </c>
      <c r="D46" s="1300">
        <f t="shared" ref="D46:D51" si="31">ROUND(AB46,0)</f>
        <v>0</v>
      </c>
      <c r="E46" s="1302">
        <f t="shared" ref="E46:E51" si="32">ROUND(AC46,0)</f>
        <v>0</v>
      </c>
      <c r="F46" s="1300">
        <f t="shared" ref="F46:F51" si="33">ROUND(AD46,0)</f>
        <v>0</v>
      </c>
      <c r="G46" s="1302">
        <f t="shared" ref="G46:G51" si="34">ROUND(AE46,0)</f>
        <v>0</v>
      </c>
      <c r="H46" s="1300">
        <f t="shared" ref="H46:H51" si="35">ROUND(AF46,0)</f>
        <v>0</v>
      </c>
      <c r="I46" s="1302">
        <f t="shared" ref="I46:I51" si="36">ROUND(AG46,0)</f>
        <v>0</v>
      </c>
      <c r="J46" s="1300">
        <f t="shared" ref="J46:J51" si="37">ROUND(AH46,0)</f>
        <v>0</v>
      </c>
      <c r="K46" s="1302">
        <f t="shared" ref="K46:K51" si="38">ROUND(AI46,0)</f>
        <v>0</v>
      </c>
      <c r="L46" s="1300">
        <f t="shared" ref="L46:L51" si="39">ROUND(AJ46,0)</f>
        <v>0</v>
      </c>
      <c r="AA46" s="1357"/>
      <c r="AB46" s="1355"/>
      <c r="AC46" s="1357"/>
      <c r="AD46" s="1355"/>
      <c r="AE46" s="1357"/>
      <c r="AF46" s="1355"/>
      <c r="AG46" s="1357"/>
      <c r="AH46" s="1355"/>
      <c r="AI46" s="1357"/>
      <c r="AJ46" s="1355"/>
    </row>
    <row r="47" spans="1:36" ht="20.25" customHeight="1" x14ac:dyDescent="0.2">
      <c r="A47" s="1278" t="s">
        <v>1967</v>
      </c>
      <c r="B47" s="1289" t="s">
        <v>1674</v>
      </c>
      <c r="C47" s="1302">
        <f t="shared" si="30"/>
        <v>0</v>
      </c>
      <c r="D47" s="1300">
        <f t="shared" si="31"/>
        <v>0</v>
      </c>
      <c r="E47" s="1302">
        <f t="shared" si="32"/>
        <v>0</v>
      </c>
      <c r="F47" s="1300">
        <f t="shared" si="33"/>
        <v>0</v>
      </c>
      <c r="G47" s="1302">
        <f t="shared" si="34"/>
        <v>0</v>
      </c>
      <c r="H47" s="1300">
        <f t="shared" si="35"/>
        <v>0</v>
      </c>
      <c r="I47" s="1302">
        <f t="shared" si="36"/>
        <v>0</v>
      </c>
      <c r="J47" s="1300">
        <f t="shared" si="37"/>
        <v>0</v>
      </c>
      <c r="K47" s="1302">
        <f t="shared" si="38"/>
        <v>0</v>
      </c>
      <c r="L47" s="1300">
        <f t="shared" si="39"/>
        <v>0</v>
      </c>
      <c r="AA47" s="1357"/>
      <c r="AB47" s="1355"/>
      <c r="AC47" s="1357"/>
      <c r="AD47" s="1355"/>
      <c r="AE47" s="1357"/>
      <c r="AF47" s="1355"/>
      <c r="AG47" s="1357"/>
      <c r="AH47" s="1355"/>
      <c r="AI47" s="1357"/>
      <c r="AJ47" s="1355"/>
    </row>
    <row r="48" spans="1:36" ht="20.25" customHeight="1" x14ac:dyDescent="0.2">
      <c r="A48" s="1278" t="s">
        <v>1968</v>
      </c>
      <c r="B48" s="1289" t="s">
        <v>1675</v>
      </c>
      <c r="C48" s="1302">
        <f t="shared" si="30"/>
        <v>0</v>
      </c>
      <c r="D48" s="1300">
        <f t="shared" si="31"/>
        <v>0</v>
      </c>
      <c r="E48" s="1302">
        <f t="shared" si="32"/>
        <v>0</v>
      </c>
      <c r="F48" s="1300">
        <f t="shared" si="33"/>
        <v>0</v>
      </c>
      <c r="G48" s="1302">
        <f t="shared" si="34"/>
        <v>0</v>
      </c>
      <c r="H48" s="1300">
        <f t="shared" si="35"/>
        <v>0</v>
      </c>
      <c r="I48" s="1302">
        <f t="shared" si="36"/>
        <v>0</v>
      </c>
      <c r="J48" s="1300">
        <f t="shared" si="37"/>
        <v>0</v>
      </c>
      <c r="K48" s="1302">
        <f t="shared" si="38"/>
        <v>0</v>
      </c>
      <c r="L48" s="1300">
        <f t="shared" si="39"/>
        <v>0</v>
      </c>
      <c r="AA48" s="1357"/>
      <c r="AB48" s="1355"/>
      <c r="AC48" s="1357"/>
      <c r="AD48" s="1355"/>
      <c r="AE48" s="1357"/>
      <c r="AF48" s="1355"/>
      <c r="AG48" s="1357"/>
      <c r="AH48" s="1355"/>
      <c r="AI48" s="1357"/>
      <c r="AJ48" s="1355"/>
    </row>
    <row r="49" spans="1:36" ht="20.25" customHeight="1" x14ac:dyDescent="0.2">
      <c r="A49" s="1278" t="s">
        <v>1969</v>
      </c>
      <c r="B49" s="1289" t="s">
        <v>1676</v>
      </c>
      <c r="C49" s="1302">
        <f t="shared" si="30"/>
        <v>0</v>
      </c>
      <c r="D49" s="1300">
        <f t="shared" si="31"/>
        <v>0</v>
      </c>
      <c r="E49" s="1302">
        <f t="shared" si="32"/>
        <v>0</v>
      </c>
      <c r="F49" s="1300">
        <f t="shared" si="33"/>
        <v>0</v>
      </c>
      <c r="G49" s="1302">
        <f t="shared" si="34"/>
        <v>0</v>
      </c>
      <c r="H49" s="1300">
        <f t="shared" si="35"/>
        <v>0</v>
      </c>
      <c r="I49" s="1302">
        <f t="shared" si="36"/>
        <v>0</v>
      </c>
      <c r="J49" s="1300">
        <f t="shared" si="37"/>
        <v>0</v>
      </c>
      <c r="K49" s="1302">
        <f t="shared" si="38"/>
        <v>0</v>
      </c>
      <c r="L49" s="1300">
        <f t="shared" si="39"/>
        <v>0</v>
      </c>
      <c r="AA49" s="1357"/>
      <c r="AB49" s="1355"/>
      <c r="AC49" s="1357"/>
      <c r="AD49" s="1355"/>
      <c r="AE49" s="1357"/>
      <c r="AF49" s="1355"/>
      <c r="AG49" s="1357"/>
      <c r="AH49" s="1355"/>
      <c r="AI49" s="1357"/>
      <c r="AJ49" s="1355"/>
    </row>
    <row r="50" spans="1:36" ht="20.25" customHeight="1" x14ac:dyDescent="0.2">
      <c r="A50" s="1278" t="s">
        <v>1743</v>
      </c>
      <c r="B50" s="1289" t="s">
        <v>1677</v>
      </c>
      <c r="C50" s="1302">
        <f t="shared" si="30"/>
        <v>0</v>
      </c>
      <c r="D50" s="1300">
        <f t="shared" si="31"/>
        <v>0</v>
      </c>
      <c r="E50" s="1302">
        <f t="shared" si="32"/>
        <v>0</v>
      </c>
      <c r="F50" s="1300">
        <f t="shared" si="33"/>
        <v>0</v>
      </c>
      <c r="G50" s="1302">
        <f t="shared" si="34"/>
        <v>0</v>
      </c>
      <c r="H50" s="1300">
        <f t="shared" si="35"/>
        <v>0</v>
      </c>
      <c r="I50" s="1302">
        <f t="shared" si="36"/>
        <v>0</v>
      </c>
      <c r="J50" s="1300">
        <f t="shared" si="37"/>
        <v>0</v>
      </c>
      <c r="K50" s="1302">
        <f t="shared" si="38"/>
        <v>0</v>
      </c>
      <c r="L50" s="1300">
        <f t="shared" si="39"/>
        <v>0</v>
      </c>
      <c r="AA50" s="1357"/>
      <c r="AB50" s="1355"/>
      <c r="AC50" s="1357"/>
      <c r="AD50" s="1355"/>
      <c r="AE50" s="1357"/>
      <c r="AF50" s="1355"/>
      <c r="AG50" s="1357"/>
      <c r="AH50" s="1355"/>
      <c r="AI50" s="1357"/>
      <c r="AJ50" s="1355"/>
    </row>
    <row r="51" spans="1:36" ht="20.25" customHeight="1" thickBot="1" x14ac:dyDescent="0.25">
      <c r="A51" s="1278" t="s">
        <v>1137</v>
      </c>
      <c r="B51" s="1289" t="s">
        <v>469</v>
      </c>
      <c r="C51" s="1302">
        <f t="shared" si="30"/>
        <v>0</v>
      </c>
      <c r="D51" s="1300">
        <f t="shared" si="31"/>
        <v>0</v>
      </c>
      <c r="E51" s="1302">
        <f t="shared" si="32"/>
        <v>0</v>
      </c>
      <c r="F51" s="1300">
        <f t="shared" si="33"/>
        <v>0</v>
      </c>
      <c r="G51" s="1302">
        <f t="shared" si="34"/>
        <v>0</v>
      </c>
      <c r="H51" s="1300">
        <f t="shared" si="35"/>
        <v>0</v>
      </c>
      <c r="I51" s="1302">
        <f t="shared" si="36"/>
        <v>0</v>
      </c>
      <c r="J51" s="1300">
        <f t="shared" si="37"/>
        <v>0</v>
      </c>
      <c r="K51" s="1302">
        <f t="shared" si="38"/>
        <v>0</v>
      </c>
      <c r="L51" s="1300">
        <f t="shared" si="39"/>
        <v>0</v>
      </c>
      <c r="AA51" s="1357"/>
      <c r="AB51" s="1355"/>
      <c r="AC51" s="1357"/>
      <c r="AD51" s="1355"/>
      <c r="AE51" s="1357"/>
      <c r="AF51" s="1355"/>
      <c r="AG51" s="1357"/>
      <c r="AH51" s="1355"/>
      <c r="AI51" s="1357"/>
      <c r="AJ51" s="1355"/>
    </row>
    <row r="52" spans="1:36" ht="33" customHeight="1" thickTop="1" thickBot="1" x14ac:dyDescent="0.25">
      <c r="A52" s="12" t="s">
        <v>265</v>
      </c>
      <c r="B52" s="10"/>
      <c r="C52" s="1290">
        <f t="shared" ref="C52:L52" si="40">SUM(C34:C51)</f>
        <v>0</v>
      </c>
      <c r="D52" s="1292">
        <f t="shared" si="40"/>
        <v>0</v>
      </c>
      <c r="E52" s="1290">
        <f t="shared" si="40"/>
        <v>0</v>
      </c>
      <c r="F52" s="1292">
        <f t="shared" si="40"/>
        <v>0</v>
      </c>
      <c r="G52" s="1290">
        <f t="shared" si="40"/>
        <v>0</v>
      </c>
      <c r="H52" s="1292">
        <f t="shared" si="40"/>
        <v>0</v>
      </c>
      <c r="I52" s="1290">
        <f t="shared" si="40"/>
        <v>0</v>
      </c>
      <c r="J52" s="1292">
        <f t="shared" si="40"/>
        <v>0</v>
      </c>
      <c r="K52" s="1290">
        <f t="shared" si="40"/>
        <v>0</v>
      </c>
      <c r="L52" s="1292">
        <f t="shared" si="40"/>
        <v>0</v>
      </c>
      <c r="AA52" s="1290">
        <f t="shared" ref="AA52:AJ52" si="41">SUM(AA34:AA51)</f>
        <v>0</v>
      </c>
      <c r="AB52" s="1292">
        <f t="shared" si="41"/>
        <v>0</v>
      </c>
      <c r="AC52" s="1290">
        <f t="shared" si="41"/>
        <v>0</v>
      </c>
      <c r="AD52" s="1292">
        <f t="shared" si="41"/>
        <v>0</v>
      </c>
      <c r="AE52" s="1290">
        <f t="shared" si="41"/>
        <v>0</v>
      </c>
      <c r="AF52" s="1292">
        <f t="shared" si="41"/>
        <v>0</v>
      </c>
      <c r="AG52" s="1290">
        <f t="shared" si="41"/>
        <v>0</v>
      </c>
      <c r="AH52" s="1292">
        <f t="shared" si="41"/>
        <v>0</v>
      </c>
      <c r="AI52" s="1290">
        <f t="shared" si="41"/>
        <v>0</v>
      </c>
      <c r="AJ52" s="1292">
        <f t="shared" si="41"/>
        <v>0</v>
      </c>
    </row>
    <row r="53" spans="1:36" ht="8.25" customHeight="1" x14ac:dyDescent="0.2">
      <c r="A53" s="6"/>
    </row>
    <row r="54" spans="1:36" ht="13.2" x14ac:dyDescent="0.25">
      <c r="A54" s="945" t="s">
        <v>1457</v>
      </c>
    </row>
    <row r="55" spans="1:36" ht="13.2" x14ac:dyDescent="0.25">
      <c r="A55" s="945" t="s">
        <v>1458</v>
      </c>
    </row>
  </sheetData>
  <sheetProtection algorithmName="SHA-512" hashValue="leJkD4L+8P9Sn/ksDy/p1cAidmC8m4GpduuvM7FPz8ZfikHDYoAAtX9sYgGNU8+Yur9R1xmCx8f86HszCR0bfA==" saltValue="u6ympWZozbKJ4XumQ7DrOQ==" spinCount="100000" sheet="1" formatColumns="0" selectLockedCells="1"/>
  <mergeCells count="12">
    <mergeCell ref="AE32:AF32"/>
    <mergeCell ref="AG32:AH32"/>
    <mergeCell ref="AI32:AJ32"/>
    <mergeCell ref="A27:AC27"/>
    <mergeCell ref="G30:L30"/>
    <mergeCell ref="C32:D32"/>
    <mergeCell ref="E32:F32"/>
    <mergeCell ref="G32:H32"/>
    <mergeCell ref="I32:J32"/>
    <mergeCell ref="K32:L32"/>
    <mergeCell ref="AA32:AB32"/>
    <mergeCell ref="AC32:AD32"/>
  </mergeCells>
  <dataValidations count="2">
    <dataValidation type="decimal" allowBlank="1" showInputMessage="1" showErrorMessage="1" promptTitle="ATTENZIONE!" prompt="Inserire solo numeri decimali con due cifre dopo la virgola" sqref="AA6:AH23 C6:J23" xr:uid="{00000000-0002-0000-0B00-000001000000}">
      <formula1>0</formula1>
      <formula2>9999999</formula2>
    </dataValidation>
    <dataValidation type="whole" allowBlank="1" showErrorMessage="1" promptTitle="ATTENZIONE!" prompt="Inserire solo numeri decimali con due cifre dopo la virgola" sqref="AA34:AJ51 C34:L51" xr:uid="{00000000-0002-0000-0B00-000000000000}">
      <formula1>0</formula1>
      <formula2>9999999</formula2>
    </dataValidation>
  </dataValidations>
  <printOptions horizontalCentered="1" verticalCentered="1"/>
  <pageMargins left="0.25" right="0.25" top="0.75" bottom="0.75" header="0.3" footer="0.3"/>
  <pageSetup paperSize="9"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05153" r:id="rId4" name="Drop Down 1">
              <controlPr defaultSize="0" autoLine="0" autoPict="0" altText="No">
                <anchor moveWithCells="1">
                  <from>
                    <xdr:col>29</xdr:col>
                    <xdr:colOff>190500</xdr:colOff>
                    <xdr:row>25</xdr:row>
                    <xdr:rowOff>144780</xdr:rowOff>
                  </from>
                  <to>
                    <xdr:col>30</xdr:col>
                    <xdr:colOff>175260</xdr:colOff>
                    <xdr:row>27</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34"/>
  <dimension ref="A1:T44"/>
  <sheetViews>
    <sheetView zoomScaleNormal="100" workbookViewId="0">
      <pane xSplit="3" ySplit="9" topLeftCell="D11" activePane="bottomRight" state="frozen"/>
      <selection activeCell="A117" sqref="A117:IV119"/>
      <selection pane="topRight" activeCell="A117" sqref="A117:IV119"/>
      <selection pane="bottomLeft" activeCell="A117" sqref="A117:IV119"/>
      <selection pane="bottomRight" activeCell="D12" sqref="D12"/>
    </sheetView>
  </sheetViews>
  <sheetFormatPr defaultColWidth="9.28515625" defaultRowHeight="10.199999999999999" x14ac:dyDescent="0.2"/>
  <cols>
    <col min="1" max="1" width="6.140625" style="540" bestFit="1" customWidth="1"/>
    <col min="2" max="2" width="13" style="537" customWidth="1"/>
    <col min="3" max="3" width="67.140625" style="537" customWidth="1"/>
    <col min="4" max="11" width="11.28515625" style="537" customWidth="1"/>
    <col min="12" max="19" width="6.7109375" style="537" hidden="1" customWidth="1"/>
    <col min="20" max="20" width="9.28515625" style="537" hidden="1" customWidth="1"/>
    <col min="21" max="21" width="8" style="537" customWidth="1"/>
    <col min="22" max="22" width="10.42578125" style="537" customWidth="1"/>
    <col min="23" max="16384" width="9.28515625" style="537"/>
  </cols>
  <sheetData>
    <row r="1" spans="1:19" ht="23.25" customHeight="1" x14ac:dyDescent="0.2">
      <c r="A1" s="540" t="str">
        <f>SI_1!A2</f>
        <v>SSNA</v>
      </c>
      <c r="B1" s="2046" t="str">
        <f>'t1'!A1</f>
        <v>SERVIZIO SANITARIO NAZIONALE - anno 2024</v>
      </c>
      <c r="C1" s="2046"/>
      <c r="D1" s="2046"/>
      <c r="E1" s="2046"/>
      <c r="F1" s="2046"/>
      <c r="G1" s="2046"/>
      <c r="H1" s="2046"/>
      <c r="I1" s="2046"/>
      <c r="J1" s="2046"/>
      <c r="K1" s="2046"/>
      <c r="L1" s="2046"/>
      <c r="M1" s="2046"/>
      <c r="N1" s="2046"/>
      <c r="O1" s="2046"/>
      <c r="P1" s="2046"/>
      <c r="Q1" s="2046"/>
      <c r="R1" s="2046"/>
      <c r="S1" s="2046"/>
    </row>
    <row r="2" spans="1:19" ht="60" customHeight="1" x14ac:dyDescent="0.2"/>
    <row r="3" spans="1:19" ht="23.25" customHeight="1" x14ac:dyDescent="0.3">
      <c r="D3" s="541"/>
      <c r="E3" s="541"/>
      <c r="F3" s="541"/>
      <c r="G3" s="541"/>
      <c r="H3" s="541"/>
      <c r="I3" s="541"/>
      <c r="J3" s="542"/>
      <c r="K3" s="542"/>
      <c r="M3" s="543"/>
      <c r="N3" s="543"/>
      <c r="O3" s="543"/>
      <c r="P3" s="543"/>
      <c r="Q3" s="543"/>
      <c r="R3" s="543"/>
    </row>
    <row r="4" spans="1:19" ht="11.4" x14ac:dyDescent="0.2">
      <c r="D4" s="544"/>
    </row>
    <row r="6" spans="1:19" ht="15" hidden="1" customHeight="1" thickTop="1" x14ac:dyDescent="0.2">
      <c r="B6" s="2037"/>
      <c r="C6" s="2044"/>
      <c r="D6" s="2047"/>
      <c r="E6" s="2048"/>
      <c r="F6" s="2048"/>
      <c r="G6" s="2048"/>
      <c r="H6" s="2048"/>
      <c r="I6" s="2048"/>
      <c r="J6" s="2048"/>
      <c r="K6" s="2049"/>
      <c r="L6" s="2047"/>
      <c r="M6" s="2048"/>
      <c r="N6" s="2048"/>
      <c r="O6" s="2048"/>
      <c r="P6" s="2048"/>
      <c r="Q6" s="2048"/>
      <c r="R6" s="2048"/>
      <c r="S6" s="2049"/>
    </row>
    <row r="7" spans="1:19" ht="13.5" hidden="1" customHeight="1" x14ac:dyDescent="0.2">
      <c r="B7" s="2037"/>
      <c r="C7" s="2044"/>
      <c r="D7" s="2050"/>
      <c r="E7" s="2037"/>
      <c r="F7" s="2037"/>
      <c r="G7" s="2037"/>
      <c r="H7" s="2037"/>
      <c r="I7" s="2037"/>
      <c r="J7" s="2037"/>
      <c r="K7" s="2051"/>
      <c r="L7" s="2050"/>
      <c r="M7" s="2037"/>
      <c r="N7" s="2037"/>
      <c r="O7" s="2037"/>
      <c r="P7" s="2037"/>
      <c r="Q7" s="2037"/>
      <c r="R7" s="2037"/>
      <c r="S7" s="2051"/>
    </row>
    <row r="8" spans="1:19" ht="60" customHeight="1" x14ac:dyDescent="0.25">
      <c r="B8" s="2037" t="s">
        <v>660</v>
      </c>
      <c r="C8" s="2044"/>
      <c r="D8" s="2045" t="s">
        <v>651</v>
      </c>
      <c r="E8" s="2038"/>
      <c r="F8" s="2038" t="s">
        <v>652</v>
      </c>
      <c r="G8" s="2038"/>
      <c r="H8" s="2038" t="s">
        <v>653</v>
      </c>
      <c r="I8" s="2038"/>
      <c r="J8" s="2038" t="s">
        <v>654</v>
      </c>
      <c r="K8" s="2039"/>
      <c r="L8" s="2041"/>
      <c r="M8" s="2038"/>
      <c r="N8" s="2038"/>
      <c r="O8" s="2038"/>
      <c r="P8" s="2038"/>
      <c r="Q8" s="2038"/>
      <c r="R8" s="2038"/>
      <c r="S8" s="2039"/>
    </row>
    <row r="9" spans="1:19" ht="12" x14ac:dyDescent="0.25">
      <c r="B9" s="2038" t="s">
        <v>655</v>
      </c>
      <c r="C9" s="2040"/>
      <c r="D9" s="545" t="s">
        <v>281</v>
      </c>
      <c r="E9" s="547" t="s">
        <v>282</v>
      </c>
      <c r="F9" s="546" t="s">
        <v>281</v>
      </c>
      <c r="G9" s="547" t="s">
        <v>282</v>
      </c>
      <c r="H9" s="546" t="s">
        <v>281</v>
      </c>
      <c r="I9" s="547" t="s">
        <v>282</v>
      </c>
      <c r="J9" s="546" t="s">
        <v>281</v>
      </c>
      <c r="K9" s="548" t="s">
        <v>282</v>
      </c>
      <c r="L9" s="545"/>
      <c r="M9" s="547"/>
      <c r="N9" s="546"/>
      <c r="O9" s="547"/>
      <c r="P9" s="546"/>
      <c r="Q9" s="547"/>
      <c r="R9" s="546"/>
      <c r="S9" s="548"/>
    </row>
    <row r="10" spans="1:19" ht="30.75" hidden="1" customHeight="1" x14ac:dyDescent="0.25">
      <c r="A10" s="540" t="s">
        <v>1964</v>
      </c>
      <c r="B10" s="2038" t="s">
        <v>1622</v>
      </c>
      <c r="C10" s="2040"/>
      <c r="D10" s="1262"/>
      <c r="E10" s="552"/>
      <c r="F10" s="552"/>
      <c r="G10" s="552"/>
      <c r="H10" s="553"/>
      <c r="I10" s="553"/>
      <c r="J10" s="553"/>
      <c r="K10" s="572"/>
      <c r="L10" s="554"/>
      <c r="M10" s="553"/>
      <c r="N10" s="553"/>
      <c r="O10" s="553"/>
      <c r="P10" s="553"/>
      <c r="Q10" s="553"/>
      <c r="R10" s="553"/>
      <c r="S10" s="555"/>
    </row>
    <row r="11" spans="1:19" ht="8.1" customHeight="1" x14ac:dyDescent="0.2">
      <c r="B11" s="2042"/>
      <c r="C11" s="2042"/>
      <c r="D11" s="2042"/>
      <c r="E11" s="2042"/>
      <c r="F11" s="2042"/>
      <c r="G11" s="2042"/>
      <c r="H11" s="2042"/>
      <c r="I11" s="2042"/>
      <c r="J11" s="2042"/>
      <c r="K11" s="2042"/>
      <c r="L11" s="2042"/>
      <c r="M11" s="2042"/>
      <c r="N11" s="2042"/>
      <c r="O11" s="2042"/>
      <c r="P11" s="2042"/>
      <c r="Q11" s="2042"/>
      <c r="R11" s="2042"/>
      <c r="S11" s="2043"/>
    </row>
    <row r="12" spans="1:19" ht="11.4" x14ac:dyDescent="0.2">
      <c r="A12" s="540" t="str">
        <f>'t2'!B6</f>
        <v>MD</v>
      </c>
      <c r="B12" s="2037" t="s">
        <v>656</v>
      </c>
      <c r="C12" s="549" t="str">
        <f>'t2'!A6</f>
        <v>MEDICI  (***)</v>
      </c>
      <c r="D12" s="556"/>
      <c r="E12" s="553"/>
      <c r="F12" s="553"/>
      <c r="G12" s="553"/>
      <c r="H12" s="553"/>
      <c r="I12" s="553"/>
      <c r="J12" s="553"/>
      <c r="K12" s="555"/>
      <c r="L12" s="554"/>
      <c r="M12" s="553"/>
      <c r="N12" s="553"/>
      <c r="O12" s="553"/>
      <c r="P12" s="553"/>
      <c r="Q12" s="553"/>
      <c r="R12" s="553"/>
      <c r="S12" s="555"/>
    </row>
    <row r="13" spans="1:19" ht="11.4" x14ac:dyDescent="0.2">
      <c r="A13" s="540" t="str">
        <f>'t2'!B7</f>
        <v>MV</v>
      </c>
      <c r="B13" s="2037"/>
      <c r="C13" s="549" t="str">
        <f>'t2'!A7</f>
        <v>VETERINARI  (***)</v>
      </c>
      <c r="D13" s="556"/>
      <c r="E13" s="553"/>
      <c r="F13" s="553"/>
      <c r="G13" s="553"/>
      <c r="H13" s="553"/>
      <c r="I13" s="553"/>
      <c r="J13" s="553"/>
      <c r="K13" s="555"/>
      <c r="L13" s="554"/>
      <c r="M13" s="553"/>
      <c r="N13" s="553"/>
      <c r="O13" s="553"/>
      <c r="P13" s="553"/>
      <c r="Q13" s="553"/>
      <c r="R13" s="553"/>
      <c r="S13" s="555"/>
    </row>
    <row r="14" spans="1:19" ht="11.4" x14ac:dyDescent="0.2">
      <c r="A14" s="540" t="str">
        <f>'t2'!B8</f>
        <v>MO</v>
      </c>
      <c r="B14" s="2037"/>
      <c r="C14" s="549" t="str">
        <f>'t2'!A8</f>
        <v>ODONTOIATRI  (***)</v>
      </c>
      <c r="D14" s="556"/>
      <c r="E14" s="553"/>
      <c r="F14" s="553"/>
      <c r="G14" s="553"/>
      <c r="H14" s="553"/>
      <c r="I14" s="553"/>
      <c r="J14" s="553"/>
      <c r="K14" s="555"/>
      <c r="L14" s="554"/>
      <c r="M14" s="553"/>
      <c r="N14" s="553"/>
      <c r="O14" s="553"/>
      <c r="P14" s="553"/>
      <c r="Q14" s="553"/>
      <c r="R14" s="553"/>
      <c r="S14" s="555"/>
    </row>
    <row r="15" spans="1:19" ht="11.4" x14ac:dyDescent="0.2">
      <c r="A15" s="540" t="str">
        <f>'t2'!B9</f>
        <v>FM</v>
      </c>
      <c r="B15" s="2037"/>
      <c r="C15" s="549" t="str">
        <f>'t2'!A9</f>
        <v>FARMACISTI</v>
      </c>
      <c r="D15" s="556"/>
      <c r="E15" s="553"/>
      <c r="F15" s="553"/>
      <c r="G15" s="553"/>
      <c r="H15" s="553"/>
      <c r="I15" s="553"/>
      <c r="J15" s="553"/>
      <c r="K15" s="555"/>
      <c r="L15" s="554"/>
      <c r="M15" s="553"/>
      <c r="N15" s="553"/>
      <c r="O15" s="553"/>
      <c r="P15" s="553"/>
      <c r="Q15" s="553"/>
      <c r="R15" s="553"/>
      <c r="S15" s="555"/>
    </row>
    <row r="16" spans="1:19" ht="11.4" x14ac:dyDescent="0.2">
      <c r="A16" s="540" t="str">
        <f>'t2'!B10</f>
        <v>BI</v>
      </c>
      <c r="B16" s="2037"/>
      <c r="C16" s="549" t="str">
        <f>'t2'!A10</f>
        <v>BIOLOGI</v>
      </c>
      <c r="D16" s="556"/>
      <c r="E16" s="553"/>
      <c r="F16" s="553"/>
      <c r="G16" s="553"/>
      <c r="H16" s="553"/>
      <c r="I16" s="553"/>
      <c r="J16" s="553"/>
      <c r="K16" s="555"/>
      <c r="L16" s="554"/>
      <c r="M16" s="553"/>
      <c r="N16" s="553"/>
      <c r="O16" s="553"/>
      <c r="P16" s="553"/>
      <c r="Q16" s="553"/>
      <c r="R16" s="553"/>
      <c r="S16" s="555"/>
    </row>
    <row r="17" spans="1:20" ht="11.4" x14ac:dyDescent="0.2">
      <c r="A17" s="540" t="str">
        <f>'t2'!B11</f>
        <v>CH</v>
      </c>
      <c r="B17" s="2037"/>
      <c r="C17" s="549" t="str">
        <f>'t2'!A11</f>
        <v>CHIMICI</v>
      </c>
      <c r="D17" s="556"/>
      <c r="E17" s="553"/>
      <c r="F17" s="553"/>
      <c r="G17" s="553"/>
      <c r="H17" s="553"/>
      <c r="I17" s="553"/>
      <c r="J17" s="553"/>
      <c r="K17" s="555"/>
      <c r="L17" s="554"/>
      <c r="M17" s="553"/>
      <c r="N17" s="553"/>
      <c r="O17" s="553"/>
      <c r="P17" s="553"/>
      <c r="Q17" s="553"/>
      <c r="R17" s="553"/>
      <c r="S17" s="555"/>
    </row>
    <row r="18" spans="1:20" ht="11.4" x14ac:dyDescent="0.2">
      <c r="A18" s="540" t="str">
        <f>'t2'!B12</f>
        <v>FI</v>
      </c>
      <c r="B18" s="2037"/>
      <c r="C18" s="549" t="str">
        <f>'t2'!A12</f>
        <v>FISICI</v>
      </c>
      <c r="D18" s="556"/>
      <c r="E18" s="553"/>
      <c r="F18" s="553"/>
      <c r="G18" s="553"/>
      <c r="H18" s="553"/>
      <c r="I18" s="553"/>
      <c r="J18" s="553"/>
      <c r="K18" s="555"/>
      <c r="L18" s="554"/>
      <c r="M18" s="553"/>
      <c r="N18" s="553"/>
      <c r="O18" s="553"/>
      <c r="P18" s="553"/>
      <c r="Q18" s="553"/>
      <c r="R18" s="553"/>
      <c r="S18" s="555"/>
    </row>
    <row r="19" spans="1:20" ht="11.4" x14ac:dyDescent="0.2">
      <c r="A19" s="540" t="str">
        <f>'t2'!B13</f>
        <v>PL</v>
      </c>
      <c r="B19" s="2037"/>
      <c r="C19" s="549" t="str">
        <f>'t2'!A13</f>
        <v>PSICOLOGI</v>
      </c>
      <c r="D19" s="556"/>
      <c r="E19" s="553"/>
      <c r="F19" s="553"/>
      <c r="G19" s="553"/>
      <c r="H19" s="553"/>
      <c r="I19" s="553"/>
      <c r="J19" s="553"/>
      <c r="K19" s="555"/>
      <c r="L19" s="554"/>
      <c r="M19" s="553"/>
      <c r="N19" s="553"/>
      <c r="O19" s="553"/>
      <c r="P19" s="553"/>
      <c r="Q19" s="553"/>
      <c r="R19" s="553"/>
      <c r="S19" s="555"/>
    </row>
    <row r="20" spans="1:20" ht="11.4" x14ac:dyDescent="0.2">
      <c r="A20" s="540" t="str">
        <f>'t2'!B14</f>
        <v>PS</v>
      </c>
      <c r="B20" s="2037"/>
      <c r="C20" s="549" t="str">
        <f>'t2'!A14</f>
        <v>DIRIGENTI PROFESSIONI SANITARIE  (***)</v>
      </c>
      <c r="D20" s="556"/>
      <c r="E20" s="553"/>
      <c r="F20" s="553"/>
      <c r="G20" s="553"/>
      <c r="H20" s="553"/>
      <c r="I20" s="553"/>
      <c r="J20" s="553"/>
      <c r="K20" s="555"/>
      <c r="L20" s="554"/>
      <c r="M20" s="553"/>
      <c r="N20" s="553"/>
      <c r="O20" s="553"/>
      <c r="P20" s="553"/>
      <c r="Q20" s="553"/>
      <c r="R20" s="553"/>
      <c r="S20" s="555"/>
    </row>
    <row r="21" spans="1:20" ht="11.4" x14ac:dyDescent="0.2">
      <c r="A21" s="540" t="str">
        <f>'t2'!B15</f>
        <v>DP</v>
      </c>
      <c r="B21" s="2037"/>
      <c r="C21" s="549" t="str">
        <f>'t2'!A15</f>
        <v>DIR. RUOLO PROFESSIONALE  (***)</v>
      </c>
      <c r="D21" s="556"/>
      <c r="E21" s="553"/>
      <c r="F21" s="553"/>
      <c r="G21" s="553"/>
      <c r="H21" s="553"/>
      <c r="I21" s="553"/>
      <c r="J21" s="553"/>
      <c r="K21" s="555"/>
      <c r="L21" s="554"/>
      <c r="M21" s="553"/>
      <c r="N21" s="553"/>
      <c r="O21" s="553"/>
      <c r="P21" s="553"/>
      <c r="Q21" s="553"/>
      <c r="R21" s="553"/>
      <c r="S21" s="555"/>
    </row>
    <row r="22" spans="1:20" ht="11.4" x14ac:dyDescent="0.2">
      <c r="A22" s="540" t="str">
        <f>'t2'!B16</f>
        <v>DT</v>
      </c>
      <c r="B22" s="2037"/>
      <c r="C22" s="549" t="str">
        <f>'t2'!A16</f>
        <v>DIR. RUOLO TECNICO  (***)</v>
      </c>
      <c r="D22" s="556"/>
      <c r="E22" s="553"/>
      <c r="F22" s="553"/>
      <c r="G22" s="553"/>
      <c r="H22" s="553"/>
      <c r="I22" s="553"/>
      <c r="J22" s="553"/>
      <c r="K22" s="555"/>
      <c r="L22" s="554"/>
      <c r="M22" s="553"/>
      <c r="N22" s="553"/>
      <c r="O22" s="553"/>
      <c r="P22" s="553"/>
      <c r="Q22" s="553"/>
      <c r="R22" s="553"/>
      <c r="S22" s="555"/>
    </row>
    <row r="23" spans="1:20" ht="11.4" x14ac:dyDescent="0.2">
      <c r="A23" s="540" t="str">
        <f>'t2'!B17</f>
        <v>DA</v>
      </c>
      <c r="B23" s="2037"/>
      <c r="C23" s="549" t="str">
        <f>'t2'!A17</f>
        <v>DIR. RUOLO AMMINISTRATIVO  (***)</v>
      </c>
      <c r="D23" s="556"/>
      <c r="E23" s="553"/>
      <c r="F23" s="553"/>
      <c r="G23" s="553"/>
      <c r="H23" s="553"/>
      <c r="I23" s="553"/>
      <c r="J23" s="553"/>
      <c r="K23" s="555"/>
      <c r="L23" s="554"/>
      <c r="M23" s="553"/>
      <c r="N23" s="553"/>
      <c r="O23" s="553"/>
      <c r="P23" s="553"/>
      <c r="Q23" s="553"/>
      <c r="R23" s="553"/>
      <c r="S23" s="555"/>
    </row>
    <row r="24" spans="1:20" ht="11.4" x14ac:dyDescent="0.2">
      <c r="A24" s="540" t="str">
        <f>'t2'!B18</f>
        <v>EZ</v>
      </c>
      <c r="B24" s="2037"/>
      <c r="C24" s="549" t="str">
        <f>'t2'!A18</f>
        <v>PERSONALE DI ELEVATA QUALIFICAZIONE  </v>
      </c>
      <c r="D24" s="556"/>
      <c r="E24" s="553"/>
      <c r="F24" s="553"/>
      <c r="G24" s="553"/>
      <c r="H24" s="553"/>
      <c r="I24" s="553"/>
      <c r="J24" s="553"/>
      <c r="K24" s="555"/>
      <c r="L24" s="554"/>
      <c r="M24" s="553"/>
      <c r="N24" s="553"/>
      <c r="O24" s="553"/>
      <c r="P24" s="553"/>
      <c r="Q24" s="553"/>
      <c r="R24" s="553"/>
      <c r="S24" s="555"/>
    </row>
    <row r="25" spans="1:20" ht="11.4" x14ac:dyDescent="0.2">
      <c r="A25" s="540" t="str">
        <f>'t2'!B19</f>
        <v>PF</v>
      </c>
      <c r="B25" s="2037"/>
      <c r="C25" s="549" t="str">
        <f>'t2'!A19</f>
        <v>PROFESSIONISTI DELLA SALUTE E FUNZIONARI   </v>
      </c>
      <c r="D25" s="556"/>
      <c r="E25" s="553"/>
      <c r="F25" s="553"/>
      <c r="G25" s="553"/>
      <c r="H25" s="553"/>
      <c r="I25" s="553"/>
      <c r="J25" s="553"/>
      <c r="K25" s="555"/>
      <c r="L25" s="554"/>
      <c r="M25" s="553"/>
      <c r="N25" s="553"/>
      <c r="O25" s="553"/>
      <c r="P25" s="553"/>
      <c r="Q25" s="553"/>
      <c r="R25" s="553"/>
      <c r="S25" s="555"/>
    </row>
    <row r="26" spans="1:20" ht="11.4" x14ac:dyDescent="0.2">
      <c r="A26" s="540" t="str">
        <f>'t2'!B20</f>
        <v>AT</v>
      </c>
      <c r="B26" s="2037"/>
      <c r="C26" s="549" t="str">
        <f>'t2'!A20</f>
        <v>ASSISTENTI   </v>
      </c>
      <c r="D26" s="556"/>
      <c r="E26" s="553"/>
      <c r="F26" s="553"/>
      <c r="G26" s="553"/>
      <c r="H26" s="553"/>
      <c r="I26" s="553"/>
      <c r="J26" s="553"/>
      <c r="K26" s="555"/>
      <c r="L26" s="554"/>
      <c r="M26" s="553"/>
      <c r="N26" s="553"/>
      <c r="O26" s="553"/>
      <c r="P26" s="553"/>
      <c r="Q26" s="553"/>
      <c r="R26" s="553"/>
      <c r="S26" s="555"/>
    </row>
    <row r="27" spans="1:20" ht="11.4" x14ac:dyDescent="0.2">
      <c r="A27" s="540" t="str">
        <f>'t2'!B21</f>
        <v>OP</v>
      </c>
      <c r="B27" s="2037"/>
      <c r="C27" s="549" t="str">
        <f>'t2'!A21</f>
        <v>OPERATORI    </v>
      </c>
      <c r="D27" s="556"/>
      <c r="E27" s="553"/>
      <c r="F27" s="553"/>
      <c r="G27" s="553"/>
      <c r="H27" s="553"/>
      <c r="I27" s="553"/>
      <c r="J27" s="553"/>
      <c r="K27" s="555"/>
      <c r="L27" s="554"/>
      <c r="M27" s="553"/>
      <c r="N27" s="553"/>
      <c r="O27" s="553"/>
      <c r="P27" s="553"/>
      <c r="Q27" s="553"/>
      <c r="R27" s="553"/>
      <c r="S27" s="555"/>
    </row>
    <row r="28" spans="1:20" ht="11.4" x14ac:dyDescent="0.2">
      <c r="A28" s="540" t="str">
        <f>'t2'!B22</f>
        <v>PT</v>
      </c>
      <c r="B28" s="2037"/>
      <c r="C28" s="549" t="str">
        <f>'t2'!A22</f>
        <v>PERSONALE DI SUPPORTO</v>
      </c>
      <c r="D28" s="556"/>
      <c r="E28" s="553"/>
      <c r="F28" s="553"/>
      <c r="G28" s="553"/>
      <c r="H28" s="553"/>
      <c r="I28" s="553"/>
      <c r="J28" s="553"/>
      <c r="K28" s="555"/>
      <c r="L28" s="554"/>
      <c r="M28" s="553"/>
      <c r="N28" s="553"/>
      <c r="O28" s="553"/>
      <c r="P28" s="553"/>
      <c r="Q28" s="553"/>
      <c r="R28" s="553"/>
      <c r="S28" s="555"/>
    </row>
    <row r="29" spans="1:20" ht="11.4" x14ac:dyDescent="0.2">
      <c r="A29" s="540" t="str">
        <f>'t2'!B23</f>
        <v>PC</v>
      </c>
      <c r="B29" s="2037"/>
      <c r="C29" s="549" t="str">
        <f>'t2'!A23</f>
        <v>PERSONALE CONTRATTISTA</v>
      </c>
      <c r="D29" s="556"/>
      <c r="E29" s="553"/>
      <c r="F29" s="553"/>
      <c r="G29" s="553"/>
      <c r="H29" s="553"/>
      <c r="I29" s="553"/>
      <c r="J29" s="553"/>
      <c r="K29" s="555"/>
      <c r="L29" s="554"/>
      <c r="M29" s="553"/>
      <c r="N29" s="553"/>
      <c r="O29" s="553"/>
      <c r="P29" s="553"/>
      <c r="Q29" s="553"/>
      <c r="R29" s="553"/>
      <c r="S29" s="555"/>
    </row>
    <row r="30" spans="1:20" ht="12.6" x14ac:dyDescent="0.3">
      <c r="B30" s="2037"/>
      <c r="C30" s="550" t="s">
        <v>657</v>
      </c>
      <c r="D30" s="557">
        <f t="shared" ref="D30:K30" si="0">SUM(D12:D29)</f>
        <v>0</v>
      </c>
      <c r="E30" s="558">
        <f t="shared" si="0"/>
        <v>0</v>
      </c>
      <c r="F30" s="558">
        <f t="shared" si="0"/>
        <v>0</v>
      </c>
      <c r="G30" s="558">
        <f t="shared" si="0"/>
        <v>0</v>
      </c>
      <c r="H30" s="558">
        <f t="shared" si="0"/>
        <v>0</v>
      </c>
      <c r="I30" s="558">
        <f t="shared" si="0"/>
        <v>0</v>
      </c>
      <c r="J30" s="558">
        <f t="shared" si="0"/>
        <v>0</v>
      </c>
      <c r="K30" s="559">
        <f t="shared" si="0"/>
        <v>0</v>
      </c>
      <c r="L30" s="557">
        <f t="shared" ref="L30:S30" si="1">SUM(L12:L23)</f>
        <v>0</v>
      </c>
      <c r="M30" s="558">
        <f t="shared" si="1"/>
        <v>0</v>
      </c>
      <c r="N30" s="558">
        <f t="shared" si="1"/>
        <v>0</v>
      </c>
      <c r="O30" s="558">
        <f t="shared" si="1"/>
        <v>0</v>
      </c>
      <c r="P30" s="558">
        <f t="shared" si="1"/>
        <v>0</v>
      </c>
      <c r="Q30" s="558">
        <f t="shared" si="1"/>
        <v>0</v>
      </c>
      <c r="R30" s="558">
        <f t="shared" si="1"/>
        <v>0</v>
      </c>
      <c r="S30" s="559">
        <f t="shared" si="1"/>
        <v>0</v>
      </c>
      <c r="T30" s="1768">
        <f>SUM(D30:S30,D10:S10)</f>
        <v>0</v>
      </c>
    </row>
    <row r="38" spans="6:7" ht="16.5" customHeight="1" x14ac:dyDescent="0.2"/>
    <row r="39" spans="6:7" ht="13.2" x14ac:dyDescent="0.25">
      <c r="F39" s="551"/>
      <c r="G39" s="551"/>
    </row>
    <row r="40" spans="6:7" ht="13.2" x14ac:dyDescent="0.25">
      <c r="F40" s="551"/>
      <c r="G40" s="551"/>
    </row>
    <row r="42" spans="6:7" ht="13.2" x14ac:dyDescent="0.25">
      <c r="F42" s="551"/>
      <c r="G42" s="551"/>
    </row>
    <row r="44" spans="6:7" ht="13.2" x14ac:dyDescent="0.25">
      <c r="F44" s="551"/>
      <c r="G44" s="551"/>
    </row>
  </sheetData>
  <sheetProtection algorithmName="SHA-512" hashValue="zgnRunqXb9Bkkx/fWjFWBrBRqWVO5CRzj1nwi5/hkxmV7c+eBT8OrCFEXZIospzTPJ5B68iOB2s93SCifHTJsw==" saltValue="0f8xj7+XvfzHihf+HF/Bgg==" spinCount="100000" sheet="1" formatColumns="0" selectLockedCells="1"/>
  <mergeCells count="17">
    <mergeCell ref="B1:S1"/>
    <mergeCell ref="B6:C7"/>
    <mergeCell ref="D6:K7"/>
    <mergeCell ref="L6:S7"/>
    <mergeCell ref="B12:B30"/>
    <mergeCell ref="P8:Q8"/>
    <mergeCell ref="R8:S8"/>
    <mergeCell ref="B9:C9"/>
    <mergeCell ref="B10:C10"/>
    <mergeCell ref="J8:K8"/>
    <mergeCell ref="L8:M8"/>
    <mergeCell ref="N8:O8"/>
    <mergeCell ref="B11:S11"/>
    <mergeCell ref="B8:C8"/>
    <mergeCell ref="D8:E8"/>
    <mergeCell ref="F8:G8"/>
    <mergeCell ref="H8:I8"/>
  </mergeCells>
  <phoneticPr fontId="0" type="noConversion"/>
  <dataValidations count="1">
    <dataValidation type="whole" allowBlank="1" showInputMessage="1" showErrorMessage="1" errorTitle="ERRORE" error="INSERIRE SOLO NUMERI INTERI COMPRESI TRA 0 E 9999999" sqref="D10:S10 D12:S29" xr:uid="{00000000-0002-0000-0C00-000000000000}">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0"/>
  <dimension ref="A1:X175"/>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9" style="82" customWidth="1"/>
    <col min="2" max="2" width="10.7109375" style="92" customWidth="1"/>
    <col min="3" max="16" width="9.28515625" style="82" customWidth="1"/>
    <col min="17" max="17" width="9.140625" hidden="1" customWidth="1"/>
    <col min="18" max="18" width="9.140625" customWidth="1"/>
    <col min="19" max="20" width="9.140625" style="82" customWidth="1"/>
    <col min="21" max="21" width="6.7109375" style="82" customWidth="1"/>
    <col min="22" max="25" width="10.7109375" style="82" customWidth="1"/>
    <col min="26" max="16384" width="10.7109375" style="82"/>
  </cols>
  <sheetData>
    <row r="1" spans="1:20" s="3" customFormat="1" ht="87" customHeight="1" x14ac:dyDescent="0.2">
      <c r="A1" s="2052" t="str">
        <f>'t1'!A1</f>
        <v>SERVIZIO SANITARIO NAZIONALE - anno 2024</v>
      </c>
      <c r="B1" s="2052"/>
      <c r="C1" s="2052"/>
      <c r="D1" s="2052"/>
      <c r="E1" s="2052"/>
      <c r="F1" s="2052"/>
      <c r="G1" s="2052"/>
      <c r="H1" s="2052"/>
      <c r="I1" s="2052"/>
      <c r="J1" s="2052"/>
      <c r="K1" s="2052"/>
      <c r="L1" s="2052"/>
      <c r="N1" s="292"/>
      <c r="P1" s="292"/>
      <c r="Q1"/>
      <c r="R1"/>
      <c r="S1"/>
    </row>
    <row r="2" spans="1:20" s="3" customFormat="1" ht="30" customHeight="1" thickBot="1" x14ac:dyDescent="0.25">
      <c r="A2" s="291"/>
      <c r="B2" s="2"/>
      <c r="H2" s="2053"/>
      <c r="I2" s="2053"/>
      <c r="J2" s="2053"/>
      <c r="K2" s="2053"/>
      <c r="L2" s="2053"/>
      <c r="M2" s="2053"/>
      <c r="N2" s="2053"/>
      <c r="O2" s="2053"/>
      <c r="P2" s="2053"/>
      <c r="Q2"/>
      <c r="R2"/>
      <c r="S2"/>
    </row>
    <row r="3" spans="1:20" ht="14.25" customHeight="1" thickBot="1" x14ac:dyDescent="0.25">
      <c r="A3" s="83"/>
      <c r="B3" s="84"/>
      <c r="C3" s="126" t="s">
        <v>328</v>
      </c>
      <c r="D3" s="127"/>
      <c r="E3" s="127"/>
      <c r="F3" s="128"/>
      <c r="G3" s="127"/>
      <c r="H3" s="128"/>
      <c r="I3" s="127"/>
      <c r="J3" s="128"/>
      <c r="K3" s="129" t="s">
        <v>329</v>
      </c>
      <c r="L3" s="130"/>
      <c r="M3" s="130"/>
      <c r="N3" s="131"/>
      <c r="O3" s="130"/>
      <c r="P3" s="131"/>
      <c r="S3"/>
      <c r="T3"/>
    </row>
    <row r="4" spans="1:20" ht="20.25" customHeight="1" thickTop="1" x14ac:dyDescent="0.2">
      <c r="A4" s="260" t="s">
        <v>326</v>
      </c>
      <c r="B4" s="261" t="s">
        <v>262</v>
      </c>
      <c r="C4" s="132" t="s">
        <v>370</v>
      </c>
      <c r="D4" s="133"/>
      <c r="E4" s="134" t="s">
        <v>292</v>
      </c>
      <c r="F4" s="133"/>
      <c r="G4" s="134" t="s">
        <v>486</v>
      </c>
      <c r="H4" s="133"/>
      <c r="I4" s="2055" t="s">
        <v>1037</v>
      </c>
      <c r="J4" s="2056"/>
      <c r="K4" s="132" t="s">
        <v>370</v>
      </c>
      <c r="L4" s="135"/>
      <c r="M4" s="136" t="s">
        <v>292</v>
      </c>
      <c r="N4" s="135"/>
      <c r="O4" s="136" t="s">
        <v>486</v>
      </c>
      <c r="P4" s="135"/>
      <c r="S4"/>
      <c r="T4"/>
    </row>
    <row r="5" spans="1:20" ht="10.8" thickBot="1" x14ac:dyDescent="0.25">
      <c r="A5" s="798" t="s">
        <v>954</v>
      </c>
      <c r="B5" s="262"/>
      <c r="C5" s="137" t="s">
        <v>263</v>
      </c>
      <c r="D5" s="138" t="s">
        <v>264</v>
      </c>
      <c r="E5" s="139" t="s">
        <v>263</v>
      </c>
      <c r="F5" s="138" t="s">
        <v>264</v>
      </c>
      <c r="G5" s="139" t="s">
        <v>263</v>
      </c>
      <c r="H5" s="138" t="s">
        <v>264</v>
      </c>
      <c r="I5" s="139" t="s">
        <v>263</v>
      </c>
      <c r="J5" s="138" t="s">
        <v>264</v>
      </c>
      <c r="K5" s="140" t="s">
        <v>263</v>
      </c>
      <c r="L5" s="141" t="s">
        <v>264</v>
      </c>
      <c r="M5" s="142" t="s">
        <v>263</v>
      </c>
      <c r="N5" s="141" t="s">
        <v>264</v>
      </c>
      <c r="O5" s="142" t="s">
        <v>263</v>
      </c>
      <c r="P5" s="141" t="s">
        <v>264</v>
      </c>
      <c r="S5"/>
      <c r="T5"/>
    </row>
    <row r="6" spans="1:20" ht="12.75" customHeight="1" thickTop="1" x14ac:dyDescent="0.2">
      <c r="A6" s="18" t="str">
        <f>'t1'!A6</f>
        <v>DIRETTORE GENERALE</v>
      </c>
      <c r="B6" s="263" t="str">
        <f>'t1'!B6</f>
        <v>0D0097</v>
      </c>
      <c r="C6" s="207"/>
      <c r="D6" s="208"/>
      <c r="E6" s="209"/>
      <c r="F6" s="210"/>
      <c r="G6" s="209"/>
      <c r="H6" s="210"/>
      <c r="I6" s="209"/>
      <c r="J6" s="210"/>
      <c r="K6" s="211"/>
      <c r="L6" s="212"/>
      <c r="M6" s="213"/>
      <c r="N6" s="214"/>
      <c r="O6" s="213"/>
      <c r="P6" s="214"/>
      <c r="Q6">
        <f>'t1'!M6</f>
        <v>0</v>
      </c>
      <c r="S6"/>
      <c r="T6"/>
    </row>
    <row r="7" spans="1:20" ht="12.75" customHeight="1" x14ac:dyDescent="0.2">
      <c r="A7" s="17" t="str">
        <f>'t1'!A7</f>
        <v>DIRETTORE SANITARIO</v>
      </c>
      <c r="B7" s="264" t="str">
        <f>'t1'!B7</f>
        <v>0D0482</v>
      </c>
      <c r="C7" s="207"/>
      <c r="D7" s="208"/>
      <c r="E7" s="209"/>
      <c r="F7" s="210"/>
      <c r="G7" s="209"/>
      <c r="H7" s="210"/>
      <c r="I7" s="209"/>
      <c r="J7" s="210"/>
      <c r="K7" s="211"/>
      <c r="L7" s="212"/>
      <c r="M7" s="213"/>
      <c r="N7" s="214"/>
      <c r="O7" s="213"/>
      <c r="P7" s="214"/>
      <c r="Q7">
        <f>'t1'!M7</f>
        <v>0</v>
      </c>
      <c r="S7"/>
      <c r="T7"/>
    </row>
    <row r="8" spans="1:20" ht="12.75" customHeight="1" x14ac:dyDescent="0.2">
      <c r="A8" s="17" t="str">
        <f>'t1'!A8</f>
        <v>DIRETTORE AMMINISTRATIVO</v>
      </c>
      <c r="B8" s="264" t="str">
        <f>'t1'!B8</f>
        <v>0D0163</v>
      </c>
      <c r="C8" s="207"/>
      <c r="D8" s="208"/>
      <c r="E8" s="209"/>
      <c r="F8" s="210"/>
      <c r="G8" s="209"/>
      <c r="H8" s="210"/>
      <c r="I8" s="209"/>
      <c r="J8" s="210"/>
      <c r="K8" s="211"/>
      <c r="L8" s="212"/>
      <c r="M8" s="213"/>
      <c r="N8" s="214"/>
      <c r="O8" s="213"/>
      <c r="P8" s="214"/>
      <c r="Q8">
        <f>'t1'!M8</f>
        <v>0</v>
      </c>
      <c r="S8"/>
      <c r="T8"/>
    </row>
    <row r="9" spans="1:20" ht="12.75" customHeight="1" x14ac:dyDescent="0.2">
      <c r="A9" s="17" t="str">
        <f>'t1'!A9</f>
        <v>DIRETTORE DEI SERVIZI SOCIALI</v>
      </c>
      <c r="B9" s="264" t="str">
        <f>'t1'!B9</f>
        <v>0D0484</v>
      </c>
      <c r="C9" s="207"/>
      <c r="D9" s="208"/>
      <c r="E9" s="209"/>
      <c r="F9" s="210"/>
      <c r="G9" s="209"/>
      <c r="H9" s="210"/>
      <c r="I9" s="209"/>
      <c r="J9" s="210"/>
      <c r="K9" s="211"/>
      <c r="L9" s="212"/>
      <c r="M9" s="213"/>
      <c r="N9" s="214"/>
      <c r="O9" s="213"/>
      <c r="P9" s="214"/>
      <c r="Q9">
        <f>'t1'!M9</f>
        <v>0</v>
      </c>
      <c r="S9"/>
      <c r="T9"/>
    </row>
    <row r="10" spans="1:20" ht="12.75" customHeight="1" x14ac:dyDescent="0.2">
      <c r="A10" s="17" t="str">
        <f>'t1'!A10</f>
        <v>DIR. MEDICO CON INC. STRUTTURA COMPLESSA (RAPP. ESCLUSIVO)</v>
      </c>
      <c r="B10" s="264" t="str">
        <f>'t1'!B10</f>
        <v>SD0E33</v>
      </c>
      <c r="C10" s="207"/>
      <c r="D10" s="208"/>
      <c r="E10" s="209"/>
      <c r="F10" s="210"/>
      <c r="G10" s="209"/>
      <c r="H10" s="210"/>
      <c r="I10" s="209"/>
      <c r="J10" s="210"/>
      <c r="K10" s="211"/>
      <c r="L10" s="212"/>
      <c r="M10" s="213"/>
      <c r="N10" s="214"/>
      <c r="O10" s="213"/>
      <c r="P10" s="214"/>
      <c r="Q10">
        <f>'t1'!M10</f>
        <v>0</v>
      </c>
      <c r="S10"/>
      <c r="T10"/>
    </row>
    <row r="11" spans="1:20" ht="12.75" customHeight="1" x14ac:dyDescent="0.2">
      <c r="A11" s="17" t="str">
        <f>'t1'!A11</f>
        <v>DIR. MEDICO CON INC. DI STRUTTURA COMPLESSA (RAPP. NON ESCL.</v>
      </c>
      <c r="B11" s="264" t="str">
        <f>'t1'!B11</f>
        <v>SD0N33</v>
      </c>
      <c r="C11" s="207"/>
      <c r="D11" s="208"/>
      <c r="E11" s="209"/>
      <c r="F11" s="210"/>
      <c r="G11" s="209"/>
      <c r="H11" s="210"/>
      <c r="I11" s="209"/>
      <c r="J11" s="210"/>
      <c r="K11" s="211"/>
      <c r="L11" s="212"/>
      <c r="M11" s="213"/>
      <c r="N11" s="214"/>
      <c r="O11" s="213"/>
      <c r="P11" s="214"/>
      <c r="Q11">
        <f>'t1'!M11</f>
        <v>0</v>
      </c>
      <c r="S11"/>
      <c r="T11"/>
    </row>
    <row r="12" spans="1:20" ht="12.75" customHeight="1" x14ac:dyDescent="0.2">
      <c r="A12" s="17" t="str">
        <f>'t1'!A12</f>
        <v>DIR. MEDICO CON INCARICO DI STRUTTURA SEMPLICE (RAPP. ESCLUS</v>
      </c>
      <c r="B12" s="264" t="str">
        <f>'t1'!B12</f>
        <v>SD0E34</v>
      </c>
      <c r="C12" s="207"/>
      <c r="D12" s="208"/>
      <c r="E12" s="209"/>
      <c r="F12" s="210"/>
      <c r="G12" s="209"/>
      <c r="H12" s="210"/>
      <c r="I12" s="209"/>
      <c r="J12" s="210"/>
      <c r="K12" s="211"/>
      <c r="L12" s="212"/>
      <c r="M12" s="213"/>
      <c r="N12" s="214"/>
      <c r="O12" s="213"/>
      <c r="P12" s="214"/>
      <c r="Q12">
        <f>'t1'!M12</f>
        <v>0</v>
      </c>
      <c r="S12"/>
      <c r="T12"/>
    </row>
    <row r="13" spans="1:20" ht="12.75" customHeight="1" x14ac:dyDescent="0.2">
      <c r="A13" s="17" t="str">
        <f>'t1'!A13</f>
        <v>DIR. MEDICO CON INCARICO STRUTTURA SEMPLICE (RAPP. NON ESCL.</v>
      </c>
      <c r="B13" s="264" t="str">
        <f>'t1'!B13</f>
        <v>SD0N34</v>
      </c>
      <c r="C13" s="207"/>
      <c r="D13" s="208"/>
      <c r="E13" s="209"/>
      <c r="F13" s="210"/>
      <c r="G13" s="209"/>
      <c r="H13" s="210"/>
      <c r="I13" s="209"/>
      <c r="J13" s="210"/>
      <c r="K13" s="211"/>
      <c r="L13" s="212"/>
      <c r="M13" s="213"/>
      <c r="N13" s="214"/>
      <c r="O13" s="213"/>
      <c r="P13" s="214"/>
      <c r="Q13">
        <f>'t1'!M13</f>
        <v>0</v>
      </c>
      <c r="S13"/>
      <c r="T13"/>
    </row>
    <row r="14" spans="1:20" ht="12.75" customHeight="1" x14ac:dyDescent="0.2">
      <c r="A14" s="17" t="str">
        <f>'t1'!A14</f>
        <v>DIRIGENTI MEDICI CON ALTRI INCAR. PROF.LI (RAPP. ESCLUSIVO)</v>
      </c>
      <c r="B14" s="264" t="str">
        <f>'t1'!B14</f>
        <v>SD0035</v>
      </c>
      <c r="C14" s="207"/>
      <c r="D14" s="208"/>
      <c r="E14" s="209"/>
      <c r="F14" s="210"/>
      <c r="G14" s="209"/>
      <c r="H14" s="210"/>
      <c r="I14" s="209"/>
      <c r="J14" s="210"/>
      <c r="K14" s="211"/>
      <c r="L14" s="212"/>
      <c r="M14" s="213"/>
      <c r="N14" s="214"/>
      <c r="O14" s="213"/>
      <c r="P14" s="214"/>
      <c r="Q14">
        <f>'t1'!M14</f>
        <v>0</v>
      </c>
      <c r="S14"/>
      <c r="T14"/>
    </row>
    <row r="15" spans="1:20" ht="12.75" customHeight="1" x14ac:dyDescent="0.2">
      <c r="A15" s="17" t="str">
        <f>'t1'!A15</f>
        <v>DIRIGENTI MEDICI CON ALTRI INCAR. PROF.LI (RAPP. NON ESCL.)</v>
      </c>
      <c r="B15" s="264" t="str">
        <f>'t1'!B15</f>
        <v>SD0036</v>
      </c>
      <c r="C15" s="207"/>
      <c r="D15" s="208"/>
      <c r="E15" s="209"/>
      <c r="F15" s="210"/>
      <c r="G15" s="209"/>
      <c r="H15" s="210"/>
      <c r="I15" s="209"/>
      <c r="J15" s="210"/>
      <c r="K15" s="211"/>
      <c r="L15" s="212"/>
      <c r="M15" s="213"/>
      <c r="N15" s="214"/>
      <c r="O15" s="213"/>
      <c r="P15" s="214"/>
      <c r="Q15">
        <f>'t1'!M15</f>
        <v>0</v>
      </c>
      <c r="S15"/>
      <c r="T15"/>
    </row>
    <row r="16" spans="1:20" ht="12.75" customHeight="1" x14ac:dyDescent="0.2">
      <c r="A16" s="17" t="str">
        <f>'t1'!A16</f>
        <v>DIR. MEDICI A T.  DETERMINATO(ART. 15-SEPTIES D.LGS. 502/92)</v>
      </c>
      <c r="B16" s="264" t="str">
        <f>'t1'!B16</f>
        <v>SD0597</v>
      </c>
      <c r="C16" s="207"/>
      <c r="D16" s="208"/>
      <c r="E16" s="209"/>
      <c r="F16" s="210"/>
      <c r="G16" s="209"/>
      <c r="H16" s="210"/>
      <c r="I16" s="209"/>
      <c r="J16" s="210"/>
      <c r="K16" s="211"/>
      <c r="L16" s="212"/>
      <c r="M16" s="213"/>
      <c r="N16" s="214"/>
      <c r="O16" s="213"/>
      <c r="P16" s="214"/>
      <c r="Q16">
        <f>'t1'!M16</f>
        <v>0</v>
      </c>
      <c r="S16"/>
      <c r="T16"/>
    </row>
    <row r="17" spans="1:20" ht="12.75" customHeight="1" x14ac:dyDescent="0.2">
      <c r="A17" s="17" t="str">
        <f>'t1'!A17</f>
        <v>VETERINARI CON INC. DI STRUTTURA COMPLESSA (RAPP.ESCLUSIVO)</v>
      </c>
      <c r="B17" s="264" t="str">
        <f>'t1'!B17</f>
        <v>SD0E74</v>
      </c>
      <c r="C17" s="207"/>
      <c r="D17" s="208"/>
      <c r="E17" s="209"/>
      <c r="F17" s="210"/>
      <c r="G17" s="209"/>
      <c r="H17" s="210"/>
      <c r="I17" s="209"/>
      <c r="J17" s="210"/>
      <c r="K17" s="211"/>
      <c r="L17" s="212"/>
      <c r="M17" s="213"/>
      <c r="N17" s="214"/>
      <c r="O17" s="213"/>
      <c r="P17" s="214"/>
      <c r="Q17">
        <f>'t1'!M17</f>
        <v>0</v>
      </c>
      <c r="S17"/>
      <c r="T17"/>
    </row>
    <row r="18" spans="1:20" ht="12.75" customHeight="1" x14ac:dyDescent="0.2">
      <c r="A18" s="17" t="str">
        <f>'t1'!A18</f>
        <v>VETERINARI CON INC. DI STRUTTURA COMPLESSA (RAPP. NON ESCL.)</v>
      </c>
      <c r="B18" s="264" t="str">
        <f>'t1'!B18</f>
        <v>SD0N74</v>
      </c>
      <c r="C18" s="207"/>
      <c r="D18" s="208"/>
      <c r="E18" s="209"/>
      <c r="F18" s="210"/>
      <c r="G18" s="209"/>
      <c r="H18" s="210"/>
      <c r="I18" s="209"/>
      <c r="J18" s="210"/>
      <c r="K18" s="211"/>
      <c r="L18" s="212"/>
      <c r="M18" s="213"/>
      <c r="N18" s="214"/>
      <c r="O18" s="213"/>
      <c r="P18" s="214"/>
      <c r="Q18">
        <f>'t1'!M18</f>
        <v>0</v>
      </c>
      <c r="S18"/>
      <c r="T18"/>
    </row>
    <row r="19" spans="1:20" ht="12.75" customHeight="1" x14ac:dyDescent="0.2">
      <c r="A19" s="17" t="str">
        <f>'t1'!A19</f>
        <v>VETERINARI CON INC. DI STRUTTURA SEMPLICE (RAPP. ESCLUSIVO)</v>
      </c>
      <c r="B19" s="264" t="str">
        <f>'t1'!B19</f>
        <v>SD0E73</v>
      </c>
      <c r="C19" s="207"/>
      <c r="D19" s="208"/>
      <c r="E19" s="209"/>
      <c r="F19" s="210"/>
      <c r="G19" s="209"/>
      <c r="H19" s="210"/>
      <c r="I19" s="209"/>
      <c r="J19" s="210"/>
      <c r="K19" s="211"/>
      <c r="L19" s="212"/>
      <c r="M19" s="213"/>
      <c r="N19" s="214"/>
      <c r="O19" s="213"/>
      <c r="P19" s="214"/>
      <c r="Q19">
        <f>'t1'!M19</f>
        <v>0</v>
      </c>
      <c r="S19"/>
      <c r="T19"/>
    </row>
    <row r="20" spans="1:20" ht="12.75" customHeight="1" x14ac:dyDescent="0.2">
      <c r="A20" s="17" t="str">
        <f>'t1'!A20</f>
        <v>VETERINARI CON INC. DI STRUTTURA SEMPLICE (RAPP. NON ESCL.)</v>
      </c>
      <c r="B20" s="264" t="str">
        <f>'t1'!B20</f>
        <v>SD0N73</v>
      </c>
      <c r="C20" s="207"/>
      <c r="D20" s="208"/>
      <c r="E20" s="209"/>
      <c r="F20" s="210"/>
      <c r="G20" s="209"/>
      <c r="H20" s="210"/>
      <c r="I20" s="209"/>
      <c r="J20" s="210"/>
      <c r="K20" s="211"/>
      <c r="L20" s="212"/>
      <c r="M20" s="213"/>
      <c r="N20" s="214"/>
      <c r="O20" s="213"/>
      <c r="P20" s="214"/>
      <c r="Q20">
        <f>'t1'!M20</f>
        <v>0</v>
      </c>
      <c r="S20"/>
      <c r="T20"/>
    </row>
    <row r="21" spans="1:20" ht="12.75" customHeight="1" x14ac:dyDescent="0.2">
      <c r="A21" s="17" t="str">
        <f>'t1'!A21</f>
        <v>VETERINARI CON ALTRI INCAR. PROF.LI (RAPP. ESCLUSIVO)</v>
      </c>
      <c r="B21" s="264" t="str">
        <f>'t1'!B21</f>
        <v>SD0A73</v>
      </c>
      <c r="C21" s="207"/>
      <c r="D21" s="208"/>
      <c r="E21" s="209"/>
      <c r="F21" s="210"/>
      <c r="G21" s="209"/>
      <c r="H21" s="210"/>
      <c r="I21" s="209"/>
      <c r="J21" s="210"/>
      <c r="K21" s="211"/>
      <c r="L21" s="212"/>
      <c r="M21" s="213"/>
      <c r="N21" s="214"/>
      <c r="O21" s="213"/>
      <c r="P21" s="214"/>
      <c r="Q21">
        <f>'t1'!M21</f>
        <v>0</v>
      </c>
      <c r="S21"/>
      <c r="T21"/>
    </row>
    <row r="22" spans="1:20" ht="12.75" customHeight="1" x14ac:dyDescent="0.2">
      <c r="A22" s="17" t="str">
        <f>'t1'!A22</f>
        <v>VETERINARI CON ALTRI INCAR. PROF.LI (RAPP. NON ESCL.)</v>
      </c>
      <c r="B22" s="264" t="str">
        <f>'t1'!B22</f>
        <v>SD0072</v>
      </c>
      <c r="C22" s="207"/>
      <c r="D22" s="208"/>
      <c r="E22" s="209"/>
      <c r="F22" s="210"/>
      <c r="G22" s="209"/>
      <c r="H22" s="210"/>
      <c r="I22" s="209"/>
      <c r="J22" s="210"/>
      <c r="K22" s="211"/>
      <c r="L22" s="212"/>
      <c r="M22" s="213"/>
      <c r="N22" s="214"/>
      <c r="O22" s="213"/>
      <c r="P22" s="214"/>
      <c r="Q22">
        <f>'t1'!M22</f>
        <v>0</v>
      </c>
      <c r="S22"/>
      <c r="T22"/>
    </row>
    <row r="23" spans="1:20" ht="12.75" customHeight="1" x14ac:dyDescent="0.2">
      <c r="A23" s="17" t="str">
        <f>'t1'!A23</f>
        <v>VETERINARI A T. DETERMINATO (ART. 15-SEPTIES D.LGS. 502/92)</v>
      </c>
      <c r="B23" s="264" t="str">
        <f>'t1'!B23</f>
        <v>SD0598</v>
      </c>
      <c r="C23" s="207"/>
      <c r="D23" s="208"/>
      <c r="E23" s="209"/>
      <c r="F23" s="210"/>
      <c r="G23" s="209"/>
      <c r="H23" s="210"/>
      <c r="I23" s="209"/>
      <c r="J23" s="210"/>
      <c r="K23" s="211"/>
      <c r="L23" s="212"/>
      <c r="M23" s="213"/>
      <c r="N23" s="214"/>
      <c r="O23" s="213"/>
      <c r="P23" s="214"/>
      <c r="Q23">
        <f>'t1'!M23</f>
        <v>0</v>
      </c>
      <c r="S23"/>
      <c r="T23"/>
    </row>
    <row r="24" spans="1:20" ht="12.75" customHeight="1" x14ac:dyDescent="0.2">
      <c r="A24" s="17" t="str">
        <f>'t1'!A24</f>
        <v>ODONTOIATRI CON INC. DI STRUTTURA COMPLESSA (RAPP. ESCL.)</v>
      </c>
      <c r="B24" s="264" t="str">
        <f>'t1'!B24</f>
        <v>SD0E49</v>
      </c>
      <c r="C24" s="207"/>
      <c r="D24" s="208"/>
      <c r="E24" s="209"/>
      <c r="F24" s="210"/>
      <c r="G24" s="209"/>
      <c r="H24" s="210"/>
      <c r="I24" s="209"/>
      <c r="J24" s="210"/>
      <c r="K24" s="211"/>
      <c r="L24" s="212"/>
      <c r="M24" s="213"/>
      <c r="N24" s="214"/>
      <c r="O24" s="213"/>
      <c r="P24" s="214"/>
      <c r="Q24">
        <f>'t1'!M24</f>
        <v>0</v>
      </c>
      <c r="S24"/>
      <c r="T24"/>
    </row>
    <row r="25" spans="1:20" ht="12.75" customHeight="1" x14ac:dyDescent="0.2">
      <c r="A25" s="17" t="str">
        <f>'t1'!A25</f>
        <v>ODONTOIATRI CON INC. DI STRUTTURA COMPLESSA (RAPP. NON ESCL.</v>
      </c>
      <c r="B25" s="264" t="str">
        <f>'t1'!B25</f>
        <v>SD0N49</v>
      </c>
      <c r="C25" s="207"/>
      <c r="D25" s="208"/>
      <c r="E25" s="209"/>
      <c r="F25" s="210"/>
      <c r="G25" s="209"/>
      <c r="H25" s="210"/>
      <c r="I25" s="209"/>
      <c r="J25" s="210"/>
      <c r="K25" s="211"/>
      <c r="L25" s="212"/>
      <c r="M25" s="213"/>
      <c r="N25" s="214"/>
      <c r="O25" s="213"/>
      <c r="P25" s="214"/>
      <c r="Q25">
        <f>'t1'!M25</f>
        <v>0</v>
      </c>
      <c r="S25"/>
      <c r="T25"/>
    </row>
    <row r="26" spans="1:20" ht="12.75" customHeight="1" x14ac:dyDescent="0.2">
      <c r="A26" s="17" t="str">
        <f>'t1'!A26</f>
        <v>ODONTOIATRI CON INC. DI STRUTTURA SEMPLICE (RAPP. ESCLUSIVO)</v>
      </c>
      <c r="B26" s="264" t="str">
        <f>'t1'!B26</f>
        <v>SD0E48</v>
      </c>
      <c r="C26" s="207"/>
      <c r="D26" s="208"/>
      <c r="E26" s="209"/>
      <c r="F26" s="210"/>
      <c r="G26" s="209"/>
      <c r="H26" s="210"/>
      <c r="I26" s="209"/>
      <c r="J26" s="210"/>
      <c r="K26" s="211"/>
      <c r="L26" s="212"/>
      <c r="M26" s="213"/>
      <c r="N26" s="214"/>
      <c r="O26" s="213"/>
      <c r="P26" s="214"/>
      <c r="Q26">
        <f>'t1'!M26</f>
        <v>0</v>
      </c>
      <c r="S26"/>
      <c r="T26"/>
    </row>
    <row r="27" spans="1:20" ht="12.75" customHeight="1" x14ac:dyDescent="0.2">
      <c r="A27" s="17" t="str">
        <f>'t1'!A27</f>
        <v>ODONTOIATRI CON INC. DI STRUTTURA SEMPLICE (RAPP. NON ESCL.)</v>
      </c>
      <c r="B27" s="264" t="str">
        <f>'t1'!B27</f>
        <v>SD0N48</v>
      </c>
      <c r="C27" s="207"/>
      <c r="D27" s="208"/>
      <c r="E27" s="209"/>
      <c r="F27" s="210"/>
      <c r="G27" s="209"/>
      <c r="H27" s="210"/>
      <c r="I27" s="209"/>
      <c r="J27" s="210"/>
      <c r="K27" s="211"/>
      <c r="L27" s="212"/>
      <c r="M27" s="213"/>
      <c r="N27" s="214"/>
      <c r="O27" s="213"/>
      <c r="P27" s="214"/>
      <c r="Q27">
        <f>'t1'!M27</f>
        <v>0</v>
      </c>
      <c r="S27"/>
      <c r="T27"/>
    </row>
    <row r="28" spans="1:20" ht="12.75" customHeight="1" x14ac:dyDescent="0.2">
      <c r="A28" s="17" t="str">
        <f>'t1'!A28</f>
        <v>ODONTOIATRI CON ALTRI INCAR. PROF.LI (RAPP. ESCLUSIVO)</v>
      </c>
      <c r="B28" s="264" t="str">
        <f>'t1'!B28</f>
        <v>SD0A48</v>
      </c>
      <c r="C28" s="207"/>
      <c r="D28" s="208"/>
      <c r="E28" s="209"/>
      <c r="F28" s="210"/>
      <c r="G28" s="209"/>
      <c r="H28" s="210"/>
      <c r="I28" s="209"/>
      <c r="J28" s="210"/>
      <c r="K28" s="211"/>
      <c r="L28" s="212"/>
      <c r="M28" s="213"/>
      <c r="N28" s="214"/>
      <c r="O28" s="213"/>
      <c r="P28" s="214"/>
      <c r="Q28">
        <f>'t1'!M28</f>
        <v>0</v>
      </c>
      <c r="S28"/>
      <c r="T28"/>
    </row>
    <row r="29" spans="1:20" ht="12.75" customHeight="1" x14ac:dyDescent="0.2">
      <c r="A29" s="17" t="str">
        <f>'t1'!A29</f>
        <v>ODONTOIATRI CON ALTRI INCAR. PROF.LI (RAPP. NON ESCL.)</v>
      </c>
      <c r="B29" s="264" t="str">
        <f>'t1'!B29</f>
        <v>SD0047</v>
      </c>
      <c r="C29" s="207"/>
      <c r="D29" s="208"/>
      <c r="E29" s="209"/>
      <c r="F29" s="210"/>
      <c r="G29" s="209"/>
      <c r="H29" s="210"/>
      <c r="I29" s="209"/>
      <c r="J29" s="210"/>
      <c r="K29" s="211"/>
      <c r="L29" s="212"/>
      <c r="M29" s="213"/>
      <c r="N29" s="214"/>
      <c r="O29" s="213"/>
      <c r="P29" s="214"/>
      <c r="Q29">
        <f>'t1'!M29</f>
        <v>0</v>
      </c>
      <c r="S29"/>
      <c r="T29"/>
    </row>
    <row r="30" spans="1:20" ht="12.75" customHeight="1" x14ac:dyDescent="0.2">
      <c r="A30" s="17" t="str">
        <f>'t1'!A30</f>
        <v>ODONTOIATRI A T. DETERMINATO (ART. 15-SEPTIES D.LGS. 502/92)</v>
      </c>
      <c r="B30" s="264" t="str">
        <f>'t1'!B30</f>
        <v>SD0599</v>
      </c>
      <c r="C30" s="207"/>
      <c r="D30" s="208"/>
      <c r="E30" s="209"/>
      <c r="F30" s="210"/>
      <c r="G30" s="209"/>
      <c r="H30" s="210"/>
      <c r="I30" s="209"/>
      <c r="J30" s="210"/>
      <c r="K30" s="211"/>
      <c r="L30" s="212"/>
      <c r="M30" s="213"/>
      <c r="N30" s="214"/>
      <c r="O30" s="213"/>
      <c r="P30" s="214"/>
      <c r="Q30">
        <f>'t1'!M30</f>
        <v>0</v>
      </c>
      <c r="S30"/>
      <c r="T30"/>
    </row>
    <row r="31" spans="1:20" ht="12.75" customHeight="1" x14ac:dyDescent="0.2">
      <c r="A31" s="17" t="str">
        <f>'t1'!A31</f>
        <v>FARMACISTI CON INC. DI STRUTTURA COMPLESSA (RAPP. ESCLUSIVO)</v>
      </c>
      <c r="B31" s="264" t="str">
        <f>'t1'!B31</f>
        <v>SD0E39</v>
      </c>
      <c r="C31" s="207"/>
      <c r="D31" s="208"/>
      <c r="E31" s="209"/>
      <c r="F31" s="210"/>
      <c r="G31" s="209"/>
      <c r="H31" s="210"/>
      <c r="I31" s="209"/>
      <c r="J31" s="210"/>
      <c r="K31" s="211"/>
      <c r="L31" s="212"/>
      <c r="M31" s="213"/>
      <c r="N31" s="214"/>
      <c r="O31" s="213"/>
      <c r="P31" s="214"/>
      <c r="Q31">
        <f>'t1'!M31</f>
        <v>0</v>
      </c>
      <c r="S31"/>
      <c r="T31"/>
    </row>
    <row r="32" spans="1:20" ht="12.75" customHeight="1" x14ac:dyDescent="0.2">
      <c r="A32" s="17" t="str">
        <f>'t1'!A32</f>
        <v>FARMACISTI CON INC. DI STRUTTURA COMPLESSA (RAPP. NON ESCL.)</v>
      </c>
      <c r="B32" s="264" t="str">
        <f>'t1'!B32</f>
        <v>SD0N39</v>
      </c>
      <c r="C32" s="207"/>
      <c r="D32" s="208"/>
      <c r="E32" s="209"/>
      <c r="F32" s="210"/>
      <c r="G32" s="209"/>
      <c r="H32" s="210"/>
      <c r="I32" s="209"/>
      <c r="J32" s="210"/>
      <c r="K32" s="211"/>
      <c r="L32" s="212"/>
      <c r="M32" s="213"/>
      <c r="N32" s="214"/>
      <c r="O32" s="213"/>
      <c r="P32" s="214"/>
      <c r="Q32">
        <f>'t1'!M32</f>
        <v>0</v>
      </c>
      <c r="S32"/>
      <c r="T32"/>
    </row>
    <row r="33" spans="1:20" ht="12.75" customHeight="1" x14ac:dyDescent="0.2">
      <c r="A33" s="17" t="str">
        <f>'t1'!A33</f>
        <v>FARMACISTI CON INC. DI STRUTTURA SEMPLICE (RAPP. ESCLUSIVO)</v>
      </c>
      <c r="B33" s="264" t="str">
        <f>'t1'!B33</f>
        <v>SD0E38</v>
      </c>
      <c r="C33" s="207"/>
      <c r="D33" s="208"/>
      <c r="E33" s="209"/>
      <c r="F33" s="210"/>
      <c r="G33" s="209"/>
      <c r="H33" s="210"/>
      <c r="I33" s="209"/>
      <c r="J33" s="210"/>
      <c r="K33" s="211"/>
      <c r="L33" s="212"/>
      <c r="M33" s="213"/>
      <c r="N33" s="214"/>
      <c r="O33" s="213"/>
      <c r="P33" s="214"/>
      <c r="Q33">
        <f>'t1'!M33</f>
        <v>0</v>
      </c>
      <c r="S33"/>
      <c r="T33"/>
    </row>
    <row r="34" spans="1:20" ht="12.75" customHeight="1" x14ac:dyDescent="0.2">
      <c r="A34" s="17" t="str">
        <f>'t1'!A34</f>
        <v>FARMACISTI CON INC. DI STRUTTURA SEMPLICE (RAPP. NON ESCL.)</v>
      </c>
      <c r="B34" s="264" t="str">
        <f>'t1'!B34</f>
        <v>SD0N38</v>
      </c>
      <c r="C34" s="207"/>
      <c r="D34" s="208"/>
      <c r="E34" s="209"/>
      <c r="F34" s="210"/>
      <c r="G34" s="209"/>
      <c r="H34" s="210"/>
      <c r="I34" s="209"/>
      <c r="J34" s="210"/>
      <c r="K34" s="211"/>
      <c r="L34" s="212"/>
      <c r="M34" s="213"/>
      <c r="N34" s="214"/>
      <c r="O34" s="213"/>
      <c r="P34" s="214"/>
      <c r="Q34">
        <f>'t1'!M34</f>
        <v>0</v>
      </c>
      <c r="S34"/>
      <c r="T34"/>
    </row>
    <row r="35" spans="1:20" ht="12.75" customHeight="1" x14ac:dyDescent="0.2">
      <c r="A35" s="17" t="str">
        <f>'t1'!A35</f>
        <v>FARMACISTI CON ALTRI INCAR. PROF.LI (RAPP. ESCLUSIVO)</v>
      </c>
      <c r="B35" s="264" t="str">
        <f>'t1'!B35</f>
        <v>SD0A38</v>
      </c>
      <c r="C35" s="207"/>
      <c r="D35" s="208"/>
      <c r="E35" s="209"/>
      <c r="F35" s="210"/>
      <c r="G35" s="209"/>
      <c r="H35" s="210"/>
      <c r="I35" s="209"/>
      <c r="J35" s="210"/>
      <c r="K35" s="211"/>
      <c r="L35" s="212"/>
      <c r="M35" s="213"/>
      <c r="N35" s="214"/>
      <c r="O35" s="213"/>
      <c r="P35" s="214"/>
      <c r="Q35">
        <f>'t1'!M35</f>
        <v>0</v>
      </c>
      <c r="S35"/>
      <c r="T35"/>
    </row>
    <row r="36" spans="1:20" ht="12.75" customHeight="1" x14ac:dyDescent="0.2">
      <c r="A36" s="17" t="str">
        <f>'t1'!A36</f>
        <v>FARMACISTI CON ALTRI INCAR. PROF.LI (RAPP. NON ESCL.)</v>
      </c>
      <c r="B36" s="264" t="str">
        <f>'t1'!B36</f>
        <v>SD0037</v>
      </c>
      <c r="C36" s="207"/>
      <c r="D36" s="208"/>
      <c r="E36" s="209"/>
      <c r="F36" s="210"/>
      <c r="G36" s="209"/>
      <c r="H36" s="210"/>
      <c r="I36" s="209"/>
      <c r="J36" s="210"/>
      <c r="K36" s="211"/>
      <c r="L36" s="212"/>
      <c r="M36" s="213"/>
      <c r="N36" s="214"/>
      <c r="O36" s="213"/>
      <c r="P36" s="214"/>
      <c r="Q36">
        <f>'t1'!M36</f>
        <v>0</v>
      </c>
      <c r="S36"/>
      <c r="T36"/>
    </row>
    <row r="37" spans="1:20" ht="12.75" customHeight="1" x14ac:dyDescent="0.2">
      <c r="A37" s="17" t="str">
        <f>'t1'!A37</f>
        <v>FARMACISTI A T. DETERMINATO (ART. 15-SEPTIES D.LGS. 502/92)</v>
      </c>
      <c r="B37" s="264" t="str">
        <f>'t1'!B37</f>
        <v>SD0600</v>
      </c>
      <c r="C37" s="207"/>
      <c r="D37" s="208"/>
      <c r="E37" s="209"/>
      <c r="F37" s="210"/>
      <c r="G37" s="209"/>
      <c r="H37" s="210"/>
      <c r="I37" s="209"/>
      <c r="J37" s="210"/>
      <c r="K37" s="211"/>
      <c r="L37" s="212"/>
      <c r="M37" s="213"/>
      <c r="N37" s="214"/>
      <c r="O37" s="213"/>
      <c r="P37" s="214"/>
      <c r="Q37">
        <f>'t1'!M37</f>
        <v>0</v>
      </c>
      <c r="S37"/>
      <c r="T37"/>
    </row>
    <row r="38" spans="1:20" ht="12.75" customHeight="1" x14ac:dyDescent="0.2">
      <c r="A38" s="17" t="str">
        <f>'t1'!A38</f>
        <v>BIOLOGI CON INC. DI STRUTTURA COMPLESSA (RAPP. ESCLUSIVO)</v>
      </c>
      <c r="B38" s="264" t="str">
        <f>'t1'!B38</f>
        <v>SD0E13</v>
      </c>
      <c r="C38" s="207"/>
      <c r="D38" s="208"/>
      <c r="E38" s="209"/>
      <c r="F38" s="210"/>
      <c r="G38" s="209"/>
      <c r="H38" s="210"/>
      <c r="I38" s="209"/>
      <c r="J38" s="210"/>
      <c r="K38" s="211"/>
      <c r="L38" s="212"/>
      <c r="M38" s="213"/>
      <c r="N38" s="214"/>
      <c r="O38" s="213"/>
      <c r="P38" s="214"/>
      <c r="Q38">
        <f>'t1'!M38</f>
        <v>0</v>
      </c>
      <c r="S38"/>
      <c r="T38"/>
    </row>
    <row r="39" spans="1:20" ht="12.75" customHeight="1" x14ac:dyDescent="0.2">
      <c r="A39" s="17" t="str">
        <f>'t1'!A39</f>
        <v>BIOLOGI CON INC. DI STRUTTURA COMPLESSA (RAPP. NON ESCL.)</v>
      </c>
      <c r="B39" s="264" t="str">
        <f>'t1'!B39</f>
        <v>SD0N13</v>
      </c>
      <c r="C39" s="207"/>
      <c r="D39" s="208"/>
      <c r="E39" s="209"/>
      <c r="F39" s="210"/>
      <c r="G39" s="209"/>
      <c r="H39" s="210"/>
      <c r="I39" s="209"/>
      <c r="J39" s="210"/>
      <c r="K39" s="211"/>
      <c r="L39" s="212"/>
      <c r="M39" s="213"/>
      <c r="N39" s="214"/>
      <c r="O39" s="213"/>
      <c r="P39" s="214"/>
      <c r="Q39">
        <f>'t1'!M39</f>
        <v>0</v>
      </c>
      <c r="S39"/>
      <c r="T39"/>
    </row>
    <row r="40" spans="1:20" ht="12.75" customHeight="1" x14ac:dyDescent="0.2">
      <c r="A40" s="17" t="str">
        <f>'t1'!A40</f>
        <v>BIOLOGI CON INC. DI STRUTTURA SEMPLICE (RAPP. ESCLUSIVO)</v>
      </c>
      <c r="B40" s="264" t="str">
        <f>'t1'!B40</f>
        <v>SD0E12</v>
      </c>
      <c r="C40" s="207"/>
      <c r="D40" s="208"/>
      <c r="E40" s="209"/>
      <c r="F40" s="210"/>
      <c r="G40" s="209"/>
      <c r="H40" s="210"/>
      <c r="I40" s="209"/>
      <c r="J40" s="210"/>
      <c r="K40" s="211"/>
      <c r="L40" s="212"/>
      <c r="M40" s="213"/>
      <c r="N40" s="214"/>
      <c r="O40" s="213"/>
      <c r="P40" s="214"/>
      <c r="Q40">
        <f>'t1'!M40</f>
        <v>0</v>
      </c>
      <c r="S40"/>
      <c r="T40"/>
    </row>
    <row r="41" spans="1:20" ht="12.75" customHeight="1" x14ac:dyDescent="0.2">
      <c r="A41" s="17" t="str">
        <f>'t1'!A41</f>
        <v>BIOLOGI CON INC. DI STRUTTURA SEMPLICE (RAPP. NON ESCL.)</v>
      </c>
      <c r="B41" s="264" t="str">
        <f>'t1'!B41</f>
        <v>SD0N12</v>
      </c>
      <c r="C41" s="207"/>
      <c r="D41" s="208"/>
      <c r="E41" s="209"/>
      <c r="F41" s="210"/>
      <c r="G41" s="209"/>
      <c r="H41" s="210"/>
      <c r="I41" s="209"/>
      <c r="J41" s="210"/>
      <c r="K41" s="211"/>
      <c r="L41" s="212"/>
      <c r="M41" s="213"/>
      <c r="N41" s="214"/>
      <c r="O41" s="213"/>
      <c r="P41" s="214"/>
      <c r="Q41">
        <f>'t1'!M41</f>
        <v>0</v>
      </c>
      <c r="S41"/>
      <c r="T41"/>
    </row>
    <row r="42" spans="1:20" ht="12.75" customHeight="1" x14ac:dyDescent="0.2">
      <c r="A42" s="17" t="str">
        <f>'t1'!A42</f>
        <v>BIOLOGI CON ALTRI INCAR. PROF.LI (RAPP. ESCLUSIVO)</v>
      </c>
      <c r="B42" s="264" t="str">
        <f>'t1'!B42</f>
        <v>SD0A12</v>
      </c>
      <c r="C42" s="207"/>
      <c r="D42" s="208"/>
      <c r="E42" s="209"/>
      <c r="F42" s="210"/>
      <c r="G42" s="209"/>
      <c r="H42" s="210"/>
      <c r="I42" s="209"/>
      <c r="J42" s="210"/>
      <c r="K42" s="211"/>
      <c r="L42" s="212"/>
      <c r="M42" s="213"/>
      <c r="N42" s="214"/>
      <c r="O42" s="213"/>
      <c r="P42" s="214"/>
      <c r="Q42">
        <f>'t1'!M42</f>
        <v>0</v>
      </c>
      <c r="S42"/>
      <c r="T42"/>
    </row>
    <row r="43" spans="1:20" ht="12.75" customHeight="1" x14ac:dyDescent="0.2">
      <c r="A43" s="17" t="str">
        <f>'t1'!A43</f>
        <v>BIOLOGI CON ALTRI INCAR. PROF.LI (RAPP. NON ESCL.)</v>
      </c>
      <c r="B43" s="264" t="str">
        <f>'t1'!B43</f>
        <v>SD0011</v>
      </c>
      <c r="C43" s="207"/>
      <c r="D43" s="208"/>
      <c r="E43" s="209"/>
      <c r="F43" s="210"/>
      <c r="G43" s="209"/>
      <c r="H43" s="210"/>
      <c r="I43" s="209"/>
      <c r="J43" s="210"/>
      <c r="K43" s="211"/>
      <c r="L43" s="212"/>
      <c r="M43" s="213"/>
      <c r="N43" s="214"/>
      <c r="O43" s="213"/>
      <c r="P43" s="214"/>
      <c r="Q43">
        <f>'t1'!M43</f>
        <v>0</v>
      </c>
      <c r="S43"/>
      <c r="T43"/>
    </row>
    <row r="44" spans="1:20" ht="12.75" customHeight="1" x14ac:dyDescent="0.2">
      <c r="A44" s="17" t="str">
        <f>'t1'!A44</f>
        <v>BIOLOGI A T. DETERMINATO (ART. 15-SEPTIES D.LGS. 502/92)</v>
      </c>
      <c r="B44" s="264" t="str">
        <f>'t1'!B44</f>
        <v>SD0601</v>
      </c>
      <c r="C44" s="207"/>
      <c r="D44" s="208"/>
      <c r="E44" s="209"/>
      <c r="F44" s="210"/>
      <c r="G44" s="209"/>
      <c r="H44" s="210"/>
      <c r="I44" s="209"/>
      <c r="J44" s="210"/>
      <c r="K44" s="211"/>
      <c r="L44" s="212"/>
      <c r="M44" s="213"/>
      <c r="N44" s="214"/>
      <c r="O44" s="213"/>
      <c r="P44" s="214"/>
      <c r="Q44">
        <f>'t1'!M44</f>
        <v>0</v>
      </c>
      <c r="S44"/>
      <c r="T44"/>
    </row>
    <row r="45" spans="1:20" ht="12.75" customHeight="1" x14ac:dyDescent="0.2">
      <c r="A45" s="17" t="str">
        <f>'t1'!A45</f>
        <v>CHIMICI CON INC. DI STRUTTURA COMPLESSA (RAPP. ESCLUSIVO)</v>
      </c>
      <c r="B45" s="264" t="str">
        <f>'t1'!B45</f>
        <v>SD0E16</v>
      </c>
      <c r="C45" s="207"/>
      <c r="D45" s="208"/>
      <c r="E45" s="209"/>
      <c r="F45" s="210"/>
      <c r="G45" s="209"/>
      <c r="H45" s="210"/>
      <c r="I45" s="209"/>
      <c r="J45" s="210"/>
      <c r="K45" s="211"/>
      <c r="L45" s="212"/>
      <c r="M45" s="213"/>
      <c r="N45" s="214"/>
      <c r="O45" s="213"/>
      <c r="P45" s="214"/>
      <c r="Q45">
        <f>'t1'!M45</f>
        <v>0</v>
      </c>
      <c r="S45"/>
      <c r="T45"/>
    </row>
    <row r="46" spans="1:20" ht="12.75" customHeight="1" x14ac:dyDescent="0.2">
      <c r="A46" s="17" t="str">
        <f>'t1'!A46</f>
        <v>CHIMICI CON INC. DI STRUTTURA COMPLESSA (RAPP.NON ESCL.)</v>
      </c>
      <c r="B46" s="264" t="str">
        <f>'t1'!B46</f>
        <v>SD0N16</v>
      </c>
      <c r="C46" s="207"/>
      <c r="D46" s="208"/>
      <c r="E46" s="209"/>
      <c r="F46" s="210"/>
      <c r="G46" s="209"/>
      <c r="H46" s="210"/>
      <c r="I46" s="209"/>
      <c r="J46" s="210"/>
      <c r="K46" s="211"/>
      <c r="L46" s="212"/>
      <c r="M46" s="213"/>
      <c r="N46" s="214"/>
      <c r="O46" s="213"/>
      <c r="P46" s="214"/>
      <c r="Q46">
        <f>'t1'!M46</f>
        <v>0</v>
      </c>
      <c r="S46"/>
      <c r="T46"/>
    </row>
    <row r="47" spans="1:20" ht="12.75" customHeight="1" x14ac:dyDescent="0.2">
      <c r="A47" s="17" t="str">
        <f>'t1'!A47</f>
        <v>CHIMICI CON INC. DI STRUTTURA SEMPLICE (RAPP. ESCLUSIVO)</v>
      </c>
      <c r="B47" s="264" t="str">
        <f>'t1'!B47</f>
        <v>SD0E15</v>
      </c>
      <c r="C47" s="207"/>
      <c r="D47" s="208"/>
      <c r="E47" s="209"/>
      <c r="F47" s="210"/>
      <c r="G47" s="209"/>
      <c r="H47" s="210"/>
      <c r="I47" s="209"/>
      <c r="J47" s="210"/>
      <c r="K47" s="211"/>
      <c r="L47" s="212"/>
      <c r="M47" s="213"/>
      <c r="N47" s="214"/>
      <c r="O47" s="213"/>
      <c r="P47" s="214"/>
      <c r="Q47">
        <f>'t1'!M47</f>
        <v>0</v>
      </c>
      <c r="S47"/>
      <c r="T47"/>
    </row>
    <row r="48" spans="1:20" ht="12.75" customHeight="1" x14ac:dyDescent="0.2">
      <c r="A48" s="17" t="str">
        <f>'t1'!A48</f>
        <v>CHIMICI CON INC. DI STRUTTURA SEMPLICE (RAPP. NON ESCL.)</v>
      </c>
      <c r="B48" s="264" t="str">
        <f>'t1'!B48</f>
        <v>SD0N15</v>
      </c>
      <c r="C48" s="207"/>
      <c r="D48" s="208"/>
      <c r="E48" s="209"/>
      <c r="F48" s="210"/>
      <c r="G48" s="209"/>
      <c r="H48" s="210"/>
      <c r="I48" s="209"/>
      <c r="J48" s="210"/>
      <c r="K48" s="211"/>
      <c r="L48" s="212"/>
      <c r="M48" s="213"/>
      <c r="N48" s="214"/>
      <c r="O48" s="213"/>
      <c r="P48" s="214"/>
      <c r="Q48">
        <f>'t1'!M48</f>
        <v>0</v>
      </c>
      <c r="S48"/>
      <c r="T48"/>
    </row>
    <row r="49" spans="1:20" ht="12.75" customHeight="1" x14ac:dyDescent="0.2">
      <c r="A49" s="17" t="str">
        <f>'t1'!A49</f>
        <v>CHIMICI CON ALTRI INCAR. PROF.LI (RAPP. ESCLUSIVO)</v>
      </c>
      <c r="B49" s="264" t="str">
        <f>'t1'!B49</f>
        <v>SD0A15</v>
      </c>
      <c r="C49" s="207"/>
      <c r="D49" s="208"/>
      <c r="E49" s="209"/>
      <c r="F49" s="210"/>
      <c r="G49" s="209"/>
      <c r="H49" s="210"/>
      <c r="I49" s="209"/>
      <c r="J49" s="210"/>
      <c r="K49" s="211"/>
      <c r="L49" s="212"/>
      <c r="M49" s="213"/>
      <c r="N49" s="214"/>
      <c r="O49" s="213"/>
      <c r="P49" s="214"/>
      <c r="Q49">
        <f>'t1'!M49</f>
        <v>0</v>
      </c>
      <c r="S49"/>
      <c r="T49"/>
    </row>
    <row r="50" spans="1:20" ht="12.75" customHeight="1" x14ac:dyDescent="0.2">
      <c r="A50" s="17" t="str">
        <f>'t1'!A50</f>
        <v>CHIMICI CON ALTRI INCAR. PROF.LI (RAPP. NON ESCL.)</v>
      </c>
      <c r="B50" s="264" t="str">
        <f>'t1'!B50</f>
        <v>SD0014</v>
      </c>
      <c r="C50" s="207"/>
      <c r="D50" s="208"/>
      <c r="E50" s="209"/>
      <c r="F50" s="210"/>
      <c r="G50" s="209"/>
      <c r="H50" s="210"/>
      <c r="I50" s="209"/>
      <c r="J50" s="210"/>
      <c r="K50" s="211"/>
      <c r="L50" s="212"/>
      <c r="M50" s="213"/>
      <c r="N50" s="214"/>
      <c r="O50" s="213"/>
      <c r="P50" s="214"/>
      <c r="Q50">
        <f>'t1'!M50</f>
        <v>0</v>
      </c>
      <c r="S50"/>
      <c r="T50"/>
    </row>
    <row r="51" spans="1:20" ht="12.75" customHeight="1" x14ac:dyDescent="0.2">
      <c r="A51" s="17" t="str">
        <f>'t1'!A51</f>
        <v>CHIMICI A T. DETERMINATO (ART. 15-SEPTIES D.LGS. 502/92)</v>
      </c>
      <c r="B51" s="264" t="str">
        <f>'t1'!B51</f>
        <v>SD0602</v>
      </c>
      <c r="C51" s="207"/>
      <c r="D51" s="208"/>
      <c r="E51" s="209"/>
      <c r="F51" s="210"/>
      <c r="G51" s="209"/>
      <c r="H51" s="210"/>
      <c r="I51" s="209"/>
      <c r="J51" s="210"/>
      <c r="K51" s="211"/>
      <c r="L51" s="212"/>
      <c r="M51" s="213"/>
      <c r="N51" s="214"/>
      <c r="O51" s="213"/>
      <c r="P51" s="214"/>
      <c r="Q51">
        <f>'t1'!M51</f>
        <v>0</v>
      </c>
      <c r="S51"/>
      <c r="T51"/>
    </row>
    <row r="52" spans="1:20" ht="12.75" customHeight="1" x14ac:dyDescent="0.2">
      <c r="A52" s="17" t="str">
        <f>'t1'!A52</f>
        <v>FISICI CON INC. DI STRUTTURA COMPLESSA (RAPP. ESCLUSIVO)</v>
      </c>
      <c r="B52" s="264" t="str">
        <f>'t1'!B52</f>
        <v>SD0E42</v>
      </c>
      <c r="C52" s="207"/>
      <c r="D52" s="208"/>
      <c r="E52" s="209"/>
      <c r="F52" s="210"/>
      <c r="G52" s="209"/>
      <c r="H52" s="210"/>
      <c r="I52" s="209"/>
      <c r="J52" s="210"/>
      <c r="K52" s="211"/>
      <c r="L52" s="212"/>
      <c r="M52" s="213"/>
      <c r="N52" s="214"/>
      <c r="O52" s="213"/>
      <c r="P52" s="214"/>
      <c r="Q52">
        <f>'t1'!M52</f>
        <v>0</v>
      </c>
      <c r="S52"/>
      <c r="T52"/>
    </row>
    <row r="53" spans="1:20" ht="12.75" customHeight="1" x14ac:dyDescent="0.2">
      <c r="A53" s="17" t="str">
        <f>'t1'!A53</f>
        <v>FISICI CON INC. DI STRUTTURA COMPLESSA (RAPP. NON ESCL.)</v>
      </c>
      <c r="B53" s="264" t="str">
        <f>'t1'!B53</f>
        <v>SD0N42</v>
      </c>
      <c r="C53" s="207"/>
      <c r="D53" s="208"/>
      <c r="E53" s="209"/>
      <c r="F53" s="210"/>
      <c r="G53" s="209"/>
      <c r="H53" s="210"/>
      <c r="I53" s="209"/>
      <c r="J53" s="210"/>
      <c r="K53" s="211"/>
      <c r="L53" s="212"/>
      <c r="M53" s="213"/>
      <c r="N53" s="214"/>
      <c r="O53" s="213"/>
      <c r="P53" s="214"/>
      <c r="Q53">
        <f>'t1'!M53</f>
        <v>0</v>
      </c>
      <c r="S53"/>
      <c r="T53"/>
    </row>
    <row r="54" spans="1:20" ht="12.75" customHeight="1" x14ac:dyDescent="0.2">
      <c r="A54" s="17" t="str">
        <f>'t1'!A54</f>
        <v>FISICI CON INC. DI STRUTTURA SEMPLICE (RAPP. ESCLUSIVO)</v>
      </c>
      <c r="B54" s="264" t="str">
        <f>'t1'!B54</f>
        <v>SD0E41</v>
      </c>
      <c r="C54" s="207"/>
      <c r="D54" s="208"/>
      <c r="E54" s="209"/>
      <c r="F54" s="210"/>
      <c r="G54" s="209"/>
      <c r="H54" s="210"/>
      <c r="I54" s="209"/>
      <c r="J54" s="210"/>
      <c r="K54" s="211"/>
      <c r="L54" s="212"/>
      <c r="M54" s="215"/>
      <c r="N54" s="216"/>
      <c r="O54" s="215"/>
      <c r="P54" s="216"/>
      <c r="Q54">
        <f>'t1'!M54</f>
        <v>0</v>
      </c>
      <c r="S54"/>
      <c r="T54"/>
    </row>
    <row r="55" spans="1:20" ht="12.75" customHeight="1" x14ac:dyDescent="0.2">
      <c r="A55" s="17" t="str">
        <f>'t1'!A55</f>
        <v>FISICI CON INC. DI STRUTTURA SEMPLICE (RAPP. NON ESCL.)</v>
      </c>
      <c r="B55" s="264" t="str">
        <f>'t1'!B55</f>
        <v>SD0N41</v>
      </c>
      <c r="C55" s="207"/>
      <c r="D55" s="208"/>
      <c r="E55" s="209"/>
      <c r="F55" s="210"/>
      <c r="G55" s="209"/>
      <c r="H55" s="210"/>
      <c r="I55" s="209"/>
      <c r="J55" s="210"/>
      <c r="K55" s="211"/>
      <c r="L55" s="212"/>
      <c r="M55" s="213"/>
      <c r="N55" s="214"/>
      <c r="O55" s="213"/>
      <c r="P55" s="214"/>
      <c r="Q55">
        <f>'t1'!M55</f>
        <v>0</v>
      </c>
      <c r="S55"/>
      <c r="T55"/>
    </row>
    <row r="56" spans="1:20" ht="12.75" customHeight="1" x14ac:dyDescent="0.2">
      <c r="A56" s="17" t="str">
        <f>'t1'!A56</f>
        <v>FISICI CON ALTRI INCAR. PROF.LI (RAPP. ESCLUSIVO)</v>
      </c>
      <c r="B56" s="264" t="str">
        <f>'t1'!B56</f>
        <v>SD0A41</v>
      </c>
      <c r="C56" s="207"/>
      <c r="D56" s="208"/>
      <c r="E56" s="209"/>
      <c r="F56" s="210"/>
      <c r="G56" s="209"/>
      <c r="H56" s="210"/>
      <c r="I56" s="209"/>
      <c r="J56" s="210"/>
      <c r="K56" s="211"/>
      <c r="L56" s="212"/>
      <c r="M56" s="213"/>
      <c r="N56" s="214"/>
      <c r="O56" s="213"/>
      <c r="P56" s="214"/>
      <c r="Q56">
        <f>'t1'!M56</f>
        <v>0</v>
      </c>
      <c r="S56"/>
      <c r="T56"/>
    </row>
    <row r="57" spans="1:20" ht="12.75" customHeight="1" x14ac:dyDescent="0.2">
      <c r="A57" s="17" t="str">
        <f>'t1'!A57</f>
        <v>FISICI CON ALTRI INCAR. PROF.LI (RAPP. NON ESCL.)</v>
      </c>
      <c r="B57" s="264" t="str">
        <f>'t1'!B57</f>
        <v>SD0040</v>
      </c>
      <c r="C57" s="207"/>
      <c r="D57" s="208"/>
      <c r="E57" s="209"/>
      <c r="F57" s="210"/>
      <c r="G57" s="209"/>
      <c r="H57" s="210"/>
      <c r="I57" s="209"/>
      <c r="J57" s="210"/>
      <c r="K57" s="211"/>
      <c r="L57" s="212"/>
      <c r="M57" s="213"/>
      <c r="N57" s="214"/>
      <c r="O57" s="213"/>
      <c r="P57" s="214"/>
      <c r="Q57">
        <f>'t1'!M57</f>
        <v>0</v>
      </c>
      <c r="S57"/>
      <c r="T57"/>
    </row>
    <row r="58" spans="1:20" ht="12.75" customHeight="1" x14ac:dyDescent="0.2">
      <c r="A58" s="17" t="str">
        <f>'t1'!A58</f>
        <v>FISICI A T. DETERMINATO (ART. 15-SEPTIES D.LGS. 502/92)</v>
      </c>
      <c r="B58" s="264" t="str">
        <f>'t1'!B58</f>
        <v>SD0603</v>
      </c>
      <c r="C58" s="207"/>
      <c r="D58" s="208"/>
      <c r="E58" s="209"/>
      <c r="F58" s="210"/>
      <c r="G58" s="209"/>
      <c r="H58" s="210"/>
      <c r="I58" s="209"/>
      <c r="J58" s="210"/>
      <c r="K58" s="211"/>
      <c r="L58" s="212"/>
      <c r="M58" s="213"/>
      <c r="N58" s="214"/>
      <c r="O58" s="213"/>
      <c r="P58" s="214"/>
      <c r="Q58">
        <f>'t1'!M58</f>
        <v>0</v>
      </c>
      <c r="S58"/>
      <c r="T58"/>
    </row>
    <row r="59" spans="1:20" ht="12.75" customHeight="1" x14ac:dyDescent="0.2">
      <c r="A59" s="17" t="str">
        <f>'t1'!A59</f>
        <v>PSICOLOGI CON INC. DI STRUTTURA COMPLESSA (RAPP. ESCLUSIVO)</v>
      </c>
      <c r="B59" s="264" t="str">
        <f>'t1'!B59</f>
        <v>SD0E66</v>
      </c>
      <c r="C59" s="207"/>
      <c r="D59" s="208"/>
      <c r="E59" s="209"/>
      <c r="F59" s="210"/>
      <c r="G59" s="209"/>
      <c r="H59" s="210"/>
      <c r="I59" s="209"/>
      <c r="J59" s="210"/>
      <c r="K59" s="211"/>
      <c r="L59" s="212"/>
      <c r="M59" s="213"/>
      <c r="N59" s="214"/>
      <c r="O59" s="213"/>
      <c r="P59" s="214"/>
      <c r="Q59">
        <f>'t1'!M59</f>
        <v>0</v>
      </c>
      <c r="S59"/>
      <c r="T59"/>
    </row>
    <row r="60" spans="1:20" ht="12.75" customHeight="1" x14ac:dyDescent="0.2">
      <c r="A60" s="17" t="str">
        <f>'t1'!A60</f>
        <v>PSICOLOGI CON INC. DI STRUTTURA COMPLESSA (RAPP. NON ESCL.)</v>
      </c>
      <c r="B60" s="264" t="str">
        <f>'t1'!B60</f>
        <v>SD0N66</v>
      </c>
      <c r="C60" s="207"/>
      <c r="D60" s="208"/>
      <c r="E60" s="209"/>
      <c r="F60" s="210"/>
      <c r="G60" s="209"/>
      <c r="H60" s="210"/>
      <c r="I60" s="209"/>
      <c r="J60" s="210"/>
      <c r="K60" s="211"/>
      <c r="L60" s="212"/>
      <c r="M60" s="213"/>
      <c r="N60" s="214"/>
      <c r="O60" s="213"/>
      <c r="P60" s="214"/>
      <c r="Q60">
        <f>'t1'!M60</f>
        <v>0</v>
      </c>
      <c r="S60"/>
      <c r="T60"/>
    </row>
    <row r="61" spans="1:20" ht="12.75" customHeight="1" x14ac:dyDescent="0.2">
      <c r="A61" s="17" t="str">
        <f>'t1'!A61</f>
        <v>PSICOLOGI CON INC. DI STRUTTURA SEMPLICE (RAPP. ESCLUSIVO)</v>
      </c>
      <c r="B61" s="264" t="str">
        <f>'t1'!B61</f>
        <v>SD0E65</v>
      </c>
      <c r="C61" s="207"/>
      <c r="D61" s="208"/>
      <c r="E61" s="209"/>
      <c r="F61" s="210"/>
      <c r="G61" s="209"/>
      <c r="H61" s="210"/>
      <c r="I61" s="209"/>
      <c r="J61" s="210"/>
      <c r="K61" s="211"/>
      <c r="L61" s="212"/>
      <c r="M61" s="213"/>
      <c r="N61" s="214"/>
      <c r="O61" s="213"/>
      <c r="P61" s="214"/>
      <c r="Q61">
        <f>'t1'!M61</f>
        <v>0</v>
      </c>
      <c r="S61"/>
      <c r="T61"/>
    </row>
    <row r="62" spans="1:20" ht="12.75" customHeight="1" x14ac:dyDescent="0.2">
      <c r="A62" s="17" t="str">
        <f>'t1'!A62</f>
        <v>PSICOLOGI CON INC. DI STRUTTURA SEMPLICE (RAPP. NON ESCL.)</v>
      </c>
      <c r="B62" s="264" t="str">
        <f>'t1'!B62</f>
        <v>SD0N65</v>
      </c>
      <c r="C62" s="207"/>
      <c r="D62" s="208"/>
      <c r="E62" s="209"/>
      <c r="F62" s="210"/>
      <c r="G62" s="209"/>
      <c r="H62" s="210"/>
      <c r="I62" s="209"/>
      <c r="J62" s="210"/>
      <c r="K62" s="211"/>
      <c r="L62" s="212"/>
      <c r="M62" s="213"/>
      <c r="N62" s="214"/>
      <c r="O62" s="213"/>
      <c r="P62" s="214"/>
      <c r="Q62">
        <f>'t1'!M62</f>
        <v>0</v>
      </c>
      <c r="S62"/>
      <c r="T62"/>
    </row>
    <row r="63" spans="1:20" ht="12.75" customHeight="1" x14ac:dyDescent="0.2">
      <c r="A63" s="17" t="str">
        <f>'t1'!A63</f>
        <v>PSICOLOGI CON ALTRI INCAR. PROF.LI (RAPP. ESCLUSIVO)</v>
      </c>
      <c r="B63" s="264" t="str">
        <f>'t1'!B63</f>
        <v>SD0A65</v>
      </c>
      <c r="C63" s="207"/>
      <c r="D63" s="208"/>
      <c r="E63" s="209"/>
      <c r="F63" s="210"/>
      <c r="G63" s="209"/>
      <c r="H63" s="210"/>
      <c r="I63" s="209"/>
      <c r="J63" s="210"/>
      <c r="K63" s="211"/>
      <c r="L63" s="212"/>
      <c r="M63" s="213"/>
      <c r="N63" s="214"/>
      <c r="O63" s="213"/>
      <c r="P63" s="214"/>
      <c r="Q63">
        <f>'t1'!M63</f>
        <v>0</v>
      </c>
      <c r="S63"/>
      <c r="T63"/>
    </row>
    <row r="64" spans="1:20" ht="12.75" customHeight="1" x14ac:dyDescent="0.2">
      <c r="A64" s="17" t="str">
        <f>'t1'!A64</f>
        <v>PSICOLOGI CON ALTRI INCAR. PROF.LI (RAPP. NON ESCL.)</v>
      </c>
      <c r="B64" s="264" t="str">
        <f>'t1'!B64</f>
        <v>SD0064</v>
      </c>
      <c r="C64" s="207"/>
      <c r="D64" s="208"/>
      <c r="E64" s="209"/>
      <c r="F64" s="210"/>
      <c r="G64" s="209"/>
      <c r="H64" s="210"/>
      <c r="I64" s="209"/>
      <c r="J64" s="210"/>
      <c r="K64" s="211"/>
      <c r="L64" s="212"/>
      <c r="M64" s="213"/>
      <c r="N64" s="214"/>
      <c r="O64" s="213"/>
      <c r="P64" s="214"/>
      <c r="Q64">
        <f>'t1'!M64</f>
        <v>0</v>
      </c>
      <c r="S64"/>
      <c r="T64"/>
    </row>
    <row r="65" spans="1:20" ht="12.75" customHeight="1" x14ac:dyDescent="0.2">
      <c r="A65" s="17" t="str">
        <f>'t1'!A65</f>
        <v>PSICOLOGI A T. DETERMINATO (ART. 15-SEPTIES D.LGS. 502/92)</v>
      </c>
      <c r="B65" s="264" t="str">
        <f>'t1'!B65</f>
        <v>SD0604</v>
      </c>
      <c r="C65" s="207"/>
      <c r="D65" s="208"/>
      <c r="E65" s="209"/>
      <c r="F65" s="210"/>
      <c r="G65" s="209"/>
      <c r="H65" s="210"/>
      <c r="I65" s="209"/>
      <c r="J65" s="210"/>
      <c r="K65" s="211"/>
      <c r="L65" s="212"/>
      <c r="M65" s="213"/>
      <c r="N65" s="214"/>
      <c r="O65" s="213"/>
      <c r="P65" s="214"/>
      <c r="Q65">
        <f>'t1'!M65</f>
        <v>0</v>
      </c>
      <c r="S65"/>
      <c r="T65"/>
    </row>
    <row r="66" spans="1:20" ht="12.75" customHeight="1" x14ac:dyDescent="0.2">
      <c r="A66" s="17" t="str">
        <f>'t1'!A66</f>
        <v>DIRIGENTE PROF. SANIT. INFERM/OSTETRICA (INC. STRUT. COMPL.)</v>
      </c>
      <c r="B66" s="264" t="str">
        <f>'t1'!B66</f>
        <v>SD0CO1</v>
      </c>
      <c r="C66" s="207"/>
      <c r="D66" s="208"/>
      <c r="E66" s="209"/>
      <c r="F66" s="210"/>
      <c r="G66" s="209"/>
      <c r="H66" s="210"/>
      <c r="I66" s="209"/>
      <c r="J66" s="210"/>
      <c r="K66" s="211"/>
      <c r="L66" s="212"/>
      <c r="M66" s="213"/>
      <c r="N66" s="214"/>
      <c r="O66" s="213"/>
      <c r="P66" s="214"/>
      <c r="Q66">
        <f>'t1'!M66</f>
        <v>0</v>
      </c>
      <c r="S66"/>
      <c r="T66"/>
    </row>
    <row r="67" spans="1:20" ht="12.75" customHeight="1" x14ac:dyDescent="0.2">
      <c r="A67" s="17" t="str">
        <f>'t1'!A67</f>
        <v>DIRIGENTE PROF. SANIT. INFERM/OSTETRICA (INC. STRUT. SEMPL.)</v>
      </c>
      <c r="B67" s="264" t="str">
        <f>'t1'!B67</f>
        <v>SD0SE1</v>
      </c>
      <c r="C67" s="207"/>
      <c r="D67" s="208"/>
      <c r="E67" s="209"/>
      <c r="F67" s="210"/>
      <c r="G67" s="209"/>
      <c r="H67" s="210"/>
      <c r="I67" s="209"/>
      <c r="J67" s="210"/>
      <c r="K67" s="211"/>
      <c r="L67" s="212"/>
      <c r="M67" s="213"/>
      <c r="N67" s="214"/>
      <c r="O67" s="213"/>
      <c r="P67" s="214"/>
      <c r="Q67">
        <f>'t1'!M67</f>
        <v>0</v>
      </c>
      <c r="S67"/>
      <c r="T67"/>
    </row>
    <row r="68" spans="1:20" ht="12.75" customHeight="1" x14ac:dyDescent="0.2">
      <c r="A68" s="17" t="str">
        <f>'t1'!A68</f>
        <v>DIRIGENTE PROF. SANIT. INFERM/OSTETRICA (ALTRI INC. PROF.LI)</v>
      </c>
      <c r="B68" s="264" t="str">
        <f>'t1'!B68</f>
        <v>SD0AI1</v>
      </c>
      <c r="C68" s="207"/>
      <c r="D68" s="208"/>
      <c r="E68" s="209"/>
      <c r="F68" s="210"/>
      <c r="G68" s="209"/>
      <c r="H68" s="210"/>
      <c r="I68" s="209"/>
      <c r="J68" s="210"/>
      <c r="K68" s="211"/>
      <c r="L68" s="212"/>
      <c r="M68" s="213"/>
      <c r="N68" s="214"/>
      <c r="O68" s="213"/>
      <c r="P68" s="214"/>
      <c r="Q68">
        <f>'t1'!M68</f>
        <v>0</v>
      </c>
      <c r="S68"/>
      <c r="T68"/>
    </row>
    <row r="69" spans="1:20" ht="12.75" customHeight="1" x14ac:dyDescent="0.2">
      <c r="A69" s="17" t="str">
        <f>'t1'!A69</f>
        <v>DIR. PROF.SAN.INFERM/OSTET T.DET.ART.15-SEPTIES DLGS 502/92</v>
      </c>
      <c r="B69" s="264" t="str">
        <f>'t1'!B69</f>
        <v>SD048B</v>
      </c>
      <c r="C69" s="207"/>
      <c r="D69" s="208"/>
      <c r="E69" s="209"/>
      <c r="F69" s="210"/>
      <c r="G69" s="209"/>
      <c r="H69" s="210"/>
      <c r="I69" s="209"/>
      <c r="J69" s="210"/>
      <c r="K69" s="211"/>
      <c r="L69" s="212"/>
      <c r="M69" s="213"/>
      <c r="N69" s="214"/>
      <c r="O69" s="213"/>
      <c r="P69" s="214"/>
      <c r="Q69">
        <f>'t1'!M69</f>
        <v>0</v>
      </c>
      <c r="S69"/>
      <c r="T69"/>
    </row>
    <row r="70" spans="1:20" ht="12.75" customHeight="1" x14ac:dyDescent="0.2">
      <c r="A70" s="17" t="str">
        <f>'t1'!A70</f>
        <v>DIRIGENTE PROF. SANIT. RIABILITATIVE (INC. STRUT. COMPL.)</v>
      </c>
      <c r="B70" s="264" t="str">
        <f>'t1'!B70</f>
        <v>SD0CO2</v>
      </c>
      <c r="C70" s="207"/>
      <c r="D70" s="208"/>
      <c r="E70" s="209"/>
      <c r="F70" s="210"/>
      <c r="G70" s="209"/>
      <c r="H70" s="210"/>
      <c r="I70" s="209"/>
      <c r="J70" s="210"/>
      <c r="K70" s="211"/>
      <c r="L70" s="212"/>
      <c r="M70" s="213"/>
      <c r="N70" s="214"/>
      <c r="O70" s="213"/>
      <c r="P70" s="214"/>
      <c r="Q70">
        <f>'t1'!M70</f>
        <v>0</v>
      </c>
      <c r="S70"/>
      <c r="T70"/>
    </row>
    <row r="71" spans="1:20" ht="12.75" customHeight="1" x14ac:dyDescent="0.2">
      <c r="A71" s="17" t="str">
        <f>'t1'!A71</f>
        <v>DIRIGENTE PROF. SANIT. RIABILITATIVE (INC. STRUT. SEMPL.)</v>
      </c>
      <c r="B71" s="264" t="str">
        <f>'t1'!B71</f>
        <v>SD0SE2</v>
      </c>
      <c r="C71" s="207"/>
      <c r="D71" s="208"/>
      <c r="E71" s="209"/>
      <c r="F71" s="210"/>
      <c r="G71" s="209"/>
      <c r="H71" s="210"/>
      <c r="I71" s="209"/>
      <c r="J71" s="210"/>
      <c r="K71" s="211"/>
      <c r="L71" s="212"/>
      <c r="M71" s="213"/>
      <c r="N71" s="214"/>
      <c r="O71" s="213"/>
      <c r="P71" s="214"/>
      <c r="Q71">
        <f>'t1'!M71</f>
        <v>0</v>
      </c>
      <c r="S71"/>
      <c r="T71"/>
    </row>
    <row r="72" spans="1:20" ht="12.75" customHeight="1" x14ac:dyDescent="0.2">
      <c r="A72" s="17" t="str">
        <f>'t1'!A72</f>
        <v>DIRIGENTE PROF. SANIT. RIABILITATIVE (ALTRI INC. PROF.LI)</v>
      </c>
      <c r="B72" s="264" t="str">
        <f>'t1'!B72</f>
        <v>SD0AI2</v>
      </c>
      <c r="C72" s="207"/>
      <c r="D72" s="208"/>
      <c r="E72" s="209"/>
      <c r="F72" s="210"/>
      <c r="G72" s="209"/>
      <c r="H72" s="210"/>
      <c r="I72" s="209"/>
      <c r="J72" s="210"/>
      <c r="K72" s="211"/>
      <c r="L72" s="212"/>
      <c r="M72" s="213"/>
      <c r="N72" s="214"/>
      <c r="O72" s="213"/>
      <c r="P72" s="214"/>
      <c r="Q72">
        <f>'t1'!M72</f>
        <v>0</v>
      </c>
      <c r="S72"/>
      <c r="T72"/>
    </row>
    <row r="73" spans="1:20" ht="12.75" customHeight="1" x14ac:dyDescent="0.2">
      <c r="A73" s="17" t="str">
        <f>'t1'!A73</f>
        <v>DIR. PROF. SAN. RIABILITAT. T.DET.ART.15-SEPTIES DLGS 502/92</v>
      </c>
      <c r="B73" s="264" t="str">
        <f>'t1'!B73</f>
        <v>SD048C</v>
      </c>
      <c r="C73" s="207"/>
      <c r="D73" s="208"/>
      <c r="E73" s="209"/>
      <c r="F73" s="210"/>
      <c r="G73" s="209"/>
      <c r="H73" s="210"/>
      <c r="I73" s="209"/>
      <c r="J73" s="210"/>
      <c r="K73" s="211"/>
      <c r="L73" s="212"/>
      <c r="M73" s="213"/>
      <c r="N73" s="214"/>
      <c r="O73" s="213"/>
      <c r="P73" s="214"/>
      <c r="Q73">
        <f>'t1'!M73</f>
        <v>0</v>
      </c>
      <c r="S73"/>
      <c r="T73"/>
    </row>
    <row r="74" spans="1:20" ht="12.75" customHeight="1" x14ac:dyDescent="0.2">
      <c r="A74" s="17" t="str">
        <f>'t1'!A74</f>
        <v>DIRIGENTE PROF. TECNICO SANITARIE (INC. STRUT. COMPL.)</v>
      </c>
      <c r="B74" s="264" t="str">
        <f>'t1'!B74</f>
        <v>SD0CO3</v>
      </c>
      <c r="C74" s="207"/>
      <c r="D74" s="208"/>
      <c r="E74" s="209"/>
      <c r="F74" s="210"/>
      <c r="G74" s="209"/>
      <c r="H74" s="210"/>
      <c r="I74" s="209"/>
      <c r="J74" s="210"/>
      <c r="K74" s="211"/>
      <c r="L74" s="212"/>
      <c r="M74" s="213"/>
      <c r="N74" s="214"/>
      <c r="O74" s="213"/>
      <c r="P74" s="214"/>
      <c r="Q74">
        <f>'t1'!M74</f>
        <v>0</v>
      </c>
      <c r="S74"/>
      <c r="T74"/>
    </row>
    <row r="75" spans="1:20" ht="12.75" customHeight="1" x14ac:dyDescent="0.2">
      <c r="A75" s="17" t="str">
        <f>'t1'!A75</f>
        <v>DIRIGENTE PROF. TECNICO SANITARIE (INC. STRUT. SEMPL.)</v>
      </c>
      <c r="B75" s="264" t="str">
        <f>'t1'!B75</f>
        <v>SD0SE3</v>
      </c>
      <c r="C75" s="207"/>
      <c r="D75" s="208"/>
      <c r="E75" s="209"/>
      <c r="F75" s="210"/>
      <c r="G75" s="209"/>
      <c r="H75" s="210"/>
      <c r="I75" s="209"/>
      <c r="J75" s="210"/>
      <c r="K75" s="211"/>
      <c r="L75" s="212"/>
      <c r="M75" s="213"/>
      <c r="N75" s="214"/>
      <c r="O75" s="213"/>
      <c r="P75" s="214"/>
      <c r="Q75">
        <f>'t1'!M75</f>
        <v>0</v>
      </c>
      <c r="S75"/>
      <c r="T75"/>
    </row>
    <row r="76" spans="1:20" ht="12.75" customHeight="1" x14ac:dyDescent="0.2">
      <c r="A76" s="17" t="str">
        <f>'t1'!A76</f>
        <v>DIRIGENTE PROF. TECNICO SANITARIE (ALTRI INC. PROF.LI)</v>
      </c>
      <c r="B76" s="264" t="str">
        <f>'t1'!B76</f>
        <v>SD0AI3</v>
      </c>
      <c r="C76" s="207"/>
      <c r="D76" s="208"/>
      <c r="E76" s="209"/>
      <c r="F76" s="210"/>
      <c r="G76" s="209"/>
      <c r="H76" s="210"/>
      <c r="I76" s="209"/>
      <c r="J76" s="210"/>
      <c r="K76" s="211"/>
      <c r="L76" s="212"/>
      <c r="M76" s="213"/>
      <c r="N76" s="214"/>
      <c r="O76" s="213"/>
      <c r="P76" s="214"/>
      <c r="Q76">
        <f>'t1'!M76</f>
        <v>0</v>
      </c>
      <c r="S76"/>
      <c r="T76"/>
    </row>
    <row r="77" spans="1:20" ht="12.75" customHeight="1" x14ac:dyDescent="0.2">
      <c r="A77" s="17" t="str">
        <f>'t1'!A77</f>
        <v>DIR. PROF.TECNICO SANITARIE T.DET.ART.15-SEPTIES DLGS 502/92</v>
      </c>
      <c r="B77" s="264" t="str">
        <f>'t1'!B77</f>
        <v>SD048D</v>
      </c>
      <c r="C77" s="207"/>
      <c r="D77" s="208"/>
      <c r="E77" s="209"/>
      <c r="F77" s="210"/>
      <c r="G77" s="209"/>
      <c r="H77" s="210"/>
      <c r="I77" s="209"/>
      <c r="J77" s="210"/>
      <c r="K77" s="211"/>
      <c r="L77" s="212"/>
      <c r="M77" s="213"/>
      <c r="N77" s="214"/>
      <c r="O77" s="213"/>
      <c r="P77" s="214"/>
      <c r="Q77">
        <f>'t1'!M77</f>
        <v>0</v>
      </c>
      <c r="S77"/>
      <c r="T77"/>
    </row>
    <row r="78" spans="1:20" ht="12.75" customHeight="1" x14ac:dyDescent="0.2">
      <c r="A78" s="17" t="str">
        <f>'t1'!A78</f>
        <v>DIRIGENTE PROF.TECNICHE DELLA PREVENZIONE (INC.STRUT.COMPL.)</v>
      </c>
      <c r="B78" s="264" t="str">
        <f>'t1'!B78</f>
        <v>SD0CO4</v>
      </c>
      <c r="C78" s="207"/>
      <c r="D78" s="208"/>
      <c r="E78" s="209"/>
      <c r="F78" s="210"/>
      <c r="G78" s="209"/>
      <c r="H78" s="210"/>
      <c r="I78" s="209"/>
      <c r="J78" s="210"/>
      <c r="K78" s="211"/>
      <c r="L78" s="212"/>
      <c r="M78" s="213"/>
      <c r="N78" s="214"/>
      <c r="O78" s="213"/>
      <c r="P78" s="214"/>
      <c r="Q78">
        <f>'t1'!M78</f>
        <v>0</v>
      </c>
      <c r="S78"/>
      <c r="T78"/>
    </row>
    <row r="79" spans="1:20" ht="12.75" customHeight="1" x14ac:dyDescent="0.2">
      <c r="A79" s="17" t="str">
        <f>'t1'!A79</f>
        <v>DIRIGENTE PROF.TECNICHE DELLA PREVENZIONE (INC.STRUT.SEMPL.)</v>
      </c>
      <c r="B79" s="264" t="str">
        <f>'t1'!B79</f>
        <v>SD0SE4</v>
      </c>
      <c r="C79" s="207"/>
      <c r="D79" s="208"/>
      <c r="E79" s="209"/>
      <c r="F79" s="210"/>
      <c r="G79" s="209"/>
      <c r="H79" s="210"/>
      <c r="I79" s="209"/>
      <c r="J79" s="210"/>
      <c r="K79" s="211"/>
      <c r="L79" s="212"/>
      <c r="M79" s="213"/>
      <c r="N79" s="214"/>
      <c r="O79" s="213"/>
      <c r="P79" s="214"/>
      <c r="Q79">
        <f>'t1'!M79</f>
        <v>0</v>
      </c>
      <c r="S79"/>
      <c r="T79"/>
    </row>
    <row r="80" spans="1:20" ht="12.75" customHeight="1" x14ac:dyDescent="0.2">
      <c r="A80" s="17" t="str">
        <f>'t1'!A80</f>
        <v>DIRIGENTE PROF.TECNICHE DELLA PREVENZIONE(ALTRI INC.PROF.LI)</v>
      </c>
      <c r="B80" s="264" t="str">
        <f>'t1'!B80</f>
        <v>SD0AI4</v>
      </c>
      <c r="C80" s="207"/>
      <c r="D80" s="208"/>
      <c r="E80" s="209"/>
      <c r="F80" s="210"/>
      <c r="G80" s="209"/>
      <c r="H80" s="210"/>
      <c r="I80" s="209"/>
      <c r="J80" s="210"/>
      <c r="K80" s="211"/>
      <c r="L80" s="212"/>
      <c r="M80" s="213"/>
      <c r="N80" s="214"/>
      <c r="O80" s="213"/>
      <c r="P80" s="214"/>
      <c r="Q80">
        <f>'t1'!M80</f>
        <v>0</v>
      </c>
      <c r="S80"/>
      <c r="T80"/>
    </row>
    <row r="81" spans="1:20" ht="12.75" customHeight="1" x14ac:dyDescent="0.2">
      <c r="A81" s="17" t="str">
        <f>'t1'!A81</f>
        <v>DIR. PROF.TECNICHE PREVENZ. T.DET.ART.15-SEPTIES DLGS 502/92</v>
      </c>
      <c r="B81" s="264" t="str">
        <f>'t1'!B81</f>
        <v>SD048E</v>
      </c>
      <c r="C81" s="207"/>
      <c r="D81" s="208"/>
      <c r="E81" s="209"/>
      <c r="F81" s="210"/>
      <c r="G81" s="209"/>
      <c r="H81" s="210"/>
      <c r="I81" s="209"/>
      <c r="J81" s="210"/>
      <c r="K81" s="211"/>
      <c r="L81" s="212"/>
      <c r="M81" s="213"/>
      <c r="N81" s="214"/>
      <c r="O81" s="213"/>
      <c r="P81" s="214"/>
      <c r="Q81">
        <f>'t1'!M81</f>
        <v>0</v>
      </c>
      <c r="S81"/>
      <c r="T81"/>
    </row>
    <row r="82" spans="1:20" ht="12.75" customHeight="1" x14ac:dyDescent="0.2">
      <c r="A82" s="17" t="str">
        <f>'t1'!A82</f>
        <v>AVVOCATO DIRIG. CON INCARICO DI STRUTTURA COMPLESSA</v>
      </c>
      <c r="B82" s="264" t="str">
        <f>'t1'!B82</f>
        <v>PD0010</v>
      </c>
      <c r="C82" s="207"/>
      <c r="D82" s="208"/>
      <c r="E82" s="209"/>
      <c r="F82" s="210"/>
      <c r="G82" s="209"/>
      <c r="H82" s="210"/>
      <c r="I82" s="209"/>
      <c r="J82" s="210"/>
      <c r="K82" s="211"/>
      <c r="L82" s="212"/>
      <c r="M82" s="213"/>
      <c r="N82" s="214"/>
      <c r="O82" s="213"/>
      <c r="P82" s="214"/>
      <c r="Q82">
        <f>'t1'!M82</f>
        <v>0</v>
      </c>
      <c r="S82"/>
      <c r="T82"/>
    </row>
    <row r="83" spans="1:20" ht="12.75" customHeight="1" x14ac:dyDescent="0.2">
      <c r="A83" s="17" t="str">
        <f>'t1'!A83</f>
        <v>AVVOCATO DIRIG. CON INCARICO DI STRUTTURA SEMPLICE</v>
      </c>
      <c r="B83" s="264" t="str">
        <f>'t1'!B83</f>
        <v>PD0S09</v>
      </c>
      <c r="C83" s="207"/>
      <c r="D83" s="208"/>
      <c r="E83" s="209"/>
      <c r="F83" s="210"/>
      <c r="G83" s="209"/>
      <c r="H83" s="210"/>
      <c r="I83" s="209"/>
      <c r="J83" s="210"/>
      <c r="K83" s="211"/>
      <c r="L83" s="212"/>
      <c r="M83" s="213"/>
      <c r="N83" s="214"/>
      <c r="O83" s="213"/>
      <c r="P83" s="214"/>
      <c r="Q83">
        <f>'t1'!M83</f>
        <v>0</v>
      </c>
      <c r="S83"/>
      <c r="T83"/>
    </row>
    <row r="84" spans="1:20" ht="12.75" customHeight="1" x14ac:dyDescent="0.2">
      <c r="A84" s="17" t="str">
        <f>'t1'!A84</f>
        <v>AVVOCATO DIRIG. CON ALTRI INCAR.PROF.LI</v>
      </c>
      <c r="B84" s="264" t="str">
        <f>'t1'!B84</f>
        <v>PD0A09</v>
      </c>
      <c r="C84" s="207"/>
      <c r="D84" s="208"/>
      <c r="E84" s="209"/>
      <c r="F84" s="210"/>
      <c r="G84" s="209"/>
      <c r="H84" s="210"/>
      <c r="I84" s="209"/>
      <c r="J84" s="210"/>
      <c r="K84" s="211"/>
      <c r="L84" s="212"/>
      <c r="M84" s="213"/>
      <c r="N84" s="214"/>
      <c r="O84" s="213"/>
      <c r="P84" s="214"/>
      <c r="Q84">
        <f>'t1'!M84</f>
        <v>0</v>
      </c>
      <c r="S84"/>
      <c r="T84"/>
    </row>
    <row r="85" spans="1:20" ht="12.75" customHeight="1" x14ac:dyDescent="0.2">
      <c r="A85" s="17" t="str">
        <f>'t1'!A85</f>
        <v>AVVOCATO DIR. A T. DETERMINATO(ART. 15-SEPTIES DLGS. 502/92)</v>
      </c>
      <c r="B85" s="264" t="str">
        <f>'t1'!B85</f>
        <v>PD0605</v>
      </c>
      <c r="C85" s="207"/>
      <c r="D85" s="208"/>
      <c r="E85" s="209"/>
      <c r="F85" s="210"/>
      <c r="G85" s="209"/>
      <c r="H85" s="210"/>
      <c r="I85" s="209"/>
      <c r="J85" s="210"/>
      <c r="K85" s="211"/>
      <c r="L85" s="212"/>
      <c r="M85" s="213"/>
      <c r="N85" s="214"/>
      <c r="O85" s="213"/>
      <c r="P85" s="214"/>
      <c r="Q85">
        <f>'t1'!M85</f>
        <v>0</v>
      </c>
      <c r="S85"/>
      <c r="T85"/>
    </row>
    <row r="86" spans="1:20" ht="12.75" customHeight="1" x14ac:dyDescent="0.2">
      <c r="A86" s="17" t="str">
        <f>'t1'!A86</f>
        <v>INGEGNERE DIRIG. CON INCARICO DI STRUTTURA COMPLESSA</v>
      </c>
      <c r="B86" s="264" t="str">
        <f>'t1'!B86</f>
        <v>PD0046</v>
      </c>
      <c r="C86" s="207"/>
      <c r="D86" s="208"/>
      <c r="E86" s="209"/>
      <c r="F86" s="210"/>
      <c r="G86" s="209"/>
      <c r="H86" s="210"/>
      <c r="I86" s="209"/>
      <c r="J86" s="210"/>
      <c r="K86" s="211"/>
      <c r="L86" s="212"/>
      <c r="M86" s="213"/>
      <c r="N86" s="214"/>
      <c r="O86" s="213"/>
      <c r="P86" s="214"/>
      <c r="Q86">
        <f>'t1'!M86</f>
        <v>0</v>
      </c>
      <c r="S86"/>
      <c r="T86"/>
    </row>
    <row r="87" spans="1:20" ht="12.75" customHeight="1" x14ac:dyDescent="0.2">
      <c r="A87" s="17" t="str">
        <f>'t1'!A87</f>
        <v>INGEGNERE DIRIG. CON INCARICO DI STRUTTURA SEMPLICE</v>
      </c>
      <c r="B87" s="264" t="str">
        <f>'t1'!B87</f>
        <v>PD0S45</v>
      </c>
      <c r="C87" s="207"/>
      <c r="D87" s="208"/>
      <c r="E87" s="209"/>
      <c r="F87" s="210"/>
      <c r="G87" s="209"/>
      <c r="H87" s="210"/>
      <c r="I87" s="209"/>
      <c r="J87" s="210"/>
      <c r="K87" s="211"/>
      <c r="L87" s="212"/>
      <c r="M87" s="213"/>
      <c r="N87" s="214"/>
      <c r="O87" s="213"/>
      <c r="P87" s="214"/>
      <c r="Q87">
        <f>'t1'!M87</f>
        <v>0</v>
      </c>
      <c r="S87"/>
      <c r="T87"/>
    </row>
    <row r="88" spans="1:20" ht="12.75" customHeight="1" x14ac:dyDescent="0.2">
      <c r="A88" s="17" t="str">
        <f>'t1'!A88</f>
        <v>INGEGNERE DIRIG. CON ALTRI INCAR.PROF.LI</v>
      </c>
      <c r="B88" s="264" t="str">
        <f>'t1'!B88</f>
        <v>PD0A45</v>
      </c>
      <c r="C88" s="207"/>
      <c r="D88" s="208"/>
      <c r="E88" s="209"/>
      <c r="F88" s="210"/>
      <c r="G88" s="209"/>
      <c r="H88" s="210"/>
      <c r="I88" s="209"/>
      <c r="J88" s="210"/>
      <c r="K88" s="211"/>
      <c r="L88" s="212"/>
      <c r="M88" s="213"/>
      <c r="N88" s="214"/>
      <c r="O88" s="213"/>
      <c r="P88" s="214"/>
      <c r="Q88">
        <f>'t1'!M88</f>
        <v>0</v>
      </c>
      <c r="S88"/>
      <c r="T88"/>
    </row>
    <row r="89" spans="1:20" ht="12.75" customHeight="1" x14ac:dyDescent="0.2">
      <c r="A89" s="17" t="str">
        <f>'t1'!A89</f>
        <v>INGEGNERE DIR. A T. DETERMINATO(ART.15-SEPTIES DLGS. 502/92)</v>
      </c>
      <c r="B89" s="264" t="str">
        <f>'t1'!B89</f>
        <v>PD0606</v>
      </c>
      <c r="C89" s="207"/>
      <c r="D89" s="208"/>
      <c r="E89" s="209"/>
      <c r="F89" s="210"/>
      <c r="G89" s="209"/>
      <c r="H89" s="210"/>
      <c r="I89" s="209"/>
      <c r="J89" s="210"/>
      <c r="K89" s="211"/>
      <c r="L89" s="212"/>
      <c r="M89" s="213"/>
      <c r="N89" s="214"/>
      <c r="O89" s="213"/>
      <c r="P89" s="214"/>
      <c r="Q89">
        <f>'t1'!M89</f>
        <v>0</v>
      </c>
      <c r="S89"/>
      <c r="T89"/>
    </row>
    <row r="90" spans="1:20" ht="12.75" customHeight="1" x14ac:dyDescent="0.2">
      <c r="A90" s="17" t="str">
        <f>'t1'!A90</f>
        <v>ARCHITETTI DIRIG. CON INCARICO DI STRUTTURA COMPLESSA</v>
      </c>
      <c r="B90" s="264" t="str">
        <f>'t1'!B90</f>
        <v>PD0004</v>
      </c>
      <c r="C90" s="207"/>
      <c r="D90" s="208"/>
      <c r="E90" s="209"/>
      <c r="F90" s="210"/>
      <c r="G90" s="209"/>
      <c r="H90" s="210"/>
      <c r="I90" s="209"/>
      <c r="J90" s="210"/>
      <c r="K90" s="211"/>
      <c r="L90" s="212"/>
      <c r="M90" s="213"/>
      <c r="N90" s="214"/>
      <c r="O90" s="213"/>
      <c r="P90" s="214"/>
      <c r="Q90">
        <f>'t1'!M90</f>
        <v>0</v>
      </c>
      <c r="S90"/>
      <c r="T90"/>
    </row>
    <row r="91" spans="1:20" ht="12.75" customHeight="1" x14ac:dyDescent="0.2">
      <c r="A91" s="17" t="str">
        <f>'t1'!A91</f>
        <v>ARCHITETTI DIRIG. CON INCARICO DI STRUTTURA SEMPLICE</v>
      </c>
      <c r="B91" s="264" t="str">
        <f>'t1'!B91</f>
        <v>PD0S03</v>
      </c>
      <c r="C91" s="207"/>
      <c r="D91" s="208"/>
      <c r="E91" s="209"/>
      <c r="F91" s="210"/>
      <c r="G91" s="209"/>
      <c r="H91" s="210"/>
      <c r="I91" s="209"/>
      <c r="J91" s="210"/>
      <c r="K91" s="211"/>
      <c r="L91" s="212"/>
      <c r="M91" s="213"/>
      <c r="N91" s="214"/>
      <c r="O91" s="213"/>
      <c r="P91" s="214"/>
      <c r="Q91">
        <f>'t1'!M91</f>
        <v>0</v>
      </c>
      <c r="S91"/>
      <c r="T91"/>
    </row>
    <row r="92" spans="1:20" ht="12.75" customHeight="1" x14ac:dyDescent="0.2">
      <c r="A92" s="17" t="str">
        <f>'t1'!A92</f>
        <v>ARCHITETTI DIRIG. CON ALTRI INCAR.PROF.LI</v>
      </c>
      <c r="B92" s="264" t="str">
        <f>'t1'!B92</f>
        <v>PD0A03</v>
      </c>
      <c r="C92" s="207"/>
      <c r="D92" s="208"/>
      <c r="E92" s="209"/>
      <c r="F92" s="210"/>
      <c r="G92" s="209"/>
      <c r="H92" s="210"/>
      <c r="I92" s="209"/>
      <c r="J92" s="210"/>
      <c r="K92" s="211"/>
      <c r="L92" s="212"/>
      <c r="M92" s="213"/>
      <c r="N92" s="214"/>
      <c r="O92" s="213"/>
      <c r="P92" s="214"/>
      <c r="Q92">
        <f>'t1'!M92</f>
        <v>0</v>
      </c>
      <c r="S92"/>
      <c r="T92"/>
    </row>
    <row r="93" spans="1:20" ht="12.75" customHeight="1" x14ac:dyDescent="0.2">
      <c r="A93" s="17" t="str">
        <f>'t1'!A93</f>
        <v>ARCHITETTI DIR. A T.DETERMINATO(ART. 15-SEPTIES DLGS.502/92)</v>
      </c>
      <c r="B93" s="264" t="str">
        <f>'t1'!B93</f>
        <v>PD0607</v>
      </c>
      <c r="C93" s="207"/>
      <c r="D93" s="208"/>
      <c r="E93" s="209"/>
      <c r="F93" s="210"/>
      <c r="G93" s="209"/>
      <c r="H93" s="210"/>
      <c r="I93" s="209"/>
      <c r="J93" s="210"/>
      <c r="K93" s="211"/>
      <c r="L93" s="212"/>
      <c r="M93" s="213"/>
      <c r="N93" s="214"/>
      <c r="O93" s="213"/>
      <c r="P93" s="214"/>
      <c r="Q93">
        <f>'t1'!M93</f>
        <v>0</v>
      </c>
      <c r="S93"/>
      <c r="T93"/>
    </row>
    <row r="94" spans="1:20" ht="12.75" customHeight="1" x14ac:dyDescent="0.2">
      <c r="A94" s="17" t="str">
        <f>'t1'!A94</f>
        <v>GEOLOGI DIRIG. CON INCARICO DI STRUTTURA COMPLESSA</v>
      </c>
      <c r="B94" s="264" t="str">
        <f>'t1'!B94</f>
        <v>PD0044</v>
      </c>
      <c r="C94" s="207"/>
      <c r="D94" s="208"/>
      <c r="E94" s="209"/>
      <c r="F94" s="210"/>
      <c r="G94" s="209"/>
      <c r="H94" s="210"/>
      <c r="I94" s="209"/>
      <c r="J94" s="210"/>
      <c r="K94" s="211"/>
      <c r="L94" s="212"/>
      <c r="M94" s="213"/>
      <c r="N94" s="214"/>
      <c r="O94" s="213"/>
      <c r="P94" s="214"/>
      <c r="Q94">
        <f>'t1'!M94</f>
        <v>0</v>
      </c>
      <c r="S94"/>
      <c r="T94"/>
    </row>
    <row r="95" spans="1:20" ht="12.75" customHeight="1" x14ac:dyDescent="0.2">
      <c r="A95" s="17" t="str">
        <f>'t1'!A95</f>
        <v>GEOLOGI DIRIG. CON INCARICO DI STRUTTURA SEMPLICE</v>
      </c>
      <c r="B95" s="264" t="str">
        <f>'t1'!B95</f>
        <v>PD0S43</v>
      </c>
      <c r="C95" s="207"/>
      <c r="D95" s="208"/>
      <c r="E95" s="209"/>
      <c r="F95" s="210"/>
      <c r="G95" s="209"/>
      <c r="H95" s="210"/>
      <c r="I95" s="209"/>
      <c r="J95" s="210"/>
      <c r="K95" s="211"/>
      <c r="L95" s="212"/>
      <c r="M95" s="213"/>
      <c r="N95" s="214"/>
      <c r="O95" s="213"/>
      <c r="P95" s="214"/>
      <c r="Q95">
        <f>'t1'!M95</f>
        <v>0</v>
      </c>
      <c r="S95"/>
      <c r="T95"/>
    </row>
    <row r="96" spans="1:20" ht="12.75" customHeight="1" x14ac:dyDescent="0.2">
      <c r="A96" s="17" t="str">
        <f>'t1'!A96</f>
        <v>GEOLOGI DIRIG. CON ALTRI INCAR.PROF.LI</v>
      </c>
      <c r="B96" s="264" t="str">
        <f>'t1'!B96</f>
        <v>PD0A43</v>
      </c>
      <c r="C96" s="207"/>
      <c r="D96" s="208"/>
      <c r="E96" s="209"/>
      <c r="F96" s="210"/>
      <c r="G96" s="209"/>
      <c r="H96" s="210"/>
      <c r="I96" s="209"/>
      <c r="J96" s="210"/>
      <c r="K96" s="211"/>
      <c r="L96" s="212"/>
      <c r="M96" s="213"/>
      <c r="N96" s="214"/>
      <c r="O96" s="213"/>
      <c r="P96" s="214"/>
      <c r="Q96">
        <f>'t1'!M96</f>
        <v>0</v>
      </c>
      <c r="S96"/>
      <c r="T96"/>
    </row>
    <row r="97" spans="1:20" ht="12.75" customHeight="1" x14ac:dyDescent="0.2">
      <c r="A97" s="17" t="str">
        <f>'t1'!A97</f>
        <v>GEOLOGI  DIR. A T. DETERMINATO(ART. 15-SEPTIES DLGS. 502/92)</v>
      </c>
      <c r="B97" s="264" t="str">
        <f>'t1'!B97</f>
        <v>PD0608</v>
      </c>
      <c r="C97" s="207"/>
      <c r="D97" s="208"/>
      <c r="E97" s="209"/>
      <c r="F97" s="210"/>
      <c r="G97" s="209"/>
      <c r="H97" s="210"/>
      <c r="I97" s="209"/>
      <c r="J97" s="210"/>
      <c r="K97" s="211"/>
      <c r="L97" s="212"/>
      <c r="M97" s="213"/>
      <c r="N97" s="214"/>
      <c r="O97" s="213"/>
      <c r="P97" s="214"/>
      <c r="Q97">
        <f>'t1'!M97</f>
        <v>0</v>
      </c>
      <c r="S97"/>
      <c r="T97"/>
    </row>
    <row r="98" spans="1:20" ht="12.75" customHeight="1" x14ac:dyDescent="0.2">
      <c r="A98" s="17" t="str">
        <f>'t1'!A98</f>
        <v>ANALISTI DIRIG. CON INCARICO DI STRUTTURA COMPLESSA</v>
      </c>
      <c r="B98" s="264" t="str">
        <f>'t1'!B98</f>
        <v>TD0002</v>
      </c>
      <c r="C98" s="207"/>
      <c r="D98" s="208"/>
      <c r="E98" s="209"/>
      <c r="F98" s="210"/>
      <c r="G98" s="209"/>
      <c r="H98" s="210"/>
      <c r="I98" s="209"/>
      <c r="J98" s="210"/>
      <c r="K98" s="211"/>
      <c r="L98" s="212"/>
      <c r="M98" s="213"/>
      <c r="N98" s="214"/>
      <c r="O98" s="213"/>
      <c r="P98" s="214"/>
      <c r="Q98">
        <f>'t1'!M98</f>
        <v>0</v>
      </c>
      <c r="S98"/>
      <c r="T98"/>
    </row>
    <row r="99" spans="1:20" ht="12.75" customHeight="1" x14ac:dyDescent="0.2">
      <c r="A99" s="17" t="str">
        <f>'t1'!A99</f>
        <v>ANALISTI DIRIG. CON INCARICO DI STRUTTURA SEMPLICE</v>
      </c>
      <c r="B99" s="264" t="str">
        <f>'t1'!B99</f>
        <v>TD0S01</v>
      </c>
      <c r="C99" s="207"/>
      <c r="D99" s="208"/>
      <c r="E99" s="209"/>
      <c r="F99" s="210"/>
      <c r="G99" s="209"/>
      <c r="H99" s="210"/>
      <c r="I99" s="209"/>
      <c r="J99" s="210"/>
      <c r="K99" s="211"/>
      <c r="L99" s="212"/>
      <c r="M99" s="213"/>
      <c r="N99" s="214"/>
      <c r="O99" s="213"/>
      <c r="P99" s="214"/>
      <c r="Q99">
        <f>'t1'!M99</f>
        <v>0</v>
      </c>
      <c r="S99"/>
      <c r="T99"/>
    </row>
    <row r="100" spans="1:20" ht="12.75" customHeight="1" x14ac:dyDescent="0.2">
      <c r="A100" s="17" t="str">
        <f>'t1'!A100</f>
        <v>ANALISTI DIRIG. CON ALTRI INCAR.PROF.LI</v>
      </c>
      <c r="B100" s="264" t="str">
        <f>'t1'!B100</f>
        <v>TD0A01</v>
      </c>
      <c r="C100" s="207"/>
      <c r="D100" s="208"/>
      <c r="E100" s="209"/>
      <c r="F100" s="210"/>
      <c r="G100" s="209"/>
      <c r="H100" s="210"/>
      <c r="I100" s="209"/>
      <c r="J100" s="210"/>
      <c r="K100" s="211"/>
      <c r="L100" s="212"/>
      <c r="M100" s="213"/>
      <c r="N100" s="214"/>
      <c r="O100" s="213"/>
      <c r="P100" s="214"/>
      <c r="Q100">
        <f>'t1'!M100</f>
        <v>0</v>
      </c>
      <c r="S100"/>
      <c r="T100"/>
    </row>
    <row r="101" spans="1:20" ht="12.75" customHeight="1" x14ac:dyDescent="0.2">
      <c r="A101" s="17" t="str">
        <f>'t1'!A101</f>
        <v>ANALISTI DIR. A T. DETERMINATO(ART. 15-SEPTIES DLGS. 502/92)</v>
      </c>
      <c r="B101" s="264" t="str">
        <f>'t1'!B101</f>
        <v>TD0609</v>
      </c>
      <c r="C101" s="207"/>
      <c r="D101" s="208"/>
      <c r="E101" s="209"/>
      <c r="F101" s="210"/>
      <c r="G101" s="209"/>
      <c r="H101" s="210"/>
      <c r="I101" s="209"/>
      <c r="J101" s="210"/>
      <c r="K101" s="211"/>
      <c r="L101" s="212"/>
      <c r="M101" s="213"/>
      <c r="N101" s="214"/>
      <c r="O101" s="213"/>
      <c r="P101" s="214"/>
      <c r="Q101">
        <f>'t1'!M101</f>
        <v>0</v>
      </c>
      <c r="S101"/>
      <c r="T101"/>
    </row>
    <row r="102" spans="1:20" ht="12.75" customHeight="1" x14ac:dyDescent="0.2">
      <c r="A102" s="17" t="str">
        <f>'t1'!A102</f>
        <v>STATISTICO DIRIG. CON INCARICO DI STRUTTURA COMPLESSA</v>
      </c>
      <c r="B102" s="264" t="str">
        <f>'t1'!B102</f>
        <v>TD0071</v>
      </c>
      <c r="C102" s="207"/>
      <c r="D102" s="208"/>
      <c r="E102" s="209"/>
      <c r="F102" s="210"/>
      <c r="G102" s="209"/>
      <c r="H102" s="210"/>
      <c r="I102" s="209"/>
      <c r="J102" s="210"/>
      <c r="K102" s="211"/>
      <c r="L102" s="212"/>
      <c r="M102" s="213"/>
      <c r="N102" s="214"/>
      <c r="O102" s="213"/>
      <c r="P102" s="214"/>
      <c r="Q102">
        <f>'t1'!M102</f>
        <v>0</v>
      </c>
      <c r="S102"/>
      <c r="T102"/>
    </row>
    <row r="103" spans="1:20" ht="12.75" customHeight="1" x14ac:dyDescent="0.2">
      <c r="A103" s="17" t="str">
        <f>'t1'!A103</f>
        <v>STATISTICO DIRIG. CON INCARICO DI STRUTTURA SEMPLICE</v>
      </c>
      <c r="B103" s="264" t="str">
        <f>'t1'!B103</f>
        <v>TD0S70</v>
      </c>
      <c r="C103" s="207"/>
      <c r="D103" s="208"/>
      <c r="E103" s="209"/>
      <c r="F103" s="210"/>
      <c r="G103" s="209"/>
      <c r="H103" s="210"/>
      <c r="I103" s="209"/>
      <c r="J103" s="210"/>
      <c r="K103" s="211"/>
      <c r="L103" s="212"/>
      <c r="M103" s="213"/>
      <c r="N103" s="214"/>
      <c r="O103" s="213"/>
      <c r="P103" s="214"/>
      <c r="Q103">
        <f>'t1'!M103</f>
        <v>0</v>
      </c>
      <c r="S103"/>
      <c r="T103"/>
    </row>
    <row r="104" spans="1:20" ht="12.75" customHeight="1" x14ac:dyDescent="0.2">
      <c r="A104" s="17" t="str">
        <f>'t1'!A104</f>
        <v>STATISTICO DIRIG. CON ALTRI INCAR.PROF.LI</v>
      </c>
      <c r="B104" s="264" t="str">
        <f>'t1'!B104</f>
        <v>TD0A70</v>
      </c>
      <c r="C104" s="207"/>
      <c r="D104" s="208"/>
      <c r="E104" s="209"/>
      <c r="F104" s="210"/>
      <c r="G104" s="209"/>
      <c r="H104" s="210"/>
      <c r="I104" s="209"/>
      <c r="J104" s="210"/>
      <c r="K104" s="211"/>
      <c r="L104" s="212"/>
      <c r="M104" s="213"/>
      <c r="N104" s="214"/>
      <c r="O104" s="213"/>
      <c r="P104" s="214"/>
      <c r="Q104">
        <f>'t1'!M104</f>
        <v>0</v>
      </c>
      <c r="S104"/>
      <c r="T104"/>
    </row>
    <row r="105" spans="1:20" ht="12.75" customHeight="1" x14ac:dyDescent="0.2">
      <c r="A105" s="17" t="str">
        <f>'t1'!A105</f>
        <v>STATISTICO DIR. A T.DETERMINATO(ART. 15-SEPTIES DLGS.502/92)</v>
      </c>
      <c r="B105" s="264" t="str">
        <f>'t1'!B105</f>
        <v>TD0610</v>
      </c>
      <c r="C105" s="207"/>
      <c r="D105" s="208"/>
      <c r="E105" s="209"/>
      <c r="F105" s="210"/>
      <c r="G105" s="209"/>
      <c r="H105" s="210"/>
      <c r="I105" s="209"/>
      <c r="J105" s="210"/>
      <c r="K105" s="211"/>
      <c r="L105" s="212"/>
      <c r="M105" s="213"/>
      <c r="N105" s="214"/>
      <c r="O105" s="213"/>
      <c r="P105" s="214"/>
      <c r="Q105">
        <f>'t1'!M105</f>
        <v>0</v>
      </c>
      <c r="S105"/>
      <c r="T105"/>
    </row>
    <row r="106" spans="1:20" ht="12.75" customHeight="1" x14ac:dyDescent="0.2">
      <c r="A106" s="17" t="str">
        <f>'t1'!A106</f>
        <v>SOCIOLOGO DIRIG. CON INCARICO DI STRUTTURA COMPLESSA</v>
      </c>
      <c r="B106" s="264" t="str">
        <f>'t1'!B106</f>
        <v>TD0068</v>
      </c>
      <c r="C106" s="207"/>
      <c r="D106" s="208"/>
      <c r="E106" s="209"/>
      <c r="F106" s="210"/>
      <c r="G106" s="209"/>
      <c r="H106" s="210"/>
      <c r="I106" s="209"/>
      <c r="J106" s="210"/>
      <c r="K106" s="211"/>
      <c r="L106" s="212"/>
      <c r="M106" s="213"/>
      <c r="N106" s="214"/>
      <c r="O106" s="213"/>
      <c r="P106" s="214"/>
      <c r="Q106">
        <f>'t1'!M106</f>
        <v>0</v>
      </c>
      <c r="S106"/>
      <c r="T106"/>
    </row>
    <row r="107" spans="1:20" ht="12.75" customHeight="1" x14ac:dyDescent="0.2">
      <c r="A107" s="17" t="str">
        <f>'t1'!A107</f>
        <v>SOCIOLOGO DIRIG. CON INCARICO DI STRUTTURA SEMPLICE</v>
      </c>
      <c r="B107" s="264" t="str">
        <f>'t1'!B107</f>
        <v>TD0S67</v>
      </c>
      <c r="C107" s="207"/>
      <c r="D107" s="208"/>
      <c r="E107" s="209"/>
      <c r="F107" s="210"/>
      <c r="G107" s="209"/>
      <c r="H107" s="210"/>
      <c r="I107" s="209"/>
      <c r="J107" s="210"/>
      <c r="K107" s="211"/>
      <c r="L107" s="212"/>
      <c r="M107" s="213"/>
      <c r="N107" s="214"/>
      <c r="O107" s="213"/>
      <c r="P107" s="214"/>
      <c r="Q107">
        <f>'t1'!M107</f>
        <v>0</v>
      </c>
      <c r="S107"/>
      <c r="T107"/>
    </row>
    <row r="108" spans="1:20" ht="12.75" customHeight="1" x14ac:dyDescent="0.2">
      <c r="A108" s="17" t="str">
        <f>'t1'!A108</f>
        <v>SOCIOLOGO DIRIG. CON ALTRI INCAR.PROF.LI</v>
      </c>
      <c r="B108" s="264" t="str">
        <f>'t1'!B108</f>
        <v>TD0A67</v>
      </c>
      <c r="C108" s="207"/>
      <c r="D108" s="208"/>
      <c r="E108" s="209"/>
      <c r="F108" s="210"/>
      <c r="G108" s="209"/>
      <c r="H108" s="210"/>
      <c r="I108" s="209"/>
      <c r="J108" s="210"/>
      <c r="K108" s="211"/>
      <c r="L108" s="212"/>
      <c r="M108" s="213"/>
      <c r="N108" s="214"/>
      <c r="O108" s="213"/>
      <c r="P108" s="214"/>
      <c r="Q108">
        <f>'t1'!M108</f>
        <v>0</v>
      </c>
      <c r="S108"/>
      <c r="T108"/>
    </row>
    <row r="109" spans="1:20" ht="12.75" customHeight="1" x14ac:dyDescent="0.2">
      <c r="A109" s="17" t="str">
        <f>'t1'!A109</f>
        <v>SOCIOLOGO DIR. A T. DETERMINATO(ART.15-SEPTIES DLGS. 502/92)</v>
      </c>
      <c r="B109" s="264" t="str">
        <f>'t1'!B109</f>
        <v>TD0611</v>
      </c>
      <c r="C109" s="207"/>
      <c r="D109" s="208"/>
      <c r="E109" s="209"/>
      <c r="F109" s="210"/>
      <c r="G109" s="209"/>
      <c r="H109" s="210"/>
      <c r="I109" s="209"/>
      <c r="J109" s="210"/>
      <c r="K109" s="211"/>
      <c r="L109" s="212"/>
      <c r="M109" s="213"/>
      <c r="N109" s="214"/>
      <c r="O109" s="213"/>
      <c r="P109" s="214"/>
      <c r="Q109">
        <f>'t1'!M109</f>
        <v>0</v>
      </c>
      <c r="S109"/>
      <c r="T109"/>
    </row>
    <row r="110" spans="1:20" ht="12.75" customHeight="1" x14ac:dyDescent="0.2">
      <c r="A110" s="17" t="str">
        <f>'t1'!A110</f>
        <v>DIR. AMBIENTALE CON INCARICO DI STRUTTURA COMPLESSA</v>
      </c>
      <c r="B110" s="264" t="str">
        <f>'t1'!B110</f>
        <v>TD0C02</v>
      </c>
      <c r="C110" s="207"/>
      <c r="D110" s="208"/>
      <c r="E110" s="209"/>
      <c r="F110" s="210"/>
      <c r="G110" s="209"/>
      <c r="H110" s="210"/>
      <c r="I110" s="209"/>
      <c r="J110" s="210"/>
      <c r="K110" s="211"/>
      <c r="L110" s="212"/>
      <c r="M110" s="213"/>
      <c r="N110" s="214"/>
      <c r="O110" s="213"/>
      <c r="P110" s="214"/>
      <c r="Q110">
        <f>'t1'!M110</f>
        <v>0</v>
      </c>
      <c r="S110"/>
      <c r="T110"/>
    </row>
    <row r="111" spans="1:20" ht="12.75" customHeight="1" x14ac:dyDescent="0.2">
      <c r="A111" s="17" t="str">
        <f>'t1'!A111</f>
        <v>DIR. AMBIENTALE CON INCARICO DI STRUTTURA SEMPLICE</v>
      </c>
      <c r="B111" s="264" t="str">
        <f>'t1'!B111</f>
        <v>TD0S02</v>
      </c>
      <c r="C111" s="207"/>
      <c r="D111" s="208"/>
      <c r="E111" s="209"/>
      <c r="F111" s="210"/>
      <c r="G111" s="209"/>
      <c r="H111" s="210"/>
      <c r="I111" s="209"/>
      <c r="J111" s="210"/>
      <c r="K111" s="211"/>
      <c r="L111" s="212"/>
      <c r="M111" s="213"/>
      <c r="N111" s="214"/>
      <c r="O111" s="213"/>
      <c r="P111" s="214"/>
      <c r="Q111">
        <f>'t1'!M111</f>
        <v>0</v>
      </c>
      <c r="S111"/>
      <c r="T111"/>
    </row>
    <row r="112" spans="1:20" ht="12.75" customHeight="1" x14ac:dyDescent="0.2">
      <c r="A112" s="17" t="str">
        <f>'t1'!A112</f>
        <v>DIR. AMBIENTALE CON ALTRI INCAR.PROF.LI</v>
      </c>
      <c r="B112" s="264" t="str">
        <f>'t1'!B112</f>
        <v>TD0A02</v>
      </c>
      <c r="C112" s="207"/>
      <c r="D112" s="208"/>
      <c r="E112" s="209"/>
      <c r="F112" s="210"/>
      <c r="G112" s="209"/>
      <c r="H112" s="210"/>
      <c r="I112" s="209"/>
      <c r="J112" s="210"/>
      <c r="K112" s="211"/>
      <c r="L112" s="212"/>
      <c r="M112" s="213"/>
      <c r="N112" s="214"/>
      <c r="O112" s="213"/>
      <c r="P112" s="214"/>
      <c r="Q112">
        <f>'t1'!M112</f>
        <v>0</v>
      </c>
      <c r="S112"/>
      <c r="T112"/>
    </row>
    <row r="113" spans="1:20" ht="12.75" customHeight="1" x14ac:dyDescent="0.2">
      <c r="A113" s="17" t="str">
        <f>'t1'!A113</f>
        <v>DIR. AMBIENTALE A T.DETERMINATO (ART.15-SEPTIES DLGS 502/92)</v>
      </c>
      <c r="B113" s="264" t="str">
        <f>'t1'!B113</f>
        <v>TD0810</v>
      </c>
      <c r="C113" s="207"/>
      <c r="D113" s="208"/>
      <c r="E113" s="209"/>
      <c r="F113" s="210"/>
      <c r="G113" s="209"/>
      <c r="H113" s="210"/>
      <c r="I113" s="209"/>
      <c r="J113" s="210"/>
      <c r="K113" s="211"/>
      <c r="L113" s="212"/>
      <c r="M113" s="213"/>
      <c r="N113" s="214"/>
      <c r="O113" s="213"/>
      <c r="P113" s="214"/>
      <c r="Q113">
        <f>'t1'!M113</f>
        <v>0</v>
      </c>
      <c r="S113"/>
      <c r="T113"/>
    </row>
    <row r="114" spans="1:20" ht="12.75" customHeight="1" x14ac:dyDescent="0.2">
      <c r="A114" s="17" t="str">
        <f>'t1'!A114</f>
        <v>DIRIGENTE AMM.VO CON INCARICO DI STRUTTURA COMPLESSA</v>
      </c>
      <c r="B114" s="264" t="str">
        <f>'t1'!B114</f>
        <v>AD0032</v>
      </c>
      <c r="C114" s="207"/>
      <c r="D114" s="208"/>
      <c r="E114" s="209"/>
      <c r="F114" s="210"/>
      <c r="G114" s="209"/>
      <c r="H114" s="210"/>
      <c r="I114" s="209"/>
      <c r="J114" s="210"/>
      <c r="K114" s="211"/>
      <c r="L114" s="212"/>
      <c r="M114" s="213"/>
      <c r="N114" s="214"/>
      <c r="O114" s="213"/>
      <c r="P114" s="214"/>
      <c r="Q114">
        <f>'t1'!M114</f>
        <v>0</v>
      </c>
      <c r="S114"/>
      <c r="T114"/>
    </row>
    <row r="115" spans="1:20" ht="12.75" customHeight="1" x14ac:dyDescent="0.2">
      <c r="A115" s="17" t="str">
        <f>'t1'!A115</f>
        <v>DIRIGENTE AMM.VO CON INCARICO DI STRUTTURA SEMPLICE</v>
      </c>
      <c r="B115" s="264" t="str">
        <f>'t1'!B115</f>
        <v>AD0S31</v>
      </c>
      <c r="C115" s="207"/>
      <c r="D115" s="208"/>
      <c r="E115" s="209"/>
      <c r="F115" s="210"/>
      <c r="G115" s="209"/>
      <c r="H115" s="210"/>
      <c r="I115" s="209"/>
      <c r="J115" s="210"/>
      <c r="K115" s="211"/>
      <c r="L115" s="212"/>
      <c r="M115" s="213"/>
      <c r="N115" s="214"/>
      <c r="O115" s="213"/>
      <c r="P115" s="214"/>
      <c r="Q115">
        <f>'t1'!M115</f>
        <v>0</v>
      </c>
      <c r="S115"/>
      <c r="T115"/>
    </row>
    <row r="116" spans="1:20" ht="12.75" customHeight="1" x14ac:dyDescent="0.2">
      <c r="A116" s="17" t="str">
        <f>'t1'!A116</f>
        <v>DIRIGENTE AMM.VO CON ALTRI INCAR.PROF.LI</v>
      </c>
      <c r="B116" s="264" t="str">
        <f>'t1'!B116</f>
        <v>AD0A31</v>
      </c>
      <c r="C116" s="207"/>
      <c r="D116" s="208"/>
      <c r="E116" s="209"/>
      <c r="F116" s="210"/>
      <c r="G116" s="209"/>
      <c r="H116" s="210"/>
      <c r="I116" s="209"/>
      <c r="J116" s="210"/>
      <c r="K116" s="211"/>
      <c r="L116" s="212"/>
      <c r="M116" s="213"/>
      <c r="N116" s="214"/>
      <c r="O116" s="213"/>
      <c r="P116" s="214"/>
      <c r="Q116">
        <f>'t1'!M116</f>
        <v>0</v>
      </c>
      <c r="S116"/>
      <c r="T116"/>
    </row>
    <row r="117" spans="1:20" ht="12.75" customHeight="1" x14ac:dyDescent="0.2">
      <c r="A117" s="17" t="str">
        <f>'t1'!A117</f>
        <v>DIRIG. AMM.VO A T. DETERMINATO (ART. 15-SEPTIES DLGS.502/92)</v>
      </c>
      <c r="B117" s="264" t="str">
        <f>'t1'!B117</f>
        <v>AD0612</v>
      </c>
      <c r="C117" s="207"/>
      <c r="D117" s="208"/>
      <c r="E117" s="209"/>
      <c r="F117" s="210"/>
      <c r="G117" s="209"/>
      <c r="H117" s="210"/>
      <c r="I117" s="209"/>
      <c r="J117" s="210"/>
      <c r="K117" s="211"/>
      <c r="L117" s="212"/>
      <c r="M117" s="213"/>
      <c r="N117" s="214"/>
      <c r="O117" s="213"/>
      <c r="P117" s="214"/>
      <c r="Q117">
        <f>'t1'!M117</f>
        <v>0</v>
      </c>
      <c r="S117"/>
      <c r="T117"/>
    </row>
    <row r="118" spans="1:20" ht="12.75" customHeight="1" x14ac:dyDescent="0.2">
      <c r="A118" s="17" t="str">
        <f>'t1'!A118</f>
        <v>RICERCATORE SANITARIO</v>
      </c>
      <c r="B118" s="264" t="str">
        <f>'t1'!B118</f>
        <v>N18694</v>
      </c>
      <c r="C118" s="207"/>
      <c r="D118" s="208"/>
      <c r="E118" s="209"/>
      <c r="F118" s="210"/>
      <c r="G118" s="209"/>
      <c r="H118" s="210"/>
      <c r="I118" s="209"/>
      <c r="J118" s="210"/>
      <c r="K118" s="211"/>
      <c r="L118" s="212"/>
      <c r="M118" s="213"/>
      <c r="N118" s="214"/>
      <c r="O118" s="213"/>
      <c r="P118" s="214"/>
      <c r="Q118">
        <f>'t1'!M118</f>
        <v>0</v>
      </c>
      <c r="S118"/>
      <c r="T118"/>
    </row>
    <row r="119" spans="1:20" ht="12.75" customHeight="1" x14ac:dyDescent="0.2">
      <c r="A119" s="17" t="str">
        <f>'t1'!A119</f>
        <v>COLLABORATORE PROF.LE DI RICERCA SANITARIA</v>
      </c>
      <c r="B119" s="264" t="str">
        <f>'t1'!B119</f>
        <v>N16695</v>
      </c>
      <c r="C119" s="207"/>
      <c r="D119" s="208"/>
      <c r="E119" s="209"/>
      <c r="F119" s="210"/>
      <c r="G119" s="209"/>
      <c r="H119" s="210"/>
      <c r="I119" s="209"/>
      <c r="J119" s="210"/>
      <c r="K119" s="211"/>
      <c r="L119" s="212"/>
      <c r="M119" s="213"/>
      <c r="N119" s="214"/>
      <c r="O119" s="213"/>
      <c r="P119" s="214"/>
      <c r="Q119">
        <f>'t1'!M119</f>
        <v>0</v>
      </c>
      <c r="S119"/>
      <c r="T119"/>
    </row>
    <row r="120" spans="1:20" ht="12.75" customHeight="1" x14ac:dyDescent="0.2">
      <c r="A120" s="17" t="str">
        <f>'t1'!A120</f>
        <v>RUOLO SANITARIO - PROF. SANITARIE INFERMIERISTICHE E.Q.</v>
      </c>
      <c r="B120" s="264" t="str">
        <f>'t1'!B120</f>
        <v>SEQINF</v>
      </c>
      <c r="C120" s="207"/>
      <c r="D120" s="208"/>
      <c r="E120" s="209"/>
      <c r="F120" s="210"/>
      <c r="G120" s="209"/>
      <c r="H120" s="210"/>
      <c r="I120" s="209"/>
      <c r="J120" s="210"/>
      <c r="K120" s="211"/>
      <c r="L120" s="212"/>
      <c r="M120" s="213"/>
      <c r="N120" s="214"/>
      <c r="O120" s="213"/>
      <c r="P120" s="214"/>
      <c r="Q120">
        <f>'t1'!M120</f>
        <v>0</v>
      </c>
      <c r="S120"/>
      <c r="T120"/>
    </row>
    <row r="121" spans="1:20" ht="12.75" customHeight="1" x14ac:dyDescent="0.2">
      <c r="A121" s="17" t="str">
        <f>'t1'!A121</f>
        <v>RUOLO SANITARIO - PROF. SANITARIA OSTETRICA E.Q.</v>
      </c>
      <c r="B121" s="264" t="str">
        <f>'t1'!B121</f>
        <v>SEQOST</v>
      </c>
      <c r="C121" s="207"/>
      <c r="D121" s="208"/>
      <c r="E121" s="209"/>
      <c r="F121" s="210"/>
      <c r="G121" s="209"/>
      <c r="H121" s="210"/>
      <c r="I121" s="209"/>
      <c r="J121" s="210"/>
      <c r="K121" s="211"/>
      <c r="L121" s="212"/>
      <c r="M121" s="213"/>
      <c r="N121" s="214"/>
      <c r="O121" s="213"/>
      <c r="P121" s="214"/>
      <c r="Q121">
        <f>'t1'!M121</f>
        <v>0</v>
      </c>
      <c r="S121"/>
      <c r="T121"/>
    </row>
    <row r="122" spans="1:20" ht="12.75" customHeight="1" x14ac:dyDescent="0.2">
      <c r="A122" s="17" t="str">
        <f>'t1'!A122</f>
        <v>RUOLO SANITARIO - PROFESSIONI TECNICO SANITARIE E.Q.</v>
      </c>
      <c r="B122" s="264" t="str">
        <f>'t1'!B122</f>
        <v>SEQTCN</v>
      </c>
      <c r="C122" s="207"/>
      <c r="D122" s="208"/>
      <c r="E122" s="209"/>
      <c r="F122" s="210"/>
      <c r="G122" s="209"/>
      <c r="H122" s="210"/>
      <c r="I122" s="209"/>
      <c r="J122" s="210"/>
      <c r="K122" s="211"/>
      <c r="L122" s="212"/>
      <c r="M122" s="213"/>
      <c r="N122" s="214"/>
      <c r="O122" s="213"/>
      <c r="P122" s="214"/>
      <c r="Q122">
        <f>'t1'!M122</f>
        <v>0</v>
      </c>
      <c r="S122"/>
      <c r="T122"/>
    </row>
    <row r="123" spans="1:20" ht="12.75" customHeight="1" x14ac:dyDescent="0.2">
      <c r="A123" s="17" t="str">
        <f>'t1'!A123</f>
        <v>RUOLO SANITARIO - PROF. SANITARIE DELLA RIABILITAZIONE E.Q.</v>
      </c>
      <c r="B123" s="264" t="str">
        <f>'t1'!B123</f>
        <v>SEQRAB</v>
      </c>
      <c r="C123" s="207"/>
      <c r="D123" s="208"/>
      <c r="E123" s="209"/>
      <c r="F123" s="210"/>
      <c r="G123" s="209"/>
      <c r="H123" s="210"/>
      <c r="I123" s="209"/>
      <c r="J123" s="210"/>
      <c r="K123" s="211"/>
      <c r="L123" s="212"/>
      <c r="M123" s="213"/>
      <c r="N123" s="214"/>
      <c r="O123" s="213"/>
      <c r="P123" s="214"/>
      <c r="Q123">
        <f>'t1'!M123</f>
        <v>0</v>
      </c>
      <c r="S123"/>
      <c r="T123"/>
    </row>
    <row r="124" spans="1:20" ht="12.75" customHeight="1" x14ac:dyDescent="0.2">
      <c r="A124" s="17" t="str">
        <f>'t1'!A124</f>
        <v>RUOLO SANITARIO - PROF. SANITARIE DELLA PREVENZIONE E.Q.</v>
      </c>
      <c r="B124" s="264" t="str">
        <f>'t1'!B124</f>
        <v>SEQPRV</v>
      </c>
      <c r="C124" s="207"/>
      <c r="D124" s="208"/>
      <c r="E124" s="209"/>
      <c r="F124" s="210"/>
      <c r="G124" s="209"/>
      <c r="H124" s="210"/>
      <c r="I124" s="209"/>
      <c r="J124" s="210"/>
      <c r="K124" s="211"/>
      <c r="L124" s="212"/>
      <c r="M124" s="213"/>
      <c r="N124" s="214"/>
      <c r="O124" s="213"/>
      <c r="P124" s="214"/>
      <c r="Q124">
        <f>'t1'!M124</f>
        <v>0</v>
      </c>
      <c r="S124"/>
      <c r="T124"/>
    </row>
    <row r="125" spans="1:20" ht="12.75" customHeight="1" x14ac:dyDescent="0.2">
      <c r="A125" s="17" t="str">
        <f>'t1'!A125</f>
        <v>RUOLO SANITARIO - PROF. SAN. INFERM. SENIOR ESAURIMENTO E.Q.</v>
      </c>
      <c r="B125" s="264" t="str">
        <f>'t1'!B125</f>
        <v>SEQINE</v>
      </c>
      <c r="C125" s="207"/>
      <c r="D125" s="208"/>
      <c r="E125" s="209"/>
      <c r="F125" s="210"/>
      <c r="G125" s="209"/>
      <c r="H125" s="210"/>
      <c r="I125" s="209"/>
      <c r="J125" s="210"/>
      <c r="K125" s="211"/>
      <c r="L125" s="212"/>
      <c r="M125" s="213"/>
      <c r="N125" s="214"/>
      <c r="O125" s="213"/>
      <c r="P125" s="214"/>
      <c r="Q125">
        <f>'t1'!M125</f>
        <v>0</v>
      </c>
      <c r="S125"/>
      <c r="T125"/>
    </row>
    <row r="126" spans="1:20" ht="12.75" customHeight="1" x14ac:dyDescent="0.2">
      <c r="A126" s="17" t="str">
        <f>'t1'!A126</f>
        <v>RUOLO SANITARIO - ALTRI PROF. SAN. SENIOR A ESAURIMENTO E.Q.</v>
      </c>
      <c r="B126" s="264" t="str">
        <f>'t1'!B126</f>
        <v>SEQASE</v>
      </c>
      <c r="C126" s="207"/>
      <c r="D126" s="208"/>
      <c r="E126" s="209"/>
      <c r="F126" s="210"/>
      <c r="G126" s="209"/>
      <c r="H126" s="210"/>
      <c r="I126" s="209"/>
      <c r="J126" s="210"/>
      <c r="K126" s="211"/>
      <c r="L126" s="212"/>
      <c r="M126" s="213"/>
      <c r="N126" s="214"/>
      <c r="O126" s="213"/>
      <c r="P126" s="214"/>
      <c r="Q126">
        <f>'t1'!M126</f>
        <v>0</v>
      </c>
      <c r="S126"/>
      <c r="T126"/>
    </row>
    <row r="127" spans="1:20" ht="12.75" customHeight="1" x14ac:dyDescent="0.2">
      <c r="A127" s="17" t="str">
        <f>'t1'!A127</f>
        <v>RUOLO SOCIOSANITARIO - ASSISTENTE SOCIALE E.Q.</v>
      </c>
      <c r="B127" s="264" t="str">
        <f>'t1'!B127</f>
        <v>KEQASC</v>
      </c>
      <c r="C127" s="207"/>
      <c r="D127" s="208"/>
      <c r="E127" s="209"/>
      <c r="F127" s="210"/>
      <c r="G127" s="209"/>
      <c r="H127" s="210"/>
      <c r="I127" s="209"/>
      <c r="J127" s="210"/>
      <c r="K127" s="211"/>
      <c r="L127" s="212"/>
      <c r="M127" s="213"/>
      <c r="N127" s="214"/>
      <c r="O127" s="213"/>
      <c r="P127" s="214"/>
      <c r="Q127">
        <f>'t1'!M127</f>
        <v>0</v>
      </c>
      <c r="S127"/>
      <c r="T127"/>
    </row>
    <row r="128" spans="1:20" ht="12.75" customHeight="1" x14ac:dyDescent="0.2">
      <c r="A128" s="17" t="str">
        <f>'t1'!A128</f>
        <v>RUOLO SOCIOSANITARIO - ASSIST. SOC. SENIOR ESAURIMENTO E.Q.</v>
      </c>
      <c r="B128" s="264" t="str">
        <f>'t1'!B128</f>
        <v>KEQSCE</v>
      </c>
      <c r="C128" s="207"/>
      <c r="D128" s="208"/>
      <c r="E128" s="209"/>
      <c r="F128" s="210"/>
      <c r="G128" s="209"/>
      <c r="H128" s="210"/>
      <c r="I128" s="209"/>
      <c r="J128" s="210"/>
      <c r="K128" s="211"/>
      <c r="L128" s="212"/>
      <c r="M128" s="213"/>
      <c r="N128" s="214"/>
      <c r="O128" s="213"/>
      <c r="P128" s="214"/>
      <c r="Q128">
        <f>'t1'!M128</f>
        <v>0</v>
      </c>
      <c r="S128"/>
      <c r="T128"/>
    </row>
    <row r="129" spans="1:20" ht="12.75" customHeight="1" x14ac:dyDescent="0.2">
      <c r="A129" s="17" t="str">
        <f>'t1'!A129</f>
        <v>RUOLO PROFESSIONALE - SPECIALISTA DELLA COMUNIC. ISTIT. E.Q.</v>
      </c>
      <c r="B129" s="264" t="str">
        <f>'t1'!B129</f>
        <v>PEQ871</v>
      </c>
      <c r="C129" s="207"/>
      <c r="D129" s="208"/>
      <c r="E129" s="209"/>
      <c r="F129" s="210"/>
      <c r="G129" s="209"/>
      <c r="H129" s="210"/>
      <c r="I129" s="209"/>
      <c r="J129" s="210"/>
      <c r="K129" s="211"/>
      <c r="L129" s="212"/>
      <c r="M129" s="213"/>
      <c r="N129" s="214"/>
      <c r="O129" s="213"/>
      <c r="P129" s="214"/>
      <c r="Q129">
        <f>'t1'!M129</f>
        <v>0</v>
      </c>
      <c r="S129"/>
      <c r="T129"/>
    </row>
    <row r="130" spans="1:20" ht="12.75" customHeight="1" x14ac:dyDescent="0.2">
      <c r="A130" s="17" t="str">
        <f>'t1'!A130</f>
        <v>RUOLO PROFESSIONALE - SPECIALISTA RAPPORTI CON I MEDIA E.Q.</v>
      </c>
      <c r="B130" s="264" t="str">
        <f>'t1'!B130</f>
        <v>PEQ872</v>
      </c>
      <c r="C130" s="207"/>
      <c r="D130" s="208"/>
      <c r="E130" s="209"/>
      <c r="F130" s="210"/>
      <c r="G130" s="209"/>
      <c r="H130" s="210"/>
      <c r="I130" s="209"/>
      <c r="J130" s="210"/>
      <c r="K130" s="211"/>
      <c r="L130" s="212"/>
      <c r="M130" s="213"/>
      <c r="N130" s="214"/>
      <c r="O130" s="213"/>
      <c r="P130" s="214"/>
      <c r="Q130">
        <f>'t1'!M130</f>
        <v>0</v>
      </c>
      <c r="S130"/>
      <c r="T130"/>
    </row>
    <row r="131" spans="1:20" ht="12.75" customHeight="1" x14ac:dyDescent="0.2">
      <c r="A131" s="17" t="str">
        <f>'t1'!A131</f>
        <v>RUOLO PROFESSIONALE - ASSISTENTE RELIGIOSO E.Q.</v>
      </c>
      <c r="B131" s="264" t="str">
        <f>'t1'!B131</f>
        <v>PEQ006</v>
      </c>
      <c r="C131" s="207"/>
      <c r="D131" s="208"/>
      <c r="E131" s="209"/>
      <c r="F131" s="210"/>
      <c r="G131" s="209"/>
      <c r="H131" s="210"/>
      <c r="I131" s="209"/>
      <c r="J131" s="210"/>
      <c r="K131" s="211"/>
      <c r="L131" s="212"/>
      <c r="M131" s="213"/>
      <c r="N131" s="214"/>
      <c r="O131" s="213"/>
      <c r="P131" s="214"/>
      <c r="Q131">
        <f>'t1'!M131</f>
        <v>0</v>
      </c>
      <c r="S131"/>
      <c r="T131"/>
    </row>
    <row r="132" spans="1:20" ht="12.75" customHeight="1" x14ac:dyDescent="0.2">
      <c r="A132" s="17" t="str">
        <f>'t1'!A132</f>
        <v>RUOLO TECNICO - COLLABORATORE TECNICO PROFESSIONALE E.Q.</v>
      </c>
      <c r="B132" s="264" t="str">
        <f>'t1'!B132</f>
        <v>TEQ027</v>
      </c>
      <c r="C132" s="207"/>
      <c r="D132" s="208"/>
      <c r="E132" s="209"/>
      <c r="F132" s="210"/>
      <c r="G132" s="209"/>
      <c r="H132" s="210"/>
      <c r="I132" s="209"/>
      <c r="J132" s="210"/>
      <c r="K132" s="211"/>
      <c r="L132" s="212"/>
      <c r="M132" s="213"/>
      <c r="N132" s="214"/>
      <c r="O132" s="213"/>
      <c r="P132" s="214"/>
      <c r="Q132">
        <f>'t1'!M132</f>
        <v>0</v>
      </c>
      <c r="S132"/>
      <c r="T132"/>
    </row>
    <row r="133" spans="1:20" ht="12.75" customHeight="1" x14ac:dyDescent="0.2">
      <c r="A133" s="17" t="str">
        <f>'t1'!A133</f>
        <v>RUOLO TECNICO - COLLAB. TEC. PROF. SENIOR A ESAURIMENTO E.Q.</v>
      </c>
      <c r="B133" s="264" t="str">
        <f>'t1'!B133</f>
        <v>TEQCTS</v>
      </c>
      <c r="C133" s="207"/>
      <c r="D133" s="208"/>
      <c r="E133" s="209"/>
      <c r="F133" s="210"/>
      <c r="G133" s="209"/>
      <c r="H133" s="210"/>
      <c r="I133" s="209"/>
      <c r="J133" s="210"/>
      <c r="K133" s="211"/>
      <c r="L133" s="212"/>
      <c r="M133" s="213"/>
      <c r="N133" s="214"/>
      <c r="O133" s="213"/>
      <c r="P133" s="214"/>
      <c r="Q133">
        <f>'t1'!M133</f>
        <v>0</v>
      </c>
      <c r="S133"/>
      <c r="T133"/>
    </row>
    <row r="134" spans="1:20" ht="12.75" customHeight="1" x14ac:dyDescent="0.2">
      <c r="A134" s="17" t="str">
        <f>'t1'!A134</f>
        <v>RUOLO AMMINISTRATIVO - COLLAB. AMMINISTRATIVO PROFESS. E.Q.</v>
      </c>
      <c r="B134" s="264" t="str">
        <f>'t1'!B134</f>
        <v>AEQ029</v>
      </c>
      <c r="C134" s="207"/>
      <c r="D134" s="208"/>
      <c r="E134" s="209"/>
      <c r="F134" s="210"/>
      <c r="G134" s="209"/>
      <c r="H134" s="210"/>
      <c r="I134" s="209"/>
      <c r="J134" s="210"/>
      <c r="K134" s="211"/>
      <c r="L134" s="212"/>
      <c r="M134" s="213"/>
      <c r="N134" s="214"/>
      <c r="O134" s="213"/>
      <c r="P134" s="214"/>
      <c r="Q134">
        <f>'t1'!M134</f>
        <v>0</v>
      </c>
      <c r="S134"/>
      <c r="T134"/>
    </row>
    <row r="135" spans="1:20" ht="12.75" customHeight="1" x14ac:dyDescent="0.2">
      <c r="A135" s="17" t="str">
        <f>'t1'!A135</f>
        <v>RUOLO AMM.VO - COLLAB. AMM.VO PROF. SENIOR ESAURIMENTO E.Q.</v>
      </c>
      <c r="B135" s="264" t="str">
        <f>'t1'!B135</f>
        <v>AEQCAS</v>
      </c>
      <c r="C135" s="207"/>
      <c r="D135" s="208"/>
      <c r="E135" s="209"/>
      <c r="F135" s="210"/>
      <c r="G135" s="209"/>
      <c r="H135" s="210"/>
      <c r="I135" s="209"/>
      <c r="J135" s="210"/>
      <c r="K135" s="211"/>
      <c r="L135" s="212"/>
      <c r="M135" s="213"/>
      <c r="N135" s="214"/>
      <c r="O135" s="213"/>
      <c r="P135" s="214"/>
      <c r="Q135">
        <f>'t1'!M135</f>
        <v>0</v>
      </c>
      <c r="S135"/>
      <c r="T135"/>
    </row>
    <row r="136" spans="1:20" ht="12.75" customHeight="1" x14ac:dyDescent="0.2">
      <c r="A136" s="17" t="str">
        <f>'t1'!A136</f>
        <v>RUOLO SANITARIO - PROF. SANITARIE INFERMIERISTICHE</v>
      </c>
      <c r="B136" s="264" t="str">
        <f>'t1'!B136</f>
        <v>SPFINF</v>
      </c>
      <c r="C136" s="207"/>
      <c r="D136" s="208"/>
      <c r="E136" s="209"/>
      <c r="F136" s="210"/>
      <c r="G136" s="209"/>
      <c r="H136" s="210"/>
      <c r="I136" s="209"/>
      <c r="J136" s="210"/>
      <c r="K136" s="211"/>
      <c r="L136" s="212"/>
      <c r="M136" s="213"/>
      <c r="N136" s="214"/>
      <c r="O136" s="213"/>
      <c r="P136" s="214"/>
      <c r="Q136">
        <f>'t1'!M136</f>
        <v>0</v>
      </c>
      <c r="S136"/>
      <c r="T136"/>
    </row>
    <row r="137" spans="1:20" ht="12.75" customHeight="1" x14ac:dyDescent="0.2">
      <c r="A137" s="17" t="str">
        <f>'t1'!A137</f>
        <v>RUOLO SANITARIO - PROF. SANITARIA OSTETRICA</v>
      </c>
      <c r="B137" s="264" t="str">
        <f>'t1'!B137</f>
        <v>SPFOST</v>
      </c>
      <c r="C137" s="207"/>
      <c r="D137" s="208"/>
      <c r="E137" s="209"/>
      <c r="F137" s="210"/>
      <c r="G137" s="209"/>
      <c r="H137" s="210"/>
      <c r="I137" s="209"/>
      <c r="J137" s="210"/>
      <c r="K137" s="211"/>
      <c r="L137" s="212"/>
      <c r="M137" s="213"/>
      <c r="N137" s="214"/>
      <c r="O137" s="213"/>
      <c r="P137" s="214"/>
      <c r="Q137">
        <f>'t1'!M137</f>
        <v>0</v>
      </c>
      <c r="S137"/>
      <c r="T137"/>
    </row>
    <row r="138" spans="1:20" ht="12.75" customHeight="1" x14ac:dyDescent="0.2">
      <c r="A138" s="17" t="str">
        <f>'t1'!A138</f>
        <v>RUOLO SANITARIO - PROFESSIONI TECNICO SANITARIE</v>
      </c>
      <c r="B138" s="264" t="str">
        <f>'t1'!B138</f>
        <v>SPFTCN</v>
      </c>
      <c r="C138" s="207"/>
      <c r="D138" s="208"/>
      <c r="E138" s="209"/>
      <c r="F138" s="210"/>
      <c r="G138" s="209"/>
      <c r="H138" s="210"/>
      <c r="I138" s="209"/>
      <c r="J138" s="210"/>
      <c r="K138" s="211"/>
      <c r="L138" s="212"/>
      <c r="M138" s="213"/>
      <c r="N138" s="214"/>
      <c r="O138" s="213"/>
      <c r="P138" s="214"/>
      <c r="Q138">
        <f>'t1'!M138</f>
        <v>0</v>
      </c>
      <c r="S138"/>
      <c r="T138"/>
    </row>
    <row r="139" spans="1:20" ht="12.75" customHeight="1" x14ac:dyDescent="0.2">
      <c r="A139" s="17" t="str">
        <f>'t1'!A139</f>
        <v>RUOLO SANITARIO - PROF. SANITARIE DELLA RIABILITAZIONE</v>
      </c>
      <c r="B139" s="264" t="str">
        <f>'t1'!B139</f>
        <v>SPFRAB</v>
      </c>
      <c r="C139" s="207"/>
      <c r="D139" s="208"/>
      <c r="E139" s="209"/>
      <c r="F139" s="210"/>
      <c r="G139" s="209"/>
      <c r="H139" s="210"/>
      <c r="I139" s="209"/>
      <c r="J139" s="210"/>
      <c r="K139" s="211"/>
      <c r="L139" s="212"/>
      <c r="M139" s="213"/>
      <c r="N139" s="214"/>
      <c r="O139" s="213"/>
      <c r="P139" s="214"/>
      <c r="Q139">
        <f>'t1'!M139</f>
        <v>0</v>
      </c>
      <c r="S139"/>
      <c r="T139"/>
    </row>
    <row r="140" spans="1:20" ht="12.75" customHeight="1" x14ac:dyDescent="0.2">
      <c r="A140" s="17" t="str">
        <f>'t1'!A140</f>
        <v>RUOLO SANITARIO - PROF. SANITARIE DELLA PREVENZIONE</v>
      </c>
      <c r="B140" s="264" t="str">
        <f>'t1'!B140</f>
        <v>SPFPRV</v>
      </c>
      <c r="C140" s="207"/>
      <c r="D140" s="208"/>
      <c r="E140" s="209"/>
      <c r="F140" s="210"/>
      <c r="G140" s="209"/>
      <c r="H140" s="210"/>
      <c r="I140" s="209"/>
      <c r="J140" s="210"/>
      <c r="K140" s="211"/>
      <c r="L140" s="212"/>
      <c r="M140" s="213"/>
      <c r="N140" s="214"/>
      <c r="O140" s="213"/>
      <c r="P140" s="214"/>
      <c r="Q140">
        <f>'t1'!M140</f>
        <v>0</v>
      </c>
      <c r="S140"/>
      <c r="T140"/>
    </row>
    <row r="141" spans="1:20" ht="12.75" customHeight="1" x14ac:dyDescent="0.2">
      <c r="A141" s="17" t="str">
        <f>'t1'!A141</f>
        <v>RUOLO SANITARIO - PROF. SAN. INFERMIER. SENIOR A ESAURIMENTO</v>
      </c>
      <c r="B141" s="264" t="str">
        <f>'t1'!B141</f>
        <v>SPFINE</v>
      </c>
      <c r="C141" s="207"/>
      <c r="D141" s="208"/>
      <c r="E141" s="209"/>
      <c r="F141" s="210"/>
      <c r="G141" s="209"/>
      <c r="H141" s="210"/>
      <c r="I141" s="209"/>
      <c r="J141" s="210"/>
      <c r="K141" s="211"/>
      <c r="L141" s="212"/>
      <c r="M141" s="213"/>
      <c r="N141" s="214"/>
      <c r="O141" s="213"/>
      <c r="P141" s="214"/>
      <c r="Q141">
        <f>'t1'!M141</f>
        <v>0</v>
      </c>
      <c r="S141"/>
      <c r="T141"/>
    </row>
    <row r="142" spans="1:20" ht="12.75" customHeight="1" x14ac:dyDescent="0.2">
      <c r="A142" s="17" t="str">
        <f>'t1'!A142</f>
        <v>RUOLO SANITARIO - ALTRI PROFILI SANIT. SENIOR A ESAURIMENTO</v>
      </c>
      <c r="B142" s="264" t="str">
        <f>'t1'!B142</f>
        <v>SPFASE</v>
      </c>
      <c r="C142" s="207"/>
      <c r="D142" s="208"/>
      <c r="E142" s="209"/>
      <c r="F142" s="210"/>
      <c r="G142" s="209"/>
      <c r="H142" s="210"/>
      <c r="I142" s="209"/>
      <c r="J142" s="210"/>
      <c r="K142" s="211"/>
      <c r="L142" s="212"/>
      <c r="M142" s="213"/>
      <c r="N142" s="214"/>
      <c r="O142" s="213"/>
      <c r="P142" s="214"/>
      <c r="Q142">
        <f>'t1'!M142</f>
        <v>0</v>
      </c>
      <c r="S142"/>
      <c r="T142"/>
    </row>
    <row r="143" spans="1:20" ht="12.75" customHeight="1" x14ac:dyDescent="0.2">
      <c r="A143" s="17" t="str">
        <f>'t1'!A143</f>
        <v>RUOLO SOCIOSANITARIO - ASSISTENTE SOCIALE</v>
      </c>
      <c r="B143" s="264" t="str">
        <f>'t1'!B143</f>
        <v>KPFASC</v>
      </c>
      <c r="C143" s="207"/>
      <c r="D143" s="208"/>
      <c r="E143" s="209"/>
      <c r="F143" s="210"/>
      <c r="G143" s="209"/>
      <c r="H143" s="210"/>
      <c r="I143" s="209"/>
      <c r="J143" s="210"/>
      <c r="K143" s="211"/>
      <c r="L143" s="212"/>
      <c r="M143" s="213"/>
      <c r="N143" s="214"/>
      <c r="O143" s="213"/>
      <c r="P143" s="214"/>
      <c r="Q143">
        <f>'t1'!M143</f>
        <v>0</v>
      </c>
      <c r="S143"/>
      <c r="T143"/>
    </row>
    <row r="144" spans="1:20" ht="12.75" customHeight="1" x14ac:dyDescent="0.2">
      <c r="A144" s="17" t="str">
        <f>'t1'!A144</f>
        <v>RUOLO SOCIOSANITARIO - ASSISTENTE SOC. SENIOR AD ESAURIMENTO</v>
      </c>
      <c r="B144" s="264" t="str">
        <f>'t1'!B144</f>
        <v>KPFSCE</v>
      </c>
      <c r="C144" s="207"/>
      <c r="D144" s="208"/>
      <c r="E144" s="209"/>
      <c r="F144" s="210"/>
      <c r="G144" s="209"/>
      <c r="H144" s="210"/>
      <c r="I144" s="209"/>
      <c r="J144" s="210"/>
      <c r="K144" s="211"/>
      <c r="L144" s="212"/>
      <c r="M144" s="213"/>
      <c r="N144" s="214"/>
      <c r="O144" s="213"/>
      <c r="P144" s="214"/>
      <c r="Q144">
        <f>'t1'!M144</f>
        <v>0</v>
      </c>
      <c r="S144"/>
      <c r="T144"/>
    </row>
    <row r="145" spans="1:20" ht="12.75" customHeight="1" x14ac:dyDescent="0.2">
      <c r="A145" s="17" t="str">
        <f>'t1'!A145</f>
        <v>RUOLO PROFESSIONALE - SPECIALISTA DELLA COMUNIC. ISTIT.</v>
      </c>
      <c r="B145" s="264" t="str">
        <f>'t1'!B145</f>
        <v>PPF871</v>
      </c>
      <c r="C145" s="207"/>
      <c r="D145" s="208"/>
      <c r="E145" s="209"/>
      <c r="F145" s="210"/>
      <c r="G145" s="209"/>
      <c r="H145" s="210"/>
      <c r="I145" s="209"/>
      <c r="J145" s="210"/>
      <c r="K145" s="211"/>
      <c r="L145" s="212"/>
      <c r="M145" s="213"/>
      <c r="N145" s="214"/>
      <c r="O145" s="213"/>
      <c r="P145" s="214"/>
      <c r="Q145">
        <f>'t1'!M145</f>
        <v>0</v>
      </c>
      <c r="S145"/>
      <c r="T145"/>
    </row>
    <row r="146" spans="1:20" ht="12.75" customHeight="1" x14ac:dyDescent="0.2">
      <c r="A146" s="17" t="str">
        <f>'t1'!A146</f>
        <v>RUOLO PROFESSIONALE - SPECIALISTA RAPPORTI CON I MEDIA</v>
      </c>
      <c r="B146" s="264" t="str">
        <f>'t1'!B146</f>
        <v>PPF872</v>
      </c>
      <c r="C146" s="207"/>
      <c r="D146" s="208"/>
      <c r="E146" s="209"/>
      <c r="F146" s="210"/>
      <c r="G146" s="209"/>
      <c r="H146" s="210"/>
      <c r="I146" s="209"/>
      <c r="J146" s="210"/>
      <c r="K146" s="211"/>
      <c r="L146" s="212"/>
      <c r="M146" s="213"/>
      <c r="N146" s="214"/>
      <c r="O146" s="213"/>
      <c r="P146" s="214"/>
      <c r="Q146">
        <f>'t1'!M146</f>
        <v>0</v>
      </c>
      <c r="S146"/>
      <c r="T146"/>
    </row>
    <row r="147" spans="1:20" ht="12.75" customHeight="1" x14ac:dyDescent="0.2">
      <c r="A147" s="17" t="str">
        <f>'t1'!A147</f>
        <v>RUOLO PROFESSIONALE - ASSISTENTE RELIGIOSO</v>
      </c>
      <c r="B147" s="264" t="str">
        <f>'t1'!B147</f>
        <v>PPF006</v>
      </c>
      <c r="C147" s="207"/>
      <c r="D147" s="208"/>
      <c r="E147" s="209"/>
      <c r="F147" s="210"/>
      <c r="G147" s="209"/>
      <c r="H147" s="210"/>
      <c r="I147" s="209"/>
      <c r="J147" s="210"/>
      <c r="K147" s="211"/>
      <c r="L147" s="212"/>
      <c r="M147" s="213"/>
      <c r="N147" s="214"/>
      <c r="O147" s="213"/>
      <c r="P147" s="214"/>
      <c r="Q147">
        <f>'t1'!M147</f>
        <v>0</v>
      </c>
      <c r="S147"/>
      <c r="T147"/>
    </row>
    <row r="148" spans="1:20" ht="12.75" customHeight="1" x14ac:dyDescent="0.2">
      <c r="A148" s="17" t="str">
        <f>'t1'!A148</f>
        <v>RUOLO TECNICO - COLLABORATORE TECNICO PROFESSIONALE</v>
      </c>
      <c r="B148" s="264" t="str">
        <f>'t1'!B148</f>
        <v>TPF026</v>
      </c>
      <c r="C148" s="207"/>
      <c r="D148" s="208"/>
      <c r="E148" s="209"/>
      <c r="F148" s="210"/>
      <c r="G148" s="209"/>
      <c r="H148" s="210"/>
      <c r="I148" s="209"/>
      <c r="J148" s="210"/>
      <c r="K148" s="211"/>
      <c r="L148" s="212"/>
      <c r="M148" s="213"/>
      <c r="N148" s="214"/>
      <c r="O148" s="213"/>
      <c r="P148" s="214"/>
      <c r="Q148">
        <f>'t1'!M148</f>
        <v>0</v>
      </c>
      <c r="S148"/>
      <c r="T148"/>
    </row>
    <row r="149" spans="1:20" ht="12.75" customHeight="1" x14ac:dyDescent="0.2">
      <c r="A149" s="17" t="str">
        <f>'t1'!A149</f>
        <v>RUOLO TECNICO - COLLAB. TECNICO PROF. SENIOR AD ESAURIMENTO</v>
      </c>
      <c r="B149" s="264" t="str">
        <f>'t1'!B149</f>
        <v>TPFCTS</v>
      </c>
      <c r="C149" s="207"/>
      <c r="D149" s="208"/>
      <c r="E149" s="209"/>
      <c r="F149" s="210"/>
      <c r="G149" s="209"/>
      <c r="H149" s="210"/>
      <c r="I149" s="209"/>
      <c r="J149" s="210"/>
      <c r="K149" s="211"/>
      <c r="L149" s="212"/>
      <c r="M149" s="213"/>
      <c r="N149" s="214"/>
      <c r="O149" s="213"/>
      <c r="P149" s="214"/>
      <c r="Q149">
        <f>'t1'!M149</f>
        <v>0</v>
      </c>
      <c r="S149"/>
      <c r="T149"/>
    </row>
    <row r="150" spans="1:20" ht="12.75" customHeight="1" x14ac:dyDescent="0.2">
      <c r="A150" s="17" t="str">
        <f>'t1'!A150</f>
        <v>RUOLO AMMINISTRATIVO - COLLAB. AMMINISTRATIVO PROFESS.</v>
      </c>
      <c r="B150" s="264" t="str">
        <f>'t1'!B150</f>
        <v>APF028</v>
      </c>
      <c r="C150" s="207"/>
      <c r="D150" s="208"/>
      <c r="E150" s="209"/>
      <c r="F150" s="210"/>
      <c r="G150" s="209"/>
      <c r="H150" s="210"/>
      <c r="I150" s="209"/>
      <c r="J150" s="210"/>
      <c r="K150" s="211"/>
      <c r="L150" s="212"/>
      <c r="M150" s="213"/>
      <c r="N150" s="214"/>
      <c r="O150" s="213"/>
      <c r="P150" s="214"/>
      <c r="Q150">
        <f>'t1'!M150</f>
        <v>0</v>
      </c>
      <c r="S150"/>
      <c r="T150"/>
    </row>
    <row r="151" spans="1:20" ht="12.75" customHeight="1" x14ac:dyDescent="0.2">
      <c r="A151" s="17" t="str">
        <f>'t1'!A151</f>
        <v>RUOLO AMM.VO - COLLAB. AMM.VO PROFESS. SENIOR AD ESAURIMENTO</v>
      </c>
      <c r="B151" s="264" t="str">
        <f>'t1'!B151</f>
        <v>APFCAS</v>
      </c>
      <c r="C151" s="207"/>
      <c r="D151" s="208"/>
      <c r="E151" s="209"/>
      <c r="F151" s="210"/>
      <c r="G151" s="209"/>
      <c r="H151" s="210"/>
      <c r="I151" s="209"/>
      <c r="J151" s="210"/>
      <c r="K151" s="211"/>
      <c r="L151" s="212"/>
      <c r="M151" s="213"/>
      <c r="N151" s="214"/>
      <c r="O151" s="213"/>
      <c r="P151" s="214"/>
      <c r="Q151">
        <f>'t1'!M151</f>
        <v>0</v>
      </c>
      <c r="S151"/>
      <c r="T151"/>
    </row>
    <row r="152" spans="1:20" ht="12.75" customHeight="1" x14ac:dyDescent="0.2">
      <c r="A152" s="17" t="str">
        <f>'t1'!A152</f>
        <v>RUOLO SANITARIO - PROFILI AREA ASSITENTI AD ESAURIMENTO</v>
      </c>
      <c r="B152" s="264" t="str">
        <f>'t1'!B152</f>
        <v>SAT162</v>
      </c>
      <c r="C152" s="207"/>
      <c r="D152" s="208"/>
      <c r="E152" s="209"/>
      <c r="F152" s="210"/>
      <c r="G152" s="209"/>
      <c r="H152" s="210"/>
      <c r="I152" s="209"/>
      <c r="J152" s="210"/>
      <c r="K152" s="211"/>
      <c r="L152" s="212"/>
      <c r="M152" s="213"/>
      <c r="N152" s="214"/>
      <c r="O152" s="213"/>
      <c r="P152" s="214"/>
      <c r="Q152">
        <f>'t1'!M152</f>
        <v>0</v>
      </c>
      <c r="S152"/>
      <c r="T152"/>
    </row>
    <row r="153" spans="1:20" ht="12.75" customHeight="1" x14ac:dyDescent="0.2">
      <c r="A153" s="17" t="str">
        <f>'t1'!A153</f>
        <v>RUOLO SOCIOSANITARIO - OPERATORE SOCIOSANITARIO SENIOR</v>
      </c>
      <c r="B153" s="264" t="str">
        <f>'t1'!B153</f>
        <v>KAT660</v>
      </c>
      <c r="C153" s="207"/>
      <c r="D153" s="208"/>
      <c r="E153" s="209"/>
      <c r="F153" s="210"/>
      <c r="G153" s="209"/>
      <c r="H153" s="210"/>
      <c r="I153" s="209"/>
      <c r="J153" s="210"/>
      <c r="K153" s="211"/>
      <c r="L153" s="212"/>
      <c r="M153" s="213"/>
      <c r="N153" s="214"/>
      <c r="O153" s="213"/>
      <c r="P153" s="214"/>
      <c r="Q153">
        <f>'t1'!M153</f>
        <v>0</v>
      </c>
      <c r="S153"/>
      <c r="T153"/>
    </row>
    <row r="154" spans="1:20" ht="12.75" customHeight="1" x14ac:dyDescent="0.2">
      <c r="A154" s="17" t="str">
        <f>'t1'!A154</f>
        <v>RUOLO SOCIOSANITARIO - PROFILI AREA ASSITENTI AD ESAURIMENTO</v>
      </c>
      <c r="B154" s="264" t="str">
        <f>'t1'!B154</f>
        <v>KAT162</v>
      </c>
      <c r="C154" s="207"/>
      <c r="D154" s="208"/>
      <c r="E154" s="209"/>
      <c r="F154" s="210"/>
      <c r="G154" s="209"/>
      <c r="H154" s="210"/>
      <c r="I154" s="209"/>
      <c r="J154" s="210"/>
      <c r="K154" s="211"/>
      <c r="L154" s="212"/>
      <c r="M154" s="213"/>
      <c r="N154" s="214"/>
      <c r="O154" s="213"/>
      <c r="P154" s="214"/>
      <c r="Q154">
        <f>'t1'!M154</f>
        <v>0</v>
      </c>
      <c r="S154"/>
      <c r="T154"/>
    </row>
    <row r="155" spans="1:20" ht="12.75" customHeight="1" x14ac:dyDescent="0.2">
      <c r="A155" s="17" t="str">
        <f>'t1'!A155</f>
        <v>RUOLO PROFESSIONALE - ASSISTENTE DELLINFORMAZIONE</v>
      </c>
      <c r="B155" s="264" t="str">
        <f>'t1'!B155</f>
        <v>PATINZ</v>
      </c>
      <c r="C155" s="207"/>
      <c r="D155" s="208"/>
      <c r="E155" s="209"/>
      <c r="F155" s="210"/>
      <c r="G155" s="209"/>
      <c r="H155" s="210"/>
      <c r="I155" s="209"/>
      <c r="J155" s="210"/>
      <c r="K155" s="211"/>
      <c r="L155" s="212"/>
      <c r="M155" s="213"/>
      <c r="N155" s="214"/>
      <c r="O155" s="213"/>
      <c r="P155" s="214"/>
      <c r="Q155">
        <f>'t1'!M155</f>
        <v>0</v>
      </c>
      <c r="S155"/>
      <c r="T155"/>
    </row>
    <row r="156" spans="1:20" ht="12.75" customHeight="1" x14ac:dyDescent="0.2">
      <c r="A156" s="17" t="str">
        <f>'t1'!A156</f>
        <v>RUOLO TECNICO - ASSISTENTE INFORMATICO</v>
      </c>
      <c r="B156" s="264" t="str">
        <f>'t1'!B156</f>
        <v>TATIFC</v>
      </c>
      <c r="C156" s="207"/>
      <c r="D156" s="208"/>
      <c r="E156" s="209"/>
      <c r="F156" s="210"/>
      <c r="G156" s="209"/>
      <c r="H156" s="210"/>
      <c r="I156" s="209"/>
      <c r="J156" s="210"/>
      <c r="K156" s="211"/>
      <c r="L156" s="212"/>
      <c r="M156" s="213"/>
      <c r="N156" s="214"/>
      <c r="O156" s="213"/>
      <c r="P156" s="214"/>
      <c r="Q156">
        <f>'t1'!M156</f>
        <v>0</v>
      </c>
      <c r="S156"/>
      <c r="T156"/>
    </row>
    <row r="157" spans="1:20" ht="12.75" customHeight="1" x14ac:dyDescent="0.2">
      <c r="A157" s="17" t="str">
        <f>'t1'!A157</f>
        <v>RUOLO TECNICO - ASSISTENTE TECNICO</v>
      </c>
      <c r="B157" s="264" t="str">
        <f>'t1'!B157</f>
        <v>TAT119</v>
      </c>
      <c r="C157" s="207"/>
      <c r="D157" s="208"/>
      <c r="E157" s="209"/>
      <c r="F157" s="210"/>
      <c r="G157" s="209"/>
      <c r="H157" s="210"/>
      <c r="I157" s="209"/>
      <c r="J157" s="210"/>
      <c r="K157" s="211"/>
      <c r="L157" s="212"/>
      <c r="M157" s="213"/>
      <c r="N157" s="214"/>
      <c r="O157" s="213"/>
      <c r="P157" s="214"/>
      <c r="Q157">
        <f>'t1'!M157</f>
        <v>0</v>
      </c>
      <c r="S157"/>
      <c r="T157"/>
    </row>
    <row r="158" spans="1:20" ht="12.75" customHeight="1" x14ac:dyDescent="0.2">
      <c r="A158" s="17" t="str">
        <f>'t1'!A158</f>
        <v>RUOLO TECNICO - PROFILI AREA ASSITENTI AD ESAURIMENTO</v>
      </c>
      <c r="B158" s="264" t="str">
        <f>'t1'!B158</f>
        <v>TAT162</v>
      </c>
      <c r="C158" s="207"/>
      <c r="D158" s="208"/>
      <c r="E158" s="209"/>
      <c r="F158" s="210"/>
      <c r="G158" s="209"/>
      <c r="H158" s="210"/>
      <c r="I158" s="209"/>
      <c r="J158" s="210"/>
      <c r="K158" s="211"/>
      <c r="L158" s="212"/>
      <c r="M158" s="213"/>
      <c r="N158" s="214"/>
      <c r="O158" s="213"/>
      <c r="P158" s="214"/>
      <c r="Q158">
        <f>'t1'!M158</f>
        <v>0</v>
      </c>
      <c r="S158"/>
      <c r="T158"/>
    </row>
    <row r="159" spans="1:20" ht="12.75" customHeight="1" x14ac:dyDescent="0.2">
      <c r="A159" s="17" t="str">
        <f>'t1'!A159</f>
        <v>RUOLO AMMINISTRATIVO - ASSISTENTE AMMINISTRATIVO</v>
      </c>
      <c r="B159" s="264" t="str">
        <f>'t1'!B159</f>
        <v>AAT117</v>
      </c>
      <c r="C159" s="207"/>
      <c r="D159" s="208"/>
      <c r="E159" s="209"/>
      <c r="F159" s="210"/>
      <c r="G159" s="209"/>
      <c r="H159" s="210"/>
      <c r="I159" s="209"/>
      <c r="J159" s="210"/>
      <c r="K159" s="211"/>
      <c r="L159" s="212"/>
      <c r="M159" s="213"/>
      <c r="N159" s="214"/>
      <c r="O159" s="213"/>
      <c r="P159" s="214"/>
      <c r="Q159">
        <f>'t1'!M159</f>
        <v>0</v>
      </c>
      <c r="S159"/>
      <c r="T159"/>
    </row>
    <row r="160" spans="1:20" ht="12.75" customHeight="1" x14ac:dyDescent="0.2">
      <c r="A160" s="17" t="str">
        <f>'t1'!A160</f>
        <v>RUOLO SOCIOSANITARIO - OPERATORE SOCIOSANITARIO</v>
      </c>
      <c r="B160" s="264" t="str">
        <f>'t1'!B160</f>
        <v>KOP660</v>
      </c>
      <c r="C160" s="207"/>
      <c r="D160" s="208"/>
      <c r="E160" s="209"/>
      <c r="F160" s="210"/>
      <c r="G160" s="209"/>
      <c r="H160" s="210"/>
      <c r="I160" s="209"/>
      <c r="J160" s="210"/>
      <c r="K160" s="211"/>
      <c r="L160" s="212"/>
      <c r="M160" s="213"/>
      <c r="N160" s="214"/>
      <c r="O160" s="213"/>
      <c r="P160" s="214"/>
      <c r="Q160">
        <f>'t1'!M160</f>
        <v>0</v>
      </c>
      <c r="S160"/>
      <c r="T160"/>
    </row>
    <row r="161" spans="1:24" ht="12.75" customHeight="1" x14ac:dyDescent="0.2">
      <c r="A161" s="17" t="str">
        <f>'t1'!A161</f>
        <v>RUOLO TECNICO - OPERATORE TECNICO SPECIALIZZATO</v>
      </c>
      <c r="B161" s="264" t="str">
        <f>'t1'!B161</f>
        <v>TOP059</v>
      </c>
      <c r="C161" s="207"/>
      <c r="D161" s="208"/>
      <c r="E161" s="209"/>
      <c r="F161" s="210"/>
      <c r="G161" s="209"/>
      <c r="H161" s="210"/>
      <c r="I161" s="209"/>
      <c r="J161" s="210"/>
      <c r="K161" s="211"/>
      <c r="L161" s="212"/>
      <c r="M161" s="213"/>
      <c r="N161" s="214"/>
      <c r="O161" s="213"/>
      <c r="P161" s="214"/>
      <c r="Q161">
        <f>'t1'!M161</f>
        <v>0</v>
      </c>
      <c r="S161"/>
      <c r="T161"/>
    </row>
    <row r="162" spans="1:24" ht="12.75" customHeight="1" x14ac:dyDescent="0.2">
      <c r="A162" s="17" t="str">
        <f>'t1'!A162</f>
        <v>RUOLO AMMINISTRATIVO - COADIUTORE AMMINISTRATIVO SENIOR</v>
      </c>
      <c r="B162" s="264" t="str">
        <f>'t1'!B162</f>
        <v>AOP870</v>
      </c>
      <c r="C162" s="207"/>
      <c r="D162" s="208"/>
      <c r="E162" s="209"/>
      <c r="F162" s="210"/>
      <c r="G162" s="209"/>
      <c r="H162" s="210"/>
      <c r="I162" s="209"/>
      <c r="J162" s="210"/>
      <c r="K162" s="211"/>
      <c r="L162" s="212"/>
      <c r="M162" s="213"/>
      <c r="N162" s="214"/>
      <c r="O162" s="213"/>
      <c r="P162" s="214"/>
      <c r="Q162">
        <f>'t1'!M162</f>
        <v>0</v>
      </c>
      <c r="S162"/>
      <c r="T162"/>
    </row>
    <row r="163" spans="1:24" ht="12.75" customHeight="1" x14ac:dyDescent="0.2">
      <c r="A163" s="17" t="str">
        <f>'t1'!A163</f>
        <v>PROFILI AREA DEGLI OPERATORI AD ESAURIMENTO</v>
      </c>
      <c r="B163" s="264" t="str">
        <f>'t1'!B163</f>
        <v>0OP269</v>
      </c>
      <c r="C163" s="207"/>
      <c r="D163" s="208"/>
      <c r="E163" s="209"/>
      <c r="F163" s="210"/>
      <c r="G163" s="209"/>
      <c r="H163" s="210"/>
      <c r="I163" s="209"/>
      <c r="J163" s="210"/>
      <c r="K163" s="211"/>
      <c r="L163" s="212"/>
      <c r="M163" s="213"/>
      <c r="N163" s="214"/>
      <c r="O163" s="213"/>
      <c r="P163" s="214"/>
      <c r="Q163">
        <f>'t1'!M163</f>
        <v>0</v>
      </c>
      <c r="S163"/>
      <c r="T163"/>
    </row>
    <row r="164" spans="1:24" ht="12.75" customHeight="1" x14ac:dyDescent="0.2">
      <c r="A164" s="17" t="str">
        <f>'t1'!A164</f>
        <v>RUOLO TECNICO - OPERATORE TECNICO</v>
      </c>
      <c r="B164" s="264" t="str">
        <f>'t1'!B164</f>
        <v>TPT092</v>
      </c>
      <c r="C164" s="207"/>
      <c r="D164" s="208"/>
      <c r="E164" s="209"/>
      <c r="F164" s="210"/>
      <c r="G164" s="209"/>
      <c r="H164" s="210"/>
      <c r="I164" s="209"/>
      <c r="J164" s="210"/>
      <c r="K164" s="211"/>
      <c r="L164" s="212"/>
      <c r="M164" s="213"/>
      <c r="N164" s="214"/>
      <c r="O164" s="213"/>
      <c r="P164" s="214"/>
      <c r="Q164">
        <f>'t1'!M164</f>
        <v>0</v>
      </c>
      <c r="S164"/>
      <c r="T164"/>
    </row>
    <row r="165" spans="1:24" ht="12.75" customHeight="1" x14ac:dyDescent="0.2">
      <c r="A165" s="17" t="str">
        <f>'t1'!A165</f>
        <v>RUOLO AMMINISTRATIVO - COADIUTORE AMMINISTRATIVO</v>
      </c>
      <c r="B165" s="264" t="str">
        <f>'t1'!B165</f>
        <v>APT017</v>
      </c>
      <c r="C165" s="207"/>
      <c r="D165" s="208"/>
      <c r="E165" s="209"/>
      <c r="F165" s="210"/>
      <c r="G165" s="209"/>
      <c r="H165" s="210"/>
      <c r="I165" s="209"/>
      <c r="J165" s="210"/>
      <c r="K165" s="211"/>
      <c r="L165" s="212"/>
      <c r="M165" s="213"/>
      <c r="N165" s="214"/>
      <c r="O165" s="213"/>
      <c r="P165" s="214"/>
      <c r="Q165">
        <f>'t1'!M165</f>
        <v>0</v>
      </c>
      <c r="S165"/>
      <c r="T165"/>
    </row>
    <row r="166" spans="1:24" ht="12.75" customHeight="1" x14ac:dyDescent="0.2">
      <c r="A166" s="17" t="str">
        <f>'t1'!A166</f>
        <v>PROFILI AREA PERSONALE DI SUPPORTO AD ESAURIMENTO</v>
      </c>
      <c r="B166" s="264" t="str">
        <f>'t1'!B166</f>
        <v>0PTSPR</v>
      </c>
      <c r="C166" s="207"/>
      <c r="D166" s="208"/>
      <c r="E166" s="209"/>
      <c r="F166" s="210"/>
      <c r="G166" s="209"/>
      <c r="H166" s="210"/>
      <c r="I166" s="209"/>
      <c r="J166" s="210"/>
      <c r="K166" s="211"/>
      <c r="L166" s="212"/>
      <c r="M166" s="213"/>
      <c r="N166" s="214"/>
      <c r="O166" s="213"/>
      <c r="P166" s="214"/>
      <c r="Q166">
        <f>'t1'!M166</f>
        <v>0</v>
      </c>
      <c r="S166"/>
      <c r="T166"/>
    </row>
    <row r="167" spans="1:24" ht="12.75" customHeight="1" thickBot="1" x14ac:dyDescent="0.25">
      <c r="A167" s="17" t="str">
        <f>'t1'!A167</f>
        <v>CONTRATTISTI</v>
      </c>
      <c r="B167" s="264" t="str">
        <f>'t1'!B167</f>
        <v>000061</v>
      </c>
      <c r="C167" s="207"/>
      <c r="D167" s="208"/>
      <c r="E167" s="209"/>
      <c r="F167" s="210"/>
      <c r="G167" s="209"/>
      <c r="H167" s="210"/>
      <c r="I167" s="209"/>
      <c r="J167" s="210"/>
      <c r="K167" s="211"/>
      <c r="L167" s="212"/>
      <c r="M167" s="213"/>
      <c r="N167" s="214"/>
      <c r="O167" s="213"/>
      <c r="P167" s="214"/>
      <c r="Q167">
        <f>'t1'!M167</f>
        <v>0</v>
      </c>
      <c r="S167"/>
      <c r="T167"/>
    </row>
    <row r="168" spans="1:24" ht="15.75" customHeight="1" thickTop="1" thickBot="1" x14ac:dyDescent="0.25">
      <c r="A168" s="90" t="s">
        <v>265</v>
      </c>
      <c r="B168" s="154"/>
      <c r="C168" s="391">
        <f>SUM(C6:C167)</f>
        <v>0</v>
      </c>
      <c r="D168" s="392">
        <f t="shared" ref="D168:P168" si="0">SUM(D6:D167)</f>
        <v>0</v>
      </c>
      <c r="E168" s="393">
        <f>SUM(E6:E167)</f>
        <v>0</v>
      </c>
      <c r="F168" s="394">
        <f>SUM(F6:F167)</f>
        <v>0</v>
      </c>
      <c r="G168" s="393">
        <f t="shared" si="0"/>
        <v>0</v>
      </c>
      <c r="H168" s="394">
        <f t="shared" si="0"/>
        <v>0</v>
      </c>
      <c r="I168" s="393">
        <f>SUM(I6:I167)</f>
        <v>0</v>
      </c>
      <c r="J168" s="394">
        <f>SUM(J6:J167)</f>
        <v>0</v>
      </c>
      <c r="K168" s="391">
        <f t="shared" si="0"/>
        <v>0</v>
      </c>
      <c r="L168" s="392">
        <f t="shared" si="0"/>
        <v>0</v>
      </c>
      <c r="M168" s="393">
        <f>SUM(M6:M167)</f>
        <v>0</v>
      </c>
      <c r="N168" s="394">
        <f>SUM(N6:N167)</f>
        <v>0</v>
      </c>
      <c r="O168" s="393">
        <f t="shared" si="0"/>
        <v>0</v>
      </c>
      <c r="P168" s="394">
        <f t="shared" si="0"/>
        <v>0</v>
      </c>
      <c r="S168"/>
      <c r="T168"/>
    </row>
    <row r="169" spans="1:24" x14ac:dyDescent="0.2">
      <c r="A169" s="19"/>
      <c r="B169" s="155"/>
      <c r="C169" s="3"/>
      <c r="D169" s="3"/>
      <c r="E169" s="3"/>
      <c r="F169" s="3"/>
      <c r="G169" s="3"/>
      <c r="H169" s="3"/>
      <c r="I169" s="3"/>
      <c r="J169" s="3"/>
      <c r="K169" s="3"/>
      <c r="L169" s="3"/>
      <c r="M169" s="3"/>
      <c r="N169" s="3"/>
      <c r="O169" s="3"/>
      <c r="P169" s="3"/>
    </row>
    <row r="170" spans="1:24" ht="22.5" customHeight="1" x14ac:dyDescent="0.2">
      <c r="A170" s="2054" t="s">
        <v>258</v>
      </c>
      <c r="B170" s="2054"/>
      <c r="C170" s="2054"/>
      <c r="D170" s="2054"/>
      <c r="E170" s="2054"/>
      <c r="F170" s="2054"/>
      <c r="G170" s="2054"/>
      <c r="H170" s="2054"/>
      <c r="I170" s="2054"/>
      <c r="J170" s="2054"/>
      <c r="K170" s="2054"/>
      <c r="L170" s="2054"/>
      <c r="M170" s="2054"/>
      <c r="N170" s="2054"/>
      <c r="O170" s="2054"/>
      <c r="P170" s="2054"/>
      <c r="S170" s="3"/>
      <c r="T170" s="3"/>
      <c r="U170" s="3"/>
      <c r="V170" s="3"/>
      <c r="W170" s="3"/>
      <c r="X170" s="3"/>
    </row>
    <row r="171" spans="1:24" x14ac:dyDescent="0.2">
      <c r="A171" s="19" t="s">
        <v>663</v>
      </c>
      <c r="B171" s="440"/>
      <c r="C171" s="19"/>
      <c r="D171" s="19"/>
      <c r="E171" s="19"/>
      <c r="F171" s="19"/>
      <c r="G171" s="19"/>
      <c r="H171" s="19"/>
      <c r="I171" s="19"/>
      <c r="J171" s="19"/>
      <c r="K171" s="19"/>
      <c r="L171" s="19"/>
      <c r="M171" s="19"/>
      <c r="N171" s="19"/>
      <c r="O171" s="19"/>
      <c r="P171" s="19"/>
    </row>
    <row r="172" spans="1:24" x14ac:dyDescent="0.2">
      <c r="A172" s="471" t="s">
        <v>259</v>
      </c>
      <c r="B172" s="472"/>
      <c r="C172" s="471"/>
      <c r="D172" s="471"/>
      <c r="E172" s="471"/>
      <c r="F172" s="471"/>
      <c r="G172" s="471"/>
      <c r="H172" s="471"/>
      <c r="I172" s="471"/>
      <c r="J172" s="471"/>
      <c r="K172" s="471"/>
      <c r="L172" s="471"/>
      <c r="M172" s="471"/>
      <c r="N172" s="471"/>
      <c r="O172" s="471"/>
      <c r="P172" s="471"/>
    </row>
    <row r="173" spans="1:24" x14ac:dyDescent="0.2">
      <c r="A173" s="473" t="s">
        <v>260</v>
      </c>
      <c r="B173" s="472"/>
      <c r="C173" s="471"/>
      <c r="D173" s="471"/>
      <c r="E173" s="471"/>
      <c r="F173" s="471"/>
      <c r="G173" s="471"/>
      <c r="H173" s="471"/>
      <c r="I173" s="471"/>
      <c r="J173" s="471"/>
      <c r="K173" s="471"/>
      <c r="L173" s="471"/>
      <c r="M173" s="471"/>
      <c r="N173" s="471"/>
      <c r="O173" s="471"/>
      <c r="P173" s="471"/>
    </row>
    <row r="174" spans="1:24" ht="22.5" customHeight="1" x14ac:dyDescent="0.2">
      <c r="A174" s="2054" t="s">
        <v>661</v>
      </c>
      <c r="B174" s="2054"/>
      <c r="C174" s="2054"/>
      <c r="D174" s="2054"/>
      <c r="E174" s="2054"/>
      <c r="F174" s="2054"/>
      <c r="G174" s="2054"/>
      <c r="H174" s="2054"/>
      <c r="I174" s="2054"/>
      <c r="J174" s="2054"/>
      <c r="K174" s="2054"/>
      <c r="L174" s="2054"/>
      <c r="M174" s="2054"/>
      <c r="N174" s="2054"/>
      <c r="O174" s="2054"/>
      <c r="P174" s="2054"/>
    </row>
    <row r="175" spans="1:24" x14ac:dyDescent="0.2">
      <c r="A175" s="19" t="s">
        <v>662</v>
      </c>
      <c r="B175" s="472"/>
      <c r="C175" s="471"/>
      <c r="D175" s="471"/>
      <c r="E175" s="471"/>
      <c r="F175" s="471"/>
      <c r="G175" s="471"/>
      <c r="H175" s="471"/>
      <c r="I175" s="471"/>
      <c r="J175" s="471"/>
      <c r="K175" s="471"/>
      <c r="L175" s="471"/>
      <c r="M175" s="471"/>
      <c r="N175" s="471"/>
      <c r="O175" s="471"/>
      <c r="P175" s="471"/>
    </row>
  </sheetData>
  <sheetProtection algorithmName="SHA-512" hashValue="exOfOKijXDMRe8wwqiHqZHtYkhATsSPORRZRglUlAKljwu60/3+Pn5rZp1DsnQ5po68wcbhAX0OndulTKFgiGA==" saltValue="AS8FPTuTJTzLjVn23UGevQ==" spinCount="100000" sheet="1" formatColumns="0" selectLockedCells="1" autoFilter="0"/>
  <mergeCells count="5">
    <mergeCell ref="A1:L1"/>
    <mergeCell ref="H2:P2"/>
    <mergeCell ref="A170:P170"/>
    <mergeCell ref="A174:P174"/>
    <mergeCell ref="I4:J4"/>
  </mergeCells>
  <phoneticPr fontId="31" type="noConversion"/>
  <conditionalFormatting sqref="A6:J167">
    <cfRule type="expression" dxfId="24" priority="8" stopIfTrue="1">
      <formula>$Q6&gt;0</formula>
    </cfRule>
  </conditionalFormatting>
  <printOptions horizontalCentered="1" verticalCentered="1"/>
  <pageMargins left="0" right="0" top="0.19685039370078741" bottom="0.15748031496062992" header="0.19685039370078741" footer="0.19685039370078741"/>
  <pageSetup paperSize="9" scale="83"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dimension ref="A1:FK188"/>
  <sheetViews>
    <sheetView showGridLines="0" zoomScaleNormal="100" workbookViewId="0">
      <selection activeCell="D6" sqref="D6:E6"/>
    </sheetView>
  </sheetViews>
  <sheetFormatPr defaultColWidth="9.28515625" defaultRowHeight="10.199999999999999" x14ac:dyDescent="0.2"/>
  <cols>
    <col min="1" max="1" width="56" style="3" customWidth="1"/>
    <col min="2" max="2" width="9.140625" style="2" customWidth="1"/>
    <col min="3" max="5" width="3.7109375" style="2" customWidth="1"/>
    <col min="6" max="164" width="3.7109375" style="3" customWidth="1"/>
    <col min="165" max="165" width="12" style="3" customWidth="1"/>
    <col min="166" max="188" width="3.7109375" style="3" customWidth="1"/>
    <col min="189" max="16384" width="9.28515625" style="3"/>
  </cols>
  <sheetData>
    <row r="1" spans="1:165" ht="87" customHeight="1" x14ac:dyDescent="0.2">
      <c r="A1" s="2052" t="str">
        <f>'t1'!A1</f>
        <v>SERVIZIO SANITARIO NAZIONALE - anno 2024</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c r="AO1" s="2052"/>
      <c r="AP1" s="2052"/>
      <c r="AQ1" s="2052"/>
      <c r="AR1" s="2052"/>
      <c r="AS1" s="2052"/>
      <c r="AT1" s="2052"/>
      <c r="AU1" s="2052"/>
      <c r="AV1" s="2052"/>
      <c r="AW1" s="2052"/>
      <c r="FI1" s="292"/>
    </row>
    <row r="2" spans="1:165" ht="30" customHeight="1" x14ac:dyDescent="0.2">
      <c r="A2" s="1"/>
      <c r="AF2" s="2057"/>
      <c r="AG2" s="2057"/>
      <c r="AH2" s="2057"/>
      <c r="AI2" s="2057"/>
      <c r="AJ2" s="2057"/>
      <c r="AK2" s="2057"/>
      <c r="AL2" s="2057"/>
      <c r="AM2" s="2057"/>
      <c r="AN2" s="2057"/>
      <c r="AO2" s="2057"/>
      <c r="AP2" s="2057"/>
      <c r="AQ2" s="2057"/>
      <c r="AR2" s="2057"/>
      <c r="AS2" s="2057"/>
      <c r="AT2" s="2057"/>
      <c r="AU2" s="2057"/>
      <c r="AV2" s="2057"/>
      <c r="AW2" s="2057"/>
      <c r="AX2" s="2057"/>
      <c r="AY2" s="2057"/>
      <c r="AZ2" s="2057"/>
      <c r="BA2" s="2057"/>
      <c r="BB2" s="2057"/>
      <c r="BC2" s="2057"/>
      <c r="BD2" s="2057"/>
      <c r="BE2" s="2057"/>
      <c r="BF2" s="2057"/>
      <c r="BG2" s="2057"/>
      <c r="BH2" s="2057"/>
      <c r="BI2" s="2057"/>
      <c r="BJ2" s="2057"/>
      <c r="BK2" s="2057"/>
      <c r="BL2" s="2057"/>
      <c r="BM2" s="2057"/>
      <c r="BN2" s="2057"/>
      <c r="BO2" s="2057"/>
      <c r="BP2" s="2057"/>
      <c r="BQ2" s="2057"/>
      <c r="BR2" s="2057"/>
      <c r="BS2" s="2057"/>
      <c r="BT2" s="2057"/>
      <c r="BU2" s="2057"/>
      <c r="BV2" s="2057"/>
      <c r="BW2" s="2057"/>
      <c r="BX2" s="2057"/>
      <c r="BY2" s="2057"/>
      <c r="BZ2" s="2057"/>
      <c r="CA2" s="2057"/>
      <c r="CB2" s="2057"/>
      <c r="CC2" s="2057"/>
      <c r="CD2" s="2057"/>
      <c r="CE2" s="2057"/>
      <c r="CF2" s="2057"/>
      <c r="CG2" s="2057"/>
      <c r="CH2" s="2057"/>
      <c r="CI2" s="2057"/>
      <c r="CJ2" s="2057"/>
      <c r="CK2" s="2057"/>
      <c r="CL2" s="2057"/>
      <c r="CM2" s="2057"/>
      <c r="CN2" s="2057"/>
      <c r="CO2" s="2057"/>
      <c r="CP2" s="2057"/>
      <c r="CQ2" s="2057"/>
      <c r="CR2" s="2057"/>
      <c r="CS2" s="2057"/>
      <c r="CT2" s="2057"/>
      <c r="CU2" s="2057"/>
      <c r="CV2" s="2057"/>
      <c r="CW2" s="2057"/>
      <c r="CX2" s="2057"/>
      <c r="CY2" s="2057"/>
      <c r="CZ2" s="2057"/>
      <c r="DA2" s="2057"/>
      <c r="DB2" s="2057"/>
      <c r="DC2" s="2057"/>
      <c r="DD2" s="2057"/>
      <c r="DE2" s="2057"/>
      <c r="DF2" s="2057"/>
      <c r="DG2" s="2057"/>
      <c r="DH2" s="2057"/>
      <c r="DI2" s="2057"/>
      <c r="DJ2" s="2057"/>
      <c r="DK2" s="2057"/>
      <c r="DL2" s="2057"/>
      <c r="DM2" s="2057"/>
      <c r="DN2" s="2057"/>
      <c r="DO2" s="2057"/>
      <c r="DP2" s="2057"/>
      <c r="DQ2" s="2057"/>
      <c r="DR2" s="2057"/>
      <c r="DS2" s="2057"/>
      <c r="DT2" s="2057"/>
      <c r="DU2" s="2057"/>
      <c r="DV2" s="2057"/>
      <c r="DW2" s="2057"/>
      <c r="DX2" s="2057"/>
      <c r="DY2" s="2057"/>
      <c r="DZ2" s="2057"/>
      <c r="EA2" s="2057"/>
      <c r="EB2" s="2057"/>
      <c r="EC2" s="2057"/>
      <c r="ED2" s="2057"/>
      <c r="EE2" s="2057"/>
      <c r="EF2" s="2057"/>
      <c r="EG2" s="2057"/>
      <c r="EH2" s="2057"/>
      <c r="EI2" s="2057"/>
      <c r="EJ2" s="2057"/>
      <c r="EK2" s="2057"/>
      <c r="EL2" s="2057"/>
      <c r="EM2" s="2057"/>
      <c r="EN2" s="2057"/>
      <c r="EO2" s="2057"/>
      <c r="EP2" s="2057"/>
      <c r="EQ2" s="2057"/>
      <c r="ER2" s="2057"/>
      <c r="ES2" s="2057"/>
      <c r="ET2" s="2057"/>
      <c r="EU2" s="2057"/>
      <c r="EV2" s="2057"/>
      <c r="EW2" s="2057"/>
      <c r="EX2" s="2057"/>
      <c r="EY2" s="2057"/>
      <c r="EZ2" s="2057"/>
      <c r="FA2" s="2057"/>
      <c r="FB2" s="2057"/>
      <c r="FC2" s="2057"/>
      <c r="FD2" s="2057"/>
      <c r="FE2" s="2057"/>
      <c r="FF2" s="2057"/>
      <c r="FG2" s="2057"/>
      <c r="FH2" s="2057"/>
      <c r="FI2" s="2057"/>
    </row>
    <row r="3" spans="1:165" ht="12.6" customHeight="1" thickBot="1" x14ac:dyDescent="0.25">
      <c r="A3" s="1"/>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row>
    <row r="4" spans="1:165" ht="18" customHeight="1" thickBot="1" x14ac:dyDescent="0.25">
      <c r="A4" s="1361" t="s">
        <v>1623</v>
      </c>
      <c r="B4" s="1362"/>
      <c r="C4" s="1362"/>
      <c r="D4" s="1362"/>
      <c r="E4" s="1362"/>
      <c r="F4" s="1363"/>
      <c r="G4" s="1363"/>
      <c r="H4" s="1363"/>
      <c r="I4" s="1363"/>
      <c r="J4" s="1363"/>
      <c r="K4" s="1363"/>
      <c r="L4" s="1363"/>
      <c r="M4" s="1363"/>
      <c r="N4" s="1363"/>
      <c r="O4" s="1363"/>
      <c r="P4" s="1363"/>
      <c r="Q4" s="1363"/>
      <c r="R4" s="1364"/>
      <c r="S4" s="1364"/>
      <c r="T4" s="1365"/>
    </row>
    <row r="5" spans="1:165" ht="10.199999999999999" customHeight="1" x14ac:dyDescent="0.2">
      <c r="A5" s="1869"/>
      <c r="R5" s="529"/>
      <c r="S5" s="529"/>
      <c r="T5" s="1366"/>
    </row>
    <row r="6" spans="1:165" ht="12" customHeight="1" x14ac:dyDescent="0.2">
      <c r="A6" s="1367" t="s">
        <v>2007</v>
      </c>
      <c r="B6" s="1676" t="s">
        <v>2112</v>
      </c>
      <c r="C6" s="1368" t="str">
        <f>"     n."</f>
        <v xml:space="preserve">     n.</v>
      </c>
      <c r="D6" s="2061"/>
      <c r="E6" s="2061"/>
      <c r="R6" s="529"/>
      <c r="S6" s="529"/>
      <c r="T6" s="1366"/>
    </row>
    <row r="7" spans="1:165" ht="12" customHeight="1" x14ac:dyDescent="0.2">
      <c r="A7" s="1367" t="s">
        <v>1944</v>
      </c>
      <c r="B7" s="1676" t="s">
        <v>1674</v>
      </c>
      <c r="C7" s="1368" t="str">
        <f>"     n."</f>
        <v xml:space="preserve">     n.</v>
      </c>
      <c r="D7" s="2061"/>
      <c r="E7" s="2061"/>
      <c r="R7" s="529"/>
      <c r="S7" s="529"/>
      <c r="T7" s="1366"/>
    </row>
    <row r="8" spans="1:165" ht="12" customHeight="1" x14ac:dyDescent="0.2">
      <c r="A8" s="1367" t="s">
        <v>1945</v>
      </c>
      <c r="B8" s="1676" t="s">
        <v>1675</v>
      </c>
      <c r="C8" s="1368" t="str">
        <f>"     n."</f>
        <v xml:space="preserve">     n.</v>
      </c>
      <c r="D8" s="2061"/>
      <c r="E8" s="2061"/>
      <c r="R8" s="529"/>
      <c r="S8" s="529"/>
      <c r="T8" s="1366"/>
    </row>
    <row r="9" spans="1:165" ht="12" customHeight="1" x14ac:dyDescent="0.2">
      <c r="A9" s="1367" t="s">
        <v>1946</v>
      </c>
      <c r="B9" s="1676" t="s">
        <v>1676</v>
      </c>
      <c r="C9" s="1368" t="str">
        <f>"     n."</f>
        <v xml:space="preserve">     n.</v>
      </c>
      <c r="D9" s="2061"/>
      <c r="E9" s="2061"/>
      <c r="R9" s="529"/>
      <c r="S9" s="529"/>
      <c r="T9" s="1366"/>
    </row>
    <row r="10" spans="1:165" ht="12" customHeight="1" x14ac:dyDescent="0.2">
      <c r="A10" s="1367" t="s">
        <v>1947</v>
      </c>
      <c r="B10" s="1676" t="s">
        <v>1677</v>
      </c>
      <c r="C10" s="1368" t="str">
        <f>"     n."</f>
        <v xml:space="preserve">     n.</v>
      </c>
      <c r="D10" s="2061"/>
      <c r="E10" s="2061"/>
      <c r="R10" s="529"/>
      <c r="S10" s="529"/>
      <c r="T10" s="1366"/>
    </row>
    <row r="11" spans="1:165" ht="12" customHeight="1" thickBot="1" x14ac:dyDescent="0.25">
      <c r="A11" s="1369"/>
      <c r="B11" s="1370"/>
      <c r="C11" s="1370"/>
      <c r="D11" s="1370"/>
      <c r="E11" s="1370"/>
      <c r="F11" s="843"/>
      <c r="G11" s="843"/>
      <c r="H11" s="843"/>
      <c r="I11" s="843"/>
      <c r="J11" s="843"/>
      <c r="K11" s="843"/>
      <c r="L11" s="843"/>
      <c r="M11" s="843"/>
      <c r="N11" s="843"/>
      <c r="O11" s="843"/>
      <c r="P11" s="843"/>
      <c r="Q11" s="843"/>
      <c r="R11" s="1360"/>
      <c r="S11" s="1360"/>
      <c r="T11" s="1371"/>
    </row>
    <row r="12" spans="1:165" ht="12.6" customHeight="1" thickBot="1" x14ac:dyDescent="0.25">
      <c r="A12" s="1"/>
      <c r="AF12" s="529"/>
      <c r="AG12" s="529"/>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29"/>
      <c r="CA12" s="529"/>
      <c r="CB12" s="529"/>
      <c r="CC12" s="529"/>
      <c r="CD12" s="529"/>
      <c r="CE12" s="529"/>
      <c r="CF12" s="529"/>
      <c r="CG12" s="529"/>
      <c r="CH12" s="529"/>
      <c r="CI12" s="529"/>
      <c r="CJ12" s="529"/>
      <c r="CK12" s="529"/>
      <c r="CL12" s="529"/>
      <c r="CM12" s="529"/>
      <c r="CN12" s="529"/>
      <c r="CO12" s="529"/>
      <c r="CP12" s="529"/>
      <c r="CQ12" s="529"/>
      <c r="CR12" s="529"/>
      <c r="CS12" s="529"/>
      <c r="CT12" s="529"/>
      <c r="CU12" s="529"/>
      <c r="CV12" s="529"/>
      <c r="CW12" s="529"/>
      <c r="CX12" s="529"/>
      <c r="CY12" s="529"/>
      <c r="CZ12" s="529"/>
      <c r="DA12" s="529"/>
      <c r="DB12" s="529"/>
      <c r="DC12" s="529"/>
      <c r="DD12" s="529"/>
      <c r="DE12" s="529"/>
      <c r="DF12" s="529"/>
      <c r="DG12" s="529"/>
      <c r="DH12" s="529"/>
      <c r="DI12" s="529"/>
      <c r="DJ12" s="529"/>
      <c r="DK12" s="529"/>
      <c r="DL12" s="529"/>
      <c r="DM12" s="529"/>
      <c r="DN12" s="529"/>
      <c r="DO12" s="529"/>
      <c r="DP12" s="529"/>
      <c r="DQ12" s="529"/>
      <c r="DR12" s="529"/>
      <c r="DS12" s="529"/>
      <c r="DT12" s="529"/>
      <c r="DU12" s="529"/>
      <c r="DV12" s="529"/>
      <c r="DW12" s="529"/>
      <c r="DX12" s="529"/>
      <c r="DY12" s="529"/>
      <c r="DZ12" s="529"/>
      <c r="EA12" s="529"/>
      <c r="EB12" s="529"/>
      <c r="EC12" s="529"/>
      <c r="ED12" s="529"/>
      <c r="EE12" s="529"/>
      <c r="EF12" s="529"/>
      <c r="EG12" s="529"/>
      <c r="EH12" s="529"/>
      <c r="EI12" s="529"/>
      <c r="EJ12" s="529"/>
      <c r="EK12" s="529"/>
      <c r="EL12" s="529"/>
      <c r="EM12" s="529"/>
      <c r="EN12" s="529"/>
      <c r="EO12" s="529"/>
      <c r="EP12" s="529"/>
      <c r="EQ12" s="529"/>
      <c r="ER12" s="529"/>
      <c r="ES12" s="529"/>
      <c r="ET12" s="529"/>
      <c r="EU12" s="529"/>
      <c r="EV12" s="529"/>
      <c r="EW12" s="529"/>
      <c r="EX12" s="529"/>
      <c r="EY12" s="529"/>
      <c r="EZ12" s="529"/>
      <c r="FA12" s="529"/>
      <c r="FB12" s="529"/>
      <c r="FC12" s="529"/>
      <c r="FD12" s="529"/>
      <c r="FE12" s="529"/>
      <c r="FF12" s="529"/>
      <c r="FG12" s="529"/>
      <c r="FH12" s="529"/>
      <c r="FI12" s="529"/>
    </row>
    <row r="13" spans="1:165" ht="13.8" thickBot="1" x14ac:dyDescent="0.25">
      <c r="A13" s="285"/>
      <c r="B13" s="8"/>
      <c r="C13" s="1913" t="s">
        <v>261</v>
      </c>
      <c r="D13" s="1913"/>
      <c r="E13" s="1913"/>
      <c r="F13" s="1913"/>
      <c r="G13" s="1913"/>
      <c r="H13" s="1913"/>
      <c r="I13" s="1913"/>
      <c r="J13" s="1913"/>
      <c r="K13" s="1913"/>
      <c r="L13" s="1913"/>
      <c r="M13" s="1913"/>
      <c r="N13" s="1913"/>
      <c r="O13" s="1913"/>
      <c r="P13" s="1913"/>
      <c r="Q13" s="1913"/>
      <c r="R13" s="1913"/>
      <c r="S13" s="1913"/>
      <c r="T13" s="1913"/>
      <c r="U13" s="1913"/>
      <c r="V13" s="1913"/>
      <c r="W13" s="1913"/>
      <c r="X13" s="1913"/>
      <c r="Y13" s="1913"/>
      <c r="Z13" s="1913"/>
      <c r="AA13" s="1913"/>
      <c r="AB13" s="1913"/>
      <c r="AC13" s="1913"/>
      <c r="AD13" s="1913"/>
      <c r="AE13" s="1913"/>
      <c r="AF13" s="1913"/>
      <c r="AG13" s="1913"/>
      <c r="AH13" s="1913"/>
      <c r="AI13" s="1913"/>
      <c r="AJ13" s="1913"/>
      <c r="AK13" s="1913"/>
      <c r="AL13" s="1913"/>
      <c r="AM13" s="1913"/>
      <c r="AN13" s="1913"/>
      <c r="AO13" s="1913"/>
      <c r="AP13" s="1913"/>
      <c r="AQ13" s="1913"/>
      <c r="AR13" s="1913"/>
      <c r="AS13" s="1913"/>
      <c r="AT13" s="1913"/>
      <c r="AU13" s="1913"/>
      <c r="AV13" s="1913"/>
      <c r="AW13" s="1913"/>
      <c r="AX13" s="1913" t="s">
        <v>261</v>
      </c>
      <c r="AY13" s="1913"/>
      <c r="AZ13" s="1913"/>
      <c r="BA13" s="1913"/>
      <c r="BB13" s="1913"/>
      <c r="BC13" s="1913"/>
      <c r="BD13" s="1913"/>
      <c r="BE13" s="1913"/>
      <c r="BF13" s="1913"/>
      <c r="BG13" s="1913"/>
      <c r="BH13" s="1913"/>
      <c r="BI13" s="1913"/>
      <c r="BJ13" s="1913"/>
      <c r="BK13" s="1913"/>
      <c r="BL13" s="1913"/>
      <c r="BM13" s="1913"/>
      <c r="BN13" s="1913"/>
      <c r="BO13" s="1913"/>
      <c r="BP13" s="1913"/>
      <c r="BQ13" s="1913"/>
      <c r="BR13" s="1913"/>
      <c r="BS13" s="1913"/>
      <c r="BT13" s="1913"/>
      <c r="BU13" s="1913"/>
      <c r="BV13" s="1913"/>
      <c r="BW13" s="1913"/>
      <c r="BX13" s="1913"/>
      <c r="BY13" s="1913"/>
      <c r="BZ13" s="1913"/>
      <c r="CA13" s="1913"/>
      <c r="CB13" s="1913"/>
      <c r="CC13" s="1913"/>
      <c r="CD13" s="1913"/>
      <c r="CE13" s="1913"/>
      <c r="CF13" s="1913"/>
      <c r="CG13" s="1913"/>
      <c r="CH13" s="1913"/>
      <c r="CI13" s="1913"/>
      <c r="CJ13" s="1913"/>
      <c r="CK13" s="1913"/>
      <c r="CL13" s="1913"/>
      <c r="CM13" s="1913"/>
      <c r="CN13" s="1913"/>
      <c r="CO13" s="1913"/>
      <c r="CP13" s="1913"/>
      <c r="CQ13" s="1913"/>
      <c r="CR13" s="1913"/>
      <c r="CS13" s="1913"/>
      <c r="CT13" s="1913" t="s">
        <v>261</v>
      </c>
      <c r="CU13" s="1913"/>
      <c r="CV13" s="1913"/>
      <c r="CW13" s="1913"/>
      <c r="CX13" s="1913"/>
      <c r="CY13" s="1913"/>
      <c r="CZ13" s="1913"/>
      <c r="DA13" s="1913"/>
      <c r="DB13" s="1913"/>
      <c r="DC13" s="1913"/>
      <c r="DD13" s="1913"/>
      <c r="DE13" s="1913"/>
      <c r="DF13" s="1913"/>
      <c r="DG13" s="1913"/>
      <c r="DH13" s="1913"/>
      <c r="DI13" s="1913"/>
      <c r="DJ13" s="1913"/>
      <c r="DK13" s="1913"/>
      <c r="DL13" s="1913"/>
      <c r="DM13" s="1913"/>
      <c r="DN13" s="1913"/>
      <c r="DO13" s="1913"/>
      <c r="DP13" s="1913"/>
      <c r="DQ13" s="1913"/>
      <c r="DR13" s="1913"/>
      <c r="DS13" s="1913"/>
      <c r="DT13" s="1913"/>
      <c r="DU13" s="1913"/>
      <c r="DV13" s="1913"/>
      <c r="DW13" s="1913"/>
      <c r="DX13" s="1913"/>
      <c r="DY13" s="1913"/>
      <c r="DZ13" s="1913"/>
      <c r="EA13" s="1913"/>
      <c r="EB13" s="1913"/>
      <c r="EC13" s="1913"/>
      <c r="ED13" s="1913"/>
      <c r="EE13" s="1913"/>
      <c r="EF13" s="1913"/>
      <c r="EG13" s="1913"/>
      <c r="EH13" s="1913"/>
      <c r="EI13" s="1913"/>
      <c r="EJ13" s="1913"/>
      <c r="EK13" s="1913"/>
      <c r="EL13" s="1913"/>
      <c r="EM13" s="1913"/>
      <c r="EN13" s="1913"/>
      <c r="EO13" s="1913"/>
      <c r="EP13" s="1913"/>
      <c r="EQ13" s="1913"/>
      <c r="ER13" s="1913"/>
      <c r="ES13" s="1913"/>
      <c r="ET13" s="1913"/>
      <c r="EU13" s="1913"/>
      <c r="EV13" s="1913"/>
      <c r="EW13" s="1913"/>
      <c r="EX13" s="1913"/>
      <c r="EY13" s="1913"/>
      <c r="EZ13" s="1913"/>
      <c r="FA13" s="1913"/>
      <c r="FB13" s="1913"/>
      <c r="FC13" s="1913"/>
      <c r="FD13" s="1913"/>
      <c r="FE13" s="1913"/>
      <c r="FF13" s="1913"/>
      <c r="FG13" s="1913"/>
      <c r="FH13" s="1913"/>
      <c r="FI13" s="205"/>
    </row>
    <row r="14" spans="1:165" s="94" customFormat="1" ht="16.5" customHeight="1" thickTop="1" x14ac:dyDescent="0.25">
      <c r="A14" s="288"/>
      <c r="B14" s="286"/>
      <c r="C14" s="2058" t="s">
        <v>367</v>
      </c>
      <c r="D14" s="2059"/>
      <c r="E14" s="2059"/>
      <c r="F14" s="2059"/>
      <c r="G14" s="2059"/>
      <c r="H14" s="2059"/>
      <c r="I14" s="2059"/>
      <c r="J14" s="2059"/>
      <c r="K14" s="2059"/>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c r="AT14" s="2059"/>
      <c r="AU14" s="2059"/>
      <c r="AV14" s="2059"/>
      <c r="AW14" s="2060"/>
      <c r="AX14" s="2058" t="s">
        <v>367</v>
      </c>
      <c r="AY14" s="2059"/>
      <c r="AZ14" s="2059"/>
      <c r="BA14" s="2059"/>
      <c r="BB14" s="2059"/>
      <c r="BC14" s="2059"/>
      <c r="BD14" s="2059"/>
      <c r="BE14" s="2059"/>
      <c r="BF14" s="2059"/>
      <c r="BG14" s="2059"/>
      <c r="BH14" s="2059"/>
      <c r="BI14" s="2059"/>
      <c r="BJ14" s="2059"/>
      <c r="BK14" s="2059"/>
      <c r="BL14" s="2059"/>
      <c r="BM14" s="2059"/>
      <c r="BN14" s="2059"/>
      <c r="BO14" s="2059"/>
      <c r="BP14" s="2059"/>
      <c r="BQ14" s="2059"/>
      <c r="BR14" s="2059"/>
      <c r="BS14" s="2059"/>
      <c r="BT14" s="2059"/>
      <c r="BU14" s="2059"/>
      <c r="BV14" s="2059"/>
      <c r="BW14" s="2059"/>
      <c r="BX14" s="2059"/>
      <c r="BY14" s="2059"/>
      <c r="BZ14" s="2059"/>
      <c r="CA14" s="2059"/>
      <c r="CB14" s="2059"/>
      <c r="CC14" s="2059"/>
      <c r="CD14" s="2059"/>
      <c r="CE14" s="2059"/>
      <c r="CF14" s="2059"/>
      <c r="CG14" s="2059"/>
      <c r="CH14" s="2059"/>
      <c r="CI14" s="2059"/>
      <c r="CJ14" s="2059"/>
      <c r="CK14" s="2059"/>
      <c r="CL14" s="2059"/>
      <c r="CM14" s="2059"/>
      <c r="CN14" s="2059"/>
      <c r="CO14" s="2059"/>
      <c r="CP14" s="2059"/>
      <c r="CQ14" s="2059"/>
      <c r="CR14" s="2059"/>
      <c r="CS14" s="2060"/>
      <c r="CT14" s="2058" t="s">
        <v>367</v>
      </c>
      <c r="CU14" s="2059"/>
      <c r="CV14" s="2059"/>
      <c r="CW14" s="2059"/>
      <c r="CX14" s="2059"/>
      <c r="CY14" s="2059"/>
      <c r="CZ14" s="2059"/>
      <c r="DA14" s="2059"/>
      <c r="DB14" s="2059"/>
      <c r="DC14" s="2059"/>
      <c r="DD14" s="2059"/>
      <c r="DE14" s="2059"/>
      <c r="DF14" s="2059"/>
      <c r="DG14" s="2059"/>
      <c r="DH14" s="2059"/>
      <c r="DI14" s="2059"/>
      <c r="DJ14" s="2059"/>
      <c r="DK14" s="2059"/>
      <c r="DL14" s="2059"/>
      <c r="DM14" s="2059"/>
      <c r="DN14" s="2059"/>
      <c r="DO14" s="2059"/>
      <c r="DP14" s="2059"/>
      <c r="DQ14" s="2059"/>
      <c r="DR14" s="2059"/>
      <c r="DS14" s="2059"/>
      <c r="DT14" s="2059"/>
      <c r="DU14" s="2059"/>
      <c r="DV14" s="2059"/>
      <c r="DW14" s="2059"/>
      <c r="DX14" s="2059"/>
      <c r="DY14" s="2059"/>
      <c r="DZ14" s="2059"/>
      <c r="EA14" s="2059"/>
      <c r="EB14" s="2059"/>
      <c r="EC14" s="2059"/>
      <c r="ED14" s="2059"/>
      <c r="EE14" s="2059"/>
      <c r="EF14" s="2059"/>
      <c r="EG14" s="2059"/>
      <c r="EH14" s="2059"/>
      <c r="EI14" s="2059"/>
      <c r="EJ14" s="2059"/>
      <c r="EK14" s="2059"/>
      <c r="EL14" s="2059"/>
      <c r="EM14" s="2059"/>
      <c r="EN14" s="2059"/>
      <c r="EO14" s="2059"/>
      <c r="EP14" s="2059"/>
      <c r="EQ14" s="2059"/>
      <c r="ER14" s="2059"/>
      <c r="ES14" s="2059"/>
      <c r="ET14" s="2059"/>
      <c r="EU14" s="2059"/>
      <c r="EV14" s="2059"/>
      <c r="EW14" s="2059"/>
      <c r="EX14" s="2059"/>
      <c r="EY14" s="2059"/>
      <c r="EZ14" s="2059"/>
      <c r="FA14" s="2059"/>
      <c r="FB14" s="2059"/>
      <c r="FC14" s="2059"/>
      <c r="FD14" s="2059"/>
      <c r="FE14" s="2059"/>
      <c r="FF14" s="2059"/>
      <c r="FG14" s="2059"/>
      <c r="FH14" s="2060"/>
      <c r="FI14" s="289"/>
    </row>
    <row r="15" spans="1:165" ht="63.75" customHeight="1" thickBot="1" x14ac:dyDescent="0.25">
      <c r="A15" s="284" t="s">
        <v>440</v>
      </c>
      <c r="B15" s="287" t="s">
        <v>441</v>
      </c>
      <c r="C15" s="229" t="str">
        <f>B16</f>
        <v>0D0097</v>
      </c>
      <c r="D15" s="230" t="str">
        <f>B17</f>
        <v>0D0482</v>
      </c>
      <c r="E15" s="230" t="str">
        <f>B18</f>
        <v>0D0163</v>
      </c>
      <c r="F15" s="230" t="str">
        <f>B19</f>
        <v>0D0484</v>
      </c>
      <c r="G15" s="230" t="str">
        <f>B20</f>
        <v>SD0E33</v>
      </c>
      <c r="H15" s="230" t="str">
        <f>B21</f>
        <v>SD0N33</v>
      </c>
      <c r="I15" s="230" t="str">
        <f>B22</f>
        <v>SD0E34</v>
      </c>
      <c r="J15" s="230" t="str">
        <f>B23</f>
        <v>SD0N34</v>
      </c>
      <c r="K15" s="230" t="str">
        <f>B24</f>
        <v>SD0035</v>
      </c>
      <c r="L15" s="231" t="str">
        <f>B25</f>
        <v>SD0036</v>
      </c>
      <c r="M15" s="231" t="str">
        <f>B26</f>
        <v>SD0597</v>
      </c>
      <c r="N15" s="230" t="str">
        <f>B27</f>
        <v>SD0E74</v>
      </c>
      <c r="O15" s="230" t="str">
        <f>B28</f>
        <v>SD0N74</v>
      </c>
      <c r="P15" s="230" t="str">
        <f>B29</f>
        <v>SD0E73</v>
      </c>
      <c r="Q15" s="230" t="str">
        <f>B30</f>
        <v>SD0N73</v>
      </c>
      <c r="R15" s="230" t="str">
        <f>B31</f>
        <v>SD0A73</v>
      </c>
      <c r="S15" s="230" t="str">
        <f>B32</f>
        <v>SD0072</v>
      </c>
      <c r="T15" s="230" t="str">
        <f>B33</f>
        <v>SD0598</v>
      </c>
      <c r="U15" s="230" t="str">
        <f>B34</f>
        <v>SD0E49</v>
      </c>
      <c r="V15" s="231" t="str">
        <f>B35</f>
        <v>SD0N49</v>
      </c>
      <c r="W15" s="230" t="str">
        <f>B36</f>
        <v>SD0E48</v>
      </c>
      <c r="X15" s="230" t="str">
        <f>B37</f>
        <v>SD0N48</v>
      </c>
      <c r="Y15" s="230" t="str">
        <f>B38</f>
        <v>SD0A48</v>
      </c>
      <c r="Z15" s="230" t="str">
        <f>B39</f>
        <v>SD0047</v>
      </c>
      <c r="AA15" s="231" t="str">
        <f>B40</f>
        <v>SD0599</v>
      </c>
      <c r="AB15" s="231" t="str">
        <f>B41</f>
        <v>SD0E39</v>
      </c>
      <c r="AC15" s="230" t="str">
        <f>B42</f>
        <v>SD0N39</v>
      </c>
      <c r="AD15" s="230" t="str">
        <f>B43</f>
        <v>SD0E38</v>
      </c>
      <c r="AE15" s="230" t="str">
        <f>B44</f>
        <v>SD0N38</v>
      </c>
      <c r="AF15" s="230" t="str">
        <f>B45</f>
        <v>SD0A38</v>
      </c>
      <c r="AG15" s="230" t="str">
        <f>B46</f>
        <v>SD0037</v>
      </c>
      <c r="AH15" s="230" t="str">
        <f>B47</f>
        <v>SD0600</v>
      </c>
      <c r="AI15" s="230" t="str">
        <f>B48</f>
        <v>SD0E13</v>
      </c>
      <c r="AJ15" s="230" t="str">
        <f>B49</f>
        <v>SD0N13</v>
      </c>
      <c r="AK15" s="230" t="str">
        <f>B50</f>
        <v>SD0E12</v>
      </c>
      <c r="AL15" s="230" t="str">
        <f>B51</f>
        <v>SD0N12</v>
      </c>
      <c r="AM15" s="230" t="str">
        <f>B52</f>
        <v>SD0A12</v>
      </c>
      <c r="AN15" s="230" t="str">
        <f>B53</f>
        <v>SD0011</v>
      </c>
      <c r="AO15" s="230" t="str">
        <f>B54</f>
        <v>SD0601</v>
      </c>
      <c r="AP15" s="230" t="str">
        <f>B55</f>
        <v>SD0E16</v>
      </c>
      <c r="AQ15" s="230" t="str">
        <f>B56</f>
        <v>SD0N16</v>
      </c>
      <c r="AR15" s="230" t="str">
        <f>B57</f>
        <v>SD0E15</v>
      </c>
      <c r="AS15" s="230" t="str">
        <f>B58</f>
        <v>SD0N15</v>
      </c>
      <c r="AT15" s="231" t="str">
        <f>B59</f>
        <v>SD0A15</v>
      </c>
      <c r="AU15" s="230" t="str">
        <f>B60</f>
        <v>SD0014</v>
      </c>
      <c r="AV15" s="230" t="str">
        <f>B61</f>
        <v>SD0602</v>
      </c>
      <c r="AW15" s="230" t="str">
        <f>B62</f>
        <v>SD0E42</v>
      </c>
      <c r="AX15" s="230" t="str">
        <f>B63</f>
        <v>SD0N42</v>
      </c>
      <c r="AY15" s="230" t="str">
        <f>B64</f>
        <v>SD0E41</v>
      </c>
      <c r="AZ15" s="230" t="str">
        <f>B65</f>
        <v>SD0N41</v>
      </c>
      <c r="BA15" s="230" t="str">
        <f>B66</f>
        <v>SD0A41</v>
      </c>
      <c r="BB15" s="230" t="str">
        <f>B67</f>
        <v>SD0040</v>
      </c>
      <c r="BC15" s="230" t="str">
        <f>B68</f>
        <v>SD0603</v>
      </c>
      <c r="BD15" s="230" t="str">
        <f>B69</f>
        <v>SD0E66</v>
      </c>
      <c r="BE15" s="230" t="str">
        <f>B70</f>
        <v>SD0N66</v>
      </c>
      <c r="BF15" s="230" t="str">
        <f>B71</f>
        <v>SD0E65</v>
      </c>
      <c r="BG15" s="230" t="str">
        <f>B72</f>
        <v>SD0N65</v>
      </c>
      <c r="BH15" s="230" t="str">
        <f>B73</f>
        <v>SD0A65</v>
      </c>
      <c r="BI15" s="230" t="str">
        <f>B74</f>
        <v>SD0064</v>
      </c>
      <c r="BJ15" s="230" t="str">
        <f>B75</f>
        <v>SD0604</v>
      </c>
      <c r="BK15" s="230" t="str">
        <f>B76</f>
        <v>SD0CO1</v>
      </c>
      <c r="BL15" s="230" t="str">
        <f>B77</f>
        <v>SD0SE1</v>
      </c>
      <c r="BM15" s="230" t="str">
        <f>B78</f>
        <v>SD0AI1</v>
      </c>
      <c r="BN15" s="230" t="str">
        <f>B79</f>
        <v>SD048B</v>
      </c>
      <c r="BO15" s="230" t="str">
        <f>B80</f>
        <v>SD0CO2</v>
      </c>
      <c r="BP15" s="230" t="str">
        <f>B81</f>
        <v>SD0SE2</v>
      </c>
      <c r="BQ15" s="230" t="str">
        <f>B82</f>
        <v>SD0AI2</v>
      </c>
      <c r="BR15" s="230" t="str">
        <f>B83</f>
        <v>SD048C</v>
      </c>
      <c r="BS15" s="230" t="str">
        <f>B84</f>
        <v>SD0CO3</v>
      </c>
      <c r="BT15" s="230" t="str">
        <f>B85</f>
        <v>SD0SE3</v>
      </c>
      <c r="BU15" s="230" t="str">
        <f>B86</f>
        <v>SD0AI3</v>
      </c>
      <c r="BV15" s="230" t="str">
        <f>B87</f>
        <v>SD048D</v>
      </c>
      <c r="BW15" s="230" t="str">
        <f>B88</f>
        <v>SD0CO4</v>
      </c>
      <c r="BX15" s="230" t="str">
        <f>B89</f>
        <v>SD0SE4</v>
      </c>
      <c r="BY15" s="230" t="str">
        <f>B90</f>
        <v>SD0AI4</v>
      </c>
      <c r="BZ15" s="230" t="str">
        <f>B91</f>
        <v>SD048E</v>
      </c>
      <c r="CA15" s="230" t="str">
        <f>B92</f>
        <v>PD0010</v>
      </c>
      <c r="CB15" s="230" t="str">
        <f>B93</f>
        <v>PD0S09</v>
      </c>
      <c r="CC15" s="230" t="str">
        <f>B94</f>
        <v>PD0A09</v>
      </c>
      <c r="CD15" s="230" t="str">
        <f>B95</f>
        <v>PD0605</v>
      </c>
      <c r="CE15" s="230" t="str">
        <f>B96</f>
        <v>PD0046</v>
      </c>
      <c r="CF15" s="230" t="str">
        <f>B97</f>
        <v>PD0S45</v>
      </c>
      <c r="CG15" s="230" t="str">
        <f>B98</f>
        <v>PD0A45</v>
      </c>
      <c r="CH15" s="230" t="str">
        <f>B99</f>
        <v>PD0606</v>
      </c>
      <c r="CI15" s="230" t="str">
        <f>B100</f>
        <v>PD0004</v>
      </c>
      <c r="CJ15" s="230" t="str">
        <f>B101</f>
        <v>PD0S03</v>
      </c>
      <c r="CK15" s="230" t="str">
        <f>B102</f>
        <v>PD0A03</v>
      </c>
      <c r="CL15" s="230" t="str">
        <f>B103</f>
        <v>PD0607</v>
      </c>
      <c r="CM15" s="230" t="str">
        <f>B104</f>
        <v>PD0044</v>
      </c>
      <c r="CN15" s="230" t="str">
        <f>B105</f>
        <v>PD0S43</v>
      </c>
      <c r="CO15" s="230" t="str">
        <f>B106</f>
        <v>PD0A43</v>
      </c>
      <c r="CP15" s="230" t="str">
        <f>B107</f>
        <v>PD0608</v>
      </c>
      <c r="CQ15" s="230" t="str">
        <f>B108</f>
        <v>TD0002</v>
      </c>
      <c r="CR15" s="230" t="str">
        <f>B109</f>
        <v>TD0S01</v>
      </c>
      <c r="CS15" s="230" t="str">
        <f>B110</f>
        <v>TD0A01</v>
      </c>
      <c r="CT15" s="230" t="str">
        <f>B111</f>
        <v>TD0609</v>
      </c>
      <c r="CU15" s="230" t="str">
        <f>B112</f>
        <v>TD0071</v>
      </c>
      <c r="CV15" s="230" t="str">
        <f>B113</f>
        <v>TD0S70</v>
      </c>
      <c r="CW15" s="230" t="str">
        <f>B114</f>
        <v>TD0A70</v>
      </c>
      <c r="CX15" s="230" t="str">
        <f>B115</f>
        <v>TD0610</v>
      </c>
      <c r="CY15" s="230" t="str">
        <f>B116</f>
        <v>TD0068</v>
      </c>
      <c r="CZ15" s="230" t="str">
        <f>B117</f>
        <v>TD0S67</v>
      </c>
      <c r="DA15" s="230" t="str">
        <f>B118</f>
        <v>TD0A67</v>
      </c>
      <c r="DB15" s="230" t="str">
        <f>B119</f>
        <v>TD0611</v>
      </c>
      <c r="DC15" s="230" t="str">
        <f>B120</f>
        <v>TD0C02</v>
      </c>
      <c r="DD15" s="230" t="str">
        <f>B121</f>
        <v>TD0S02</v>
      </c>
      <c r="DE15" s="230" t="str">
        <f>B122</f>
        <v>TD0A02</v>
      </c>
      <c r="DF15" s="230" t="str">
        <f>B123</f>
        <v>TD0810</v>
      </c>
      <c r="DG15" s="230" t="str">
        <f>B124</f>
        <v>AD0032</v>
      </c>
      <c r="DH15" s="230" t="str">
        <f>B125</f>
        <v>AD0S31</v>
      </c>
      <c r="DI15" s="230" t="str">
        <f>B126</f>
        <v>AD0A31</v>
      </c>
      <c r="DJ15" s="230" t="str">
        <f>B127</f>
        <v>AD0612</v>
      </c>
      <c r="DK15" s="230" t="str">
        <f>B128</f>
        <v>N18694</v>
      </c>
      <c r="DL15" s="230" t="str">
        <f>B129</f>
        <v>N16695</v>
      </c>
      <c r="DM15" s="230" t="str">
        <f>B130</f>
        <v>SEQINF</v>
      </c>
      <c r="DN15" s="230" t="str">
        <f>B131</f>
        <v>SEQOST</v>
      </c>
      <c r="DO15" s="230" t="str">
        <f>B132</f>
        <v>SEQTCN</v>
      </c>
      <c r="DP15" s="230" t="str">
        <f>B133</f>
        <v>SEQRAB</v>
      </c>
      <c r="DQ15" s="230" t="str">
        <f>B134</f>
        <v>SEQPRV</v>
      </c>
      <c r="DR15" s="230" t="str">
        <f>B135</f>
        <v>SEQINE</v>
      </c>
      <c r="DS15" s="230" t="str">
        <f>B136</f>
        <v>SEQASE</v>
      </c>
      <c r="DT15" s="230" t="str">
        <f>B137</f>
        <v>KEQASC</v>
      </c>
      <c r="DU15" s="230" t="str">
        <f>B138</f>
        <v>KEQSCE</v>
      </c>
      <c r="DV15" s="230" t="str">
        <f>B139</f>
        <v>PEQ871</v>
      </c>
      <c r="DW15" s="230" t="str">
        <f>B140</f>
        <v>PEQ872</v>
      </c>
      <c r="DX15" s="230" t="str">
        <f>B141</f>
        <v>PEQ006</v>
      </c>
      <c r="DY15" s="230" t="str">
        <f>B142</f>
        <v>TEQ027</v>
      </c>
      <c r="DZ15" s="230" t="str">
        <f>B143</f>
        <v>TEQCTS</v>
      </c>
      <c r="EA15" s="230" t="str">
        <f>B144</f>
        <v>AEQ029</v>
      </c>
      <c r="EB15" s="230" t="str">
        <f>B145</f>
        <v>AEQCAS</v>
      </c>
      <c r="EC15" s="230" t="str">
        <f>B146</f>
        <v>SPFINF</v>
      </c>
      <c r="ED15" s="230" t="str">
        <f>B147</f>
        <v>SPFOST</v>
      </c>
      <c r="EE15" s="230" t="str">
        <f>B148</f>
        <v>SPFTCN</v>
      </c>
      <c r="EF15" s="230" t="str">
        <f>B149</f>
        <v>SPFRAB</v>
      </c>
      <c r="EG15" s="230" t="str">
        <f>B150</f>
        <v>SPFPRV</v>
      </c>
      <c r="EH15" s="230" t="str">
        <f>B151</f>
        <v>SPFINE</v>
      </c>
      <c r="EI15" s="230" t="str">
        <f>B152</f>
        <v>SPFASE</v>
      </c>
      <c r="EJ15" s="230" t="str">
        <f>B153</f>
        <v>KPFASC</v>
      </c>
      <c r="EK15" s="230" t="str">
        <f>B154</f>
        <v>KPFSCE</v>
      </c>
      <c r="EL15" s="230" t="str">
        <f>B155</f>
        <v>PPF871</v>
      </c>
      <c r="EM15" s="928" t="str">
        <f>B156</f>
        <v>PPF872</v>
      </c>
      <c r="EN15" s="928" t="str">
        <f>B157</f>
        <v>PPF006</v>
      </c>
      <c r="EO15" s="928" t="str">
        <f>B158</f>
        <v>TPF026</v>
      </c>
      <c r="EP15" s="230" t="str">
        <f>B159</f>
        <v>TPFCTS</v>
      </c>
      <c r="EQ15" s="928" t="str">
        <f>B160</f>
        <v>APF028</v>
      </c>
      <c r="ER15" s="928" t="str">
        <f>B161</f>
        <v>APFCAS</v>
      </c>
      <c r="ES15" s="928" t="str">
        <f>B162</f>
        <v>SAT162</v>
      </c>
      <c r="ET15" s="230" t="str">
        <f>B163</f>
        <v>KAT660</v>
      </c>
      <c r="EU15" s="928" t="str">
        <f>B164</f>
        <v>KAT162</v>
      </c>
      <c r="EV15" s="928" t="str">
        <f>B165</f>
        <v>PATINZ</v>
      </c>
      <c r="EW15" s="928" t="str">
        <f>B166</f>
        <v>TATIFC</v>
      </c>
      <c r="EX15" s="230" t="str">
        <f>B167</f>
        <v>TAT119</v>
      </c>
      <c r="EY15" s="928" t="str">
        <f>B168</f>
        <v>TAT162</v>
      </c>
      <c r="EZ15" s="928" t="str">
        <f>B169</f>
        <v>AAT117</v>
      </c>
      <c r="FA15" s="928" t="str">
        <f>B170</f>
        <v>KOP660</v>
      </c>
      <c r="FB15" s="928" t="str">
        <f>B171</f>
        <v>TOP059</v>
      </c>
      <c r="FC15" s="928" t="str">
        <f>B172</f>
        <v>AOP870</v>
      </c>
      <c r="FD15" s="928" t="str">
        <f>B173</f>
        <v>0OP269</v>
      </c>
      <c r="FE15" s="928" t="str">
        <f>B174</f>
        <v>TPT092</v>
      </c>
      <c r="FF15" s="928" t="str">
        <f>B175</f>
        <v>APT017</v>
      </c>
      <c r="FG15" s="230" t="str">
        <f>B176</f>
        <v>0PTSPR</v>
      </c>
      <c r="FH15" s="232" t="str">
        <f>B177</f>
        <v>000061</v>
      </c>
      <c r="FI15" s="290" t="s">
        <v>325</v>
      </c>
    </row>
    <row r="16" spans="1:165" ht="12.75" customHeight="1" thickTop="1" x14ac:dyDescent="0.2">
      <c r="A16" s="17" t="str">
        <f>'t1'!A6</f>
        <v>DIRETTORE GENERALE</v>
      </c>
      <c r="B16" s="143" t="str">
        <f>'t1'!B6</f>
        <v>0D0097</v>
      </c>
      <c r="C16" s="1372"/>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395">
        <f>SUM(C16:FH16)</f>
        <v>0</v>
      </c>
    </row>
    <row r="17" spans="1:165" ht="12.75" customHeight="1" x14ac:dyDescent="0.2">
      <c r="A17" s="144" t="str">
        <f>'t1'!A7</f>
        <v>DIRETTORE SANITARIO</v>
      </c>
      <c r="B17" s="206" t="str">
        <f>'t1'!B7</f>
        <v>0D0482</v>
      </c>
      <c r="C17" s="233"/>
      <c r="D17" s="1372"/>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395">
        <f>SUM(C17:FH17)</f>
        <v>0</v>
      </c>
    </row>
    <row r="18" spans="1:165" ht="12.75" customHeight="1" x14ac:dyDescent="0.2">
      <c r="A18" s="144" t="str">
        <f>'t1'!A8</f>
        <v>DIRETTORE AMMINISTRATIVO</v>
      </c>
      <c r="B18" s="206" t="str">
        <f>'t1'!B8</f>
        <v>0D0163</v>
      </c>
      <c r="C18" s="233"/>
      <c r="D18" s="233"/>
      <c r="E18" s="1372"/>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233"/>
      <c r="FE18" s="233"/>
      <c r="FF18" s="233"/>
      <c r="FG18" s="233"/>
      <c r="FH18" s="233"/>
      <c r="FI18" s="395">
        <f t="shared" ref="FI18:FI81" si="0">SUM(C18:FH18)</f>
        <v>0</v>
      </c>
    </row>
    <row r="19" spans="1:165" ht="12.75" customHeight="1" x14ac:dyDescent="0.2">
      <c r="A19" s="144" t="str">
        <f>'t1'!A9</f>
        <v>DIRETTORE DEI SERVIZI SOCIALI</v>
      </c>
      <c r="B19" s="206" t="str">
        <f>'t1'!B9</f>
        <v>0D0484</v>
      </c>
      <c r="C19" s="233"/>
      <c r="D19" s="233"/>
      <c r="E19" s="233"/>
      <c r="F19" s="1372"/>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395">
        <f t="shared" si="0"/>
        <v>0</v>
      </c>
    </row>
    <row r="20" spans="1:165" ht="12.75" customHeight="1" x14ac:dyDescent="0.2">
      <c r="A20" s="144" t="str">
        <f>'t1'!A10</f>
        <v>DIR. MEDICO CON INC. STRUTTURA COMPLESSA (RAPP. ESCLUSIVO)</v>
      </c>
      <c r="B20" s="206" t="str">
        <f>'t1'!B10</f>
        <v>SD0E33</v>
      </c>
      <c r="C20" s="233"/>
      <c r="D20" s="233"/>
      <c r="E20" s="233"/>
      <c r="F20" s="233"/>
      <c r="G20" s="1372"/>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395">
        <f t="shared" si="0"/>
        <v>0</v>
      </c>
    </row>
    <row r="21" spans="1:165" ht="12.75" customHeight="1" x14ac:dyDescent="0.2">
      <c r="A21" s="144" t="str">
        <f>'t1'!A11</f>
        <v>DIR. MEDICO CON INC. DI STRUTTURA COMPLESSA (RAPP. NON ESCL.</v>
      </c>
      <c r="B21" s="206" t="str">
        <f>'t1'!B11</f>
        <v>SD0N33</v>
      </c>
      <c r="C21" s="233"/>
      <c r="D21" s="233"/>
      <c r="E21" s="233"/>
      <c r="F21" s="233"/>
      <c r="G21" s="233"/>
      <c r="H21" s="1372"/>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395">
        <f t="shared" si="0"/>
        <v>0</v>
      </c>
    </row>
    <row r="22" spans="1:165" ht="12.75" customHeight="1" x14ac:dyDescent="0.2">
      <c r="A22" s="144" t="str">
        <f>'t1'!A12</f>
        <v>DIR. MEDICO CON INCARICO DI STRUTTURA SEMPLICE (RAPP. ESCLUS</v>
      </c>
      <c r="B22" s="206" t="str">
        <f>'t1'!B12</f>
        <v>SD0E34</v>
      </c>
      <c r="C22" s="233"/>
      <c r="D22" s="233"/>
      <c r="E22" s="233"/>
      <c r="F22" s="233"/>
      <c r="G22" s="233"/>
      <c r="H22" s="233"/>
      <c r="I22" s="1372"/>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395">
        <f t="shared" si="0"/>
        <v>0</v>
      </c>
    </row>
    <row r="23" spans="1:165" ht="12.75" customHeight="1" x14ac:dyDescent="0.2">
      <c r="A23" s="144" t="str">
        <f>'t1'!A13</f>
        <v>DIR. MEDICO CON INCARICO STRUTTURA SEMPLICE (RAPP. NON ESCL.</v>
      </c>
      <c r="B23" s="206" t="str">
        <f>'t1'!B13</f>
        <v>SD0N34</v>
      </c>
      <c r="C23" s="233"/>
      <c r="D23" s="233"/>
      <c r="E23" s="233"/>
      <c r="F23" s="233"/>
      <c r="G23" s="233"/>
      <c r="H23" s="233"/>
      <c r="I23" s="233"/>
      <c r="J23" s="1372"/>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395">
        <f t="shared" si="0"/>
        <v>0</v>
      </c>
    </row>
    <row r="24" spans="1:165" ht="12.75" customHeight="1" x14ac:dyDescent="0.2">
      <c r="A24" s="144" t="str">
        <f>'t1'!A14</f>
        <v>DIRIGENTI MEDICI CON ALTRI INCAR. PROF.LI (RAPP. ESCLUSIVO)</v>
      </c>
      <c r="B24" s="206" t="str">
        <f>'t1'!B14</f>
        <v>SD0035</v>
      </c>
      <c r="C24" s="233"/>
      <c r="D24" s="233"/>
      <c r="E24" s="233"/>
      <c r="F24" s="233"/>
      <c r="G24" s="233"/>
      <c r="H24" s="233"/>
      <c r="I24" s="233"/>
      <c r="J24" s="233"/>
      <c r="K24" s="1372"/>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395">
        <f t="shared" si="0"/>
        <v>0</v>
      </c>
    </row>
    <row r="25" spans="1:165" ht="12.75" customHeight="1" x14ac:dyDescent="0.2">
      <c r="A25" s="144" t="str">
        <f>'t1'!A15</f>
        <v>DIRIGENTI MEDICI CON ALTRI INCAR. PROF.LI (RAPP. NON ESCL.)</v>
      </c>
      <c r="B25" s="206" t="str">
        <f>'t1'!B15</f>
        <v>SD0036</v>
      </c>
      <c r="C25" s="233"/>
      <c r="D25" s="233"/>
      <c r="E25" s="233"/>
      <c r="F25" s="233"/>
      <c r="G25" s="233"/>
      <c r="H25" s="233"/>
      <c r="I25" s="233"/>
      <c r="J25" s="233"/>
      <c r="K25" s="233"/>
      <c r="L25" s="1372"/>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395">
        <f t="shared" si="0"/>
        <v>0</v>
      </c>
    </row>
    <row r="26" spans="1:165" ht="12.75" customHeight="1" x14ac:dyDescent="0.2">
      <c r="A26" s="144" t="str">
        <f>'t1'!A16</f>
        <v>DIR. MEDICI A T.  DETERMINATO(ART. 15-SEPTIES D.LGS. 502/92)</v>
      </c>
      <c r="B26" s="206" t="str">
        <f>'t1'!B16</f>
        <v>SD0597</v>
      </c>
      <c r="C26" s="233"/>
      <c r="D26" s="233"/>
      <c r="E26" s="233"/>
      <c r="F26" s="233"/>
      <c r="G26" s="233"/>
      <c r="H26" s="233"/>
      <c r="I26" s="233"/>
      <c r="J26" s="233"/>
      <c r="K26" s="233"/>
      <c r="L26" s="233"/>
      <c r="M26" s="1372"/>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c r="EC26" s="233"/>
      <c r="ED26" s="233"/>
      <c r="EE26" s="233"/>
      <c r="EF26" s="233"/>
      <c r="EG26" s="233"/>
      <c r="EH26" s="233"/>
      <c r="EI26" s="233"/>
      <c r="EJ26" s="233"/>
      <c r="EK26" s="233"/>
      <c r="EL26" s="233"/>
      <c r="EM26" s="233"/>
      <c r="EN26" s="233"/>
      <c r="EO26" s="233"/>
      <c r="EP26" s="233"/>
      <c r="EQ26" s="233"/>
      <c r="ER26" s="233"/>
      <c r="ES26" s="233"/>
      <c r="ET26" s="233"/>
      <c r="EU26" s="233"/>
      <c r="EV26" s="233"/>
      <c r="EW26" s="233"/>
      <c r="EX26" s="233"/>
      <c r="EY26" s="233"/>
      <c r="EZ26" s="233"/>
      <c r="FA26" s="233"/>
      <c r="FB26" s="233"/>
      <c r="FC26" s="233"/>
      <c r="FD26" s="233"/>
      <c r="FE26" s="233"/>
      <c r="FF26" s="233"/>
      <c r="FG26" s="233"/>
      <c r="FH26" s="233"/>
      <c r="FI26" s="395">
        <f t="shared" si="0"/>
        <v>0</v>
      </c>
    </row>
    <row r="27" spans="1:165" ht="12.75" customHeight="1" x14ac:dyDescent="0.2">
      <c r="A27" s="144" t="str">
        <f>'t1'!A17</f>
        <v>VETERINARI CON INC. DI STRUTTURA COMPLESSA (RAPP.ESCLUSIVO)</v>
      </c>
      <c r="B27" s="206" t="str">
        <f>'t1'!B17</f>
        <v>SD0E74</v>
      </c>
      <c r="C27" s="233"/>
      <c r="D27" s="233"/>
      <c r="E27" s="233"/>
      <c r="F27" s="233"/>
      <c r="G27" s="233"/>
      <c r="H27" s="233"/>
      <c r="I27" s="233"/>
      <c r="J27" s="233"/>
      <c r="K27" s="233"/>
      <c r="L27" s="233"/>
      <c r="M27" s="233"/>
      <c r="N27" s="1372"/>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395">
        <f t="shared" si="0"/>
        <v>0</v>
      </c>
    </row>
    <row r="28" spans="1:165" ht="12.75" customHeight="1" x14ac:dyDescent="0.2">
      <c r="A28" s="144" t="str">
        <f>'t1'!A18</f>
        <v>VETERINARI CON INC. DI STRUTTURA COMPLESSA (RAPP. NON ESCL.)</v>
      </c>
      <c r="B28" s="206" t="str">
        <f>'t1'!B18</f>
        <v>SD0N74</v>
      </c>
      <c r="C28" s="233"/>
      <c r="D28" s="233"/>
      <c r="E28" s="233"/>
      <c r="F28" s="233"/>
      <c r="G28" s="233"/>
      <c r="H28" s="233"/>
      <c r="I28" s="233"/>
      <c r="J28" s="233"/>
      <c r="K28" s="233"/>
      <c r="L28" s="233"/>
      <c r="M28" s="233"/>
      <c r="N28" s="233"/>
      <c r="O28" s="1372"/>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395">
        <f t="shared" si="0"/>
        <v>0</v>
      </c>
    </row>
    <row r="29" spans="1:165" ht="12.75" customHeight="1" x14ac:dyDescent="0.2">
      <c r="A29" s="144" t="str">
        <f>'t1'!A19</f>
        <v>VETERINARI CON INC. DI STRUTTURA SEMPLICE (RAPP. ESCLUSIVO)</v>
      </c>
      <c r="B29" s="206" t="str">
        <f>'t1'!B19</f>
        <v>SD0E73</v>
      </c>
      <c r="C29" s="233"/>
      <c r="D29" s="233"/>
      <c r="E29" s="233"/>
      <c r="F29" s="233"/>
      <c r="G29" s="233"/>
      <c r="H29" s="233"/>
      <c r="I29" s="233"/>
      <c r="J29" s="233"/>
      <c r="K29" s="233"/>
      <c r="L29" s="233"/>
      <c r="M29" s="233"/>
      <c r="N29" s="233"/>
      <c r="O29" s="233"/>
      <c r="P29" s="1372"/>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395">
        <f t="shared" si="0"/>
        <v>0</v>
      </c>
    </row>
    <row r="30" spans="1:165" ht="12.75" customHeight="1" x14ac:dyDescent="0.2">
      <c r="A30" s="144" t="str">
        <f>'t1'!A20</f>
        <v>VETERINARI CON INC. DI STRUTTURA SEMPLICE (RAPP. NON ESCL.)</v>
      </c>
      <c r="B30" s="206" t="str">
        <f>'t1'!B20</f>
        <v>SD0N73</v>
      </c>
      <c r="C30" s="233"/>
      <c r="D30" s="233"/>
      <c r="E30" s="233"/>
      <c r="F30" s="233"/>
      <c r="G30" s="233"/>
      <c r="H30" s="233"/>
      <c r="I30" s="233"/>
      <c r="J30" s="233"/>
      <c r="K30" s="233"/>
      <c r="L30" s="233"/>
      <c r="M30" s="233"/>
      <c r="N30" s="233"/>
      <c r="O30" s="233"/>
      <c r="P30" s="233"/>
      <c r="Q30" s="1372"/>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395">
        <f t="shared" si="0"/>
        <v>0</v>
      </c>
    </row>
    <row r="31" spans="1:165" ht="12.75" customHeight="1" x14ac:dyDescent="0.2">
      <c r="A31" s="144" t="str">
        <f>'t1'!A21</f>
        <v>VETERINARI CON ALTRI INCAR. PROF.LI (RAPP. ESCLUSIVO)</v>
      </c>
      <c r="B31" s="206" t="str">
        <f>'t1'!B21</f>
        <v>SD0A73</v>
      </c>
      <c r="C31" s="233"/>
      <c r="D31" s="233"/>
      <c r="E31" s="233"/>
      <c r="F31" s="233"/>
      <c r="G31" s="233"/>
      <c r="H31" s="233"/>
      <c r="I31" s="233"/>
      <c r="J31" s="233"/>
      <c r="K31" s="233"/>
      <c r="L31" s="233"/>
      <c r="M31" s="233"/>
      <c r="N31" s="233"/>
      <c r="O31" s="233"/>
      <c r="P31" s="233"/>
      <c r="Q31" s="233"/>
      <c r="R31" s="1372"/>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395">
        <f t="shared" si="0"/>
        <v>0</v>
      </c>
    </row>
    <row r="32" spans="1:165" ht="12.75" customHeight="1" x14ac:dyDescent="0.2">
      <c r="A32" s="144" t="str">
        <f>'t1'!A22</f>
        <v>VETERINARI CON ALTRI INCAR. PROF.LI (RAPP. NON ESCL.)</v>
      </c>
      <c r="B32" s="206" t="str">
        <f>'t1'!B22</f>
        <v>SD0072</v>
      </c>
      <c r="C32" s="233"/>
      <c r="D32" s="233"/>
      <c r="E32" s="233"/>
      <c r="F32" s="233"/>
      <c r="G32" s="233"/>
      <c r="H32" s="233"/>
      <c r="I32" s="233"/>
      <c r="J32" s="233"/>
      <c r="K32" s="233"/>
      <c r="L32" s="233"/>
      <c r="M32" s="233"/>
      <c r="N32" s="233"/>
      <c r="O32" s="233"/>
      <c r="P32" s="233"/>
      <c r="Q32" s="233"/>
      <c r="R32" s="233"/>
      <c r="S32" s="1372"/>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395">
        <f t="shared" si="0"/>
        <v>0</v>
      </c>
    </row>
    <row r="33" spans="1:165" ht="12.75" customHeight="1" x14ac:dyDescent="0.2">
      <c r="A33" s="144" t="str">
        <f>'t1'!A23</f>
        <v>VETERINARI A T. DETERMINATO (ART. 15-SEPTIES D.LGS. 502/92)</v>
      </c>
      <c r="B33" s="206" t="str">
        <f>'t1'!B23</f>
        <v>SD0598</v>
      </c>
      <c r="C33" s="233"/>
      <c r="D33" s="233"/>
      <c r="E33" s="233"/>
      <c r="F33" s="233"/>
      <c r="G33" s="233"/>
      <c r="H33" s="233"/>
      <c r="I33" s="233"/>
      <c r="J33" s="233"/>
      <c r="K33" s="233"/>
      <c r="L33" s="233"/>
      <c r="M33" s="233"/>
      <c r="N33" s="233"/>
      <c r="O33" s="233"/>
      <c r="P33" s="233"/>
      <c r="Q33" s="233"/>
      <c r="R33" s="233"/>
      <c r="S33" s="233"/>
      <c r="T33" s="1372"/>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395">
        <f t="shared" si="0"/>
        <v>0</v>
      </c>
    </row>
    <row r="34" spans="1:165" ht="12.75" customHeight="1" x14ac:dyDescent="0.2">
      <c r="A34" s="144" t="str">
        <f>'t1'!A24</f>
        <v>ODONTOIATRI CON INC. DI STRUTTURA COMPLESSA (RAPP. ESCL.)</v>
      </c>
      <c r="B34" s="206" t="str">
        <f>'t1'!B24</f>
        <v>SD0E49</v>
      </c>
      <c r="C34" s="233"/>
      <c r="D34" s="233"/>
      <c r="E34" s="233"/>
      <c r="F34" s="233"/>
      <c r="G34" s="233"/>
      <c r="H34" s="233"/>
      <c r="I34" s="233"/>
      <c r="J34" s="233"/>
      <c r="K34" s="233"/>
      <c r="L34" s="233"/>
      <c r="M34" s="233"/>
      <c r="N34" s="233"/>
      <c r="O34" s="233"/>
      <c r="P34" s="233"/>
      <c r="Q34" s="233"/>
      <c r="R34" s="233"/>
      <c r="S34" s="233"/>
      <c r="T34" s="233"/>
      <c r="U34" s="1372"/>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395">
        <f t="shared" si="0"/>
        <v>0</v>
      </c>
    </row>
    <row r="35" spans="1:165" ht="12.75" customHeight="1" x14ac:dyDescent="0.2">
      <c r="A35" s="144" t="str">
        <f>'t1'!A25</f>
        <v>ODONTOIATRI CON INC. DI STRUTTURA COMPLESSA (RAPP. NON ESCL.</v>
      </c>
      <c r="B35" s="206" t="str">
        <f>'t1'!B25</f>
        <v>SD0N49</v>
      </c>
      <c r="C35" s="233"/>
      <c r="D35" s="233"/>
      <c r="E35" s="233"/>
      <c r="F35" s="233"/>
      <c r="G35" s="233"/>
      <c r="H35" s="233"/>
      <c r="I35" s="233"/>
      <c r="J35" s="233"/>
      <c r="K35" s="233"/>
      <c r="L35" s="233"/>
      <c r="M35" s="233"/>
      <c r="N35" s="233"/>
      <c r="O35" s="233"/>
      <c r="P35" s="233"/>
      <c r="Q35" s="233"/>
      <c r="R35" s="233"/>
      <c r="S35" s="233"/>
      <c r="T35" s="233"/>
      <c r="U35" s="233"/>
      <c r="V35" s="1372"/>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395">
        <f t="shared" si="0"/>
        <v>0</v>
      </c>
    </row>
    <row r="36" spans="1:165" ht="12.75" customHeight="1" x14ac:dyDescent="0.2">
      <c r="A36" s="144" t="str">
        <f>'t1'!A26</f>
        <v>ODONTOIATRI CON INC. DI STRUTTURA SEMPLICE (RAPP. ESCLUSIVO)</v>
      </c>
      <c r="B36" s="206" t="str">
        <f>'t1'!B26</f>
        <v>SD0E48</v>
      </c>
      <c r="C36" s="233"/>
      <c r="D36" s="233"/>
      <c r="E36" s="233"/>
      <c r="F36" s="233"/>
      <c r="G36" s="233"/>
      <c r="H36" s="233"/>
      <c r="I36" s="233"/>
      <c r="J36" s="233"/>
      <c r="K36" s="233"/>
      <c r="L36" s="233"/>
      <c r="M36" s="233"/>
      <c r="N36" s="233"/>
      <c r="O36" s="233"/>
      <c r="P36" s="233"/>
      <c r="Q36" s="233"/>
      <c r="R36" s="233"/>
      <c r="S36" s="233"/>
      <c r="T36" s="233"/>
      <c r="U36" s="233"/>
      <c r="V36" s="233"/>
      <c r="W36" s="1372"/>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395">
        <f t="shared" si="0"/>
        <v>0</v>
      </c>
    </row>
    <row r="37" spans="1:165" ht="12.75" customHeight="1" x14ac:dyDescent="0.2">
      <c r="A37" s="144" t="str">
        <f>'t1'!A27</f>
        <v>ODONTOIATRI CON INC. DI STRUTTURA SEMPLICE (RAPP. NON ESCL.)</v>
      </c>
      <c r="B37" s="206" t="str">
        <f>'t1'!B27</f>
        <v>SD0N48</v>
      </c>
      <c r="C37" s="233"/>
      <c r="D37" s="233"/>
      <c r="E37" s="233"/>
      <c r="F37" s="233"/>
      <c r="G37" s="233"/>
      <c r="H37" s="233"/>
      <c r="I37" s="233"/>
      <c r="J37" s="233"/>
      <c r="K37" s="233"/>
      <c r="L37" s="233"/>
      <c r="M37" s="233"/>
      <c r="N37" s="233"/>
      <c r="O37" s="233"/>
      <c r="P37" s="233"/>
      <c r="Q37" s="233"/>
      <c r="R37" s="233"/>
      <c r="S37" s="233"/>
      <c r="T37" s="233"/>
      <c r="U37" s="233"/>
      <c r="V37" s="233"/>
      <c r="W37" s="233"/>
      <c r="X37" s="1372"/>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395">
        <f t="shared" si="0"/>
        <v>0</v>
      </c>
    </row>
    <row r="38" spans="1:165" ht="12.75" customHeight="1" x14ac:dyDescent="0.2">
      <c r="A38" s="144" t="str">
        <f>'t1'!A28</f>
        <v>ODONTOIATRI CON ALTRI INCAR. PROF.LI (RAPP. ESCLUSIVO)</v>
      </c>
      <c r="B38" s="206" t="str">
        <f>'t1'!B28</f>
        <v>SD0A48</v>
      </c>
      <c r="C38" s="233"/>
      <c r="D38" s="233"/>
      <c r="E38" s="233"/>
      <c r="F38" s="233"/>
      <c r="G38" s="233"/>
      <c r="H38" s="233"/>
      <c r="I38" s="233"/>
      <c r="J38" s="233"/>
      <c r="K38" s="233"/>
      <c r="L38" s="233"/>
      <c r="M38" s="233"/>
      <c r="N38" s="233"/>
      <c r="O38" s="233"/>
      <c r="P38" s="233"/>
      <c r="Q38" s="233"/>
      <c r="R38" s="233"/>
      <c r="S38" s="233"/>
      <c r="T38" s="233"/>
      <c r="U38" s="233"/>
      <c r="V38" s="233"/>
      <c r="W38" s="233"/>
      <c r="X38" s="233"/>
      <c r="Y38" s="1372"/>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395">
        <f t="shared" si="0"/>
        <v>0</v>
      </c>
    </row>
    <row r="39" spans="1:165" ht="12.75" customHeight="1" x14ac:dyDescent="0.2">
      <c r="A39" s="144" t="str">
        <f>'t1'!A29</f>
        <v>ODONTOIATRI CON ALTRI INCAR. PROF.LI (RAPP. NON ESCL.)</v>
      </c>
      <c r="B39" s="206" t="str">
        <f>'t1'!B29</f>
        <v>SD0047</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1372"/>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395">
        <f t="shared" si="0"/>
        <v>0</v>
      </c>
    </row>
    <row r="40" spans="1:165" ht="12.75" customHeight="1" x14ac:dyDescent="0.2">
      <c r="A40" s="144" t="str">
        <f>'t1'!A30</f>
        <v>ODONTOIATRI A T. DETERMINATO (ART. 15-SEPTIES D.LGS. 502/92)</v>
      </c>
      <c r="B40" s="206" t="str">
        <f>'t1'!B30</f>
        <v>SD0599</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137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395">
        <f t="shared" si="0"/>
        <v>0</v>
      </c>
    </row>
    <row r="41" spans="1:165" ht="12.75" customHeight="1" x14ac:dyDescent="0.2">
      <c r="A41" s="144" t="str">
        <f>'t1'!A31</f>
        <v>FARMACISTI CON INC. DI STRUTTURA COMPLESSA (RAPP. ESCLUSIVO)</v>
      </c>
      <c r="B41" s="206" t="str">
        <f>'t1'!B31</f>
        <v>SD0E39</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1372"/>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395">
        <f t="shared" si="0"/>
        <v>0</v>
      </c>
    </row>
    <row r="42" spans="1:165" ht="12.75" customHeight="1" x14ac:dyDescent="0.2">
      <c r="A42" s="144" t="str">
        <f>'t1'!A32</f>
        <v>FARMACISTI CON INC. DI STRUTTURA COMPLESSA (RAPP. NON ESCL.)</v>
      </c>
      <c r="B42" s="206" t="str">
        <f>'t1'!B32</f>
        <v>SD0N39</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1372"/>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395">
        <f t="shared" si="0"/>
        <v>0</v>
      </c>
    </row>
    <row r="43" spans="1:165" ht="12.75" customHeight="1" x14ac:dyDescent="0.2">
      <c r="A43" s="144" t="str">
        <f>'t1'!A33</f>
        <v>FARMACISTI CON INC. DI STRUTTURA SEMPLICE (RAPP. ESCLUSIVO)</v>
      </c>
      <c r="B43" s="206" t="str">
        <f>'t1'!B33</f>
        <v>SD0E38</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1372"/>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395">
        <f t="shared" si="0"/>
        <v>0</v>
      </c>
    </row>
    <row r="44" spans="1:165" ht="12.75" customHeight="1" x14ac:dyDescent="0.2">
      <c r="A44" s="144" t="str">
        <f>'t1'!A34</f>
        <v>FARMACISTI CON INC. DI STRUTTURA SEMPLICE (RAPP. NON ESCL.)</v>
      </c>
      <c r="B44" s="206" t="str">
        <f>'t1'!B34</f>
        <v>SD0N38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1372"/>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395">
        <f t="shared" si="0"/>
        <v>0</v>
      </c>
    </row>
    <row r="45" spans="1:165" ht="12.75" customHeight="1" x14ac:dyDescent="0.2">
      <c r="A45" s="144" t="str">
        <f>'t1'!A35</f>
        <v>FARMACISTI CON ALTRI INCAR. PROF.LI (RAPP. ESCLUSIVO)</v>
      </c>
      <c r="B45" s="206" t="str">
        <f>'t1'!B35</f>
        <v>SD0A38</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1372"/>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395">
        <f t="shared" si="0"/>
        <v>0</v>
      </c>
    </row>
    <row r="46" spans="1:165" ht="12.75" customHeight="1" x14ac:dyDescent="0.2">
      <c r="A46" s="144" t="str">
        <f>'t1'!A36</f>
        <v>FARMACISTI CON ALTRI INCAR. PROF.LI (RAPP. NON ESCL.)</v>
      </c>
      <c r="B46" s="206" t="str">
        <f>'t1'!B36</f>
        <v>SD0037</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1372"/>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395">
        <f t="shared" si="0"/>
        <v>0</v>
      </c>
    </row>
    <row r="47" spans="1:165" ht="12.75" customHeight="1" x14ac:dyDescent="0.2">
      <c r="A47" s="144" t="str">
        <f>'t1'!A37</f>
        <v>FARMACISTI A T. DETERMINATO (ART. 15-SEPTIES D.LGS. 502/92)</v>
      </c>
      <c r="B47" s="206" t="str">
        <f>'t1'!B37</f>
        <v>SD0600</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1372"/>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395">
        <f t="shared" si="0"/>
        <v>0</v>
      </c>
    </row>
    <row r="48" spans="1:165" ht="12.75" customHeight="1" x14ac:dyDescent="0.2">
      <c r="A48" s="144" t="str">
        <f>'t1'!A38</f>
        <v>BIOLOGI CON INC. DI STRUTTURA COMPLESSA (RAPP. ESCLUSIVO)</v>
      </c>
      <c r="B48" s="206" t="str">
        <f>'t1'!B38</f>
        <v>SD0E13</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1372"/>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395">
        <f t="shared" si="0"/>
        <v>0</v>
      </c>
    </row>
    <row r="49" spans="1:165" ht="12.75" customHeight="1" x14ac:dyDescent="0.2">
      <c r="A49" s="144" t="str">
        <f>'t1'!A39</f>
        <v>BIOLOGI CON INC. DI STRUTTURA COMPLESSA (RAPP. NON ESCL.)</v>
      </c>
      <c r="B49" s="206" t="str">
        <f>'t1'!B39</f>
        <v>SD0N13</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1372"/>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395">
        <f t="shared" si="0"/>
        <v>0</v>
      </c>
    </row>
    <row r="50" spans="1:165" ht="12.75" customHeight="1" x14ac:dyDescent="0.2">
      <c r="A50" s="144" t="str">
        <f>'t1'!A40</f>
        <v>BIOLOGI CON INC. DI STRUTTURA SEMPLICE (RAPP. ESCLUSIVO)</v>
      </c>
      <c r="B50" s="206" t="str">
        <f>'t1'!B40</f>
        <v>SD0E12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1372"/>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395">
        <f t="shared" si="0"/>
        <v>0</v>
      </c>
    </row>
    <row r="51" spans="1:165" ht="12.75" customHeight="1" x14ac:dyDescent="0.2">
      <c r="A51" s="144" t="str">
        <f>'t1'!A41</f>
        <v>BIOLOGI CON INC. DI STRUTTURA SEMPLICE (RAPP. NON ESCL.)</v>
      </c>
      <c r="B51" s="206" t="str">
        <f>'t1'!B41</f>
        <v>SD0N12</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1372"/>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395">
        <f t="shared" si="0"/>
        <v>0</v>
      </c>
    </row>
    <row r="52" spans="1:165" ht="12.75" customHeight="1" x14ac:dyDescent="0.2">
      <c r="A52" s="144" t="str">
        <f>'t1'!A42</f>
        <v>BIOLOGI CON ALTRI INCAR. PROF.LI (RAPP. ESCLUSIVO)</v>
      </c>
      <c r="B52" s="206" t="str">
        <f>'t1'!B42</f>
        <v>SD0A12</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1372"/>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395">
        <f t="shared" si="0"/>
        <v>0</v>
      </c>
    </row>
    <row r="53" spans="1:165" ht="12.75" customHeight="1" x14ac:dyDescent="0.2">
      <c r="A53" s="144" t="str">
        <f>'t1'!A43</f>
        <v>BIOLOGI CON ALTRI INCAR. PROF.LI (RAPP. NON ESCL.)</v>
      </c>
      <c r="B53" s="206" t="str">
        <f>'t1'!B43</f>
        <v>SD0011</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1372"/>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395">
        <f t="shared" si="0"/>
        <v>0</v>
      </c>
    </row>
    <row r="54" spans="1:165" ht="12.75" customHeight="1" x14ac:dyDescent="0.2">
      <c r="A54" s="144" t="str">
        <f>'t1'!A44</f>
        <v>BIOLOGI A T. DETERMINATO (ART. 15-SEPTIES D.LGS. 502/92)</v>
      </c>
      <c r="B54" s="206" t="str">
        <f>'t1'!B44</f>
        <v>SD0601</v>
      </c>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1372"/>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395">
        <f t="shared" si="0"/>
        <v>0</v>
      </c>
    </row>
    <row r="55" spans="1:165" ht="12.75" customHeight="1" x14ac:dyDescent="0.2">
      <c r="A55" s="144" t="str">
        <f>'t1'!A45</f>
        <v>CHIMICI CON INC. DI STRUTTURA COMPLESSA (RAPP. ESCLUSIVO)</v>
      </c>
      <c r="B55" s="206" t="str">
        <f>'t1'!B45</f>
        <v>SD0E16</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1372"/>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395">
        <f t="shared" si="0"/>
        <v>0</v>
      </c>
    </row>
    <row r="56" spans="1:165" ht="12.75" customHeight="1" x14ac:dyDescent="0.2">
      <c r="A56" s="144" t="str">
        <f>'t1'!A46</f>
        <v>CHIMICI CON INC. DI STRUTTURA COMPLESSA (RAPP.NON ESCL.)</v>
      </c>
      <c r="B56" s="206" t="str">
        <f>'t1'!B46</f>
        <v>SD0N16</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1372"/>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395">
        <f t="shared" si="0"/>
        <v>0</v>
      </c>
    </row>
    <row r="57" spans="1:165" ht="12.75" customHeight="1" x14ac:dyDescent="0.2">
      <c r="A57" s="144" t="str">
        <f>'t1'!A47</f>
        <v>CHIMICI CON INC. DI STRUTTURA SEMPLICE (RAPP. ESCLUSIVO)</v>
      </c>
      <c r="B57" s="206" t="str">
        <f>'t1'!B47</f>
        <v>SD0E15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1372"/>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395">
        <f t="shared" si="0"/>
        <v>0</v>
      </c>
    </row>
    <row r="58" spans="1:165" ht="12.75" customHeight="1" x14ac:dyDescent="0.2">
      <c r="A58" s="144" t="str">
        <f>'t1'!A48</f>
        <v>CHIMICI CON INC. DI STRUTTURA SEMPLICE (RAPP. NON ESCL.)</v>
      </c>
      <c r="B58" s="206" t="str">
        <f>'t1'!B48</f>
        <v>SD0N15</v>
      </c>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1372"/>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395">
        <f t="shared" si="0"/>
        <v>0</v>
      </c>
    </row>
    <row r="59" spans="1:165" ht="12.75" customHeight="1" x14ac:dyDescent="0.2">
      <c r="A59" s="144" t="str">
        <f>'t1'!A49</f>
        <v>CHIMICI CON ALTRI INCAR. PROF.LI (RAPP. ESCLUSIVO)</v>
      </c>
      <c r="B59" s="206" t="str">
        <f>'t1'!B49</f>
        <v>SD0A15</v>
      </c>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1372"/>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395">
        <f t="shared" si="0"/>
        <v>0</v>
      </c>
    </row>
    <row r="60" spans="1:165" ht="12.75" customHeight="1" x14ac:dyDescent="0.2">
      <c r="A60" s="144" t="str">
        <f>'t1'!A50</f>
        <v>CHIMICI CON ALTRI INCAR. PROF.LI (RAPP. NON ESCL.)</v>
      </c>
      <c r="B60" s="206" t="str">
        <f>'t1'!B50</f>
        <v>SD0014</v>
      </c>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1372"/>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395">
        <f t="shared" si="0"/>
        <v>0</v>
      </c>
    </row>
    <row r="61" spans="1:165" ht="12.75" customHeight="1" x14ac:dyDescent="0.2">
      <c r="A61" s="144" t="str">
        <f>'t1'!A51</f>
        <v>CHIMICI A T. DETERMINATO (ART. 15-SEPTIES D.LGS. 502/92)</v>
      </c>
      <c r="B61" s="206" t="str">
        <f>'t1'!B51</f>
        <v>SD0602</v>
      </c>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1372"/>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395">
        <f t="shared" si="0"/>
        <v>0</v>
      </c>
    </row>
    <row r="62" spans="1:165" ht="12.75" customHeight="1" x14ac:dyDescent="0.2">
      <c r="A62" s="144" t="str">
        <f>'t1'!A52</f>
        <v>FISICI CON INC. DI STRUTTURA COMPLESSA (RAPP. ESCLUSIVO)</v>
      </c>
      <c r="B62" s="206" t="str">
        <f>'t1'!B52</f>
        <v>SD0E42</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1372"/>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395">
        <f t="shared" si="0"/>
        <v>0</v>
      </c>
    </row>
    <row r="63" spans="1:165" ht="12.75" customHeight="1" x14ac:dyDescent="0.2">
      <c r="A63" s="144" t="str">
        <f>'t1'!A53</f>
        <v>FISICI CON INC. DI STRUTTURA COMPLESSA (RAPP. NON ESCL.)</v>
      </c>
      <c r="B63" s="206" t="str">
        <f>'t1'!B53</f>
        <v>SD0N42</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1372"/>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395">
        <f t="shared" si="0"/>
        <v>0</v>
      </c>
    </row>
    <row r="64" spans="1:165" ht="12.75" customHeight="1" x14ac:dyDescent="0.2">
      <c r="A64" s="144" t="str">
        <f>'t1'!A54</f>
        <v>FISICI CON INC. DI STRUTTURA SEMPLICE (RAPP. ESCLUSIVO)</v>
      </c>
      <c r="B64" s="206" t="str">
        <f>'t1'!B54</f>
        <v>SD0E41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1372"/>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395">
        <f t="shared" si="0"/>
        <v>0</v>
      </c>
    </row>
    <row r="65" spans="1:165" ht="12.75" customHeight="1" x14ac:dyDescent="0.2">
      <c r="A65" s="144" t="str">
        <f>'t1'!A55</f>
        <v>FISICI CON INC. DI STRUTTURA SEMPLICE (RAPP. NON ESCL.)</v>
      </c>
      <c r="B65" s="206" t="str">
        <f>'t1'!B55</f>
        <v>SD0N41</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1372"/>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395">
        <f t="shared" si="0"/>
        <v>0</v>
      </c>
    </row>
    <row r="66" spans="1:165" ht="12.75" customHeight="1" x14ac:dyDescent="0.2">
      <c r="A66" s="144" t="str">
        <f>'t1'!A56</f>
        <v>FISICI CON ALTRI INCAR. PROF.LI (RAPP. ESCLUSIVO)</v>
      </c>
      <c r="B66" s="206" t="str">
        <f>'t1'!B56</f>
        <v>SD0A41</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1372"/>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c r="EQ66" s="233"/>
      <c r="ER66" s="233"/>
      <c r="ES66" s="233"/>
      <c r="ET66" s="233"/>
      <c r="EU66" s="233"/>
      <c r="EV66" s="233"/>
      <c r="EW66" s="233"/>
      <c r="EX66" s="233"/>
      <c r="EY66" s="233"/>
      <c r="EZ66" s="233"/>
      <c r="FA66" s="233"/>
      <c r="FB66" s="233"/>
      <c r="FC66" s="233"/>
      <c r="FD66" s="233"/>
      <c r="FE66" s="233"/>
      <c r="FF66" s="233"/>
      <c r="FG66" s="233"/>
      <c r="FH66" s="233"/>
      <c r="FI66" s="395">
        <f t="shared" si="0"/>
        <v>0</v>
      </c>
    </row>
    <row r="67" spans="1:165" ht="12.75" customHeight="1" x14ac:dyDescent="0.2">
      <c r="A67" s="144" t="str">
        <f>'t1'!A57</f>
        <v>FISICI CON ALTRI INCAR. PROF.LI (RAPP. NON ESCL.)</v>
      </c>
      <c r="B67" s="206" t="str">
        <f>'t1'!B57</f>
        <v>SD0040</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1372"/>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c r="EQ67" s="233"/>
      <c r="ER67" s="233"/>
      <c r="ES67" s="233"/>
      <c r="ET67" s="233"/>
      <c r="EU67" s="233"/>
      <c r="EV67" s="233"/>
      <c r="EW67" s="233"/>
      <c r="EX67" s="233"/>
      <c r="EY67" s="233"/>
      <c r="EZ67" s="233"/>
      <c r="FA67" s="233"/>
      <c r="FB67" s="233"/>
      <c r="FC67" s="233"/>
      <c r="FD67" s="233"/>
      <c r="FE67" s="233"/>
      <c r="FF67" s="233"/>
      <c r="FG67" s="233"/>
      <c r="FH67" s="233"/>
      <c r="FI67" s="395">
        <f t="shared" si="0"/>
        <v>0</v>
      </c>
    </row>
    <row r="68" spans="1:165" ht="12.75" customHeight="1" x14ac:dyDescent="0.2">
      <c r="A68" s="144" t="str">
        <f>'t1'!A58</f>
        <v>FISICI A T. DETERMINATO (ART. 15-SEPTIES D.LGS. 502/92)</v>
      </c>
      <c r="B68" s="206" t="str">
        <f>'t1'!B58</f>
        <v>SD0603</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1372"/>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c r="EQ68" s="233"/>
      <c r="ER68" s="233"/>
      <c r="ES68" s="233"/>
      <c r="ET68" s="233"/>
      <c r="EU68" s="233"/>
      <c r="EV68" s="233"/>
      <c r="EW68" s="233"/>
      <c r="EX68" s="233"/>
      <c r="EY68" s="233"/>
      <c r="EZ68" s="233"/>
      <c r="FA68" s="233"/>
      <c r="FB68" s="233"/>
      <c r="FC68" s="233"/>
      <c r="FD68" s="233"/>
      <c r="FE68" s="233"/>
      <c r="FF68" s="233"/>
      <c r="FG68" s="233"/>
      <c r="FH68" s="233"/>
      <c r="FI68" s="395">
        <f t="shared" si="0"/>
        <v>0</v>
      </c>
    </row>
    <row r="69" spans="1:165" ht="12.75" customHeight="1" x14ac:dyDescent="0.2">
      <c r="A69" s="144" t="str">
        <f>'t1'!A59</f>
        <v>PSICOLOGI CON INC. DI STRUTTURA COMPLESSA (RAPP. ESCLUSIVO)</v>
      </c>
      <c r="B69" s="206" t="str">
        <f>'t1'!B59</f>
        <v>SD0E66</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1372"/>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33"/>
      <c r="DW69" s="233"/>
      <c r="DX69" s="233"/>
      <c r="DY69" s="233"/>
      <c r="DZ69" s="233"/>
      <c r="EA69" s="233"/>
      <c r="EB69" s="233"/>
      <c r="EC69" s="233"/>
      <c r="ED69" s="233"/>
      <c r="EE69" s="233"/>
      <c r="EF69" s="233"/>
      <c r="EG69" s="233"/>
      <c r="EH69" s="233"/>
      <c r="EI69" s="233"/>
      <c r="EJ69" s="233"/>
      <c r="EK69" s="233"/>
      <c r="EL69" s="233"/>
      <c r="EM69" s="233"/>
      <c r="EN69" s="233"/>
      <c r="EO69" s="233"/>
      <c r="EP69" s="233"/>
      <c r="EQ69" s="233"/>
      <c r="ER69" s="233"/>
      <c r="ES69" s="233"/>
      <c r="ET69" s="233"/>
      <c r="EU69" s="233"/>
      <c r="EV69" s="233"/>
      <c r="EW69" s="233"/>
      <c r="EX69" s="233"/>
      <c r="EY69" s="233"/>
      <c r="EZ69" s="233"/>
      <c r="FA69" s="233"/>
      <c r="FB69" s="233"/>
      <c r="FC69" s="233"/>
      <c r="FD69" s="233"/>
      <c r="FE69" s="233"/>
      <c r="FF69" s="233"/>
      <c r="FG69" s="233"/>
      <c r="FH69" s="233"/>
      <c r="FI69" s="395">
        <f t="shared" si="0"/>
        <v>0</v>
      </c>
    </row>
    <row r="70" spans="1:165" ht="12.75" customHeight="1" x14ac:dyDescent="0.2">
      <c r="A70" s="144" t="str">
        <f>'t1'!A60</f>
        <v>PSICOLOGI CON INC. DI STRUTTURA COMPLESSA (RAPP. NON ESCL.)</v>
      </c>
      <c r="B70" s="206" t="str">
        <f>'t1'!B60</f>
        <v>SD0N66</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1372"/>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c r="EQ70" s="233"/>
      <c r="ER70" s="233"/>
      <c r="ES70" s="233"/>
      <c r="ET70" s="233"/>
      <c r="EU70" s="233"/>
      <c r="EV70" s="233"/>
      <c r="EW70" s="233"/>
      <c r="EX70" s="233"/>
      <c r="EY70" s="233"/>
      <c r="EZ70" s="233"/>
      <c r="FA70" s="233"/>
      <c r="FB70" s="233"/>
      <c r="FC70" s="233"/>
      <c r="FD70" s="233"/>
      <c r="FE70" s="233"/>
      <c r="FF70" s="233"/>
      <c r="FG70" s="233"/>
      <c r="FH70" s="233"/>
      <c r="FI70" s="395">
        <f t="shared" si="0"/>
        <v>0</v>
      </c>
    </row>
    <row r="71" spans="1:165" ht="12.75" customHeight="1" x14ac:dyDescent="0.2">
      <c r="A71" s="144" t="str">
        <f>'t1'!A61</f>
        <v>PSICOLOGI CON INC. DI STRUTTURA SEMPLICE (RAPP. ESCLUSIVO)</v>
      </c>
      <c r="B71" s="206" t="str">
        <f>'t1'!B61</f>
        <v>SD0E65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1372"/>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233"/>
      <c r="EP71" s="233"/>
      <c r="EQ71" s="233"/>
      <c r="ER71" s="233"/>
      <c r="ES71" s="233"/>
      <c r="ET71" s="233"/>
      <c r="EU71" s="233"/>
      <c r="EV71" s="233"/>
      <c r="EW71" s="233"/>
      <c r="EX71" s="233"/>
      <c r="EY71" s="233"/>
      <c r="EZ71" s="233"/>
      <c r="FA71" s="233"/>
      <c r="FB71" s="233"/>
      <c r="FC71" s="233"/>
      <c r="FD71" s="233"/>
      <c r="FE71" s="233"/>
      <c r="FF71" s="233"/>
      <c r="FG71" s="233"/>
      <c r="FH71" s="233"/>
      <c r="FI71" s="395">
        <f t="shared" si="0"/>
        <v>0</v>
      </c>
    </row>
    <row r="72" spans="1:165" ht="12.75" customHeight="1" x14ac:dyDescent="0.2">
      <c r="A72" s="144" t="str">
        <f>'t1'!A62</f>
        <v>PSICOLOGI CON INC. DI STRUTTURA SEMPLICE (RAPP. NON ESCL.)</v>
      </c>
      <c r="B72" s="206" t="str">
        <f>'t1'!B62</f>
        <v>SD0N65</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1372"/>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33"/>
      <c r="DW72" s="233"/>
      <c r="DX72" s="233"/>
      <c r="DY72" s="233"/>
      <c r="DZ72" s="233"/>
      <c r="EA72" s="233"/>
      <c r="EB72" s="233"/>
      <c r="EC72" s="233"/>
      <c r="ED72" s="233"/>
      <c r="EE72" s="233"/>
      <c r="EF72" s="233"/>
      <c r="EG72" s="233"/>
      <c r="EH72" s="233"/>
      <c r="EI72" s="233"/>
      <c r="EJ72" s="233"/>
      <c r="EK72" s="233"/>
      <c r="EL72" s="233"/>
      <c r="EM72" s="233"/>
      <c r="EN72" s="233"/>
      <c r="EO72" s="233"/>
      <c r="EP72" s="233"/>
      <c r="EQ72" s="233"/>
      <c r="ER72" s="233"/>
      <c r="ES72" s="233"/>
      <c r="ET72" s="233"/>
      <c r="EU72" s="233"/>
      <c r="EV72" s="233"/>
      <c r="EW72" s="233"/>
      <c r="EX72" s="233"/>
      <c r="EY72" s="233"/>
      <c r="EZ72" s="233"/>
      <c r="FA72" s="233"/>
      <c r="FB72" s="233"/>
      <c r="FC72" s="233"/>
      <c r="FD72" s="233"/>
      <c r="FE72" s="233"/>
      <c r="FF72" s="233"/>
      <c r="FG72" s="233"/>
      <c r="FH72" s="233"/>
      <c r="FI72" s="395">
        <f t="shared" si="0"/>
        <v>0</v>
      </c>
    </row>
    <row r="73" spans="1:165" ht="12.75" customHeight="1" x14ac:dyDescent="0.2">
      <c r="A73" s="144" t="str">
        <f>'t1'!A63</f>
        <v>PSICOLOGI CON ALTRI INCAR. PROF.LI (RAPP. ESCLUSIVO)</v>
      </c>
      <c r="B73" s="206" t="str">
        <f>'t1'!B63</f>
        <v>SD0A65</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1372"/>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c r="EQ73" s="233"/>
      <c r="ER73" s="233"/>
      <c r="ES73" s="233"/>
      <c r="ET73" s="233"/>
      <c r="EU73" s="233"/>
      <c r="EV73" s="233"/>
      <c r="EW73" s="233"/>
      <c r="EX73" s="233"/>
      <c r="EY73" s="233"/>
      <c r="EZ73" s="233"/>
      <c r="FA73" s="233"/>
      <c r="FB73" s="233"/>
      <c r="FC73" s="233"/>
      <c r="FD73" s="233"/>
      <c r="FE73" s="233"/>
      <c r="FF73" s="233"/>
      <c r="FG73" s="233"/>
      <c r="FH73" s="233"/>
      <c r="FI73" s="395">
        <f t="shared" si="0"/>
        <v>0</v>
      </c>
    </row>
    <row r="74" spans="1:165" ht="12.75" customHeight="1" x14ac:dyDescent="0.2">
      <c r="A74" s="144" t="str">
        <f>'t1'!A64</f>
        <v>PSICOLOGI CON ALTRI INCAR. PROF.LI (RAPP. NON ESCL.)</v>
      </c>
      <c r="B74" s="206" t="str">
        <f>'t1'!B64</f>
        <v>SD0064</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1372"/>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33"/>
      <c r="FE74" s="233"/>
      <c r="FF74" s="233"/>
      <c r="FG74" s="233"/>
      <c r="FH74" s="233"/>
      <c r="FI74" s="395">
        <f t="shared" si="0"/>
        <v>0</v>
      </c>
    </row>
    <row r="75" spans="1:165" ht="12.75" customHeight="1" x14ac:dyDescent="0.2">
      <c r="A75" s="144" t="str">
        <f>'t1'!A65</f>
        <v>PSICOLOGI A T. DETERMINATO (ART. 15-SEPTIES D.LGS. 502/92)</v>
      </c>
      <c r="B75" s="206" t="str">
        <f>'t1'!B65</f>
        <v>SD0604</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1372"/>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395">
        <f t="shared" si="0"/>
        <v>0</v>
      </c>
    </row>
    <row r="76" spans="1:165" ht="12.75" customHeight="1" x14ac:dyDescent="0.2">
      <c r="A76" s="144" t="str">
        <f>'t1'!A66</f>
        <v>DIRIGENTE PROF. SANIT. INFERM/OSTETRICA (INC. STRUT. COMPL.)</v>
      </c>
      <c r="B76" s="206" t="str">
        <f>'t1'!B66</f>
        <v>SD0CO1</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1372"/>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c r="EQ76" s="233"/>
      <c r="ER76" s="233"/>
      <c r="ES76" s="233"/>
      <c r="ET76" s="233"/>
      <c r="EU76" s="233"/>
      <c r="EV76" s="233"/>
      <c r="EW76" s="233"/>
      <c r="EX76" s="233"/>
      <c r="EY76" s="233"/>
      <c r="EZ76" s="233"/>
      <c r="FA76" s="233"/>
      <c r="FB76" s="233"/>
      <c r="FC76" s="233"/>
      <c r="FD76" s="233"/>
      <c r="FE76" s="233"/>
      <c r="FF76" s="233"/>
      <c r="FG76" s="233"/>
      <c r="FH76" s="233"/>
      <c r="FI76" s="395">
        <f t="shared" si="0"/>
        <v>0</v>
      </c>
    </row>
    <row r="77" spans="1:165" ht="12.75" customHeight="1" x14ac:dyDescent="0.2">
      <c r="A77" s="144" t="str">
        <f>'t1'!A67</f>
        <v>DIRIGENTE PROF. SANIT. INFERM/OSTETRICA (INC. STRUT. SEMPL.)</v>
      </c>
      <c r="B77" s="206" t="str">
        <f>'t1'!B67</f>
        <v>SD0SE1</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1372"/>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395">
        <f t="shared" si="0"/>
        <v>0</v>
      </c>
    </row>
    <row r="78" spans="1:165" ht="12.75" customHeight="1" x14ac:dyDescent="0.2">
      <c r="A78" s="144" t="str">
        <f>'t1'!A68</f>
        <v>DIRIGENTE PROF. SANIT. INFERM/OSTETRICA (ALTRI INC. PROF.LI)</v>
      </c>
      <c r="B78" s="206" t="str">
        <f>'t1'!B68</f>
        <v>SD0AI1</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1372"/>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c r="EQ78" s="233"/>
      <c r="ER78" s="233"/>
      <c r="ES78" s="233"/>
      <c r="ET78" s="233"/>
      <c r="EU78" s="233"/>
      <c r="EV78" s="233"/>
      <c r="EW78" s="233"/>
      <c r="EX78" s="233"/>
      <c r="EY78" s="233"/>
      <c r="EZ78" s="233"/>
      <c r="FA78" s="233"/>
      <c r="FB78" s="233"/>
      <c r="FC78" s="233"/>
      <c r="FD78" s="233"/>
      <c r="FE78" s="233"/>
      <c r="FF78" s="233"/>
      <c r="FG78" s="233"/>
      <c r="FH78" s="233"/>
      <c r="FI78" s="395">
        <f t="shared" si="0"/>
        <v>0</v>
      </c>
    </row>
    <row r="79" spans="1:165" ht="12.75" customHeight="1" x14ac:dyDescent="0.2">
      <c r="A79" s="144" t="str">
        <f>'t1'!A69</f>
        <v>DIR. PROF.SAN.INFERM/OSTET T.DET.ART.15-SEPTIES DLGS 502/92</v>
      </c>
      <c r="B79" s="206" t="str">
        <f>'t1'!B69</f>
        <v>SD048B</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1372"/>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c r="EQ79" s="233"/>
      <c r="ER79" s="233"/>
      <c r="ES79" s="233"/>
      <c r="ET79" s="233"/>
      <c r="EU79" s="233"/>
      <c r="EV79" s="233"/>
      <c r="EW79" s="233"/>
      <c r="EX79" s="233"/>
      <c r="EY79" s="233"/>
      <c r="EZ79" s="233"/>
      <c r="FA79" s="233"/>
      <c r="FB79" s="233"/>
      <c r="FC79" s="233"/>
      <c r="FD79" s="233"/>
      <c r="FE79" s="233"/>
      <c r="FF79" s="233"/>
      <c r="FG79" s="233"/>
      <c r="FH79" s="233"/>
      <c r="FI79" s="395">
        <f t="shared" si="0"/>
        <v>0</v>
      </c>
    </row>
    <row r="80" spans="1:165" ht="12.75" customHeight="1" x14ac:dyDescent="0.2">
      <c r="A80" s="144" t="str">
        <f>'t1'!A70</f>
        <v>DIRIGENTE PROF. SANIT. RIABILITATIVE (INC. STRUT. COMPL.)</v>
      </c>
      <c r="B80" s="206" t="str">
        <f>'t1'!B70</f>
        <v>SD0CO2</v>
      </c>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1372"/>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33"/>
      <c r="DW80" s="233"/>
      <c r="DX80" s="233"/>
      <c r="DY80" s="233"/>
      <c r="DZ80" s="233"/>
      <c r="EA80" s="233"/>
      <c r="EB80" s="233"/>
      <c r="EC80" s="233"/>
      <c r="ED80" s="233"/>
      <c r="EE80" s="233"/>
      <c r="EF80" s="233"/>
      <c r="EG80" s="233"/>
      <c r="EH80" s="233"/>
      <c r="EI80" s="233"/>
      <c r="EJ80" s="233"/>
      <c r="EK80" s="233"/>
      <c r="EL80" s="233"/>
      <c r="EM80" s="233"/>
      <c r="EN80" s="233"/>
      <c r="EO80" s="233"/>
      <c r="EP80" s="233"/>
      <c r="EQ80" s="233"/>
      <c r="ER80" s="233"/>
      <c r="ES80" s="233"/>
      <c r="ET80" s="233"/>
      <c r="EU80" s="233"/>
      <c r="EV80" s="233"/>
      <c r="EW80" s="233"/>
      <c r="EX80" s="233"/>
      <c r="EY80" s="233"/>
      <c r="EZ80" s="233"/>
      <c r="FA80" s="233"/>
      <c r="FB80" s="233"/>
      <c r="FC80" s="233"/>
      <c r="FD80" s="233"/>
      <c r="FE80" s="233"/>
      <c r="FF80" s="233"/>
      <c r="FG80" s="233"/>
      <c r="FH80" s="233"/>
      <c r="FI80" s="395">
        <f t="shared" si="0"/>
        <v>0</v>
      </c>
    </row>
    <row r="81" spans="1:165" ht="12.75" customHeight="1" x14ac:dyDescent="0.2">
      <c r="A81" s="144" t="str">
        <f>'t1'!A71</f>
        <v>DIRIGENTE PROF. SANIT. RIABILITATIVE (INC. STRUT. SEMPL.)</v>
      </c>
      <c r="B81" s="206" t="str">
        <f>'t1'!B71</f>
        <v>SD0SE2</v>
      </c>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1372"/>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c r="EQ81" s="233"/>
      <c r="ER81" s="233"/>
      <c r="ES81" s="233"/>
      <c r="ET81" s="233"/>
      <c r="EU81" s="233"/>
      <c r="EV81" s="233"/>
      <c r="EW81" s="233"/>
      <c r="EX81" s="233"/>
      <c r="EY81" s="233"/>
      <c r="EZ81" s="233"/>
      <c r="FA81" s="233"/>
      <c r="FB81" s="233"/>
      <c r="FC81" s="233"/>
      <c r="FD81" s="233"/>
      <c r="FE81" s="233"/>
      <c r="FF81" s="233"/>
      <c r="FG81" s="233"/>
      <c r="FH81" s="233"/>
      <c r="FI81" s="395">
        <f t="shared" si="0"/>
        <v>0</v>
      </c>
    </row>
    <row r="82" spans="1:165" ht="12.75" customHeight="1" x14ac:dyDescent="0.2">
      <c r="A82" s="144" t="str">
        <f>'t1'!A72</f>
        <v>DIRIGENTE PROF. SANIT. RIABILITATIVE (ALTRI INC. PROF.LI)</v>
      </c>
      <c r="B82" s="206" t="str">
        <f>'t1'!B72</f>
        <v>SD0AI2</v>
      </c>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1372"/>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c r="EQ82" s="233"/>
      <c r="ER82" s="233"/>
      <c r="ES82" s="233"/>
      <c r="ET82" s="233"/>
      <c r="EU82" s="233"/>
      <c r="EV82" s="233"/>
      <c r="EW82" s="233"/>
      <c r="EX82" s="233"/>
      <c r="EY82" s="233"/>
      <c r="EZ82" s="233"/>
      <c r="FA82" s="233"/>
      <c r="FB82" s="233"/>
      <c r="FC82" s="233"/>
      <c r="FD82" s="233"/>
      <c r="FE82" s="233"/>
      <c r="FF82" s="233"/>
      <c r="FG82" s="233"/>
      <c r="FH82" s="233"/>
      <c r="FI82" s="395">
        <f t="shared" ref="FI82:FI149" si="1">SUM(C82:FH82)</f>
        <v>0</v>
      </c>
    </row>
    <row r="83" spans="1:165" ht="12.75" customHeight="1" x14ac:dyDescent="0.2">
      <c r="A83" s="144" t="str">
        <f>'t1'!A73</f>
        <v>DIR. PROF. SAN. RIABILITAT. T.DET.ART.15-SEPTIES DLGS 502/92</v>
      </c>
      <c r="B83" s="206" t="str">
        <f>'t1'!B73</f>
        <v>SD048C</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1372"/>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33"/>
      <c r="DW83" s="233"/>
      <c r="DX83" s="233"/>
      <c r="DY83" s="233"/>
      <c r="DZ83" s="233"/>
      <c r="EA83" s="233"/>
      <c r="EB83" s="233"/>
      <c r="EC83" s="233"/>
      <c r="ED83" s="233"/>
      <c r="EE83" s="233"/>
      <c r="EF83" s="233"/>
      <c r="EG83" s="233"/>
      <c r="EH83" s="233"/>
      <c r="EI83" s="233"/>
      <c r="EJ83" s="233"/>
      <c r="EK83" s="233"/>
      <c r="EL83" s="233"/>
      <c r="EM83" s="233"/>
      <c r="EN83" s="233"/>
      <c r="EO83" s="233"/>
      <c r="EP83" s="233"/>
      <c r="EQ83" s="233"/>
      <c r="ER83" s="233"/>
      <c r="ES83" s="233"/>
      <c r="ET83" s="233"/>
      <c r="EU83" s="233"/>
      <c r="EV83" s="233"/>
      <c r="EW83" s="233"/>
      <c r="EX83" s="233"/>
      <c r="EY83" s="233"/>
      <c r="EZ83" s="233"/>
      <c r="FA83" s="233"/>
      <c r="FB83" s="233"/>
      <c r="FC83" s="233"/>
      <c r="FD83" s="233"/>
      <c r="FE83" s="233"/>
      <c r="FF83" s="233"/>
      <c r="FG83" s="233"/>
      <c r="FH83" s="233"/>
      <c r="FI83" s="395">
        <f t="shared" si="1"/>
        <v>0</v>
      </c>
    </row>
    <row r="84" spans="1:165" ht="12.75" customHeight="1" x14ac:dyDescent="0.2">
      <c r="A84" s="144" t="str">
        <f>'t1'!A74</f>
        <v>DIRIGENTE PROF. TECNICO SANITARIE (INC. STRUT. COMPL.)</v>
      </c>
      <c r="B84" s="206" t="str">
        <f>'t1'!B74</f>
        <v>SD0CO3</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1372"/>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c r="EA84" s="233"/>
      <c r="EB84" s="233"/>
      <c r="EC84" s="233"/>
      <c r="ED84" s="233"/>
      <c r="EE84" s="233"/>
      <c r="EF84" s="233"/>
      <c r="EG84" s="233"/>
      <c r="EH84" s="233"/>
      <c r="EI84" s="233"/>
      <c r="EJ84" s="233"/>
      <c r="EK84" s="233"/>
      <c r="EL84" s="233"/>
      <c r="EM84" s="233"/>
      <c r="EN84" s="233"/>
      <c r="EO84" s="233"/>
      <c r="EP84" s="233"/>
      <c r="EQ84" s="233"/>
      <c r="ER84" s="233"/>
      <c r="ES84" s="233"/>
      <c r="ET84" s="233"/>
      <c r="EU84" s="233"/>
      <c r="EV84" s="233"/>
      <c r="EW84" s="233"/>
      <c r="EX84" s="233"/>
      <c r="EY84" s="233"/>
      <c r="EZ84" s="233"/>
      <c r="FA84" s="233"/>
      <c r="FB84" s="233"/>
      <c r="FC84" s="233"/>
      <c r="FD84" s="233"/>
      <c r="FE84" s="233"/>
      <c r="FF84" s="233"/>
      <c r="FG84" s="233"/>
      <c r="FH84" s="233"/>
      <c r="FI84" s="395">
        <f t="shared" si="1"/>
        <v>0</v>
      </c>
    </row>
    <row r="85" spans="1:165" ht="12.75" customHeight="1" x14ac:dyDescent="0.2">
      <c r="A85" s="144" t="str">
        <f>'t1'!A75</f>
        <v>DIRIGENTE PROF. TECNICO SANITARIE (INC. STRUT. SEMPL.)</v>
      </c>
      <c r="B85" s="206" t="str">
        <f>'t1'!B75</f>
        <v>SD0SE3</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1372"/>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c r="EQ85" s="233"/>
      <c r="ER85" s="233"/>
      <c r="ES85" s="233"/>
      <c r="ET85" s="233"/>
      <c r="EU85" s="233"/>
      <c r="EV85" s="233"/>
      <c r="EW85" s="233"/>
      <c r="EX85" s="233"/>
      <c r="EY85" s="233"/>
      <c r="EZ85" s="233"/>
      <c r="FA85" s="233"/>
      <c r="FB85" s="233"/>
      <c r="FC85" s="233"/>
      <c r="FD85" s="233"/>
      <c r="FE85" s="233"/>
      <c r="FF85" s="233"/>
      <c r="FG85" s="233"/>
      <c r="FH85" s="233"/>
      <c r="FI85" s="395">
        <f t="shared" si="1"/>
        <v>0</v>
      </c>
    </row>
    <row r="86" spans="1:165" ht="12.75" customHeight="1" x14ac:dyDescent="0.2">
      <c r="A86" s="144" t="str">
        <f>'t1'!A76</f>
        <v>DIRIGENTE PROF. TECNICO SANITARIE (ALTRI INC. PROF.LI)</v>
      </c>
      <c r="B86" s="206" t="str">
        <f>'t1'!B76</f>
        <v>SD0AI3</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1372"/>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c r="EQ86" s="233"/>
      <c r="ER86" s="233"/>
      <c r="ES86" s="233"/>
      <c r="ET86" s="233"/>
      <c r="EU86" s="233"/>
      <c r="EV86" s="233"/>
      <c r="EW86" s="233"/>
      <c r="EX86" s="233"/>
      <c r="EY86" s="233"/>
      <c r="EZ86" s="233"/>
      <c r="FA86" s="233"/>
      <c r="FB86" s="233"/>
      <c r="FC86" s="233"/>
      <c r="FD86" s="233"/>
      <c r="FE86" s="233"/>
      <c r="FF86" s="233"/>
      <c r="FG86" s="233"/>
      <c r="FH86" s="233"/>
      <c r="FI86" s="395">
        <f t="shared" si="1"/>
        <v>0</v>
      </c>
    </row>
    <row r="87" spans="1:165" ht="12.75" customHeight="1" x14ac:dyDescent="0.2">
      <c r="A87" s="144" t="str">
        <f>'t1'!A77</f>
        <v>DIR. PROF.TECNICO SANITARIE T.DET.ART.15-SEPTIES DLGS 502/92</v>
      </c>
      <c r="B87" s="206" t="str">
        <f>'t1'!B77</f>
        <v>SD048D</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1372"/>
      <c r="BW87" s="233"/>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c r="EQ87" s="233"/>
      <c r="ER87" s="233"/>
      <c r="ES87" s="233"/>
      <c r="ET87" s="233"/>
      <c r="EU87" s="233"/>
      <c r="EV87" s="233"/>
      <c r="EW87" s="233"/>
      <c r="EX87" s="233"/>
      <c r="EY87" s="233"/>
      <c r="EZ87" s="233"/>
      <c r="FA87" s="233"/>
      <c r="FB87" s="233"/>
      <c r="FC87" s="233"/>
      <c r="FD87" s="233"/>
      <c r="FE87" s="233"/>
      <c r="FF87" s="233"/>
      <c r="FG87" s="233"/>
      <c r="FH87" s="233"/>
      <c r="FI87" s="395">
        <f t="shared" si="1"/>
        <v>0</v>
      </c>
    </row>
    <row r="88" spans="1:165" ht="12.75" customHeight="1" x14ac:dyDescent="0.2">
      <c r="A88" s="144" t="str">
        <f>'t1'!A78</f>
        <v>DIRIGENTE PROF.TECNICHE DELLA PREVENZIONE (INC.STRUT.COMPL.)</v>
      </c>
      <c r="B88" s="206" t="str">
        <f>'t1'!B78</f>
        <v>SD0CO4</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1372"/>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c r="EQ88" s="233"/>
      <c r="ER88" s="233"/>
      <c r="ES88" s="233"/>
      <c r="ET88" s="233"/>
      <c r="EU88" s="233"/>
      <c r="EV88" s="233"/>
      <c r="EW88" s="233"/>
      <c r="EX88" s="233"/>
      <c r="EY88" s="233"/>
      <c r="EZ88" s="233"/>
      <c r="FA88" s="233"/>
      <c r="FB88" s="233"/>
      <c r="FC88" s="233"/>
      <c r="FD88" s="233"/>
      <c r="FE88" s="233"/>
      <c r="FF88" s="233"/>
      <c r="FG88" s="233"/>
      <c r="FH88" s="233"/>
      <c r="FI88" s="395">
        <f t="shared" si="1"/>
        <v>0</v>
      </c>
    </row>
    <row r="89" spans="1:165" ht="12.75" customHeight="1" x14ac:dyDescent="0.2">
      <c r="A89" s="144" t="str">
        <f>'t1'!A79</f>
        <v>DIRIGENTE PROF.TECNICHE DELLA PREVENZIONE (INC.STRUT.SEMPL.)</v>
      </c>
      <c r="B89" s="206" t="str">
        <f>'t1'!B79</f>
        <v>SD0SE4</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1372"/>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c r="EQ89" s="233"/>
      <c r="ER89" s="233"/>
      <c r="ES89" s="233"/>
      <c r="ET89" s="233"/>
      <c r="EU89" s="233"/>
      <c r="EV89" s="233"/>
      <c r="EW89" s="233"/>
      <c r="EX89" s="233"/>
      <c r="EY89" s="233"/>
      <c r="EZ89" s="233"/>
      <c r="FA89" s="233"/>
      <c r="FB89" s="233"/>
      <c r="FC89" s="233"/>
      <c r="FD89" s="233"/>
      <c r="FE89" s="233"/>
      <c r="FF89" s="233"/>
      <c r="FG89" s="233"/>
      <c r="FH89" s="233"/>
      <c r="FI89" s="395">
        <f t="shared" si="1"/>
        <v>0</v>
      </c>
    </row>
    <row r="90" spans="1:165" ht="12.75" customHeight="1" x14ac:dyDescent="0.2">
      <c r="A90" s="144" t="str">
        <f>'t1'!A80</f>
        <v>DIRIGENTE PROF.TECNICHE DELLA PREVENZIONE(ALTRI INC.PROF.LI)</v>
      </c>
      <c r="B90" s="206" t="str">
        <f>'t1'!B80</f>
        <v>SD0AI4</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1372"/>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c r="EQ90" s="233"/>
      <c r="ER90" s="233"/>
      <c r="ES90" s="233"/>
      <c r="ET90" s="233"/>
      <c r="EU90" s="233"/>
      <c r="EV90" s="233"/>
      <c r="EW90" s="233"/>
      <c r="EX90" s="233"/>
      <c r="EY90" s="233"/>
      <c r="EZ90" s="233"/>
      <c r="FA90" s="233"/>
      <c r="FB90" s="233"/>
      <c r="FC90" s="233"/>
      <c r="FD90" s="233"/>
      <c r="FE90" s="233"/>
      <c r="FF90" s="233"/>
      <c r="FG90" s="233"/>
      <c r="FH90" s="233"/>
      <c r="FI90" s="395">
        <f t="shared" si="1"/>
        <v>0</v>
      </c>
    </row>
    <row r="91" spans="1:165" ht="12.75" customHeight="1" x14ac:dyDescent="0.2">
      <c r="A91" s="144" t="str">
        <f>'t1'!A81</f>
        <v>DIR. PROF.TECNICHE PREVENZ. T.DET.ART.15-SEPTIES DLGS 502/92</v>
      </c>
      <c r="B91" s="206" t="str">
        <f>'t1'!B81</f>
        <v>SD048E</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1372"/>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c r="EQ91" s="233"/>
      <c r="ER91" s="233"/>
      <c r="ES91" s="233"/>
      <c r="ET91" s="233"/>
      <c r="EU91" s="233"/>
      <c r="EV91" s="233"/>
      <c r="EW91" s="233"/>
      <c r="EX91" s="233"/>
      <c r="EY91" s="233"/>
      <c r="EZ91" s="233"/>
      <c r="FA91" s="233"/>
      <c r="FB91" s="233"/>
      <c r="FC91" s="233"/>
      <c r="FD91" s="233"/>
      <c r="FE91" s="233"/>
      <c r="FF91" s="233"/>
      <c r="FG91" s="233"/>
      <c r="FH91" s="233"/>
      <c r="FI91" s="395">
        <f t="shared" si="1"/>
        <v>0</v>
      </c>
    </row>
    <row r="92" spans="1:165" ht="12.75" customHeight="1" x14ac:dyDescent="0.2">
      <c r="A92" s="144" t="str">
        <f>'t1'!A82</f>
        <v>AVVOCATO DIRIG. CON INCARICO DI STRUTTURA COMPLESSA</v>
      </c>
      <c r="B92" s="206" t="str">
        <f>'t1'!B82</f>
        <v>PD0010</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1372"/>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c r="EQ92" s="233"/>
      <c r="ER92" s="233"/>
      <c r="ES92" s="233"/>
      <c r="ET92" s="233"/>
      <c r="EU92" s="233"/>
      <c r="EV92" s="233"/>
      <c r="EW92" s="233"/>
      <c r="EX92" s="233"/>
      <c r="EY92" s="233"/>
      <c r="EZ92" s="233"/>
      <c r="FA92" s="233"/>
      <c r="FB92" s="233"/>
      <c r="FC92" s="233"/>
      <c r="FD92" s="233"/>
      <c r="FE92" s="233"/>
      <c r="FF92" s="233"/>
      <c r="FG92" s="233"/>
      <c r="FH92" s="233"/>
      <c r="FI92" s="395">
        <f t="shared" si="1"/>
        <v>0</v>
      </c>
    </row>
    <row r="93" spans="1:165" ht="12.75" customHeight="1" x14ac:dyDescent="0.2">
      <c r="A93" s="144" t="str">
        <f>'t1'!A83</f>
        <v>AVVOCATO DIRIG. CON INCARICO DI STRUTTURA SEMPLICE</v>
      </c>
      <c r="B93" s="206" t="str">
        <f>'t1'!B83</f>
        <v>PD0S09</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1372"/>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c r="EQ93" s="233"/>
      <c r="ER93" s="233"/>
      <c r="ES93" s="233"/>
      <c r="ET93" s="233"/>
      <c r="EU93" s="233"/>
      <c r="EV93" s="233"/>
      <c r="EW93" s="233"/>
      <c r="EX93" s="233"/>
      <c r="EY93" s="233"/>
      <c r="EZ93" s="233"/>
      <c r="FA93" s="233"/>
      <c r="FB93" s="233"/>
      <c r="FC93" s="233"/>
      <c r="FD93" s="233"/>
      <c r="FE93" s="233"/>
      <c r="FF93" s="233"/>
      <c r="FG93" s="233"/>
      <c r="FH93" s="233"/>
      <c r="FI93" s="395">
        <f t="shared" si="1"/>
        <v>0</v>
      </c>
    </row>
    <row r="94" spans="1:165" ht="12.75" customHeight="1" x14ac:dyDescent="0.2">
      <c r="A94" s="144" t="str">
        <f>'t1'!A84</f>
        <v>AVVOCATO DIRIG. CON ALTRI INCAR.PROF.LI</v>
      </c>
      <c r="B94" s="206" t="str">
        <f>'t1'!B84</f>
        <v>PD0A09</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1372"/>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c r="EQ94" s="233"/>
      <c r="ER94" s="233"/>
      <c r="ES94" s="233"/>
      <c r="ET94" s="233"/>
      <c r="EU94" s="233"/>
      <c r="EV94" s="233"/>
      <c r="EW94" s="233"/>
      <c r="EX94" s="233"/>
      <c r="EY94" s="233"/>
      <c r="EZ94" s="233"/>
      <c r="FA94" s="233"/>
      <c r="FB94" s="233"/>
      <c r="FC94" s="233"/>
      <c r="FD94" s="233"/>
      <c r="FE94" s="233"/>
      <c r="FF94" s="233"/>
      <c r="FG94" s="233"/>
      <c r="FH94" s="233"/>
      <c r="FI94" s="395">
        <f t="shared" si="1"/>
        <v>0</v>
      </c>
    </row>
    <row r="95" spans="1:165" ht="12.75" customHeight="1" x14ac:dyDescent="0.2">
      <c r="A95" s="144" t="str">
        <f>'t1'!A85</f>
        <v>AVVOCATO DIR. A T. DETERMINATO(ART. 15-SEPTIES DLGS. 502/92)</v>
      </c>
      <c r="B95" s="206" t="str">
        <f>'t1'!B85</f>
        <v>PD0605</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1372"/>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233"/>
      <c r="EV95" s="233"/>
      <c r="EW95" s="233"/>
      <c r="EX95" s="233"/>
      <c r="EY95" s="233"/>
      <c r="EZ95" s="233"/>
      <c r="FA95" s="233"/>
      <c r="FB95" s="233"/>
      <c r="FC95" s="233"/>
      <c r="FD95" s="233"/>
      <c r="FE95" s="233"/>
      <c r="FF95" s="233"/>
      <c r="FG95" s="233"/>
      <c r="FH95" s="233"/>
      <c r="FI95" s="395">
        <f t="shared" si="1"/>
        <v>0</v>
      </c>
    </row>
    <row r="96" spans="1:165" ht="12.75" customHeight="1" x14ac:dyDescent="0.2">
      <c r="A96" s="144" t="str">
        <f>'t1'!A86</f>
        <v>INGEGNERE DIRIG. CON INCARICO DI STRUTTURA COMPLESSA</v>
      </c>
      <c r="B96" s="206" t="str">
        <f>'t1'!B86</f>
        <v>PD0046</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1372"/>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395">
        <f t="shared" si="1"/>
        <v>0</v>
      </c>
    </row>
    <row r="97" spans="1:165" ht="12.75" customHeight="1" x14ac:dyDescent="0.2">
      <c r="A97" s="144" t="str">
        <f>'t1'!A87</f>
        <v>INGEGNERE DIRIG. CON INCARICO DI STRUTTURA SEMPLICE</v>
      </c>
      <c r="B97" s="206" t="str">
        <f>'t1'!B87</f>
        <v>PD0S45</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1372"/>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c r="EQ97" s="233"/>
      <c r="ER97" s="233"/>
      <c r="ES97" s="233"/>
      <c r="ET97" s="233"/>
      <c r="EU97" s="233"/>
      <c r="EV97" s="233"/>
      <c r="EW97" s="233"/>
      <c r="EX97" s="233"/>
      <c r="EY97" s="233"/>
      <c r="EZ97" s="233"/>
      <c r="FA97" s="233"/>
      <c r="FB97" s="233"/>
      <c r="FC97" s="233"/>
      <c r="FD97" s="233"/>
      <c r="FE97" s="233"/>
      <c r="FF97" s="233"/>
      <c r="FG97" s="233"/>
      <c r="FH97" s="233"/>
      <c r="FI97" s="395">
        <f t="shared" si="1"/>
        <v>0</v>
      </c>
    </row>
    <row r="98" spans="1:165" ht="12.75" customHeight="1" x14ac:dyDescent="0.2">
      <c r="A98" s="144" t="str">
        <f>'t1'!A88</f>
        <v>INGEGNERE DIRIG. CON ALTRI INCAR.PROF.LI</v>
      </c>
      <c r="B98" s="206" t="str">
        <f>'t1'!B88</f>
        <v>PD0A45</v>
      </c>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1372"/>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c r="EC98" s="233"/>
      <c r="ED98" s="233"/>
      <c r="EE98" s="233"/>
      <c r="EF98" s="233"/>
      <c r="EG98" s="233"/>
      <c r="EH98" s="233"/>
      <c r="EI98" s="233"/>
      <c r="EJ98" s="233"/>
      <c r="EK98" s="233"/>
      <c r="EL98" s="233"/>
      <c r="EM98" s="233"/>
      <c r="EN98" s="233"/>
      <c r="EO98" s="233"/>
      <c r="EP98" s="233"/>
      <c r="EQ98" s="233"/>
      <c r="ER98" s="233"/>
      <c r="ES98" s="233"/>
      <c r="ET98" s="233"/>
      <c r="EU98" s="233"/>
      <c r="EV98" s="233"/>
      <c r="EW98" s="233"/>
      <c r="EX98" s="233"/>
      <c r="EY98" s="233"/>
      <c r="EZ98" s="233"/>
      <c r="FA98" s="233"/>
      <c r="FB98" s="233"/>
      <c r="FC98" s="233"/>
      <c r="FD98" s="233"/>
      <c r="FE98" s="233"/>
      <c r="FF98" s="233"/>
      <c r="FG98" s="233"/>
      <c r="FH98" s="233"/>
      <c r="FI98" s="395">
        <f t="shared" si="1"/>
        <v>0</v>
      </c>
    </row>
    <row r="99" spans="1:165" ht="12.75" customHeight="1" x14ac:dyDescent="0.2">
      <c r="A99" s="144" t="str">
        <f>'t1'!A89</f>
        <v>INGEGNERE DIR. A T. DETERMINATO(ART.15-SEPTIES DLGS. 502/92)</v>
      </c>
      <c r="B99" s="206" t="str">
        <f>'t1'!B89</f>
        <v>PD0606</v>
      </c>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1372"/>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c r="EC99" s="233"/>
      <c r="ED99" s="233"/>
      <c r="EE99" s="233"/>
      <c r="EF99" s="233"/>
      <c r="EG99" s="233"/>
      <c r="EH99" s="233"/>
      <c r="EI99" s="233"/>
      <c r="EJ99" s="233"/>
      <c r="EK99" s="233"/>
      <c r="EL99" s="233"/>
      <c r="EM99" s="233"/>
      <c r="EN99" s="233"/>
      <c r="EO99" s="233"/>
      <c r="EP99" s="233"/>
      <c r="EQ99" s="233"/>
      <c r="ER99" s="233"/>
      <c r="ES99" s="233"/>
      <c r="ET99" s="233"/>
      <c r="EU99" s="233"/>
      <c r="EV99" s="233"/>
      <c r="EW99" s="233"/>
      <c r="EX99" s="233"/>
      <c r="EY99" s="233"/>
      <c r="EZ99" s="233"/>
      <c r="FA99" s="233"/>
      <c r="FB99" s="233"/>
      <c r="FC99" s="233"/>
      <c r="FD99" s="233"/>
      <c r="FE99" s="233"/>
      <c r="FF99" s="233"/>
      <c r="FG99" s="233"/>
      <c r="FH99" s="233"/>
      <c r="FI99" s="395">
        <f t="shared" si="1"/>
        <v>0</v>
      </c>
    </row>
    <row r="100" spans="1:165" ht="12.75" customHeight="1" x14ac:dyDescent="0.2">
      <c r="A100" s="144" t="str">
        <f>'t1'!A90</f>
        <v>ARCHITETTI DIRIG. CON INCARICO DI STRUTTURA COMPLESSA</v>
      </c>
      <c r="B100" s="206" t="str">
        <f>'t1'!B90</f>
        <v>PD0004</v>
      </c>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1372"/>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c r="EC100" s="233"/>
      <c r="ED100" s="233"/>
      <c r="EE100" s="233"/>
      <c r="EF100" s="233"/>
      <c r="EG100" s="233"/>
      <c r="EH100" s="233"/>
      <c r="EI100" s="233"/>
      <c r="EJ100" s="233"/>
      <c r="EK100" s="233"/>
      <c r="EL100" s="233"/>
      <c r="EM100" s="233"/>
      <c r="EN100" s="233"/>
      <c r="EO100" s="233"/>
      <c r="EP100" s="233"/>
      <c r="EQ100" s="233"/>
      <c r="ER100" s="233"/>
      <c r="ES100" s="233"/>
      <c r="ET100" s="233"/>
      <c r="EU100" s="233"/>
      <c r="EV100" s="233"/>
      <c r="EW100" s="233"/>
      <c r="EX100" s="233"/>
      <c r="EY100" s="233"/>
      <c r="EZ100" s="233"/>
      <c r="FA100" s="233"/>
      <c r="FB100" s="233"/>
      <c r="FC100" s="233"/>
      <c r="FD100" s="233"/>
      <c r="FE100" s="233"/>
      <c r="FF100" s="233"/>
      <c r="FG100" s="233"/>
      <c r="FH100" s="233"/>
      <c r="FI100" s="395">
        <f t="shared" si="1"/>
        <v>0</v>
      </c>
    </row>
    <row r="101" spans="1:165" ht="12.75" customHeight="1" x14ac:dyDescent="0.2">
      <c r="A101" s="144" t="str">
        <f>'t1'!A91</f>
        <v>ARCHITETTI DIRIG. CON INCARICO DI STRUTTURA SEMPLICE</v>
      </c>
      <c r="B101" s="206" t="str">
        <f>'t1'!B91</f>
        <v>PD0S03</v>
      </c>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1372"/>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33"/>
      <c r="DW101" s="233"/>
      <c r="DX101" s="233"/>
      <c r="DY101" s="233"/>
      <c r="DZ101" s="233"/>
      <c r="EA101" s="233"/>
      <c r="EB101" s="233"/>
      <c r="EC101" s="233"/>
      <c r="ED101" s="233"/>
      <c r="EE101" s="233"/>
      <c r="EF101" s="233"/>
      <c r="EG101" s="233"/>
      <c r="EH101" s="233"/>
      <c r="EI101" s="233"/>
      <c r="EJ101" s="233"/>
      <c r="EK101" s="233"/>
      <c r="EL101" s="233"/>
      <c r="EM101" s="233"/>
      <c r="EN101" s="233"/>
      <c r="EO101" s="233"/>
      <c r="EP101" s="233"/>
      <c r="EQ101" s="233"/>
      <c r="ER101" s="233"/>
      <c r="ES101" s="233"/>
      <c r="ET101" s="233"/>
      <c r="EU101" s="233"/>
      <c r="EV101" s="233"/>
      <c r="EW101" s="233"/>
      <c r="EX101" s="233"/>
      <c r="EY101" s="233"/>
      <c r="EZ101" s="233"/>
      <c r="FA101" s="233"/>
      <c r="FB101" s="233"/>
      <c r="FC101" s="233"/>
      <c r="FD101" s="233"/>
      <c r="FE101" s="233"/>
      <c r="FF101" s="233"/>
      <c r="FG101" s="233"/>
      <c r="FH101" s="233"/>
      <c r="FI101" s="395">
        <f t="shared" si="1"/>
        <v>0</v>
      </c>
    </row>
    <row r="102" spans="1:165" ht="12.75" customHeight="1" x14ac:dyDescent="0.2">
      <c r="A102" s="144" t="str">
        <f>'t1'!A92</f>
        <v>ARCHITETTI DIRIG. CON ALTRI INCAR.PROF.LI</v>
      </c>
      <c r="B102" s="206" t="str">
        <f>'t1'!B92</f>
        <v>PD0A03</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1372"/>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395">
        <f t="shared" si="1"/>
        <v>0</v>
      </c>
    </row>
    <row r="103" spans="1:165" ht="12.75" customHeight="1" x14ac:dyDescent="0.2">
      <c r="A103" s="144" t="str">
        <f>'t1'!A93</f>
        <v>ARCHITETTI DIR. A T.DETERMINATO(ART. 15-SEPTIES DLGS.502/92)</v>
      </c>
      <c r="B103" s="206" t="str">
        <f>'t1'!B93</f>
        <v>PD0607</v>
      </c>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1372"/>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395">
        <f t="shared" si="1"/>
        <v>0</v>
      </c>
    </row>
    <row r="104" spans="1:165" ht="12.75" customHeight="1" x14ac:dyDescent="0.2">
      <c r="A104" s="144" t="str">
        <f>'t1'!A94</f>
        <v>GEOLOGI DIRIG. CON INCARICO DI STRUTTURA COMPLESSA</v>
      </c>
      <c r="B104" s="206" t="str">
        <f>'t1'!B94</f>
        <v>PD0044</v>
      </c>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1372"/>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395">
        <f t="shared" si="1"/>
        <v>0</v>
      </c>
    </row>
    <row r="105" spans="1:165" ht="12.75" customHeight="1" x14ac:dyDescent="0.2">
      <c r="A105" s="144" t="str">
        <f>'t1'!A95</f>
        <v>GEOLOGI DIRIG. CON INCARICO DI STRUTTURA SEMPLICE</v>
      </c>
      <c r="B105" s="206" t="str">
        <f>'t1'!B95</f>
        <v>PD0S43</v>
      </c>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1372"/>
      <c r="CO105" s="233"/>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33"/>
      <c r="DW105" s="233"/>
      <c r="DX105" s="233"/>
      <c r="DY105" s="233"/>
      <c r="DZ105" s="233"/>
      <c r="EA105" s="233"/>
      <c r="EB105" s="233"/>
      <c r="EC105" s="233"/>
      <c r="ED105" s="233"/>
      <c r="EE105" s="233"/>
      <c r="EF105" s="233"/>
      <c r="EG105" s="233"/>
      <c r="EH105" s="233"/>
      <c r="EI105" s="233"/>
      <c r="EJ105" s="233"/>
      <c r="EK105" s="233"/>
      <c r="EL105" s="233"/>
      <c r="EM105" s="233"/>
      <c r="EN105" s="233"/>
      <c r="EO105" s="233"/>
      <c r="EP105" s="233"/>
      <c r="EQ105" s="233"/>
      <c r="ER105" s="233"/>
      <c r="ES105" s="233"/>
      <c r="ET105" s="233"/>
      <c r="EU105" s="233"/>
      <c r="EV105" s="233"/>
      <c r="EW105" s="233"/>
      <c r="EX105" s="233"/>
      <c r="EY105" s="233"/>
      <c r="EZ105" s="233"/>
      <c r="FA105" s="233"/>
      <c r="FB105" s="233"/>
      <c r="FC105" s="233"/>
      <c r="FD105" s="233"/>
      <c r="FE105" s="233"/>
      <c r="FF105" s="233"/>
      <c r="FG105" s="233"/>
      <c r="FH105" s="233"/>
      <c r="FI105" s="395">
        <f t="shared" si="1"/>
        <v>0</v>
      </c>
    </row>
    <row r="106" spans="1:165" ht="12.75" customHeight="1" x14ac:dyDescent="0.2">
      <c r="A106" s="144" t="str">
        <f>'t1'!A96</f>
        <v>GEOLOGI DIRIG. CON ALTRI INCAR.PROF.LI</v>
      </c>
      <c r="B106" s="206" t="str">
        <f>'t1'!B96</f>
        <v>PD0A43</v>
      </c>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1372"/>
      <c r="CP106" s="233"/>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33"/>
      <c r="DW106" s="233"/>
      <c r="DX106" s="233"/>
      <c r="DY106" s="233"/>
      <c r="DZ106" s="233"/>
      <c r="EA106" s="233"/>
      <c r="EB106" s="233"/>
      <c r="EC106" s="233"/>
      <c r="ED106" s="233"/>
      <c r="EE106" s="233"/>
      <c r="EF106" s="233"/>
      <c r="EG106" s="233"/>
      <c r="EH106" s="233"/>
      <c r="EI106" s="233"/>
      <c r="EJ106" s="233"/>
      <c r="EK106" s="233"/>
      <c r="EL106" s="233"/>
      <c r="EM106" s="233"/>
      <c r="EN106" s="233"/>
      <c r="EO106" s="233"/>
      <c r="EP106" s="233"/>
      <c r="EQ106" s="233"/>
      <c r="ER106" s="233"/>
      <c r="ES106" s="233"/>
      <c r="ET106" s="233"/>
      <c r="EU106" s="233"/>
      <c r="EV106" s="233"/>
      <c r="EW106" s="233"/>
      <c r="EX106" s="233"/>
      <c r="EY106" s="233"/>
      <c r="EZ106" s="233"/>
      <c r="FA106" s="233"/>
      <c r="FB106" s="233"/>
      <c r="FC106" s="233"/>
      <c r="FD106" s="233"/>
      <c r="FE106" s="233"/>
      <c r="FF106" s="233"/>
      <c r="FG106" s="233"/>
      <c r="FH106" s="233"/>
      <c r="FI106" s="395">
        <f t="shared" si="1"/>
        <v>0</v>
      </c>
    </row>
    <row r="107" spans="1:165" ht="12.75" customHeight="1" x14ac:dyDescent="0.2">
      <c r="A107" s="144" t="str">
        <f>'t1'!A97</f>
        <v>GEOLOGI  DIR. A T. DETERMINATO(ART. 15-SEPTIES DLGS. 502/92)</v>
      </c>
      <c r="B107" s="206" t="str">
        <f>'t1'!B97</f>
        <v>PD0608</v>
      </c>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1372"/>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33"/>
      <c r="DW107" s="233"/>
      <c r="DX107" s="233"/>
      <c r="DY107" s="233"/>
      <c r="DZ107" s="233"/>
      <c r="EA107" s="233"/>
      <c r="EB107" s="233"/>
      <c r="EC107" s="233"/>
      <c r="ED107" s="233"/>
      <c r="EE107" s="233"/>
      <c r="EF107" s="233"/>
      <c r="EG107" s="233"/>
      <c r="EH107" s="233"/>
      <c r="EI107" s="233"/>
      <c r="EJ107" s="233"/>
      <c r="EK107" s="233"/>
      <c r="EL107" s="233"/>
      <c r="EM107" s="233"/>
      <c r="EN107" s="233"/>
      <c r="EO107" s="233"/>
      <c r="EP107" s="233"/>
      <c r="EQ107" s="233"/>
      <c r="ER107" s="233"/>
      <c r="ES107" s="233"/>
      <c r="ET107" s="233"/>
      <c r="EU107" s="233"/>
      <c r="EV107" s="233"/>
      <c r="EW107" s="233"/>
      <c r="EX107" s="233"/>
      <c r="EY107" s="233"/>
      <c r="EZ107" s="233"/>
      <c r="FA107" s="233"/>
      <c r="FB107" s="233"/>
      <c r="FC107" s="233"/>
      <c r="FD107" s="233"/>
      <c r="FE107" s="233"/>
      <c r="FF107" s="233"/>
      <c r="FG107" s="233"/>
      <c r="FH107" s="233"/>
      <c r="FI107" s="395">
        <f t="shared" si="1"/>
        <v>0</v>
      </c>
    </row>
    <row r="108" spans="1:165" ht="12.75" customHeight="1" x14ac:dyDescent="0.2">
      <c r="A108" s="144" t="str">
        <f>'t1'!A98</f>
        <v>ANALISTI DIRIG. CON INCARICO DI STRUTTURA COMPLESSA</v>
      </c>
      <c r="B108" s="206" t="str">
        <f>'t1'!B98</f>
        <v>TD0002</v>
      </c>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1372"/>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c r="EQ108" s="233"/>
      <c r="ER108" s="233"/>
      <c r="ES108" s="233"/>
      <c r="ET108" s="233"/>
      <c r="EU108" s="233"/>
      <c r="EV108" s="233"/>
      <c r="EW108" s="233"/>
      <c r="EX108" s="233"/>
      <c r="EY108" s="233"/>
      <c r="EZ108" s="233"/>
      <c r="FA108" s="233"/>
      <c r="FB108" s="233"/>
      <c r="FC108" s="233"/>
      <c r="FD108" s="233"/>
      <c r="FE108" s="233"/>
      <c r="FF108" s="233"/>
      <c r="FG108" s="233"/>
      <c r="FH108" s="233"/>
      <c r="FI108" s="395">
        <f t="shared" si="1"/>
        <v>0</v>
      </c>
    </row>
    <row r="109" spans="1:165" ht="12.75" customHeight="1" x14ac:dyDescent="0.2">
      <c r="A109" s="144" t="str">
        <f>'t1'!A99</f>
        <v>ANALISTI DIRIG. CON INCARICO DI STRUTTURA SEMPLICE</v>
      </c>
      <c r="B109" s="206" t="str">
        <f>'t1'!B99</f>
        <v>TD0S01</v>
      </c>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1372"/>
      <c r="CS109" s="233"/>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c r="EQ109" s="233"/>
      <c r="ER109" s="233"/>
      <c r="ES109" s="233"/>
      <c r="ET109" s="233"/>
      <c r="EU109" s="233"/>
      <c r="EV109" s="233"/>
      <c r="EW109" s="233"/>
      <c r="EX109" s="233"/>
      <c r="EY109" s="233"/>
      <c r="EZ109" s="233"/>
      <c r="FA109" s="233"/>
      <c r="FB109" s="233"/>
      <c r="FC109" s="233"/>
      <c r="FD109" s="233"/>
      <c r="FE109" s="233"/>
      <c r="FF109" s="233"/>
      <c r="FG109" s="233"/>
      <c r="FH109" s="233"/>
      <c r="FI109" s="395">
        <f t="shared" si="1"/>
        <v>0</v>
      </c>
    </row>
    <row r="110" spans="1:165" ht="12.75" customHeight="1" x14ac:dyDescent="0.2">
      <c r="A110" s="144" t="str">
        <f>'t1'!A100</f>
        <v>ANALISTI DIRIG. CON ALTRI INCAR.PROF.LI</v>
      </c>
      <c r="B110" s="206" t="str">
        <f>'t1'!B100</f>
        <v>TD0A01</v>
      </c>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1372"/>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c r="EQ110" s="233"/>
      <c r="ER110" s="233"/>
      <c r="ES110" s="233"/>
      <c r="ET110" s="233"/>
      <c r="EU110" s="233"/>
      <c r="EV110" s="233"/>
      <c r="EW110" s="233"/>
      <c r="EX110" s="233"/>
      <c r="EY110" s="233"/>
      <c r="EZ110" s="233"/>
      <c r="FA110" s="233"/>
      <c r="FB110" s="233"/>
      <c r="FC110" s="233"/>
      <c r="FD110" s="233"/>
      <c r="FE110" s="233"/>
      <c r="FF110" s="233"/>
      <c r="FG110" s="233"/>
      <c r="FH110" s="233"/>
      <c r="FI110" s="395">
        <f t="shared" si="1"/>
        <v>0</v>
      </c>
    </row>
    <row r="111" spans="1:165" ht="12.75" customHeight="1" x14ac:dyDescent="0.2">
      <c r="A111" s="144" t="str">
        <f>'t1'!A101</f>
        <v>ANALISTI DIR. A T. DETERMINATO(ART. 15-SEPTIES DLGS. 502/92)</v>
      </c>
      <c r="B111" s="206" t="str">
        <f>'t1'!B101</f>
        <v>TD0609</v>
      </c>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1372"/>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233"/>
      <c r="ER111" s="233"/>
      <c r="ES111" s="233"/>
      <c r="ET111" s="233"/>
      <c r="EU111" s="233"/>
      <c r="EV111" s="233"/>
      <c r="EW111" s="233"/>
      <c r="EX111" s="233"/>
      <c r="EY111" s="233"/>
      <c r="EZ111" s="233"/>
      <c r="FA111" s="233"/>
      <c r="FB111" s="233"/>
      <c r="FC111" s="233"/>
      <c r="FD111" s="233"/>
      <c r="FE111" s="233"/>
      <c r="FF111" s="233"/>
      <c r="FG111" s="233"/>
      <c r="FH111" s="233"/>
      <c r="FI111" s="395">
        <f t="shared" si="1"/>
        <v>0</v>
      </c>
    </row>
    <row r="112" spans="1:165" ht="12.75" customHeight="1" x14ac:dyDescent="0.2">
      <c r="A112" s="144" t="str">
        <f>'t1'!A102</f>
        <v>STATISTICO DIRIG. CON INCARICO DI STRUTTURA COMPLESSA</v>
      </c>
      <c r="B112" s="206" t="str">
        <f>'t1'!B102</f>
        <v>TD0071</v>
      </c>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1372"/>
      <c r="CV112" s="233"/>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c r="EQ112" s="233"/>
      <c r="ER112" s="233"/>
      <c r="ES112" s="233"/>
      <c r="ET112" s="233"/>
      <c r="EU112" s="233"/>
      <c r="EV112" s="233"/>
      <c r="EW112" s="233"/>
      <c r="EX112" s="233"/>
      <c r="EY112" s="233"/>
      <c r="EZ112" s="233"/>
      <c r="FA112" s="233"/>
      <c r="FB112" s="233"/>
      <c r="FC112" s="233"/>
      <c r="FD112" s="233"/>
      <c r="FE112" s="233"/>
      <c r="FF112" s="233"/>
      <c r="FG112" s="233"/>
      <c r="FH112" s="233"/>
      <c r="FI112" s="395">
        <f t="shared" si="1"/>
        <v>0</v>
      </c>
    </row>
    <row r="113" spans="1:165" ht="12.75" customHeight="1" x14ac:dyDescent="0.2">
      <c r="A113" s="144" t="str">
        <f>'t1'!A103</f>
        <v>STATISTICO DIRIG. CON INCARICO DI STRUTTURA SEMPLICE</v>
      </c>
      <c r="B113" s="206" t="str">
        <f>'t1'!B103</f>
        <v>TD0S70</v>
      </c>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1372"/>
      <c r="CW113" s="233"/>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33"/>
      <c r="DW113" s="233"/>
      <c r="DX113" s="233"/>
      <c r="DY113" s="233"/>
      <c r="DZ113" s="233"/>
      <c r="EA113" s="233"/>
      <c r="EB113" s="233"/>
      <c r="EC113" s="233"/>
      <c r="ED113" s="233"/>
      <c r="EE113" s="233"/>
      <c r="EF113" s="233"/>
      <c r="EG113" s="233"/>
      <c r="EH113" s="233"/>
      <c r="EI113" s="233"/>
      <c r="EJ113" s="233"/>
      <c r="EK113" s="233"/>
      <c r="EL113" s="233"/>
      <c r="EM113" s="233"/>
      <c r="EN113" s="233"/>
      <c r="EO113" s="233"/>
      <c r="EP113" s="233"/>
      <c r="EQ113" s="233"/>
      <c r="ER113" s="233"/>
      <c r="ES113" s="233"/>
      <c r="ET113" s="233"/>
      <c r="EU113" s="233"/>
      <c r="EV113" s="233"/>
      <c r="EW113" s="233"/>
      <c r="EX113" s="233"/>
      <c r="EY113" s="233"/>
      <c r="EZ113" s="233"/>
      <c r="FA113" s="233"/>
      <c r="FB113" s="233"/>
      <c r="FC113" s="233"/>
      <c r="FD113" s="233"/>
      <c r="FE113" s="233"/>
      <c r="FF113" s="233"/>
      <c r="FG113" s="233"/>
      <c r="FH113" s="233"/>
      <c r="FI113" s="395">
        <f t="shared" si="1"/>
        <v>0</v>
      </c>
    </row>
    <row r="114" spans="1:165" ht="12.75" customHeight="1" x14ac:dyDescent="0.2">
      <c r="A114" s="144" t="str">
        <f>'t1'!A104</f>
        <v>STATISTICO DIRIG. CON ALTRI INCAR.PROF.LI</v>
      </c>
      <c r="B114" s="206" t="str">
        <f>'t1'!B104</f>
        <v>TD0A70</v>
      </c>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1372"/>
      <c r="CX114" s="233"/>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c r="EQ114" s="233"/>
      <c r="ER114" s="233"/>
      <c r="ES114" s="233"/>
      <c r="ET114" s="233"/>
      <c r="EU114" s="233"/>
      <c r="EV114" s="233"/>
      <c r="EW114" s="233"/>
      <c r="EX114" s="233"/>
      <c r="EY114" s="233"/>
      <c r="EZ114" s="233"/>
      <c r="FA114" s="233"/>
      <c r="FB114" s="233"/>
      <c r="FC114" s="233"/>
      <c r="FD114" s="233"/>
      <c r="FE114" s="233"/>
      <c r="FF114" s="233"/>
      <c r="FG114" s="233"/>
      <c r="FH114" s="233"/>
      <c r="FI114" s="395">
        <f t="shared" si="1"/>
        <v>0</v>
      </c>
    </row>
    <row r="115" spans="1:165" ht="12.75" customHeight="1" x14ac:dyDescent="0.2">
      <c r="A115" s="144" t="str">
        <f>'t1'!A105</f>
        <v>STATISTICO DIR. A T.DETERMINATO(ART. 15-SEPTIES DLGS.502/92)</v>
      </c>
      <c r="B115" s="206" t="str">
        <f>'t1'!B105</f>
        <v>TD0610</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1372"/>
      <c r="CY115" s="233"/>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c r="EQ115" s="233"/>
      <c r="ER115" s="233"/>
      <c r="ES115" s="233"/>
      <c r="ET115" s="233"/>
      <c r="EU115" s="233"/>
      <c r="EV115" s="233"/>
      <c r="EW115" s="233"/>
      <c r="EX115" s="233"/>
      <c r="EY115" s="233"/>
      <c r="EZ115" s="233"/>
      <c r="FA115" s="233"/>
      <c r="FB115" s="233"/>
      <c r="FC115" s="233"/>
      <c r="FD115" s="233"/>
      <c r="FE115" s="233"/>
      <c r="FF115" s="233"/>
      <c r="FG115" s="233"/>
      <c r="FH115" s="233"/>
      <c r="FI115" s="395">
        <f t="shared" si="1"/>
        <v>0</v>
      </c>
    </row>
    <row r="116" spans="1:165" ht="12.75" customHeight="1" x14ac:dyDescent="0.2">
      <c r="A116" s="144" t="str">
        <f>'t1'!A106</f>
        <v>SOCIOLOGO DIRIG. CON INCARICO DI STRUTTURA COMPLESSA</v>
      </c>
      <c r="B116" s="206" t="str">
        <f>'t1'!B106</f>
        <v>TD0068</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1372"/>
      <c r="CZ116" s="233"/>
      <c r="DA116" s="233"/>
      <c r="DB116" s="233"/>
      <c r="DC116" s="233"/>
      <c r="DD116" s="233"/>
      <c r="DE116" s="233"/>
      <c r="DF116" s="233"/>
      <c r="DG116" s="233"/>
      <c r="DH116" s="233"/>
      <c r="DI116" s="233"/>
      <c r="DJ116" s="233"/>
      <c r="DK116" s="233"/>
      <c r="DL116" s="233"/>
      <c r="DM116" s="233"/>
      <c r="DN116" s="233"/>
      <c r="DO116" s="233"/>
      <c r="DP116" s="233"/>
      <c r="DQ116" s="233"/>
      <c r="DR116" s="233"/>
      <c r="DS116" s="233"/>
      <c r="DT116" s="233"/>
      <c r="DU116" s="233"/>
      <c r="DV116" s="233"/>
      <c r="DW116" s="233"/>
      <c r="DX116" s="233"/>
      <c r="DY116" s="233"/>
      <c r="DZ116" s="233"/>
      <c r="EA116" s="233"/>
      <c r="EB116" s="233"/>
      <c r="EC116" s="233"/>
      <c r="ED116" s="233"/>
      <c r="EE116" s="233"/>
      <c r="EF116" s="233"/>
      <c r="EG116" s="233"/>
      <c r="EH116" s="233"/>
      <c r="EI116" s="233"/>
      <c r="EJ116" s="233"/>
      <c r="EK116" s="233"/>
      <c r="EL116" s="233"/>
      <c r="EM116" s="233"/>
      <c r="EN116" s="233"/>
      <c r="EO116" s="233"/>
      <c r="EP116" s="233"/>
      <c r="EQ116" s="233"/>
      <c r="ER116" s="233"/>
      <c r="ES116" s="233"/>
      <c r="ET116" s="233"/>
      <c r="EU116" s="233"/>
      <c r="EV116" s="233"/>
      <c r="EW116" s="233"/>
      <c r="EX116" s="233"/>
      <c r="EY116" s="233"/>
      <c r="EZ116" s="233"/>
      <c r="FA116" s="233"/>
      <c r="FB116" s="233"/>
      <c r="FC116" s="233"/>
      <c r="FD116" s="233"/>
      <c r="FE116" s="233"/>
      <c r="FF116" s="233"/>
      <c r="FG116" s="233"/>
      <c r="FH116" s="233"/>
      <c r="FI116" s="395">
        <f t="shared" si="1"/>
        <v>0</v>
      </c>
    </row>
    <row r="117" spans="1:165" ht="12.75" customHeight="1" x14ac:dyDescent="0.2">
      <c r="A117" s="144" t="str">
        <f>'t1'!A107</f>
        <v>SOCIOLOGO DIRIG. CON INCARICO DI STRUTTURA SEMPLICE</v>
      </c>
      <c r="B117" s="206" t="str">
        <f>'t1'!B107</f>
        <v>TD0S67</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1372"/>
      <c r="DA117" s="233"/>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33"/>
      <c r="DW117" s="233"/>
      <c r="DX117" s="233"/>
      <c r="DY117" s="233"/>
      <c r="DZ117" s="233"/>
      <c r="EA117" s="233"/>
      <c r="EB117" s="233"/>
      <c r="EC117" s="233"/>
      <c r="ED117" s="233"/>
      <c r="EE117" s="233"/>
      <c r="EF117" s="233"/>
      <c r="EG117" s="233"/>
      <c r="EH117" s="233"/>
      <c r="EI117" s="233"/>
      <c r="EJ117" s="233"/>
      <c r="EK117" s="233"/>
      <c r="EL117" s="233"/>
      <c r="EM117" s="233"/>
      <c r="EN117" s="233"/>
      <c r="EO117" s="233"/>
      <c r="EP117" s="233"/>
      <c r="EQ117" s="233"/>
      <c r="ER117" s="233"/>
      <c r="ES117" s="233"/>
      <c r="ET117" s="233"/>
      <c r="EU117" s="233"/>
      <c r="EV117" s="233"/>
      <c r="EW117" s="233"/>
      <c r="EX117" s="233"/>
      <c r="EY117" s="233"/>
      <c r="EZ117" s="233"/>
      <c r="FA117" s="233"/>
      <c r="FB117" s="233"/>
      <c r="FC117" s="233"/>
      <c r="FD117" s="233"/>
      <c r="FE117" s="233"/>
      <c r="FF117" s="233"/>
      <c r="FG117" s="233"/>
      <c r="FH117" s="233"/>
      <c r="FI117" s="395">
        <f t="shared" si="1"/>
        <v>0</v>
      </c>
    </row>
    <row r="118" spans="1:165" ht="12.75" customHeight="1" x14ac:dyDescent="0.2">
      <c r="A118" s="144" t="str">
        <f>'t1'!A108</f>
        <v>SOCIOLOGO DIRIG. CON ALTRI INCAR.PROF.LI</v>
      </c>
      <c r="B118" s="206" t="str">
        <f>'t1'!B108</f>
        <v>TD0A67</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1372"/>
      <c r="DB118" s="233"/>
      <c r="DC118" s="233"/>
      <c r="DD118" s="233"/>
      <c r="DE118" s="233"/>
      <c r="DF118" s="233"/>
      <c r="DG118" s="233"/>
      <c r="DH118" s="233"/>
      <c r="DI118" s="233"/>
      <c r="DJ118" s="233"/>
      <c r="DK118" s="233"/>
      <c r="DL118" s="233"/>
      <c r="DM118" s="233"/>
      <c r="DN118" s="233"/>
      <c r="DO118" s="233"/>
      <c r="DP118" s="233"/>
      <c r="DQ118" s="233"/>
      <c r="DR118" s="233"/>
      <c r="DS118" s="233"/>
      <c r="DT118" s="233"/>
      <c r="DU118" s="233"/>
      <c r="DV118" s="233"/>
      <c r="DW118" s="233"/>
      <c r="DX118" s="233"/>
      <c r="DY118" s="233"/>
      <c r="DZ118" s="233"/>
      <c r="EA118" s="233"/>
      <c r="EB118" s="233"/>
      <c r="EC118" s="233"/>
      <c r="ED118" s="233"/>
      <c r="EE118" s="233"/>
      <c r="EF118" s="233"/>
      <c r="EG118" s="233"/>
      <c r="EH118" s="233"/>
      <c r="EI118" s="233"/>
      <c r="EJ118" s="233"/>
      <c r="EK118" s="233"/>
      <c r="EL118" s="233"/>
      <c r="EM118" s="233"/>
      <c r="EN118" s="233"/>
      <c r="EO118" s="233"/>
      <c r="EP118" s="233"/>
      <c r="EQ118" s="233"/>
      <c r="ER118" s="233"/>
      <c r="ES118" s="233"/>
      <c r="ET118" s="233"/>
      <c r="EU118" s="233"/>
      <c r="EV118" s="233"/>
      <c r="EW118" s="233"/>
      <c r="EX118" s="233"/>
      <c r="EY118" s="233"/>
      <c r="EZ118" s="233"/>
      <c r="FA118" s="233"/>
      <c r="FB118" s="233"/>
      <c r="FC118" s="233"/>
      <c r="FD118" s="233"/>
      <c r="FE118" s="233"/>
      <c r="FF118" s="233"/>
      <c r="FG118" s="233"/>
      <c r="FH118" s="233"/>
      <c r="FI118" s="395">
        <f t="shared" si="1"/>
        <v>0</v>
      </c>
    </row>
    <row r="119" spans="1:165" ht="12.75" customHeight="1" x14ac:dyDescent="0.2">
      <c r="A119" s="144" t="str">
        <f>'t1'!A109</f>
        <v>SOCIOLOGO DIR. A T. DETERMINATO(ART.15-SEPTIES DLGS. 502/92)</v>
      </c>
      <c r="B119" s="206" t="str">
        <f>'t1'!B109</f>
        <v>TD0611</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1372"/>
      <c r="DC119" s="233"/>
      <c r="DD119" s="233"/>
      <c r="DE119" s="233"/>
      <c r="DF119" s="233"/>
      <c r="DG119" s="233"/>
      <c r="DH119" s="233"/>
      <c r="DI119" s="233"/>
      <c r="DJ119" s="233"/>
      <c r="DK119" s="233"/>
      <c r="DL119" s="233"/>
      <c r="DM119" s="233"/>
      <c r="DN119" s="233"/>
      <c r="DO119" s="233"/>
      <c r="DP119" s="233"/>
      <c r="DQ119" s="233"/>
      <c r="DR119" s="233"/>
      <c r="DS119" s="233"/>
      <c r="DT119" s="233"/>
      <c r="DU119" s="233"/>
      <c r="DV119" s="233"/>
      <c r="DW119" s="233"/>
      <c r="DX119" s="233"/>
      <c r="DY119" s="233"/>
      <c r="DZ119" s="233"/>
      <c r="EA119" s="233"/>
      <c r="EB119" s="233"/>
      <c r="EC119" s="233"/>
      <c r="ED119" s="233"/>
      <c r="EE119" s="233"/>
      <c r="EF119" s="233"/>
      <c r="EG119" s="233"/>
      <c r="EH119" s="233"/>
      <c r="EI119" s="233"/>
      <c r="EJ119" s="233"/>
      <c r="EK119" s="233"/>
      <c r="EL119" s="233"/>
      <c r="EM119" s="233"/>
      <c r="EN119" s="233"/>
      <c r="EO119" s="233"/>
      <c r="EP119" s="233"/>
      <c r="EQ119" s="233"/>
      <c r="ER119" s="233"/>
      <c r="ES119" s="233"/>
      <c r="ET119" s="233"/>
      <c r="EU119" s="233"/>
      <c r="EV119" s="233"/>
      <c r="EW119" s="233"/>
      <c r="EX119" s="233"/>
      <c r="EY119" s="233"/>
      <c r="EZ119" s="233"/>
      <c r="FA119" s="233"/>
      <c r="FB119" s="233"/>
      <c r="FC119" s="233"/>
      <c r="FD119" s="233"/>
      <c r="FE119" s="233"/>
      <c r="FF119" s="233"/>
      <c r="FG119" s="233"/>
      <c r="FH119" s="233"/>
      <c r="FI119" s="395">
        <f t="shared" si="1"/>
        <v>0</v>
      </c>
    </row>
    <row r="120" spans="1:165" ht="12.75" customHeight="1" x14ac:dyDescent="0.2">
      <c r="A120" s="144" t="str">
        <f>'t1'!A110</f>
        <v>DIR. AMBIENTALE CON INCARICO DI STRUTTURA COMPLESSA</v>
      </c>
      <c r="B120" s="206" t="str">
        <f>'t1'!B110</f>
        <v>TD0C02</v>
      </c>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1372"/>
      <c r="DD120" s="233"/>
      <c r="DE120" s="233"/>
      <c r="DF120" s="233"/>
      <c r="DG120" s="233"/>
      <c r="DH120" s="233"/>
      <c r="DI120" s="233"/>
      <c r="DJ120" s="233"/>
      <c r="DK120" s="233"/>
      <c r="DL120" s="233"/>
      <c r="DM120" s="233"/>
      <c r="DN120" s="233"/>
      <c r="DO120" s="233"/>
      <c r="DP120" s="233"/>
      <c r="DQ120" s="233"/>
      <c r="DR120" s="233"/>
      <c r="DS120" s="233"/>
      <c r="DT120" s="233"/>
      <c r="DU120" s="233"/>
      <c r="DV120" s="233"/>
      <c r="DW120" s="233"/>
      <c r="DX120" s="233"/>
      <c r="DY120" s="233"/>
      <c r="DZ120" s="233"/>
      <c r="EA120" s="233"/>
      <c r="EB120" s="233"/>
      <c r="EC120" s="233"/>
      <c r="ED120" s="233"/>
      <c r="EE120" s="233"/>
      <c r="EF120" s="233"/>
      <c r="EG120" s="233"/>
      <c r="EH120" s="233"/>
      <c r="EI120" s="233"/>
      <c r="EJ120" s="233"/>
      <c r="EK120" s="233"/>
      <c r="EL120" s="233"/>
      <c r="EM120" s="233"/>
      <c r="EN120" s="233"/>
      <c r="EO120" s="233"/>
      <c r="EP120" s="233"/>
      <c r="EQ120" s="233"/>
      <c r="ER120" s="233"/>
      <c r="ES120" s="233"/>
      <c r="ET120" s="233"/>
      <c r="EU120" s="233"/>
      <c r="EV120" s="233"/>
      <c r="EW120" s="233"/>
      <c r="EX120" s="233"/>
      <c r="EY120" s="233"/>
      <c r="EZ120" s="233"/>
      <c r="FA120" s="233"/>
      <c r="FB120" s="233"/>
      <c r="FC120" s="233"/>
      <c r="FD120" s="233"/>
      <c r="FE120" s="233"/>
      <c r="FF120" s="233"/>
      <c r="FG120" s="233"/>
      <c r="FH120" s="233"/>
      <c r="FI120" s="395">
        <f t="shared" si="1"/>
        <v>0</v>
      </c>
    </row>
    <row r="121" spans="1:165" ht="12.75" customHeight="1" x14ac:dyDescent="0.2">
      <c r="A121" s="144" t="str">
        <f>'t1'!A111</f>
        <v>DIR. AMBIENTALE CON INCARICO DI STRUTTURA SEMPLICE</v>
      </c>
      <c r="B121" s="206" t="str">
        <f>'t1'!B111</f>
        <v>TD0S02</v>
      </c>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1372"/>
      <c r="DE121" s="233"/>
      <c r="DF121" s="233"/>
      <c r="DG121" s="233"/>
      <c r="DH121" s="233"/>
      <c r="DI121" s="233"/>
      <c r="DJ121" s="233"/>
      <c r="DK121" s="233"/>
      <c r="DL121" s="233"/>
      <c r="DM121" s="233"/>
      <c r="DN121" s="233"/>
      <c r="DO121" s="233"/>
      <c r="DP121" s="233"/>
      <c r="DQ121" s="233"/>
      <c r="DR121" s="233"/>
      <c r="DS121" s="233"/>
      <c r="DT121" s="233"/>
      <c r="DU121" s="233"/>
      <c r="DV121" s="233"/>
      <c r="DW121" s="233"/>
      <c r="DX121" s="233"/>
      <c r="DY121" s="233"/>
      <c r="DZ121" s="233"/>
      <c r="EA121" s="233"/>
      <c r="EB121" s="233"/>
      <c r="EC121" s="233"/>
      <c r="ED121" s="233"/>
      <c r="EE121" s="233"/>
      <c r="EF121" s="233"/>
      <c r="EG121" s="233"/>
      <c r="EH121" s="233"/>
      <c r="EI121" s="233"/>
      <c r="EJ121" s="233"/>
      <c r="EK121" s="233"/>
      <c r="EL121" s="233"/>
      <c r="EM121" s="233"/>
      <c r="EN121" s="233"/>
      <c r="EO121" s="233"/>
      <c r="EP121" s="233"/>
      <c r="EQ121" s="233"/>
      <c r="ER121" s="233"/>
      <c r="ES121" s="233"/>
      <c r="ET121" s="233"/>
      <c r="EU121" s="233"/>
      <c r="EV121" s="233"/>
      <c r="EW121" s="233"/>
      <c r="EX121" s="233"/>
      <c r="EY121" s="233"/>
      <c r="EZ121" s="233"/>
      <c r="FA121" s="233"/>
      <c r="FB121" s="233"/>
      <c r="FC121" s="233"/>
      <c r="FD121" s="233"/>
      <c r="FE121" s="233"/>
      <c r="FF121" s="233"/>
      <c r="FG121" s="233"/>
      <c r="FH121" s="233"/>
      <c r="FI121" s="395">
        <f t="shared" si="1"/>
        <v>0</v>
      </c>
    </row>
    <row r="122" spans="1:165" ht="12.75" customHeight="1" x14ac:dyDescent="0.2">
      <c r="A122" s="144" t="str">
        <f>'t1'!A112</f>
        <v>DIR. AMBIENTALE CON ALTRI INCAR.PROF.LI</v>
      </c>
      <c r="B122" s="206" t="str">
        <f>'t1'!B112</f>
        <v>TD0A02</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1372"/>
      <c r="DF122" s="233"/>
      <c r="DG122" s="233"/>
      <c r="DH122" s="233"/>
      <c r="DI122" s="233"/>
      <c r="DJ122" s="233"/>
      <c r="DK122" s="233"/>
      <c r="DL122" s="233"/>
      <c r="DM122" s="233"/>
      <c r="DN122" s="233"/>
      <c r="DO122" s="233"/>
      <c r="DP122" s="233"/>
      <c r="DQ122" s="233"/>
      <c r="DR122" s="233"/>
      <c r="DS122" s="233"/>
      <c r="DT122" s="233"/>
      <c r="DU122" s="233"/>
      <c r="DV122" s="233"/>
      <c r="DW122" s="233"/>
      <c r="DX122" s="233"/>
      <c r="DY122" s="233"/>
      <c r="DZ122" s="233"/>
      <c r="EA122" s="233"/>
      <c r="EB122" s="233"/>
      <c r="EC122" s="233"/>
      <c r="ED122" s="233"/>
      <c r="EE122" s="233"/>
      <c r="EF122" s="233"/>
      <c r="EG122" s="233"/>
      <c r="EH122" s="233"/>
      <c r="EI122" s="233"/>
      <c r="EJ122" s="233"/>
      <c r="EK122" s="233"/>
      <c r="EL122" s="233"/>
      <c r="EM122" s="233"/>
      <c r="EN122" s="233"/>
      <c r="EO122" s="233"/>
      <c r="EP122" s="233"/>
      <c r="EQ122" s="233"/>
      <c r="ER122" s="233"/>
      <c r="ES122" s="233"/>
      <c r="ET122" s="233"/>
      <c r="EU122" s="233"/>
      <c r="EV122" s="233"/>
      <c r="EW122" s="233"/>
      <c r="EX122" s="233"/>
      <c r="EY122" s="233"/>
      <c r="EZ122" s="233"/>
      <c r="FA122" s="233"/>
      <c r="FB122" s="233"/>
      <c r="FC122" s="233"/>
      <c r="FD122" s="233"/>
      <c r="FE122" s="233"/>
      <c r="FF122" s="233"/>
      <c r="FG122" s="233"/>
      <c r="FH122" s="233"/>
      <c r="FI122" s="395">
        <f t="shared" si="1"/>
        <v>0</v>
      </c>
    </row>
    <row r="123" spans="1:165" ht="12.75" customHeight="1" x14ac:dyDescent="0.2">
      <c r="A123" s="144" t="str">
        <f>'t1'!A113</f>
        <v>DIR. AMBIENTALE A T.DETERMINATO (ART.15-SEPTIES DLGS 502/92)</v>
      </c>
      <c r="B123" s="206" t="str">
        <f>'t1'!B113</f>
        <v>TD0810</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1372"/>
      <c r="DG123" s="233"/>
      <c r="DH123" s="233"/>
      <c r="DI123" s="233"/>
      <c r="DJ123" s="233"/>
      <c r="DK123" s="233"/>
      <c r="DL123" s="233"/>
      <c r="DM123" s="233"/>
      <c r="DN123" s="233"/>
      <c r="DO123" s="233"/>
      <c r="DP123" s="233"/>
      <c r="DQ123" s="233"/>
      <c r="DR123" s="233"/>
      <c r="DS123" s="233"/>
      <c r="DT123" s="233"/>
      <c r="DU123" s="233"/>
      <c r="DV123" s="233"/>
      <c r="DW123" s="233"/>
      <c r="DX123" s="233"/>
      <c r="DY123" s="233"/>
      <c r="DZ123" s="233"/>
      <c r="EA123" s="233"/>
      <c r="EB123" s="233"/>
      <c r="EC123" s="233"/>
      <c r="ED123" s="233"/>
      <c r="EE123" s="233"/>
      <c r="EF123" s="233"/>
      <c r="EG123" s="233"/>
      <c r="EH123" s="233"/>
      <c r="EI123" s="233"/>
      <c r="EJ123" s="233"/>
      <c r="EK123" s="233"/>
      <c r="EL123" s="233"/>
      <c r="EM123" s="233"/>
      <c r="EN123" s="233"/>
      <c r="EO123" s="233"/>
      <c r="EP123" s="233"/>
      <c r="EQ123" s="233"/>
      <c r="ER123" s="233"/>
      <c r="ES123" s="233"/>
      <c r="ET123" s="233"/>
      <c r="EU123" s="233"/>
      <c r="EV123" s="233"/>
      <c r="EW123" s="233"/>
      <c r="EX123" s="233"/>
      <c r="EY123" s="233"/>
      <c r="EZ123" s="233"/>
      <c r="FA123" s="233"/>
      <c r="FB123" s="233"/>
      <c r="FC123" s="233"/>
      <c r="FD123" s="233"/>
      <c r="FE123" s="233"/>
      <c r="FF123" s="233"/>
      <c r="FG123" s="233"/>
      <c r="FH123" s="233"/>
      <c r="FI123" s="395">
        <f t="shared" si="1"/>
        <v>0</v>
      </c>
    </row>
    <row r="124" spans="1:165" ht="12.75" customHeight="1" x14ac:dyDescent="0.2">
      <c r="A124" s="144" t="str">
        <f>'t1'!A114</f>
        <v>DIRIGENTE AMM.VO CON INCARICO DI STRUTTURA COMPLESSA</v>
      </c>
      <c r="B124" s="206" t="str">
        <f>'t1'!B114</f>
        <v>AD0032</v>
      </c>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1372"/>
      <c r="DH124" s="233"/>
      <c r="DI124" s="233"/>
      <c r="DJ124" s="233"/>
      <c r="DK124" s="233"/>
      <c r="DL124" s="233"/>
      <c r="DM124" s="233"/>
      <c r="DN124" s="233"/>
      <c r="DO124" s="233"/>
      <c r="DP124" s="233"/>
      <c r="DQ124" s="233"/>
      <c r="DR124" s="233"/>
      <c r="DS124" s="233"/>
      <c r="DT124" s="233"/>
      <c r="DU124" s="233"/>
      <c r="DV124" s="233"/>
      <c r="DW124" s="233"/>
      <c r="DX124" s="233"/>
      <c r="DY124" s="233"/>
      <c r="DZ124" s="233"/>
      <c r="EA124" s="233"/>
      <c r="EB124" s="233"/>
      <c r="EC124" s="233"/>
      <c r="ED124" s="233"/>
      <c r="EE124" s="233"/>
      <c r="EF124" s="233"/>
      <c r="EG124" s="233"/>
      <c r="EH124" s="233"/>
      <c r="EI124" s="233"/>
      <c r="EJ124" s="233"/>
      <c r="EK124" s="233"/>
      <c r="EL124" s="233"/>
      <c r="EM124" s="233"/>
      <c r="EN124" s="233"/>
      <c r="EO124" s="233"/>
      <c r="EP124" s="233"/>
      <c r="EQ124" s="233"/>
      <c r="ER124" s="233"/>
      <c r="ES124" s="233"/>
      <c r="ET124" s="233"/>
      <c r="EU124" s="233"/>
      <c r="EV124" s="233"/>
      <c r="EW124" s="233"/>
      <c r="EX124" s="233"/>
      <c r="EY124" s="233"/>
      <c r="EZ124" s="233"/>
      <c r="FA124" s="233"/>
      <c r="FB124" s="233"/>
      <c r="FC124" s="233"/>
      <c r="FD124" s="233"/>
      <c r="FE124" s="233"/>
      <c r="FF124" s="233"/>
      <c r="FG124" s="233"/>
      <c r="FH124" s="233"/>
      <c r="FI124" s="395">
        <f t="shared" si="1"/>
        <v>0</v>
      </c>
    </row>
    <row r="125" spans="1:165" ht="12.75" customHeight="1" x14ac:dyDescent="0.2">
      <c r="A125" s="144" t="str">
        <f>'t1'!A115</f>
        <v>DIRIGENTE AMM.VO CON INCARICO DI STRUTTURA SEMPLICE</v>
      </c>
      <c r="B125" s="206" t="str">
        <f>'t1'!B115</f>
        <v>AD0S31</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1372"/>
      <c r="DI125" s="233"/>
      <c r="DJ125" s="233"/>
      <c r="DK125" s="233"/>
      <c r="DL125" s="233"/>
      <c r="DM125" s="233"/>
      <c r="DN125" s="233"/>
      <c r="DO125" s="233"/>
      <c r="DP125" s="233"/>
      <c r="DQ125" s="233"/>
      <c r="DR125" s="233"/>
      <c r="DS125" s="233"/>
      <c r="DT125" s="233"/>
      <c r="DU125" s="233"/>
      <c r="DV125" s="233"/>
      <c r="DW125" s="233"/>
      <c r="DX125" s="233"/>
      <c r="DY125" s="233"/>
      <c r="DZ125" s="233"/>
      <c r="EA125" s="233"/>
      <c r="EB125" s="233"/>
      <c r="EC125" s="233"/>
      <c r="ED125" s="233"/>
      <c r="EE125" s="233"/>
      <c r="EF125" s="233"/>
      <c r="EG125" s="233"/>
      <c r="EH125" s="233"/>
      <c r="EI125" s="233"/>
      <c r="EJ125" s="233"/>
      <c r="EK125" s="233"/>
      <c r="EL125" s="233"/>
      <c r="EM125" s="233"/>
      <c r="EN125" s="233"/>
      <c r="EO125" s="233"/>
      <c r="EP125" s="233"/>
      <c r="EQ125" s="233"/>
      <c r="ER125" s="233"/>
      <c r="ES125" s="233"/>
      <c r="ET125" s="233"/>
      <c r="EU125" s="233"/>
      <c r="EV125" s="233"/>
      <c r="EW125" s="233"/>
      <c r="EX125" s="233"/>
      <c r="EY125" s="233"/>
      <c r="EZ125" s="233"/>
      <c r="FA125" s="233"/>
      <c r="FB125" s="233"/>
      <c r="FC125" s="233"/>
      <c r="FD125" s="233"/>
      <c r="FE125" s="233"/>
      <c r="FF125" s="233"/>
      <c r="FG125" s="233"/>
      <c r="FH125" s="233"/>
      <c r="FI125" s="395">
        <f t="shared" si="1"/>
        <v>0</v>
      </c>
    </row>
    <row r="126" spans="1:165" ht="12.75" customHeight="1" x14ac:dyDescent="0.2">
      <c r="A126" s="144" t="str">
        <f>'t1'!A116</f>
        <v>DIRIGENTE AMM.VO CON ALTRI INCAR.PROF.LI</v>
      </c>
      <c r="B126" s="206" t="str">
        <f>'t1'!B116</f>
        <v>AD0A31</v>
      </c>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1372"/>
      <c r="DJ126" s="233"/>
      <c r="DK126" s="233"/>
      <c r="DL126" s="233"/>
      <c r="DM126" s="233"/>
      <c r="DN126" s="233"/>
      <c r="DO126" s="233"/>
      <c r="DP126" s="233"/>
      <c r="DQ126" s="233"/>
      <c r="DR126" s="233"/>
      <c r="DS126" s="233"/>
      <c r="DT126" s="233"/>
      <c r="DU126" s="233"/>
      <c r="DV126" s="233"/>
      <c r="DW126" s="233"/>
      <c r="DX126" s="233"/>
      <c r="DY126" s="233"/>
      <c r="DZ126" s="233"/>
      <c r="EA126" s="233"/>
      <c r="EB126" s="233"/>
      <c r="EC126" s="233"/>
      <c r="ED126" s="233"/>
      <c r="EE126" s="233"/>
      <c r="EF126" s="233"/>
      <c r="EG126" s="233"/>
      <c r="EH126" s="233"/>
      <c r="EI126" s="233"/>
      <c r="EJ126" s="233"/>
      <c r="EK126" s="233"/>
      <c r="EL126" s="233"/>
      <c r="EM126" s="233"/>
      <c r="EN126" s="233"/>
      <c r="EO126" s="233"/>
      <c r="EP126" s="233"/>
      <c r="EQ126" s="233"/>
      <c r="ER126" s="233"/>
      <c r="ES126" s="233"/>
      <c r="ET126" s="233"/>
      <c r="EU126" s="233"/>
      <c r="EV126" s="233"/>
      <c r="EW126" s="233"/>
      <c r="EX126" s="233"/>
      <c r="EY126" s="233"/>
      <c r="EZ126" s="233"/>
      <c r="FA126" s="233"/>
      <c r="FB126" s="233"/>
      <c r="FC126" s="233"/>
      <c r="FD126" s="233"/>
      <c r="FE126" s="233"/>
      <c r="FF126" s="233"/>
      <c r="FG126" s="233"/>
      <c r="FH126" s="233"/>
      <c r="FI126" s="395">
        <f t="shared" si="1"/>
        <v>0</v>
      </c>
    </row>
    <row r="127" spans="1:165" ht="12.75" customHeight="1" x14ac:dyDescent="0.2">
      <c r="A127" s="144" t="str">
        <f>'t1'!A117</f>
        <v>DIRIG. AMM.VO A T. DETERMINATO (ART. 15-SEPTIES DLGS.502/92)</v>
      </c>
      <c r="B127" s="206" t="str">
        <f>'t1'!B117</f>
        <v>AD0612</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1372"/>
      <c r="DK127" s="233"/>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c r="EQ127" s="233"/>
      <c r="ER127" s="233"/>
      <c r="ES127" s="233"/>
      <c r="ET127" s="233"/>
      <c r="EU127" s="233"/>
      <c r="EV127" s="233"/>
      <c r="EW127" s="233"/>
      <c r="EX127" s="233"/>
      <c r="EY127" s="233"/>
      <c r="EZ127" s="233"/>
      <c r="FA127" s="233"/>
      <c r="FB127" s="233"/>
      <c r="FC127" s="233"/>
      <c r="FD127" s="233"/>
      <c r="FE127" s="233"/>
      <c r="FF127" s="233"/>
      <c r="FG127" s="233"/>
      <c r="FH127" s="233"/>
      <c r="FI127" s="395">
        <f t="shared" si="1"/>
        <v>0</v>
      </c>
    </row>
    <row r="128" spans="1:165" ht="12.75" customHeight="1" x14ac:dyDescent="0.2">
      <c r="A128" s="144" t="str">
        <f>'t1'!A118</f>
        <v>RICERCATORE SANITARIO</v>
      </c>
      <c r="B128" s="206" t="str">
        <f>'t1'!B118</f>
        <v>N18694</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1372"/>
      <c r="DL128" s="233"/>
      <c r="DM128" s="233"/>
      <c r="DN128" s="233"/>
      <c r="DO128" s="233"/>
      <c r="DP128" s="233"/>
      <c r="DQ128" s="233"/>
      <c r="DR128" s="233"/>
      <c r="DS128" s="233"/>
      <c r="DT128" s="233"/>
      <c r="DU128" s="233"/>
      <c r="DV128" s="233"/>
      <c r="DW128" s="233"/>
      <c r="DX128" s="233"/>
      <c r="DY128" s="233"/>
      <c r="DZ128" s="233"/>
      <c r="EA128" s="233"/>
      <c r="EB128" s="233"/>
      <c r="EC128" s="233"/>
      <c r="ED128" s="233"/>
      <c r="EE128" s="233"/>
      <c r="EF128" s="233"/>
      <c r="EG128" s="233"/>
      <c r="EH128" s="233"/>
      <c r="EI128" s="233"/>
      <c r="EJ128" s="233"/>
      <c r="EK128" s="233"/>
      <c r="EL128" s="233"/>
      <c r="EM128" s="233"/>
      <c r="EN128" s="233"/>
      <c r="EO128" s="233"/>
      <c r="EP128" s="233"/>
      <c r="EQ128" s="233"/>
      <c r="ER128" s="233"/>
      <c r="ES128" s="233"/>
      <c r="ET128" s="233"/>
      <c r="EU128" s="233"/>
      <c r="EV128" s="233"/>
      <c r="EW128" s="233"/>
      <c r="EX128" s="233"/>
      <c r="EY128" s="233"/>
      <c r="EZ128" s="233"/>
      <c r="FA128" s="233"/>
      <c r="FB128" s="233"/>
      <c r="FC128" s="233"/>
      <c r="FD128" s="233"/>
      <c r="FE128" s="233"/>
      <c r="FF128" s="233"/>
      <c r="FG128" s="233"/>
      <c r="FH128" s="233"/>
      <c r="FI128" s="395">
        <f t="shared" si="1"/>
        <v>0</v>
      </c>
    </row>
    <row r="129" spans="1:165" ht="12.75" customHeight="1" x14ac:dyDescent="0.2">
      <c r="A129" s="144" t="str">
        <f>'t1'!A119</f>
        <v>COLLABORATORE PROF.LE DI RICERCA SANITARIA</v>
      </c>
      <c r="B129" s="206" t="str">
        <f>'t1'!B119</f>
        <v>N16695</v>
      </c>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c r="DL129" s="1372"/>
      <c r="DM129" s="233"/>
      <c r="DN129" s="233"/>
      <c r="DO129" s="233"/>
      <c r="DP129" s="233"/>
      <c r="DQ129" s="233"/>
      <c r="DR129" s="233"/>
      <c r="DS129" s="233"/>
      <c r="DT129" s="233"/>
      <c r="DU129" s="233"/>
      <c r="DV129" s="233"/>
      <c r="DW129" s="233"/>
      <c r="DX129" s="233"/>
      <c r="DY129" s="233"/>
      <c r="DZ129" s="233"/>
      <c r="EA129" s="233"/>
      <c r="EB129" s="233"/>
      <c r="EC129" s="233"/>
      <c r="ED129" s="233"/>
      <c r="EE129" s="233"/>
      <c r="EF129" s="233"/>
      <c r="EG129" s="233"/>
      <c r="EH129" s="233"/>
      <c r="EI129" s="233"/>
      <c r="EJ129" s="233"/>
      <c r="EK129" s="233"/>
      <c r="EL129" s="233"/>
      <c r="EM129" s="233"/>
      <c r="EN129" s="233"/>
      <c r="EO129" s="233"/>
      <c r="EP129" s="233"/>
      <c r="EQ129" s="233"/>
      <c r="ER129" s="233"/>
      <c r="ES129" s="233"/>
      <c r="ET129" s="233"/>
      <c r="EU129" s="233"/>
      <c r="EV129" s="233"/>
      <c r="EW129" s="233"/>
      <c r="EX129" s="233"/>
      <c r="EY129" s="233"/>
      <c r="EZ129" s="233"/>
      <c r="FA129" s="233"/>
      <c r="FB129" s="233"/>
      <c r="FC129" s="233"/>
      <c r="FD129" s="233"/>
      <c r="FE129" s="233"/>
      <c r="FF129" s="233"/>
      <c r="FG129" s="233"/>
      <c r="FH129" s="233"/>
      <c r="FI129" s="395">
        <f t="shared" si="1"/>
        <v>0</v>
      </c>
    </row>
    <row r="130" spans="1:165" ht="12.75" customHeight="1" x14ac:dyDescent="0.2">
      <c r="A130" s="144" t="str">
        <f>'t1'!A120</f>
        <v>RUOLO SANITARIO - PROF. SANITARIE INFERMIERISTICHE E.Q.</v>
      </c>
      <c r="B130" s="206" t="str">
        <f>'t1'!B120</f>
        <v>SEQINF</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1372"/>
      <c r="DN130" s="233"/>
      <c r="DO130" s="233"/>
      <c r="DP130" s="233"/>
      <c r="DQ130" s="233"/>
      <c r="DR130" s="233"/>
      <c r="DS130" s="233"/>
      <c r="DT130" s="233"/>
      <c r="DU130" s="233"/>
      <c r="DV130" s="233"/>
      <c r="DW130" s="233"/>
      <c r="DX130" s="233"/>
      <c r="DY130" s="233"/>
      <c r="DZ130" s="233"/>
      <c r="EA130" s="233"/>
      <c r="EB130" s="233"/>
      <c r="EC130" s="233"/>
      <c r="ED130" s="233"/>
      <c r="EE130" s="233"/>
      <c r="EF130" s="233"/>
      <c r="EG130" s="233"/>
      <c r="EH130" s="233"/>
      <c r="EI130" s="233"/>
      <c r="EJ130" s="233"/>
      <c r="EK130" s="233"/>
      <c r="EL130" s="233"/>
      <c r="EM130" s="233"/>
      <c r="EN130" s="233"/>
      <c r="EO130" s="233"/>
      <c r="EP130" s="233"/>
      <c r="EQ130" s="233"/>
      <c r="ER130" s="233"/>
      <c r="ES130" s="233"/>
      <c r="ET130" s="233"/>
      <c r="EU130" s="233"/>
      <c r="EV130" s="233"/>
      <c r="EW130" s="233"/>
      <c r="EX130" s="233"/>
      <c r="EY130" s="233"/>
      <c r="EZ130" s="233"/>
      <c r="FA130" s="233"/>
      <c r="FB130" s="233"/>
      <c r="FC130" s="233"/>
      <c r="FD130" s="233"/>
      <c r="FE130" s="233"/>
      <c r="FF130" s="233"/>
      <c r="FG130" s="233"/>
      <c r="FH130" s="233"/>
      <c r="FI130" s="395">
        <f t="shared" si="1"/>
        <v>0</v>
      </c>
    </row>
    <row r="131" spans="1:165" ht="12.75" customHeight="1" x14ac:dyDescent="0.2">
      <c r="A131" s="144" t="str">
        <f>'t1'!A121</f>
        <v>RUOLO SANITARIO - PROF. SANITARIA OSTETRICA E.Q.</v>
      </c>
      <c r="B131" s="206" t="str">
        <f>'t1'!B121</f>
        <v>SEQOST</v>
      </c>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1372"/>
      <c r="DO131" s="233"/>
      <c r="DP131" s="233"/>
      <c r="DQ131" s="233"/>
      <c r="DR131" s="233"/>
      <c r="DS131" s="233"/>
      <c r="DT131" s="233"/>
      <c r="DU131" s="233"/>
      <c r="DV131" s="233"/>
      <c r="DW131" s="233"/>
      <c r="DX131" s="233"/>
      <c r="DY131" s="233"/>
      <c r="DZ131" s="233"/>
      <c r="EA131" s="233"/>
      <c r="EB131" s="233"/>
      <c r="EC131" s="233"/>
      <c r="ED131" s="233"/>
      <c r="EE131" s="233"/>
      <c r="EF131" s="233"/>
      <c r="EG131" s="233"/>
      <c r="EH131" s="233"/>
      <c r="EI131" s="233"/>
      <c r="EJ131" s="233"/>
      <c r="EK131" s="233"/>
      <c r="EL131" s="233"/>
      <c r="EM131" s="233"/>
      <c r="EN131" s="233"/>
      <c r="EO131" s="233"/>
      <c r="EP131" s="233"/>
      <c r="EQ131" s="233"/>
      <c r="ER131" s="233"/>
      <c r="ES131" s="233"/>
      <c r="ET131" s="233"/>
      <c r="EU131" s="233"/>
      <c r="EV131" s="233"/>
      <c r="EW131" s="233"/>
      <c r="EX131" s="233"/>
      <c r="EY131" s="233"/>
      <c r="EZ131" s="233"/>
      <c r="FA131" s="233"/>
      <c r="FB131" s="233"/>
      <c r="FC131" s="233"/>
      <c r="FD131" s="233"/>
      <c r="FE131" s="233"/>
      <c r="FF131" s="233"/>
      <c r="FG131" s="233"/>
      <c r="FH131" s="233"/>
      <c r="FI131" s="395">
        <f t="shared" si="1"/>
        <v>0</v>
      </c>
    </row>
    <row r="132" spans="1:165" ht="12.75" customHeight="1" x14ac:dyDescent="0.2">
      <c r="A132" s="144" t="str">
        <f>'t1'!A122</f>
        <v>RUOLO SANITARIO - PROFESSIONI TECNICO SANITARIE E.Q.</v>
      </c>
      <c r="B132" s="206" t="str">
        <f>'t1'!B122</f>
        <v>SEQTCN</v>
      </c>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1372"/>
      <c r="DP132" s="233"/>
      <c r="DQ132" s="233"/>
      <c r="DR132" s="233"/>
      <c r="DS132" s="233"/>
      <c r="DT132" s="233"/>
      <c r="DU132" s="233"/>
      <c r="DV132" s="233"/>
      <c r="DW132" s="233"/>
      <c r="DX132" s="233"/>
      <c r="DY132" s="233"/>
      <c r="DZ132" s="233"/>
      <c r="EA132" s="233"/>
      <c r="EB132" s="233"/>
      <c r="EC132" s="233"/>
      <c r="ED132" s="233"/>
      <c r="EE132" s="233"/>
      <c r="EF132" s="233"/>
      <c r="EG132" s="233"/>
      <c r="EH132" s="233"/>
      <c r="EI132" s="233"/>
      <c r="EJ132" s="233"/>
      <c r="EK132" s="233"/>
      <c r="EL132" s="233"/>
      <c r="EM132" s="233"/>
      <c r="EN132" s="233"/>
      <c r="EO132" s="233"/>
      <c r="EP132" s="233"/>
      <c r="EQ132" s="233"/>
      <c r="ER132" s="233"/>
      <c r="ES132" s="233"/>
      <c r="ET132" s="233"/>
      <c r="EU132" s="233"/>
      <c r="EV132" s="233"/>
      <c r="EW132" s="233"/>
      <c r="EX132" s="233"/>
      <c r="EY132" s="233"/>
      <c r="EZ132" s="233"/>
      <c r="FA132" s="233"/>
      <c r="FB132" s="233"/>
      <c r="FC132" s="233"/>
      <c r="FD132" s="233"/>
      <c r="FE132" s="233"/>
      <c r="FF132" s="233"/>
      <c r="FG132" s="233"/>
      <c r="FH132" s="233"/>
      <c r="FI132" s="395">
        <f t="shared" si="1"/>
        <v>0</v>
      </c>
    </row>
    <row r="133" spans="1:165" ht="12.75" customHeight="1" x14ac:dyDescent="0.2">
      <c r="A133" s="144" t="str">
        <f>'t1'!A123</f>
        <v>RUOLO SANITARIO - PROF. SANITARIE DELLA RIABILITAZIONE E.Q.</v>
      </c>
      <c r="B133" s="206" t="str">
        <f>'t1'!B123</f>
        <v>SEQRAB</v>
      </c>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1372"/>
      <c r="DQ133" s="233"/>
      <c r="DR133" s="233"/>
      <c r="DS133" s="233"/>
      <c r="DT133" s="233"/>
      <c r="DU133" s="233"/>
      <c r="DV133" s="233"/>
      <c r="DW133" s="233"/>
      <c r="DX133" s="233"/>
      <c r="DY133" s="233"/>
      <c r="DZ133" s="233"/>
      <c r="EA133" s="233"/>
      <c r="EB133" s="233"/>
      <c r="EC133" s="233"/>
      <c r="ED133" s="233"/>
      <c r="EE133" s="233"/>
      <c r="EF133" s="233"/>
      <c r="EG133" s="233"/>
      <c r="EH133" s="233"/>
      <c r="EI133" s="233"/>
      <c r="EJ133" s="233"/>
      <c r="EK133" s="233"/>
      <c r="EL133" s="233"/>
      <c r="EM133" s="233"/>
      <c r="EN133" s="233"/>
      <c r="EO133" s="233"/>
      <c r="EP133" s="233"/>
      <c r="EQ133" s="233"/>
      <c r="ER133" s="233"/>
      <c r="ES133" s="233"/>
      <c r="ET133" s="233"/>
      <c r="EU133" s="233"/>
      <c r="EV133" s="233"/>
      <c r="EW133" s="233"/>
      <c r="EX133" s="233"/>
      <c r="EY133" s="233"/>
      <c r="EZ133" s="233"/>
      <c r="FA133" s="233"/>
      <c r="FB133" s="233"/>
      <c r="FC133" s="233"/>
      <c r="FD133" s="233"/>
      <c r="FE133" s="233"/>
      <c r="FF133" s="233"/>
      <c r="FG133" s="233"/>
      <c r="FH133" s="233"/>
      <c r="FI133" s="395">
        <f t="shared" si="1"/>
        <v>0</v>
      </c>
    </row>
    <row r="134" spans="1:165" ht="12.75" customHeight="1" x14ac:dyDescent="0.2">
      <c r="A134" s="144" t="str">
        <f>'t1'!A124</f>
        <v>RUOLO SANITARIO - PROF. SANITARIE DELLA PREVENZIONE E.Q.</v>
      </c>
      <c r="B134" s="206" t="str">
        <f>'t1'!B124</f>
        <v>SEQPRV</v>
      </c>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1372"/>
      <c r="DR134" s="233"/>
      <c r="DS134" s="233"/>
      <c r="DT134" s="233"/>
      <c r="DU134" s="233"/>
      <c r="DV134" s="233"/>
      <c r="DW134" s="233"/>
      <c r="DX134" s="233"/>
      <c r="DY134" s="233"/>
      <c r="DZ134" s="233"/>
      <c r="EA134" s="233"/>
      <c r="EB134" s="233"/>
      <c r="EC134" s="233"/>
      <c r="ED134" s="233"/>
      <c r="EE134" s="233"/>
      <c r="EF134" s="233"/>
      <c r="EG134" s="233"/>
      <c r="EH134" s="233"/>
      <c r="EI134" s="233"/>
      <c r="EJ134" s="233"/>
      <c r="EK134" s="233"/>
      <c r="EL134" s="233"/>
      <c r="EM134" s="233"/>
      <c r="EN134" s="233"/>
      <c r="EO134" s="233"/>
      <c r="EP134" s="233"/>
      <c r="EQ134" s="233"/>
      <c r="ER134" s="233"/>
      <c r="ES134" s="233"/>
      <c r="ET134" s="233"/>
      <c r="EU134" s="233"/>
      <c r="EV134" s="233"/>
      <c r="EW134" s="233"/>
      <c r="EX134" s="233"/>
      <c r="EY134" s="233"/>
      <c r="EZ134" s="233"/>
      <c r="FA134" s="233"/>
      <c r="FB134" s="233"/>
      <c r="FC134" s="233"/>
      <c r="FD134" s="233"/>
      <c r="FE134" s="233"/>
      <c r="FF134" s="233"/>
      <c r="FG134" s="233"/>
      <c r="FH134" s="233"/>
      <c r="FI134" s="395">
        <f t="shared" si="1"/>
        <v>0</v>
      </c>
    </row>
    <row r="135" spans="1:165" ht="12.75" customHeight="1" x14ac:dyDescent="0.2">
      <c r="A135" s="144" t="str">
        <f>'t1'!A125</f>
        <v>RUOLO SANITARIO - PROF. SAN. INFERM. SENIOR ESAURIMENTO E.Q.</v>
      </c>
      <c r="B135" s="206" t="str">
        <f>'t1'!B125</f>
        <v>SEQINE</v>
      </c>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c r="DL135" s="233"/>
      <c r="DM135" s="233"/>
      <c r="DN135" s="233"/>
      <c r="DO135" s="233"/>
      <c r="DP135" s="233"/>
      <c r="DQ135" s="233"/>
      <c r="DR135" s="1372"/>
      <c r="DS135" s="233"/>
      <c r="DT135" s="233"/>
      <c r="DU135" s="233"/>
      <c r="DV135" s="233"/>
      <c r="DW135" s="233"/>
      <c r="DX135" s="233"/>
      <c r="DY135" s="233"/>
      <c r="DZ135" s="233"/>
      <c r="EA135" s="233"/>
      <c r="EB135" s="233"/>
      <c r="EC135" s="233"/>
      <c r="ED135" s="233"/>
      <c r="EE135" s="233"/>
      <c r="EF135" s="233"/>
      <c r="EG135" s="233"/>
      <c r="EH135" s="233"/>
      <c r="EI135" s="233"/>
      <c r="EJ135" s="233"/>
      <c r="EK135" s="233"/>
      <c r="EL135" s="233"/>
      <c r="EM135" s="233"/>
      <c r="EN135" s="233"/>
      <c r="EO135" s="233"/>
      <c r="EP135" s="233"/>
      <c r="EQ135" s="233"/>
      <c r="ER135" s="233"/>
      <c r="ES135" s="233"/>
      <c r="ET135" s="233"/>
      <c r="EU135" s="233"/>
      <c r="EV135" s="233"/>
      <c r="EW135" s="233"/>
      <c r="EX135" s="233"/>
      <c r="EY135" s="233"/>
      <c r="EZ135" s="233"/>
      <c r="FA135" s="233"/>
      <c r="FB135" s="233"/>
      <c r="FC135" s="233"/>
      <c r="FD135" s="233"/>
      <c r="FE135" s="233"/>
      <c r="FF135" s="233"/>
      <c r="FG135" s="233"/>
      <c r="FH135" s="233"/>
      <c r="FI135" s="395">
        <f t="shared" si="1"/>
        <v>0</v>
      </c>
    </row>
    <row r="136" spans="1:165" ht="12.75" customHeight="1" x14ac:dyDescent="0.2">
      <c r="A136" s="144" t="str">
        <f>'t1'!A126</f>
        <v>RUOLO SANITARIO - ALTRI PROF. SAN. SENIOR A ESAURIMENTO E.Q.</v>
      </c>
      <c r="B136" s="206" t="str">
        <f>'t1'!B126</f>
        <v>SEQASE</v>
      </c>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1372"/>
      <c r="DT136" s="233"/>
      <c r="DU136" s="233"/>
      <c r="DV136" s="233"/>
      <c r="DW136" s="233"/>
      <c r="DX136" s="233"/>
      <c r="DY136" s="233"/>
      <c r="DZ136" s="233"/>
      <c r="EA136" s="233"/>
      <c r="EB136" s="233"/>
      <c r="EC136" s="233"/>
      <c r="ED136" s="233"/>
      <c r="EE136" s="233"/>
      <c r="EF136" s="233"/>
      <c r="EG136" s="233"/>
      <c r="EH136" s="233"/>
      <c r="EI136" s="233"/>
      <c r="EJ136" s="233"/>
      <c r="EK136" s="233"/>
      <c r="EL136" s="233"/>
      <c r="EM136" s="233"/>
      <c r="EN136" s="233"/>
      <c r="EO136" s="233"/>
      <c r="EP136" s="233"/>
      <c r="EQ136" s="233"/>
      <c r="ER136" s="233"/>
      <c r="ES136" s="233"/>
      <c r="ET136" s="233"/>
      <c r="EU136" s="233"/>
      <c r="EV136" s="233"/>
      <c r="EW136" s="233"/>
      <c r="EX136" s="233"/>
      <c r="EY136" s="233"/>
      <c r="EZ136" s="233"/>
      <c r="FA136" s="233"/>
      <c r="FB136" s="233"/>
      <c r="FC136" s="233"/>
      <c r="FD136" s="233"/>
      <c r="FE136" s="233"/>
      <c r="FF136" s="233"/>
      <c r="FG136" s="233"/>
      <c r="FH136" s="233"/>
      <c r="FI136" s="395">
        <f t="shared" si="1"/>
        <v>0</v>
      </c>
    </row>
    <row r="137" spans="1:165" ht="12.75" customHeight="1" x14ac:dyDescent="0.2">
      <c r="A137" s="144" t="str">
        <f>'t1'!A127</f>
        <v>RUOLO SOCIOSANITARIO - ASSISTENTE SOCIALE E.Q.</v>
      </c>
      <c r="B137" s="206" t="str">
        <f>'t1'!B127</f>
        <v>KEQASC</v>
      </c>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1372"/>
      <c r="DU137" s="233"/>
      <c r="DV137" s="233"/>
      <c r="DW137" s="233"/>
      <c r="DX137" s="233"/>
      <c r="DY137" s="233"/>
      <c r="DZ137" s="233"/>
      <c r="EA137" s="233"/>
      <c r="EB137" s="233"/>
      <c r="EC137" s="233"/>
      <c r="ED137" s="233"/>
      <c r="EE137" s="233"/>
      <c r="EF137" s="233"/>
      <c r="EG137" s="233"/>
      <c r="EH137" s="233"/>
      <c r="EI137" s="233"/>
      <c r="EJ137" s="233"/>
      <c r="EK137" s="233"/>
      <c r="EL137" s="233"/>
      <c r="EM137" s="233"/>
      <c r="EN137" s="233"/>
      <c r="EO137" s="233"/>
      <c r="EP137" s="233"/>
      <c r="EQ137" s="233"/>
      <c r="ER137" s="233"/>
      <c r="ES137" s="233"/>
      <c r="ET137" s="233"/>
      <c r="EU137" s="233"/>
      <c r="EV137" s="233"/>
      <c r="EW137" s="233"/>
      <c r="EX137" s="233"/>
      <c r="EY137" s="233"/>
      <c r="EZ137" s="233"/>
      <c r="FA137" s="233"/>
      <c r="FB137" s="233"/>
      <c r="FC137" s="233"/>
      <c r="FD137" s="233"/>
      <c r="FE137" s="233"/>
      <c r="FF137" s="233"/>
      <c r="FG137" s="233"/>
      <c r="FH137" s="233"/>
      <c r="FI137" s="395">
        <f t="shared" si="1"/>
        <v>0</v>
      </c>
    </row>
    <row r="138" spans="1:165" ht="12.75" customHeight="1" x14ac:dyDescent="0.2">
      <c r="A138" s="144" t="str">
        <f>'t1'!A128</f>
        <v>RUOLO SOCIOSANITARIO - ASSIST. SOC. SENIOR ESAURIMENTO E.Q.</v>
      </c>
      <c r="B138" s="206" t="str">
        <f>'t1'!B128</f>
        <v>KEQSCE</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1372"/>
      <c r="DV138" s="233"/>
      <c r="DW138" s="233"/>
      <c r="DX138" s="233"/>
      <c r="DY138" s="233"/>
      <c r="DZ138" s="233"/>
      <c r="EA138" s="233"/>
      <c r="EB138" s="233"/>
      <c r="EC138" s="233"/>
      <c r="ED138" s="233"/>
      <c r="EE138" s="233"/>
      <c r="EF138" s="233"/>
      <c r="EG138" s="233"/>
      <c r="EH138" s="233"/>
      <c r="EI138" s="233"/>
      <c r="EJ138" s="233"/>
      <c r="EK138" s="233"/>
      <c r="EL138" s="233"/>
      <c r="EM138" s="233"/>
      <c r="EN138" s="233"/>
      <c r="EO138" s="233"/>
      <c r="EP138" s="233"/>
      <c r="EQ138" s="233"/>
      <c r="ER138" s="233"/>
      <c r="ES138" s="233"/>
      <c r="ET138" s="233"/>
      <c r="EU138" s="233"/>
      <c r="EV138" s="233"/>
      <c r="EW138" s="233"/>
      <c r="EX138" s="233"/>
      <c r="EY138" s="233"/>
      <c r="EZ138" s="233"/>
      <c r="FA138" s="233"/>
      <c r="FB138" s="233"/>
      <c r="FC138" s="233"/>
      <c r="FD138" s="233"/>
      <c r="FE138" s="233"/>
      <c r="FF138" s="233"/>
      <c r="FG138" s="233"/>
      <c r="FH138" s="233"/>
      <c r="FI138" s="395">
        <f t="shared" si="1"/>
        <v>0</v>
      </c>
    </row>
    <row r="139" spans="1:165" ht="12.75" customHeight="1" x14ac:dyDescent="0.2">
      <c r="A139" s="144" t="str">
        <f>'t1'!A129</f>
        <v>RUOLO PROFESSIONALE - SPECIALISTA DELLA COMUNIC. ISTIT. E.Q.</v>
      </c>
      <c r="B139" s="206" t="str">
        <f>'t1'!B129</f>
        <v>PEQ871</v>
      </c>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1372"/>
      <c r="DW139" s="233"/>
      <c r="DX139" s="233"/>
      <c r="DY139" s="233"/>
      <c r="DZ139" s="233"/>
      <c r="EA139" s="233"/>
      <c r="EB139" s="233"/>
      <c r="EC139" s="233"/>
      <c r="ED139" s="233"/>
      <c r="EE139" s="233"/>
      <c r="EF139" s="233"/>
      <c r="EG139" s="233"/>
      <c r="EH139" s="233"/>
      <c r="EI139" s="233"/>
      <c r="EJ139" s="233"/>
      <c r="EK139" s="233"/>
      <c r="EL139" s="233"/>
      <c r="EM139" s="233"/>
      <c r="EN139" s="233"/>
      <c r="EO139" s="233"/>
      <c r="EP139" s="233"/>
      <c r="EQ139" s="233"/>
      <c r="ER139" s="233"/>
      <c r="ES139" s="233"/>
      <c r="ET139" s="233"/>
      <c r="EU139" s="233"/>
      <c r="EV139" s="233"/>
      <c r="EW139" s="233"/>
      <c r="EX139" s="233"/>
      <c r="EY139" s="233"/>
      <c r="EZ139" s="233"/>
      <c r="FA139" s="233"/>
      <c r="FB139" s="233"/>
      <c r="FC139" s="233"/>
      <c r="FD139" s="233"/>
      <c r="FE139" s="233"/>
      <c r="FF139" s="233"/>
      <c r="FG139" s="233"/>
      <c r="FH139" s="233"/>
      <c r="FI139" s="395">
        <f t="shared" si="1"/>
        <v>0</v>
      </c>
    </row>
    <row r="140" spans="1:165" ht="12.75" customHeight="1" x14ac:dyDescent="0.2">
      <c r="A140" s="144" t="str">
        <f>'t1'!A130</f>
        <v>RUOLO PROFESSIONALE - SPECIALISTA RAPPORTI CON I MEDIA E.Q.</v>
      </c>
      <c r="B140" s="206" t="str">
        <f>'t1'!B130</f>
        <v>PEQ872</v>
      </c>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33"/>
      <c r="DW140" s="1372"/>
      <c r="DX140" s="233"/>
      <c r="DY140" s="233"/>
      <c r="DZ140" s="233"/>
      <c r="EA140" s="233"/>
      <c r="EB140" s="233"/>
      <c r="EC140" s="233"/>
      <c r="ED140" s="233"/>
      <c r="EE140" s="233"/>
      <c r="EF140" s="233"/>
      <c r="EG140" s="233"/>
      <c r="EH140" s="233"/>
      <c r="EI140" s="233"/>
      <c r="EJ140" s="233"/>
      <c r="EK140" s="233"/>
      <c r="EL140" s="233"/>
      <c r="EM140" s="233"/>
      <c r="EN140" s="233"/>
      <c r="EO140" s="233"/>
      <c r="EP140" s="233"/>
      <c r="EQ140" s="233"/>
      <c r="ER140" s="233"/>
      <c r="ES140" s="233"/>
      <c r="ET140" s="233"/>
      <c r="EU140" s="233"/>
      <c r="EV140" s="233"/>
      <c r="EW140" s="233"/>
      <c r="EX140" s="233"/>
      <c r="EY140" s="233"/>
      <c r="EZ140" s="233"/>
      <c r="FA140" s="233"/>
      <c r="FB140" s="233"/>
      <c r="FC140" s="233"/>
      <c r="FD140" s="233"/>
      <c r="FE140" s="233"/>
      <c r="FF140" s="233"/>
      <c r="FG140" s="233"/>
      <c r="FH140" s="233"/>
      <c r="FI140" s="395">
        <f t="shared" si="1"/>
        <v>0</v>
      </c>
    </row>
    <row r="141" spans="1:165" ht="12.75" customHeight="1" x14ac:dyDescent="0.2">
      <c r="A141" s="144" t="str">
        <f>'t1'!A131</f>
        <v>RUOLO PROFESSIONALE - ASSISTENTE RELIGIOSO E.Q.</v>
      </c>
      <c r="B141" s="206" t="str">
        <f>'t1'!B131</f>
        <v>PEQ006</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33"/>
      <c r="DW141" s="233"/>
      <c r="DX141" s="1372"/>
      <c r="DY141" s="233"/>
      <c r="DZ141" s="233"/>
      <c r="EA141" s="233"/>
      <c r="EB141" s="233"/>
      <c r="EC141" s="233"/>
      <c r="ED141" s="233"/>
      <c r="EE141" s="233"/>
      <c r="EF141" s="233"/>
      <c r="EG141" s="233"/>
      <c r="EH141" s="233"/>
      <c r="EI141" s="233"/>
      <c r="EJ141" s="233"/>
      <c r="EK141" s="233"/>
      <c r="EL141" s="233"/>
      <c r="EM141" s="233"/>
      <c r="EN141" s="233"/>
      <c r="EO141" s="233"/>
      <c r="EP141" s="233"/>
      <c r="EQ141" s="233"/>
      <c r="ER141" s="233"/>
      <c r="ES141" s="233"/>
      <c r="ET141" s="233"/>
      <c r="EU141" s="233"/>
      <c r="EV141" s="233"/>
      <c r="EW141" s="233"/>
      <c r="EX141" s="233"/>
      <c r="EY141" s="233"/>
      <c r="EZ141" s="233"/>
      <c r="FA141" s="233"/>
      <c r="FB141" s="233"/>
      <c r="FC141" s="233"/>
      <c r="FD141" s="233"/>
      <c r="FE141" s="233"/>
      <c r="FF141" s="233"/>
      <c r="FG141" s="233"/>
      <c r="FH141" s="233"/>
      <c r="FI141" s="395">
        <f>SUM(C141:FH141)</f>
        <v>0</v>
      </c>
    </row>
    <row r="142" spans="1:165" ht="12.75" customHeight="1" x14ac:dyDescent="0.2">
      <c r="A142" s="144" t="str">
        <f>'t1'!A132</f>
        <v>RUOLO TECNICO - COLLABORATORE TECNICO PROFESSIONALE E.Q.</v>
      </c>
      <c r="B142" s="206" t="str">
        <f>'t1'!B132</f>
        <v>TEQ027</v>
      </c>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33"/>
      <c r="DW142" s="233"/>
      <c r="DX142" s="233"/>
      <c r="DY142" s="1372"/>
      <c r="DZ142" s="233"/>
      <c r="EA142" s="233"/>
      <c r="EB142" s="233"/>
      <c r="EC142" s="233"/>
      <c r="ED142" s="233"/>
      <c r="EE142" s="233"/>
      <c r="EF142" s="233"/>
      <c r="EG142" s="233"/>
      <c r="EH142" s="233"/>
      <c r="EI142" s="233"/>
      <c r="EJ142" s="233"/>
      <c r="EK142" s="233"/>
      <c r="EL142" s="233"/>
      <c r="EM142" s="233"/>
      <c r="EN142" s="233"/>
      <c r="EO142" s="233"/>
      <c r="EP142" s="233"/>
      <c r="EQ142" s="233"/>
      <c r="ER142" s="233"/>
      <c r="ES142" s="233"/>
      <c r="ET142" s="233"/>
      <c r="EU142" s="233"/>
      <c r="EV142" s="233"/>
      <c r="EW142" s="233"/>
      <c r="EX142" s="233"/>
      <c r="EY142" s="233"/>
      <c r="EZ142" s="233"/>
      <c r="FA142" s="233"/>
      <c r="FB142" s="233"/>
      <c r="FC142" s="233"/>
      <c r="FD142" s="233"/>
      <c r="FE142" s="233"/>
      <c r="FF142" s="233"/>
      <c r="FG142" s="233"/>
      <c r="FH142" s="233"/>
      <c r="FI142" s="395">
        <f>SUM(C142:FH142)</f>
        <v>0</v>
      </c>
    </row>
    <row r="143" spans="1:165" ht="12.75" customHeight="1" x14ac:dyDescent="0.2">
      <c r="A143" s="144" t="str">
        <f>'t1'!A133</f>
        <v>RUOLO TECNICO - COLLAB. TEC. PROF. SENIOR A ESAURIMENTO E.Q.</v>
      </c>
      <c r="B143" s="206" t="str">
        <f>'t1'!B133</f>
        <v>TEQCTS</v>
      </c>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33"/>
      <c r="DW143" s="233"/>
      <c r="DX143" s="233"/>
      <c r="DY143" s="233"/>
      <c r="DZ143" s="1372"/>
      <c r="EA143" s="233"/>
      <c r="EB143" s="233"/>
      <c r="EC143" s="233"/>
      <c r="ED143" s="233"/>
      <c r="EE143" s="233"/>
      <c r="EF143" s="233"/>
      <c r="EG143" s="233"/>
      <c r="EH143" s="233"/>
      <c r="EI143" s="233"/>
      <c r="EJ143" s="233"/>
      <c r="EK143" s="233"/>
      <c r="EL143" s="233"/>
      <c r="EM143" s="233"/>
      <c r="EN143" s="233"/>
      <c r="EO143" s="233"/>
      <c r="EP143" s="233"/>
      <c r="EQ143" s="233"/>
      <c r="ER143" s="233"/>
      <c r="ES143" s="233"/>
      <c r="ET143" s="233"/>
      <c r="EU143" s="233"/>
      <c r="EV143" s="233"/>
      <c r="EW143" s="233"/>
      <c r="EX143" s="233"/>
      <c r="EY143" s="233"/>
      <c r="EZ143" s="233"/>
      <c r="FA143" s="233"/>
      <c r="FB143" s="233"/>
      <c r="FC143" s="233"/>
      <c r="FD143" s="233"/>
      <c r="FE143" s="233"/>
      <c r="FF143" s="233"/>
      <c r="FG143" s="233"/>
      <c r="FH143" s="233"/>
      <c r="FI143" s="395">
        <f>SUM(C143:FH143)</f>
        <v>0</v>
      </c>
    </row>
    <row r="144" spans="1:165" ht="12.75" customHeight="1" x14ac:dyDescent="0.2">
      <c r="A144" s="144" t="str">
        <f>'t1'!A134</f>
        <v>RUOLO AMMINISTRATIVO - COLLAB. AMMINISTRATIVO PROFESS. E.Q.</v>
      </c>
      <c r="B144" s="206" t="str">
        <f>'t1'!B134</f>
        <v>AEQ029</v>
      </c>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33"/>
      <c r="DW144" s="233"/>
      <c r="DX144" s="233"/>
      <c r="DY144" s="233"/>
      <c r="DZ144" s="233"/>
      <c r="EA144" s="1372"/>
      <c r="EB144" s="233"/>
      <c r="EC144" s="233"/>
      <c r="ED144" s="233"/>
      <c r="EE144" s="233"/>
      <c r="EF144" s="233"/>
      <c r="EG144" s="233"/>
      <c r="EH144" s="233"/>
      <c r="EI144" s="233"/>
      <c r="EJ144" s="233"/>
      <c r="EK144" s="233"/>
      <c r="EL144" s="233"/>
      <c r="EM144" s="233"/>
      <c r="EN144" s="233"/>
      <c r="EO144" s="233"/>
      <c r="EP144" s="233"/>
      <c r="EQ144" s="233"/>
      <c r="ER144" s="233"/>
      <c r="ES144" s="233"/>
      <c r="ET144" s="233"/>
      <c r="EU144" s="233"/>
      <c r="EV144" s="233"/>
      <c r="EW144" s="233"/>
      <c r="EX144" s="233"/>
      <c r="EY144" s="233"/>
      <c r="EZ144" s="233"/>
      <c r="FA144" s="233"/>
      <c r="FB144" s="233"/>
      <c r="FC144" s="233"/>
      <c r="FD144" s="233"/>
      <c r="FE144" s="233"/>
      <c r="FF144" s="233"/>
      <c r="FG144" s="233"/>
      <c r="FH144" s="233"/>
      <c r="FI144" s="395">
        <f>SUM(C144:FH144)</f>
        <v>0</v>
      </c>
    </row>
    <row r="145" spans="1:165" ht="12.75" customHeight="1" x14ac:dyDescent="0.2">
      <c r="A145" s="144" t="str">
        <f>'t1'!A135</f>
        <v>RUOLO AMM.VO - COLLAB. AMM.VO PROF. SENIOR ESAURIMENTO E.Q.</v>
      </c>
      <c r="B145" s="206" t="str">
        <f>'t1'!B135</f>
        <v>AEQCAS</v>
      </c>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33"/>
      <c r="DW145" s="233"/>
      <c r="DX145" s="233"/>
      <c r="DY145" s="233"/>
      <c r="DZ145" s="233"/>
      <c r="EA145" s="233"/>
      <c r="EB145" s="1372"/>
      <c r="EC145" s="233"/>
      <c r="ED145" s="233"/>
      <c r="EE145" s="233"/>
      <c r="EF145" s="233"/>
      <c r="EG145" s="233"/>
      <c r="EH145" s="233"/>
      <c r="EI145" s="233"/>
      <c r="EJ145" s="233"/>
      <c r="EK145" s="233"/>
      <c r="EL145" s="233"/>
      <c r="EM145" s="233"/>
      <c r="EN145" s="233"/>
      <c r="EO145" s="233"/>
      <c r="EP145" s="233"/>
      <c r="EQ145" s="233"/>
      <c r="ER145" s="233"/>
      <c r="ES145" s="233"/>
      <c r="ET145" s="233"/>
      <c r="EU145" s="233"/>
      <c r="EV145" s="233"/>
      <c r="EW145" s="233"/>
      <c r="EX145" s="233"/>
      <c r="EY145" s="233"/>
      <c r="EZ145" s="233"/>
      <c r="FA145" s="233"/>
      <c r="FB145" s="233"/>
      <c r="FC145" s="233"/>
      <c r="FD145" s="233"/>
      <c r="FE145" s="233"/>
      <c r="FF145" s="233"/>
      <c r="FG145" s="233"/>
      <c r="FH145" s="233"/>
      <c r="FI145" s="395">
        <f t="shared" si="1"/>
        <v>0</v>
      </c>
    </row>
    <row r="146" spans="1:165" ht="12.75" customHeight="1" x14ac:dyDescent="0.2">
      <c r="A146" s="144" t="str">
        <f>'t1'!A136</f>
        <v>RUOLO SANITARIO - PROF. SANITARIE INFERMIERISTICHE</v>
      </c>
      <c r="B146" s="206" t="str">
        <f>'t1'!B136</f>
        <v>SPFINF</v>
      </c>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1372"/>
      <c r="ED146" s="233"/>
      <c r="EE146" s="233"/>
      <c r="EF146" s="233"/>
      <c r="EG146" s="233"/>
      <c r="EH146" s="233"/>
      <c r="EI146" s="233"/>
      <c r="EJ146" s="233"/>
      <c r="EK146" s="233"/>
      <c r="EL146" s="233"/>
      <c r="EM146" s="233"/>
      <c r="EN146" s="233"/>
      <c r="EO146" s="233"/>
      <c r="EP146" s="233"/>
      <c r="EQ146" s="233"/>
      <c r="ER146" s="233"/>
      <c r="ES146" s="233"/>
      <c r="ET146" s="233"/>
      <c r="EU146" s="233"/>
      <c r="EV146" s="233"/>
      <c r="EW146" s="233"/>
      <c r="EX146" s="233"/>
      <c r="EY146" s="233"/>
      <c r="EZ146" s="233"/>
      <c r="FA146" s="233"/>
      <c r="FB146" s="233"/>
      <c r="FC146" s="233"/>
      <c r="FD146" s="233"/>
      <c r="FE146" s="233"/>
      <c r="FF146" s="233"/>
      <c r="FG146" s="233"/>
      <c r="FH146" s="233"/>
      <c r="FI146" s="395">
        <f t="shared" si="1"/>
        <v>0</v>
      </c>
    </row>
    <row r="147" spans="1:165" ht="12.75" customHeight="1" x14ac:dyDescent="0.2">
      <c r="A147" s="144" t="str">
        <f>'t1'!A137</f>
        <v>RUOLO SANITARIO - PROF. SANITARIA OSTETRICA</v>
      </c>
      <c r="B147" s="206" t="str">
        <f>'t1'!B137</f>
        <v>SPFOST</v>
      </c>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33"/>
      <c r="DW147" s="233"/>
      <c r="DX147" s="233"/>
      <c r="DY147" s="233"/>
      <c r="DZ147" s="233"/>
      <c r="EA147" s="233"/>
      <c r="EB147" s="233"/>
      <c r="EC147" s="233"/>
      <c r="ED147" s="1372"/>
      <c r="EE147" s="233"/>
      <c r="EF147" s="233"/>
      <c r="EG147" s="233"/>
      <c r="EH147" s="233"/>
      <c r="EI147" s="233"/>
      <c r="EJ147" s="233"/>
      <c r="EK147" s="233"/>
      <c r="EL147" s="233"/>
      <c r="EM147" s="233"/>
      <c r="EN147" s="233"/>
      <c r="EO147" s="233"/>
      <c r="EP147" s="233"/>
      <c r="EQ147" s="233"/>
      <c r="ER147" s="233"/>
      <c r="ES147" s="233"/>
      <c r="ET147" s="233"/>
      <c r="EU147" s="233"/>
      <c r="EV147" s="233"/>
      <c r="EW147" s="233"/>
      <c r="EX147" s="233"/>
      <c r="EY147" s="233"/>
      <c r="EZ147" s="233"/>
      <c r="FA147" s="233"/>
      <c r="FB147" s="233"/>
      <c r="FC147" s="233"/>
      <c r="FD147" s="233"/>
      <c r="FE147" s="233"/>
      <c r="FF147" s="233"/>
      <c r="FG147" s="233"/>
      <c r="FH147" s="233"/>
      <c r="FI147" s="395">
        <f t="shared" si="1"/>
        <v>0</v>
      </c>
    </row>
    <row r="148" spans="1:165" ht="12.75" customHeight="1" x14ac:dyDescent="0.2">
      <c r="A148" s="144" t="str">
        <f>'t1'!A138</f>
        <v>RUOLO SANITARIO - PROFESSIONI TECNICO SANITARIE</v>
      </c>
      <c r="B148" s="206" t="str">
        <f>'t1'!B138</f>
        <v>SPFTCN</v>
      </c>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33"/>
      <c r="DW148" s="233"/>
      <c r="DX148" s="233"/>
      <c r="DY148" s="233"/>
      <c r="DZ148" s="233"/>
      <c r="EA148" s="233"/>
      <c r="EB148" s="233"/>
      <c r="EC148" s="233"/>
      <c r="ED148" s="233"/>
      <c r="EE148" s="1372"/>
      <c r="EF148" s="233"/>
      <c r="EG148" s="233"/>
      <c r="EH148" s="233"/>
      <c r="EI148" s="233"/>
      <c r="EJ148" s="233"/>
      <c r="EK148" s="233"/>
      <c r="EL148" s="233"/>
      <c r="EM148" s="233"/>
      <c r="EN148" s="233"/>
      <c r="EO148" s="233"/>
      <c r="EP148" s="233"/>
      <c r="EQ148" s="233"/>
      <c r="ER148" s="233"/>
      <c r="ES148" s="233"/>
      <c r="ET148" s="233"/>
      <c r="EU148" s="233"/>
      <c r="EV148" s="233"/>
      <c r="EW148" s="233"/>
      <c r="EX148" s="233"/>
      <c r="EY148" s="233"/>
      <c r="EZ148" s="233"/>
      <c r="FA148" s="233"/>
      <c r="FB148" s="233"/>
      <c r="FC148" s="233"/>
      <c r="FD148" s="233"/>
      <c r="FE148" s="233"/>
      <c r="FF148" s="233"/>
      <c r="FG148" s="233"/>
      <c r="FH148" s="233"/>
      <c r="FI148" s="395">
        <f t="shared" si="1"/>
        <v>0</v>
      </c>
    </row>
    <row r="149" spans="1:165" ht="12.75" customHeight="1" x14ac:dyDescent="0.2">
      <c r="A149" s="144" t="str">
        <f>'t1'!A139</f>
        <v>RUOLO SANITARIO - PROF. SANITARIE DELLA RIABILITAZIONE</v>
      </c>
      <c r="B149" s="206" t="str">
        <f>'t1'!B139</f>
        <v>SPFRAB</v>
      </c>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33"/>
      <c r="DW149" s="233"/>
      <c r="DX149" s="233"/>
      <c r="DY149" s="233"/>
      <c r="DZ149" s="233"/>
      <c r="EA149" s="233"/>
      <c r="EB149" s="233"/>
      <c r="EC149" s="233"/>
      <c r="ED149" s="233"/>
      <c r="EE149" s="233"/>
      <c r="EF149" s="1372"/>
      <c r="EG149" s="233"/>
      <c r="EH149" s="233"/>
      <c r="EI149" s="233"/>
      <c r="EJ149" s="233"/>
      <c r="EK149" s="233"/>
      <c r="EL149" s="233"/>
      <c r="EM149" s="233"/>
      <c r="EN149" s="233"/>
      <c r="EO149" s="233"/>
      <c r="EP149" s="233"/>
      <c r="EQ149" s="233"/>
      <c r="ER149" s="233"/>
      <c r="ES149" s="233"/>
      <c r="ET149" s="233"/>
      <c r="EU149" s="233"/>
      <c r="EV149" s="233"/>
      <c r="EW149" s="233"/>
      <c r="EX149" s="233"/>
      <c r="EY149" s="233"/>
      <c r="EZ149" s="233"/>
      <c r="FA149" s="233"/>
      <c r="FB149" s="233"/>
      <c r="FC149" s="233"/>
      <c r="FD149" s="233"/>
      <c r="FE149" s="233"/>
      <c r="FF149" s="233"/>
      <c r="FG149" s="233"/>
      <c r="FH149" s="233"/>
      <c r="FI149" s="395">
        <f t="shared" si="1"/>
        <v>0</v>
      </c>
    </row>
    <row r="150" spans="1:165" ht="12.75" customHeight="1" x14ac:dyDescent="0.2">
      <c r="A150" s="144" t="str">
        <f>'t1'!A140</f>
        <v>RUOLO SANITARIO - PROF. SANITARIE DELLA PREVENZIONE</v>
      </c>
      <c r="B150" s="206" t="str">
        <f>'t1'!B140</f>
        <v>SPFPRV</v>
      </c>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1372"/>
      <c r="EH150" s="233"/>
      <c r="EI150" s="233"/>
      <c r="EJ150" s="233"/>
      <c r="EK150" s="233"/>
      <c r="EL150" s="233"/>
      <c r="EM150" s="233"/>
      <c r="EN150" s="233"/>
      <c r="EO150" s="233"/>
      <c r="EP150" s="233"/>
      <c r="EQ150" s="233"/>
      <c r="ER150" s="233"/>
      <c r="ES150" s="233"/>
      <c r="ET150" s="233"/>
      <c r="EU150" s="233"/>
      <c r="EV150" s="233"/>
      <c r="EW150" s="233"/>
      <c r="EX150" s="233"/>
      <c r="EY150" s="233"/>
      <c r="EZ150" s="233"/>
      <c r="FA150" s="233"/>
      <c r="FB150" s="233"/>
      <c r="FC150" s="233"/>
      <c r="FD150" s="233"/>
      <c r="FE150" s="233"/>
      <c r="FF150" s="233"/>
      <c r="FG150" s="233"/>
      <c r="FH150" s="233"/>
      <c r="FI150" s="395">
        <f t="shared" ref="FI150:FI167" si="2">SUM(C150:FH150)</f>
        <v>0</v>
      </c>
    </row>
    <row r="151" spans="1:165" ht="12.75" customHeight="1" x14ac:dyDescent="0.2">
      <c r="A151" s="144" t="str">
        <f>'t1'!A141</f>
        <v>RUOLO SANITARIO - PROF. SAN. INFERMIER. SENIOR A ESAURIMENTO</v>
      </c>
      <c r="B151" s="206" t="str">
        <f>'t1'!B141</f>
        <v>SPFINE</v>
      </c>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1372"/>
      <c r="EI151" s="233"/>
      <c r="EJ151" s="233"/>
      <c r="EK151" s="233"/>
      <c r="EL151" s="233"/>
      <c r="EM151" s="233"/>
      <c r="EN151" s="233"/>
      <c r="EO151" s="233"/>
      <c r="EP151" s="233"/>
      <c r="EQ151" s="233"/>
      <c r="ER151" s="233"/>
      <c r="ES151" s="233"/>
      <c r="ET151" s="233"/>
      <c r="EU151" s="233"/>
      <c r="EV151" s="233"/>
      <c r="EW151" s="233"/>
      <c r="EX151" s="233"/>
      <c r="EY151" s="233"/>
      <c r="EZ151" s="233"/>
      <c r="FA151" s="233"/>
      <c r="FB151" s="233"/>
      <c r="FC151" s="233"/>
      <c r="FD151" s="233"/>
      <c r="FE151" s="233"/>
      <c r="FF151" s="233"/>
      <c r="FG151" s="233"/>
      <c r="FH151" s="233"/>
      <c r="FI151" s="395">
        <f t="shared" si="2"/>
        <v>0</v>
      </c>
    </row>
    <row r="152" spans="1:165" ht="12.75" customHeight="1" x14ac:dyDescent="0.2">
      <c r="A152" s="144" t="str">
        <f>'t1'!A142</f>
        <v>RUOLO SANITARIO - ALTRI PROFILI SANIT. SENIOR A ESAURIMENTO</v>
      </c>
      <c r="B152" s="206" t="str">
        <f>'t1'!B142</f>
        <v>SPFASE</v>
      </c>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33"/>
      <c r="DW152" s="233"/>
      <c r="DX152" s="233"/>
      <c r="DY152" s="233"/>
      <c r="DZ152" s="233"/>
      <c r="EA152" s="233"/>
      <c r="EB152" s="233"/>
      <c r="EC152" s="233"/>
      <c r="ED152" s="233"/>
      <c r="EE152" s="233"/>
      <c r="EF152" s="233"/>
      <c r="EG152" s="233"/>
      <c r="EH152" s="233"/>
      <c r="EI152" s="1372"/>
      <c r="EJ152" s="233"/>
      <c r="EK152" s="233"/>
      <c r="EL152" s="233"/>
      <c r="EM152" s="233"/>
      <c r="EN152" s="233"/>
      <c r="EO152" s="233"/>
      <c r="EP152" s="233"/>
      <c r="EQ152" s="233"/>
      <c r="ER152" s="233"/>
      <c r="ES152" s="233"/>
      <c r="ET152" s="233"/>
      <c r="EU152" s="233"/>
      <c r="EV152" s="233"/>
      <c r="EW152" s="233"/>
      <c r="EX152" s="233"/>
      <c r="EY152" s="233"/>
      <c r="EZ152" s="233"/>
      <c r="FA152" s="233"/>
      <c r="FB152" s="233"/>
      <c r="FC152" s="233"/>
      <c r="FD152" s="233"/>
      <c r="FE152" s="233"/>
      <c r="FF152" s="233"/>
      <c r="FG152" s="233"/>
      <c r="FH152" s="233"/>
      <c r="FI152" s="395">
        <f t="shared" si="2"/>
        <v>0</v>
      </c>
    </row>
    <row r="153" spans="1:165" ht="12.75" customHeight="1" x14ac:dyDescent="0.2">
      <c r="A153" s="144" t="str">
        <f>'t1'!A143</f>
        <v>RUOLO SOCIOSANITARIO - ASSISTENTE SOCIALE</v>
      </c>
      <c r="B153" s="206" t="str">
        <f>'t1'!B143</f>
        <v>KPFASC</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1372"/>
      <c r="EK153" s="233"/>
      <c r="EL153" s="233"/>
      <c r="EM153" s="233"/>
      <c r="EN153" s="233"/>
      <c r="EO153" s="233"/>
      <c r="EP153" s="233"/>
      <c r="EQ153" s="233"/>
      <c r="ER153" s="233"/>
      <c r="ES153" s="233"/>
      <c r="ET153" s="233"/>
      <c r="EU153" s="233"/>
      <c r="EV153" s="233"/>
      <c r="EW153" s="233"/>
      <c r="EX153" s="233"/>
      <c r="EY153" s="233"/>
      <c r="EZ153" s="233"/>
      <c r="FA153" s="233"/>
      <c r="FB153" s="233"/>
      <c r="FC153" s="233"/>
      <c r="FD153" s="233"/>
      <c r="FE153" s="233"/>
      <c r="FF153" s="233"/>
      <c r="FG153" s="233"/>
      <c r="FH153" s="233"/>
      <c r="FI153" s="395">
        <f t="shared" si="2"/>
        <v>0</v>
      </c>
    </row>
    <row r="154" spans="1:165" ht="12.75" customHeight="1" x14ac:dyDescent="0.2">
      <c r="A154" s="144" t="str">
        <f>'t1'!A144</f>
        <v>RUOLO SOCIOSANITARIO - ASSISTENTE SOC. SENIOR AD ESAURIMENTO</v>
      </c>
      <c r="B154" s="206" t="str">
        <f>'t1'!B144</f>
        <v>KPFSCE</v>
      </c>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1372"/>
      <c r="EL154" s="233"/>
      <c r="EM154" s="233"/>
      <c r="EN154" s="233"/>
      <c r="EO154" s="233"/>
      <c r="EP154" s="233"/>
      <c r="EQ154" s="233"/>
      <c r="ER154" s="233"/>
      <c r="ES154" s="233"/>
      <c r="ET154" s="233"/>
      <c r="EU154" s="233"/>
      <c r="EV154" s="233"/>
      <c r="EW154" s="233"/>
      <c r="EX154" s="233"/>
      <c r="EY154" s="233"/>
      <c r="EZ154" s="233"/>
      <c r="FA154" s="233"/>
      <c r="FB154" s="233"/>
      <c r="FC154" s="233"/>
      <c r="FD154" s="233"/>
      <c r="FE154" s="233"/>
      <c r="FF154" s="233"/>
      <c r="FG154" s="233"/>
      <c r="FH154" s="233"/>
      <c r="FI154" s="395">
        <f t="shared" si="2"/>
        <v>0</v>
      </c>
    </row>
    <row r="155" spans="1:165" ht="12.75" customHeight="1" x14ac:dyDescent="0.2">
      <c r="A155" s="144" t="str">
        <f>'t1'!A145</f>
        <v>RUOLO PROFESSIONALE - SPECIALISTA DELLA COMUNIC. ISTIT.</v>
      </c>
      <c r="B155" s="206" t="str">
        <f>'t1'!B145</f>
        <v>PPF871</v>
      </c>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1372"/>
      <c r="EM155" s="233"/>
      <c r="EN155" s="233"/>
      <c r="EO155" s="233"/>
      <c r="EP155" s="233"/>
      <c r="EQ155" s="233"/>
      <c r="ER155" s="233"/>
      <c r="ES155" s="233"/>
      <c r="ET155" s="233"/>
      <c r="EU155" s="233"/>
      <c r="EV155" s="233"/>
      <c r="EW155" s="233"/>
      <c r="EX155" s="233"/>
      <c r="EY155" s="233"/>
      <c r="EZ155" s="233"/>
      <c r="FA155" s="233"/>
      <c r="FB155" s="233"/>
      <c r="FC155" s="233"/>
      <c r="FD155" s="233"/>
      <c r="FE155" s="233"/>
      <c r="FF155" s="233"/>
      <c r="FG155" s="233"/>
      <c r="FH155" s="233"/>
      <c r="FI155" s="395">
        <f t="shared" si="2"/>
        <v>0</v>
      </c>
    </row>
    <row r="156" spans="1:165" ht="12.75" customHeight="1" x14ac:dyDescent="0.2">
      <c r="A156" s="144" t="str">
        <f>'t1'!A146</f>
        <v>RUOLO PROFESSIONALE - SPECIALISTA RAPPORTI CON I MEDIA</v>
      </c>
      <c r="B156" s="206" t="str">
        <f>'t1'!B146</f>
        <v>PPF872</v>
      </c>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1372"/>
      <c r="EN156" s="233"/>
      <c r="EO156" s="233"/>
      <c r="EP156" s="233"/>
      <c r="EQ156" s="233"/>
      <c r="ER156" s="233"/>
      <c r="ES156" s="233"/>
      <c r="ET156" s="233"/>
      <c r="EU156" s="233"/>
      <c r="EV156" s="233"/>
      <c r="EW156" s="233"/>
      <c r="EX156" s="233"/>
      <c r="EY156" s="233"/>
      <c r="EZ156" s="233"/>
      <c r="FA156" s="233"/>
      <c r="FB156" s="233"/>
      <c r="FC156" s="233"/>
      <c r="FD156" s="233"/>
      <c r="FE156" s="233"/>
      <c r="FF156" s="233"/>
      <c r="FG156" s="233"/>
      <c r="FH156" s="233"/>
      <c r="FI156" s="395">
        <f t="shared" si="2"/>
        <v>0</v>
      </c>
    </row>
    <row r="157" spans="1:165" ht="12.75" customHeight="1" x14ac:dyDescent="0.2">
      <c r="A157" s="144" t="str">
        <f>'t1'!A147</f>
        <v>RUOLO PROFESSIONALE - ASSISTENTE RELIGIOSO</v>
      </c>
      <c r="B157" s="206" t="str">
        <f>'t1'!B147</f>
        <v>PPF006</v>
      </c>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c r="EC157" s="233"/>
      <c r="ED157" s="233"/>
      <c r="EE157" s="233"/>
      <c r="EF157" s="233"/>
      <c r="EG157" s="233"/>
      <c r="EH157" s="233"/>
      <c r="EI157" s="233"/>
      <c r="EJ157" s="233"/>
      <c r="EK157" s="233"/>
      <c r="EL157" s="233"/>
      <c r="EM157" s="233"/>
      <c r="EN157" s="1372"/>
      <c r="EO157" s="233"/>
      <c r="EP157" s="233"/>
      <c r="EQ157" s="233"/>
      <c r="ER157" s="233"/>
      <c r="ES157" s="233"/>
      <c r="ET157" s="233"/>
      <c r="EU157" s="233"/>
      <c r="EV157" s="233"/>
      <c r="EW157" s="233"/>
      <c r="EX157" s="233"/>
      <c r="EY157" s="233"/>
      <c r="EZ157" s="233"/>
      <c r="FA157" s="233"/>
      <c r="FB157" s="233"/>
      <c r="FC157" s="233"/>
      <c r="FD157" s="233"/>
      <c r="FE157" s="233"/>
      <c r="FF157" s="233"/>
      <c r="FG157" s="233"/>
      <c r="FH157" s="233"/>
      <c r="FI157" s="395">
        <f t="shared" si="2"/>
        <v>0</v>
      </c>
    </row>
    <row r="158" spans="1:165" ht="12.75" customHeight="1" x14ac:dyDescent="0.2">
      <c r="A158" s="144" t="str">
        <f>'t1'!A148</f>
        <v>RUOLO TECNICO - COLLABORATORE TECNICO PROFESSIONALE</v>
      </c>
      <c r="B158" s="206" t="str">
        <f>'t1'!B148</f>
        <v>TPF026</v>
      </c>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1372"/>
      <c r="EP158" s="233"/>
      <c r="EQ158" s="233"/>
      <c r="ER158" s="233"/>
      <c r="ES158" s="233"/>
      <c r="ET158" s="233"/>
      <c r="EU158" s="233"/>
      <c r="EV158" s="233"/>
      <c r="EW158" s="233"/>
      <c r="EX158" s="233"/>
      <c r="EY158" s="233"/>
      <c r="EZ158" s="233"/>
      <c r="FA158" s="233"/>
      <c r="FB158" s="233"/>
      <c r="FC158" s="233"/>
      <c r="FD158" s="233"/>
      <c r="FE158" s="233"/>
      <c r="FF158" s="233"/>
      <c r="FG158" s="233"/>
      <c r="FH158" s="233"/>
      <c r="FI158" s="395">
        <f t="shared" si="2"/>
        <v>0</v>
      </c>
    </row>
    <row r="159" spans="1:165" ht="12.75" customHeight="1" x14ac:dyDescent="0.2">
      <c r="A159" s="144" t="str">
        <f>'t1'!A149</f>
        <v>RUOLO TECNICO - COLLAB. TECNICO PROF. SENIOR AD ESAURIMENTO</v>
      </c>
      <c r="B159" s="206" t="str">
        <f>'t1'!B149</f>
        <v>TPFCTS</v>
      </c>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1372"/>
      <c r="EQ159" s="233"/>
      <c r="ER159" s="233"/>
      <c r="ES159" s="233"/>
      <c r="ET159" s="233"/>
      <c r="EU159" s="233"/>
      <c r="EV159" s="233"/>
      <c r="EW159" s="233"/>
      <c r="EX159" s="233"/>
      <c r="EY159" s="233"/>
      <c r="EZ159" s="233"/>
      <c r="FA159" s="233"/>
      <c r="FB159" s="233"/>
      <c r="FC159" s="233"/>
      <c r="FD159" s="233"/>
      <c r="FE159" s="233"/>
      <c r="FF159" s="233"/>
      <c r="FG159" s="233"/>
      <c r="FH159" s="233"/>
      <c r="FI159" s="395">
        <f t="shared" si="2"/>
        <v>0</v>
      </c>
    </row>
    <row r="160" spans="1:165" ht="12.75" customHeight="1" x14ac:dyDescent="0.2">
      <c r="A160" s="144" t="str">
        <f>'t1'!A150</f>
        <v>RUOLO AMMINISTRATIVO - COLLAB. AMMINISTRATIVO PROFESS.</v>
      </c>
      <c r="B160" s="206" t="str">
        <f>'t1'!B150</f>
        <v>APF028</v>
      </c>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3"/>
      <c r="EP160" s="233"/>
      <c r="EQ160" s="1372"/>
      <c r="ER160" s="233"/>
      <c r="ES160" s="233"/>
      <c r="ET160" s="233"/>
      <c r="EU160" s="233"/>
      <c r="EV160" s="233"/>
      <c r="EW160" s="233"/>
      <c r="EX160" s="233"/>
      <c r="EY160" s="233"/>
      <c r="EZ160" s="233"/>
      <c r="FA160" s="233"/>
      <c r="FB160" s="233"/>
      <c r="FC160" s="233"/>
      <c r="FD160" s="233"/>
      <c r="FE160" s="233"/>
      <c r="FF160" s="233"/>
      <c r="FG160" s="233"/>
      <c r="FH160" s="233"/>
      <c r="FI160" s="395">
        <f t="shared" si="2"/>
        <v>0</v>
      </c>
    </row>
    <row r="161" spans="1:165" ht="12.75" customHeight="1" x14ac:dyDescent="0.2">
      <c r="A161" s="144" t="str">
        <f>'t1'!A151</f>
        <v>RUOLO AMM.VO - COLLAB. AMM.VO PROFESS. SENIOR AD ESAURIMENTO</v>
      </c>
      <c r="B161" s="206" t="str">
        <f>'t1'!B151</f>
        <v>APFCAS</v>
      </c>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33"/>
      <c r="DW161" s="233"/>
      <c r="DX161" s="233"/>
      <c r="DY161" s="233"/>
      <c r="DZ161" s="233"/>
      <c r="EA161" s="233"/>
      <c r="EB161" s="233"/>
      <c r="EC161" s="233"/>
      <c r="ED161" s="233"/>
      <c r="EE161" s="233"/>
      <c r="EF161" s="233"/>
      <c r="EG161" s="233"/>
      <c r="EH161" s="233"/>
      <c r="EI161" s="233"/>
      <c r="EJ161" s="233"/>
      <c r="EK161" s="233"/>
      <c r="EL161" s="233"/>
      <c r="EM161" s="233"/>
      <c r="EN161" s="233"/>
      <c r="EO161" s="233"/>
      <c r="EP161" s="233"/>
      <c r="EQ161" s="233"/>
      <c r="ER161" s="1372"/>
      <c r="ES161" s="233"/>
      <c r="ET161" s="233"/>
      <c r="EU161" s="233"/>
      <c r="EV161" s="233"/>
      <c r="EW161" s="233"/>
      <c r="EX161" s="233"/>
      <c r="EY161" s="233"/>
      <c r="EZ161" s="233"/>
      <c r="FA161" s="233"/>
      <c r="FB161" s="233"/>
      <c r="FC161" s="233"/>
      <c r="FD161" s="233"/>
      <c r="FE161" s="233"/>
      <c r="FF161" s="233"/>
      <c r="FG161" s="233"/>
      <c r="FH161" s="233"/>
      <c r="FI161" s="395">
        <f t="shared" si="2"/>
        <v>0</v>
      </c>
    </row>
    <row r="162" spans="1:165" ht="12.75" customHeight="1" x14ac:dyDescent="0.2">
      <c r="A162" s="144" t="str">
        <f>'t1'!A152</f>
        <v>RUOLO SANITARIO - PROFILI AREA ASSITENTI AD ESAURIMENTO</v>
      </c>
      <c r="B162" s="206" t="str">
        <f>'t1'!B152</f>
        <v>SAT162</v>
      </c>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c r="EQ162" s="233"/>
      <c r="ER162" s="233"/>
      <c r="ES162" s="1372"/>
      <c r="ET162" s="233"/>
      <c r="EU162" s="233"/>
      <c r="EV162" s="233"/>
      <c r="EW162" s="233"/>
      <c r="EX162" s="233"/>
      <c r="EY162" s="233"/>
      <c r="EZ162" s="233"/>
      <c r="FA162" s="233"/>
      <c r="FB162" s="233"/>
      <c r="FC162" s="233"/>
      <c r="FD162" s="233"/>
      <c r="FE162" s="233"/>
      <c r="FF162" s="233"/>
      <c r="FG162" s="233"/>
      <c r="FH162" s="233"/>
      <c r="FI162" s="395">
        <f t="shared" si="2"/>
        <v>0</v>
      </c>
    </row>
    <row r="163" spans="1:165" ht="12.75" customHeight="1" x14ac:dyDescent="0.2">
      <c r="A163" s="144" t="str">
        <f>'t1'!A153</f>
        <v>RUOLO SOCIOSANITARIO - OPERATORE SOCIOSANITARIO SENIOR</v>
      </c>
      <c r="B163" s="206" t="str">
        <f>'t1'!B153</f>
        <v>KAT660</v>
      </c>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c r="EQ163" s="233"/>
      <c r="ER163" s="233"/>
      <c r="ES163" s="233"/>
      <c r="ET163" s="1372"/>
      <c r="EU163" s="233"/>
      <c r="EV163" s="233"/>
      <c r="EW163" s="233"/>
      <c r="EX163" s="233"/>
      <c r="EY163" s="233"/>
      <c r="EZ163" s="233"/>
      <c r="FA163" s="233"/>
      <c r="FB163" s="233"/>
      <c r="FC163" s="233"/>
      <c r="FD163" s="233"/>
      <c r="FE163" s="233"/>
      <c r="FF163" s="233"/>
      <c r="FG163" s="233"/>
      <c r="FH163" s="233"/>
      <c r="FI163" s="395">
        <f t="shared" si="2"/>
        <v>0</v>
      </c>
    </row>
    <row r="164" spans="1:165" ht="12.75" customHeight="1" x14ac:dyDescent="0.2">
      <c r="A164" s="144" t="str">
        <f>'t1'!A154</f>
        <v>RUOLO SOCIOSANITARIO - PROFILI AREA ASSITENTI AD ESAURIMENTO</v>
      </c>
      <c r="B164" s="206" t="str">
        <f>'t1'!B154</f>
        <v>KAT162</v>
      </c>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3"/>
      <c r="EP164" s="233"/>
      <c r="EQ164" s="233"/>
      <c r="ER164" s="233"/>
      <c r="ES164" s="233"/>
      <c r="ET164" s="233"/>
      <c r="EU164" s="1372"/>
      <c r="EV164" s="233"/>
      <c r="EW164" s="233"/>
      <c r="EX164" s="233"/>
      <c r="EY164" s="233"/>
      <c r="EZ164" s="233"/>
      <c r="FA164" s="233"/>
      <c r="FB164" s="233"/>
      <c r="FC164" s="233"/>
      <c r="FD164" s="233"/>
      <c r="FE164" s="233"/>
      <c r="FF164" s="233"/>
      <c r="FG164" s="233"/>
      <c r="FH164" s="233"/>
      <c r="FI164" s="395">
        <f t="shared" si="2"/>
        <v>0</v>
      </c>
    </row>
    <row r="165" spans="1:165" ht="12.75" customHeight="1" x14ac:dyDescent="0.2">
      <c r="A165" s="144" t="str">
        <f>'t1'!A155</f>
        <v>RUOLO PROFESSIONALE - ASSISTENTE DELLINFORMAZIONE</v>
      </c>
      <c r="B165" s="206" t="str">
        <f>'t1'!B155</f>
        <v>PATINZ</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c r="EQ165" s="233"/>
      <c r="ER165" s="233"/>
      <c r="ES165" s="233"/>
      <c r="ET165" s="233"/>
      <c r="EU165" s="233"/>
      <c r="EV165" s="1372"/>
      <c r="EW165" s="233"/>
      <c r="EX165" s="233"/>
      <c r="EY165" s="233"/>
      <c r="EZ165" s="233"/>
      <c r="FA165" s="233"/>
      <c r="FB165" s="233"/>
      <c r="FC165" s="233"/>
      <c r="FD165" s="233"/>
      <c r="FE165" s="233"/>
      <c r="FF165" s="233"/>
      <c r="FG165" s="233"/>
      <c r="FH165" s="233"/>
      <c r="FI165" s="395">
        <f t="shared" si="2"/>
        <v>0</v>
      </c>
    </row>
    <row r="166" spans="1:165" ht="12.75" customHeight="1" x14ac:dyDescent="0.2">
      <c r="A166" s="144" t="str">
        <f>'t1'!A156</f>
        <v>RUOLO TECNICO - ASSISTENTE INFORMATICO</v>
      </c>
      <c r="B166" s="206" t="str">
        <f>'t1'!B156</f>
        <v>TATIFC</v>
      </c>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c r="DL166" s="233"/>
      <c r="DM166" s="233"/>
      <c r="DN166" s="233"/>
      <c r="DO166" s="233"/>
      <c r="DP166" s="233"/>
      <c r="DQ166" s="233"/>
      <c r="DR166" s="233"/>
      <c r="DS166" s="233"/>
      <c r="DT166" s="233"/>
      <c r="DU166" s="233"/>
      <c r="DV166" s="233"/>
      <c r="DW166" s="233"/>
      <c r="DX166" s="233"/>
      <c r="DY166" s="233"/>
      <c r="DZ166" s="233"/>
      <c r="EA166" s="233"/>
      <c r="EB166" s="233"/>
      <c r="EC166" s="233"/>
      <c r="ED166" s="233"/>
      <c r="EE166" s="233"/>
      <c r="EF166" s="233"/>
      <c r="EG166" s="233"/>
      <c r="EH166" s="233"/>
      <c r="EI166" s="233"/>
      <c r="EJ166" s="233"/>
      <c r="EK166" s="233"/>
      <c r="EL166" s="233"/>
      <c r="EM166" s="233"/>
      <c r="EN166" s="233"/>
      <c r="EO166" s="233"/>
      <c r="EP166" s="233"/>
      <c r="EQ166" s="233"/>
      <c r="ER166" s="233"/>
      <c r="ES166" s="233"/>
      <c r="ET166" s="233"/>
      <c r="EU166" s="233"/>
      <c r="EV166" s="233"/>
      <c r="EW166" s="1372"/>
      <c r="EX166" s="233"/>
      <c r="EY166" s="233"/>
      <c r="EZ166" s="233"/>
      <c r="FA166" s="233"/>
      <c r="FB166" s="233"/>
      <c r="FC166" s="233"/>
      <c r="FD166" s="233"/>
      <c r="FE166" s="233"/>
      <c r="FF166" s="233"/>
      <c r="FG166" s="233"/>
      <c r="FH166" s="233"/>
      <c r="FI166" s="395">
        <f t="shared" si="2"/>
        <v>0</v>
      </c>
    </row>
    <row r="167" spans="1:165" ht="12.75" customHeight="1" x14ac:dyDescent="0.2">
      <c r="A167" s="144" t="str">
        <f>'t1'!A157</f>
        <v>RUOLO TECNICO - ASSISTENTE TECNICO</v>
      </c>
      <c r="B167" s="206" t="str">
        <f>'t1'!B157</f>
        <v>TAT119</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1372"/>
      <c r="EY167" s="233"/>
      <c r="EZ167" s="233"/>
      <c r="FA167" s="233"/>
      <c r="FB167" s="233"/>
      <c r="FC167" s="233"/>
      <c r="FD167" s="233"/>
      <c r="FE167" s="233"/>
      <c r="FF167" s="233"/>
      <c r="FG167" s="233"/>
      <c r="FH167" s="233"/>
      <c r="FI167" s="395">
        <f t="shared" si="2"/>
        <v>0</v>
      </c>
    </row>
    <row r="168" spans="1:165" ht="12.75" customHeight="1" x14ac:dyDescent="0.2">
      <c r="A168" s="144" t="str">
        <f>'t1'!A158</f>
        <v>RUOLO TECNICO - PROFILI AREA ASSITENTI AD ESAURIMENTO</v>
      </c>
      <c r="B168" s="206" t="str">
        <f>'t1'!B158</f>
        <v>TAT162</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c r="EQ168" s="233"/>
      <c r="ER168" s="233"/>
      <c r="ES168" s="233"/>
      <c r="ET168" s="233"/>
      <c r="EU168" s="233"/>
      <c r="EV168" s="233"/>
      <c r="EW168" s="233"/>
      <c r="EX168" s="233"/>
      <c r="EY168" s="1372"/>
      <c r="EZ168" s="233"/>
      <c r="FA168" s="233"/>
      <c r="FB168" s="233"/>
      <c r="FC168" s="233"/>
      <c r="FD168" s="233"/>
      <c r="FE168" s="233"/>
      <c r="FF168" s="233"/>
      <c r="FG168" s="233"/>
      <c r="FH168" s="233"/>
      <c r="FI168" s="395">
        <f t="shared" ref="FI168:FI176" si="3">SUM(C168:FH168)</f>
        <v>0</v>
      </c>
    </row>
    <row r="169" spans="1:165" ht="12.75" customHeight="1" x14ac:dyDescent="0.2">
      <c r="A169" s="144" t="str">
        <f>'t1'!A159</f>
        <v>RUOLO AMMINISTRATIVO - ASSISTENTE AMMINISTRATIVO</v>
      </c>
      <c r="B169" s="206" t="str">
        <f>'t1'!B159</f>
        <v>AAT117</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33"/>
      <c r="DW169" s="233"/>
      <c r="DX169" s="233"/>
      <c r="DY169" s="233"/>
      <c r="DZ169" s="233"/>
      <c r="EA169" s="233"/>
      <c r="EB169" s="233"/>
      <c r="EC169" s="233"/>
      <c r="ED169" s="233"/>
      <c r="EE169" s="233"/>
      <c r="EF169" s="233"/>
      <c r="EG169" s="233"/>
      <c r="EH169" s="233"/>
      <c r="EI169" s="233"/>
      <c r="EJ169" s="233"/>
      <c r="EK169" s="233"/>
      <c r="EL169" s="233"/>
      <c r="EM169" s="233"/>
      <c r="EN169" s="233"/>
      <c r="EO169" s="233"/>
      <c r="EP169" s="233"/>
      <c r="EQ169" s="233"/>
      <c r="ER169" s="233"/>
      <c r="ES169" s="233"/>
      <c r="ET169" s="233"/>
      <c r="EU169" s="233"/>
      <c r="EV169" s="233"/>
      <c r="EW169" s="233"/>
      <c r="EX169" s="233"/>
      <c r="EY169" s="233"/>
      <c r="EZ169" s="1372"/>
      <c r="FA169" s="233"/>
      <c r="FB169" s="233"/>
      <c r="FC169" s="233"/>
      <c r="FD169" s="233"/>
      <c r="FE169" s="233"/>
      <c r="FF169" s="233"/>
      <c r="FG169" s="233"/>
      <c r="FH169" s="233"/>
      <c r="FI169" s="395">
        <f t="shared" si="3"/>
        <v>0</v>
      </c>
    </row>
    <row r="170" spans="1:165" ht="12.75" customHeight="1" x14ac:dyDescent="0.2">
      <c r="A170" s="144" t="str">
        <f>'t1'!A160</f>
        <v>RUOLO SOCIOSANITARIO - OPERATORE SOCIOSANITARIO</v>
      </c>
      <c r="B170" s="206" t="str">
        <f>'t1'!B160</f>
        <v>KOP660</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33"/>
      <c r="DW170" s="233"/>
      <c r="DX170" s="233"/>
      <c r="DY170" s="233"/>
      <c r="DZ170" s="233"/>
      <c r="EA170" s="233"/>
      <c r="EB170" s="233"/>
      <c r="EC170" s="233"/>
      <c r="ED170" s="233"/>
      <c r="EE170" s="233"/>
      <c r="EF170" s="233"/>
      <c r="EG170" s="233"/>
      <c r="EH170" s="233"/>
      <c r="EI170" s="233"/>
      <c r="EJ170" s="233"/>
      <c r="EK170" s="233"/>
      <c r="EL170" s="233"/>
      <c r="EM170" s="233"/>
      <c r="EN170" s="233"/>
      <c r="EO170" s="233"/>
      <c r="EP170" s="233"/>
      <c r="EQ170" s="233"/>
      <c r="ER170" s="233"/>
      <c r="ES170" s="233"/>
      <c r="ET170" s="233"/>
      <c r="EU170" s="233"/>
      <c r="EV170" s="233"/>
      <c r="EW170" s="233"/>
      <c r="EX170" s="233"/>
      <c r="EY170" s="233"/>
      <c r="EZ170" s="233"/>
      <c r="FA170" s="1372"/>
      <c r="FB170" s="233"/>
      <c r="FC170" s="233"/>
      <c r="FD170" s="233"/>
      <c r="FE170" s="233"/>
      <c r="FF170" s="233"/>
      <c r="FG170" s="233"/>
      <c r="FH170" s="233"/>
      <c r="FI170" s="395">
        <f t="shared" si="3"/>
        <v>0</v>
      </c>
    </row>
    <row r="171" spans="1:165" ht="12.75" customHeight="1" x14ac:dyDescent="0.2">
      <c r="A171" s="144" t="str">
        <f>'t1'!A161</f>
        <v>RUOLO TECNICO - OPERATORE TECNICO SPECIALIZZATO</v>
      </c>
      <c r="B171" s="206" t="str">
        <f>'t1'!B161</f>
        <v>TOP059</v>
      </c>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c r="EQ171" s="233"/>
      <c r="ER171" s="233"/>
      <c r="ES171" s="233"/>
      <c r="ET171" s="233"/>
      <c r="EU171" s="233"/>
      <c r="EV171" s="233"/>
      <c r="EW171" s="233"/>
      <c r="EX171" s="233"/>
      <c r="EY171" s="233"/>
      <c r="EZ171" s="233"/>
      <c r="FA171" s="233"/>
      <c r="FB171" s="1372"/>
      <c r="FC171" s="233"/>
      <c r="FD171" s="233"/>
      <c r="FE171" s="233"/>
      <c r="FF171" s="233"/>
      <c r="FG171" s="233"/>
      <c r="FH171" s="233"/>
      <c r="FI171" s="395">
        <f t="shared" si="3"/>
        <v>0</v>
      </c>
    </row>
    <row r="172" spans="1:165" ht="12.75" customHeight="1" x14ac:dyDescent="0.2">
      <c r="A172" s="144" t="str">
        <f>'t1'!A162</f>
        <v>RUOLO AMMINISTRATIVO - COADIUTORE AMMINISTRATIVO SENIOR</v>
      </c>
      <c r="B172" s="206" t="str">
        <f>'t1'!B162</f>
        <v>AOP870</v>
      </c>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33"/>
      <c r="DW172" s="233"/>
      <c r="DX172" s="233"/>
      <c r="DY172" s="233"/>
      <c r="DZ172" s="233"/>
      <c r="EA172" s="233"/>
      <c r="EB172" s="233"/>
      <c r="EC172" s="233"/>
      <c r="ED172" s="233"/>
      <c r="EE172" s="233"/>
      <c r="EF172" s="233"/>
      <c r="EG172" s="233"/>
      <c r="EH172" s="233"/>
      <c r="EI172" s="233"/>
      <c r="EJ172" s="233"/>
      <c r="EK172" s="233"/>
      <c r="EL172" s="233"/>
      <c r="EM172" s="233"/>
      <c r="EN172" s="233"/>
      <c r="EO172" s="233"/>
      <c r="EP172" s="233"/>
      <c r="EQ172" s="233"/>
      <c r="ER172" s="233"/>
      <c r="ES172" s="233"/>
      <c r="ET172" s="233"/>
      <c r="EU172" s="233"/>
      <c r="EV172" s="233"/>
      <c r="EW172" s="233"/>
      <c r="EX172" s="233"/>
      <c r="EY172" s="233"/>
      <c r="EZ172" s="233"/>
      <c r="FA172" s="233"/>
      <c r="FB172" s="233"/>
      <c r="FC172" s="1372"/>
      <c r="FD172" s="233"/>
      <c r="FE172" s="233"/>
      <c r="FF172" s="233"/>
      <c r="FG172" s="233"/>
      <c r="FH172" s="233"/>
      <c r="FI172" s="395">
        <f t="shared" si="3"/>
        <v>0</v>
      </c>
    </row>
    <row r="173" spans="1:165" ht="12.75" customHeight="1" x14ac:dyDescent="0.2">
      <c r="A173" s="144" t="str">
        <f>'t1'!A163</f>
        <v>PROFILI AREA DEGLI OPERATORI AD ESAURIMENTO</v>
      </c>
      <c r="B173" s="206" t="str">
        <f>'t1'!B163</f>
        <v>0OP269</v>
      </c>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33"/>
      <c r="DW173" s="233"/>
      <c r="DX173" s="233"/>
      <c r="DY173" s="233"/>
      <c r="DZ173" s="233"/>
      <c r="EA173" s="233"/>
      <c r="EB173" s="233"/>
      <c r="EC173" s="233"/>
      <c r="ED173" s="233"/>
      <c r="EE173" s="233"/>
      <c r="EF173" s="233"/>
      <c r="EG173" s="233"/>
      <c r="EH173" s="233"/>
      <c r="EI173" s="233"/>
      <c r="EJ173" s="233"/>
      <c r="EK173" s="233"/>
      <c r="EL173" s="233"/>
      <c r="EM173" s="233"/>
      <c r="EN173" s="233"/>
      <c r="EO173" s="233"/>
      <c r="EP173" s="233"/>
      <c r="EQ173" s="233"/>
      <c r="ER173" s="233"/>
      <c r="ES173" s="233"/>
      <c r="ET173" s="233"/>
      <c r="EU173" s="233"/>
      <c r="EV173" s="233"/>
      <c r="EW173" s="233"/>
      <c r="EX173" s="233"/>
      <c r="EY173" s="233"/>
      <c r="EZ173" s="233"/>
      <c r="FA173" s="233"/>
      <c r="FB173" s="233"/>
      <c r="FC173" s="233"/>
      <c r="FD173" s="1372"/>
      <c r="FE173" s="233"/>
      <c r="FF173" s="233"/>
      <c r="FG173" s="233"/>
      <c r="FH173" s="233"/>
      <c r="FI173" s="395">
        <f t="shared" si="3"/>
        <v>0</v>
      </c>
    </row>
    <row r="174" spans="1:165" ht="12.75" customHeight="1" x14ac:dyDescent="0.2">
      <c r="A174" s="144" t="str">
        <f>'t1'!A164</f>
        <v>RUOLO TECNICO - OPERATORE TECNICO</v>
      </c>
      <c r="B174" s="206" t="str">
        <f>'t1'!B164</f>
        <v>TPT092</v>
      </c>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33"/>
      <c r="DW174" s="233"/>
      <c r="DX174" s="233"/>
      <c r="DY174" s="233"/>
      <c r="DZ174" s="233"/>
      <c r="EA174" s="233"/>
      <c r="EB174" s="233"/>
      <c r="EC174" s="233"/>
      <c r="ED174" s="233"/>
      <c r="EE174" s="233"/>
      <c r="EF174" s="233"/>
      <c r="EG174" s="233"/>
      <c r="EH174" s="233"/>
      <c r="EI174" s="233"/>
      <c r="EJ174" s="233"/>
      <c r="EK174" s="233"/>
      <c r="EL174" s="233"/>
      <c r="EM174" s="233"/>
      <c r="EN174" s="233"/>
      <c r="EO174" s="233"/>
      <c r="EP174" s="233"/>
      <c r="EQ174" s="233"/>
      <c r="ER174" s="233"/>
      <c r="ES174" s="233"/>
      <c r="ET174" s="233"/>
      <c r="EU174" s="233"/>
      <c r="EV174" s="233"/>
      <c r="EW174" s="233"/>
      <c r="EX174" s="233"/>
      <c r="EY174" s="233"/>
      <c r="EZ174" s="233"/>
      <c r="FA174" s="233"/>
      <c r="FB174" s="233"/>
      <c r="FC174" s="233"/>
      <c r="FD174" s="233"/>
      <c r="FE174" s="1372"/>
      <c r="FF174" s="233"/>
      <c r="FG174" s="233"/>
      <c r="FH174" s="233"/>
      <c r="FI174" s="395">
        <f t="shared" si="3"/>
        <v>0</v>
      </c>
    </row>
    <row r="175" spans="1:165" ht="12.75" customHeight="1" x14ac:dyDescent="0.2">
      <c r="A175" s="144" t="str">
        <f>'t1'!A165</f>
        <v>RUOLO AMMINISTRATIVO - COADIUTORE AMMINISTRATIVO</v>
      </c>
      <c r="B175" s="206" t="str">
        <f>'t1'!B165</f>
        <v>APT017</v>
      </c>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33"/>
      <c r="DW175" s="233"/>
      <c r="DX175" s="233"/>
      <c r="DY175" s="233"/>
      <c r="DZ175" s="233"/>
      <c r="EA175" s="233"/>
      <c r="EB175" s="233"/>
      <c r="EC175" s="233"/>
      <c r="ED175" s="233"/>
      <c r="EE175" s="233"/>
      <c r="EF175" s="233"/>
      <c r="EG175" s="233"/>
      <c r="EH175" s="233"/>
      <c r="EI175" s="233"/>
      <c r="EJ175" s="233"/>
      <c r="EK175" s="233"/>
      <c r="EL175" s="233"/>
      <c r="EM175" s="233"/>
      <c r="EN175" s="233"/>
      <c r="EO175" s="233"/>
      <c r="EP175" s="233"/>
      <c r="EQ175" s="233"/>
      <c r="ER175" s="233"/>
      <c r="ES175" s="233"/>
      <c r="ET175" s="233"/>
      <c r="EU175" s="233"/>
      <c r="EV175" s="233"/>
      <c r="EW175" s="233"/>
      <c r="EX175" s="233"/>
      <c r="EY175" s="233"/>
      <c r="EZ175" s="233"/>
      <c r="FA175" s="233"/>
      <c r="FB175" s="233"/>
      <c r="FC175" s="233"/>
      <c r="FD175" s="233"/>
      <c r="FE175" s="233"/>
      <c r="FF175" s="1372"/>
      <c r="FG175" s="233"/>
      <c r="FH175" s="233"/>
      <c r="FI175" s="395">
        <f t="shared" si="3"/>
        <v>0</v>
      </c>
    </row>
    <row r="176" spans="1:165" ht="12.75" customHeight="1" x14ac:dyDescent="0.2">
      <c r="A176" s="144" t="str">
        <f>'t1'!A166</f>
        <v>PROFILI AREA PERSONALE DI SUPPORTO AD ESAURIMENTO</v>
      </c>
      <c r="B176" s="206" t="str">
        <f>'t1'!B166</f>
        <v>0PTSPR</v>
      </c>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33"/>
      <c r="DW176" s="233"/>
      <c r="DX176" s="233"/>
      <c r="DY176" s="233"/>
      <c r="DZ176" s="233"/>
      <c r="EA176" s="233"/>
      <c r="EB176" s="233"/>
      <c r="EC176" s="233"/>
      <c r="ED176" s="233"/>
      <c r="EE176" s="233"/>
      <c r="EF176" s="233"/>
      <c r="EG176" s="233"/>
      <c r="EH176" s="233"/>
      <c r="EI176" s="233"/>
      <c r="EJ176" s="233"/>
      <c r="EK176" s="233"/>
      <c r="EL176" s="233"/>
      <c r="EM176" s="233"/>
      <c r="EN176" s="233"/>
      <c r="EO176" s="233"/>
      <c r="EP176" s="233"/>
      <c r="EQ176" s="233"/>
      <c r="ER176" s="233"/>
      <c r="ES176" s="233"/>
      <c r="ET176" s="233"/>
      <c r="EU176" s="233"/>
      <c r="EV176" s="233"/>
      <c r="EW176" s="233"/>
      <c r="EX176" s="233"/>
      <c r="EY176" s="233"/>
      <c r="EZ176" s="233"/>
      <c r="FA176" s="233"/>
      <c r="FB176" s="233"/>
      <c r="FC176" s="233"/>
      <c r="FD176" s="233"/>
      <c r="FE176" s="233"/>
      <c r="FF176" s="233"/>
      <c r="FG176" s="1372"/>
      <c r="FH176" s="233"/>
      <c r="FI176" s="395">
        <f t="shared" si="3"/>
        <v>0</v>
      </c>
    </row>
    <row r="177" spans="1:167" ht="12.75" customHeight="1" thickBot="1" x14ac:dyDescent="0.25">
      <c r="A177" s="144" t="str">
        <f>'t1'!A167</f>
        <v>CONTRATTISTI</v>
      </c>
      <c r="B177" s="206" t="str">
        <f>'t1'!B167</f>
        <v>000061</v>
      </c>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c r="DL177" s="233"/>
      <c r="DM177" s="233"/>
      <c r="DN177" s="233"/>
      <c r="DO177" s="233"/>
      <c r="DP177" s="233"/>
      <c r="DQ177" s="233"/>
      <c r="DR177" s="233"/>
      <c r="DS177" s="233"/>
      <c r="DT177" s="233"/>
      <c r="DU177" s="233"/>
      <c r="DV177" s="233"/>
      <c r="DW177" s="233"/>
      <c r="DX177" s="233"/>
      <c r="DY177" s="233"/>
      <c r="DZ177" s="233"/>
      <c r="EA177" s="233"/>
      <c r="EB177" s="233"/>
      <c r="EC177" s="233"/>
      <c r="ED177" s="233"/>
      <c r="EE177" s="233"/>
      <c r="EF177" s="233"/>
      <c r="EG177" s="233"/>
      <c r="EH177" s="233"/>
      <c r="EI177" s="233"/>
      <c r="EJ177" s="233"/>
      <c r="EK177" s="233"/>
      <c r="EL177" s="233"/>
      <c r="EM177" s="233"/>
      <c r="EN177" s="233"/>
      <c r="EO177" s="233"/>
      <c r="EP177" s="233"/>
      <c r="EQ177" s="233"/>
      <c r="ER177" s="233"/>
      <c r="ES177" s="233"/>
      <c r="ET177" s="233"/>
      <c r="EU177" s="233"/>
      <c r="EV177" s="233"/>
      <c r="EW177" s="233"/>
      <c r="EX177" s="233"/>
      <c r="EY177" s="233"/>
      <c r="EZ177" s="233"/>
      <c r="FA177" s="233"/>
      <c r="FB177" s="233"/>
      <c r="FC177" s="233"/>
      <c r="FD177" s="233"/>
      <c r="FE177" s="233"/>
      <c r="FF177" s="233"/>
      <c r="FG177" s="233"/>
      <c r="FH177" s="1372"/>
      <c r="FI177" s="395">
        <f>SUM(C177:FH177)</f>
        <v>0</v>
      </c>
    </row>
    <row r="178" spans="1:167" s="96" customFormat="1" ht="17.25" customHeight="1" thickTop="1" thickBot="1" x14ac:dyDescent="0.25">
      <c r="A178" s="203" t="s">
        <v>364</v>
      </c>
      <c r="B178" s="204"/>
      <c r="C178" s="397">
        <f t="shared" ref="C178:AK178" si="4">SUM(C16:C177)</f>
        <v>0</v>
      </c>
      <c r="D178" s="398">
        <f t="shared" si="4"/>
        <v>0</v>
      </c>
      <c r="E178" s="398">
        <f t="shared" si="4"/>
        <v>0</v>
      </c>
      <c r="F178" s="398">
        <f t="shared" si="4"/>
        <v>0</v>
      </c>
      <c r="G178" s="398">
        <f t="shared" si="4"/>
        <v>0</v>
      </c>
      <c r="H178" s="398">
        <f t="shared" si="4"/>
        <v>0</v>
      </c>
      <c r="I178" s="398">
        <f t="shared" si="4"/>
        <v>0</v>
      </c>
      <c r="J178" s="398">
        <f t="shared" si="4"/>
        <v>0</v>
      </c>
      <c r="K178" s="398">
        <f t="shared" si="4"/>
        <v>0</v>
      </c>
      <c r="L178" s="398">
        <f t="shared" si="4"/>
        <v>0</v>
      </c>
      <c r="M178" s="398">
        <f t="shared" si="4"/>
        <v>0</v>
      </c>
      <c r="N178" s="398">
        <f t="shared" si="4"/>
        <v>0</v>
      </c>
      <c r="O178" s="398">
        <f t="shared" si="4"/>
        <v>0</v>
      </c>
      <c r="P178" s="398">
        <f t="shared" si="4"/>
        <v>0</v>
      </c>
      <c r="Q178" s="398">
        <f t="shared" si="4"/>
        <v>0</v>
      </c>
      <c r="R178" s="398">
        <f t="shared" si="4"/>
        <v>0</v>
      </c>
      <c r="S178" s="398">
        <f t="shared" si="4"/>
        <v>0</v>
      </c>
      <c r="T178" s="398">
        <f t="shared" si="4"/>
        <v>0</v>
      </c>
      <c r="U178" s="398">
        <f t="shared" si="4"/>
        <v>0</v>
      </c>
      <c r="V178" s="398">
        <f t="shared" si="4"/>
        <v>0</v>
      </c>
      <c r="W178" s="398">
        <f t="shared" si="4"/>
        <v>0</v>
      </c>
      <c r="X178" s="398">
        <f t="shared" si="4"/>
        <v>0</v>
      </c>
      <c r="Y178" s="398">
        <f t="shared" si="4"/>
        <v>0</v>
      </c>
      <c r="Z178" s="398">
        <f t="shared" si="4"/>
        <v>0</v>
      </c>
      <c r="AA178" s="398">
        <f t="shared" si="4"/>
        <v>0</v>
      </c>
      <c r="AB178" s="398">
        <f t="shared" si="4"/>
        <v>0</v>
      </c>
      <c r="AC178" s="398">
        <f t="shared" si="4"/>
        <v>0</v>
      </c>
      <c r="AD178" s="398">
        <f t="shared" si="4"/>
        <v>0</v>
      </c>
      <c r="AE178" s="398">
        <f t="shared" si="4"/>
        <v>0</v>
      </c>
      <c r="AF178" s="398">
        <f t="shared" si="4"/>
        <v>0</v>
      </c>
      <c r="AG178" s="398">
        <f t="shared" si="4"/>
        <v>0</v>
      </c>
      <c r="AH178" s="398">
        <f t="shared" si="4"/>
        <v>0</v>
      </c>
      <c r="AI178" s="398">
        <f t="shared" si="4"/>
        <v>0</v>
      </c>
      <c r="AJ178" s="398">
        <f t="shared" si="4"/>
        <v>0</v>
      </c>
      <c r="AK178" s="398">
        <f t="shared" si="4"/>
        <v>0</v>
      </c>
      <c r="AL178" s="398">
        <f t="shared" ref="AL178:AX178" si="5">SUM(AL16:AL177)</f>
        <v>0</v>
      </c>
      <c r="AM178" s="398">
        <f t="shared" si="5"/>
        <v>0</v>
      </c>
      <c r="AN178" s="398">
        <f t="shared" si="5"/>
        <v>0</v>
      </c>
      <c r="AO178" s="398">
        <f t="shared" si="5"/>
        <v>0</v>
      </c>
      <c r="AP178" s="398">
        <f t="shared" si="5"/>
        <v>0</v>
      </c>
      <c r="AQ178" s="398">
        <f t="shared" si="5"/>
        <v>0</v>
      </c>
      <c r="AR178" s="398">
        <f t="shared" si="5"/>
        <v>0</v>
      </c>
      <c r="AS178" s="398">
        <f t="shared" si="5"/>
        <v>0</v>
      </c>
      <c r="AT178" s="398">
        <f t="shared" si="5"/>
        <v>0</v>
      </c>
      <c r="AU178" s="398">
        <f t="shared" si="5"/>
        <v>0</v>
      </c>
      <c r="AV178" s="398">
        <f t="shared" si="5"/>
        <v>0</v>
      </c>
      <c r="AW178" s="398">
        <f t="shared" si="5"/>
        <v>0</v>
      </c>
      <c r="AX178" s="398">
        <f t="shared" si="5"/>
        <v>0</v>
      </c>
      <c r="AY178" s="398">
        <f t="shared" ref="AY178:CE178" si="6">SUM(AY16:AY177)</f>
        <v>0</v>
      </c>
      <c r="AZ178" s="398">
        <f t="shared" si="6"/>
        <v>0</v>
      </c>
      <c r="BA178" s="398">
        <f t="shared" si="6"/>
        <v>0</v>
      </c>
      <c r="BB178" s="398">
        <f t="shared" si="6"/>
        <v>0</v>
      </c>
      <c r="BC178" s="398">
        <f t="shared" si="6"/>
        <v>0</v>
      </c>
      <c r="BD178" s="398">
        <f t="shared" si="6"/>
        <v>0</v>
      </c>
      <c r="BE178" s="398">
        <f t="shared" si="6"/>
        <v>0</v>
      </c>
      <c r="BF178" s="398">
        <f t="shared" si="6"/>
        <v>0</v>
      </c>
      <c r="BG178" s="398">
        <f t="shared" si="6"/>
        <v>0</v>
      </c>
      <c r="BH178" s="398">
        <f t="shared" si="6"/>
        <v>0</v>
      </c>
      <c r="BI178" s="398">
        <f t="shared" si="6"/>
        <v>0</v>
      </c>
      <c r="BJ178" s="398">
        <f t="shared" si="6"/>
        <v>0</v>
      </c>
      <c r="BK178" s="398">
        <f t="shared" si="6"/>
        <v>0</v>
      </c>
      <c r="BL178" s="398">
        <f>SUM(BL16:BL177)</f>
        <v>0</v>
      </c>
      <c r="BM178" s="398">
        <f t="shared" si="6"/>
        <v>0</v>
      </c>
      <c r="BN178" s="398">
        <f t="shared" si="6"/>
        <v>0</v>
      </c>
      <c r="BO178" s="398">
        <f t="shared" si="6"/>
        <v>0</v>
      </c>
      <c r="BP178" s="398">
        <f t="shared" si="6"/>
        <v>0</v>
      </c>
      <c r="BQ178" s="398">
        <f t="shared" si="6"/>
        <v>0</v>
      </c>
      <c r="BR178" s="398">
        <f t="shared" si="6"/>
        <v>0</v>
      </c>
      <c r="BS178" s="398">
        <f t="shared" si="6"/>
        <v>0</v>
      </c>
      <c r="BT178" s="398">
        <f t="shared" si="6"/>
        <v>0</v>
      </c>
      <c r="BU178" s="398">
        <f t="shared" si="6"/>
        <v>0</v>
      </c>
      <c r="BV178" s="398">
        <f t="shared" si="6"/>
        <v>0</v>
      </c>
      <c r="BW178" s="398">
        <f t="shared" si="6"/>
        <v>0</v>
      </c>
      <c r="BX178" s="398">
        <f t="shared" si="6"/>
        <v>0</v>
      </c>
      <c r="BY178" s="398">
        <f t="shared" si="6"/>
        <v>0</v>
      </c>
      <c r="BZ178" s="398">
        <f t="shared" si="6"/>
        <v>0</v>
      </c>
      <c r="CA178" s="398">
        <f t="shared" si="6"/>
        <v>0</v>
      </c>
      <c r="CB178" s="398">
        <f t="shared" si="6"/>
        <v>0</v>
      </c>
      <c r="CC178" s="398">
        <f t="shared" si="6"/>
        <v>0</v>
      </c>
      <c r="CD178" s="398">
        <f t="shared" si="6"/>
        <v>0</v>
      </c>
      <c r="CE178" s="398">
        <f t="shared" si="6"/>
        <v>0</v>
      </c>
      <c r="CF178" s="398">
        <f t="shared" ref="CF178:DK178" si="7">SUM(CF16:CF177)</f>
        <v>0</v>
      </c>
      <c r="CG178" s="398">
        <f t="shared" si="7"/>
        <v>0</v>
      </c>
      <c r="CH178" s="398">
        <f t="shared" si="7"/>
        <v>0</v>
      </c>
      <c r="CI178" s="398">
        <f t="shared" si="7"/>
        <v>0</v>
      </c>
      <c r="CJ178" s="398">
        <f t="shared" si="7"/>
        <v>0</v>
      </c>
      <c r="CK178" s="398">
        <f t="shared" si="7"/>
        <v>0</v>
      </c>
      <c r="CL178" s="398">
        <f t="shared" si="7"/>
        <v>0</v>
      </c>
      <c r="CM178" s="398">
        <f t="shared" si="7"/>
        <v>0</v>
      </c>
      <c r="CN178" s="398">
        <f t="shared" si="7"/>
        <v>0</v>
      </c>
      <c r="CO178" s="398">
        <f t="shared" si="7"/>
        <v>0</v>
      </c>
      <c r="CP178" s="398">
        <f t="shared" si="7"/>
        <v>0</v>
      </c>
      <c r="CQ178" s="398">
        <f t="shared" si="7"/>
        <v>0</v>
      </c>
      <c r="CR178" s="398">
        <f t="shared" si="7"/>
        <v>0</v>
      </c>
      <c r="CS178" s="398">
        <f t="shared" si="7"/>
        <v>0</v>
      </c>
      <c r="CT178" s="398">
        <f t="shared" si="7"/>
        <v>0</v>
      </c>
      <c r="CU178" s="398">
        <f t="shared" si="7"/>
        <v>0</v>
      </c>
      <c r="CV178" s="398">
        <f t="shared" si="7"/>
        <v>0</v>
      </c>
      <c r="CW178" s="398">
        <f t="shared" si="7"/>
        <v>0</v>
      </c>
      <c r="CX178" s="398">
        <f t="shared" si="7"/>
        <v>0</v>
      </c>
      <c r="CY178" s="398">
        <f t="shared" si="7"/>
        <v>0</v>
      </c>
      <c r="CZ178" s="398">
        <f t="shared" si="7"/>
        <v>0</v>
      </c>
      <c r="DA178" s="398">
        <f t="shared" si="7"/>
        <v>0</v>
      </c>
      <c r="DB178" s="398">
        <f t="shared" si="7"/>
        <v>0</v>
      </c>
      <c r="DC178" s="398">
        <f t="shared" si="7"/>
        <v>0</v>
      </c>
      <c r="DD178" s="398">
        <f t="shared" si="7"/>
        <v>0</v>
      </c>
      <c r="DE178" s="398">
        <f t="shared" si="7"/>
        <v>0</v>
      </c>
      <c r="DF178" s="398">
        <f t="shared" si="7"/>
        <v>0</v>
      </c>
      <c r="DG178" s="398">
        <f t="shared" si="7"/>
        <v>0</v>
      </c>
      <c r="DH178" s="398">
        <f t="shared" si="7"/>
        <v>0</v>
      </c>
      <c r="DI178" s="398">
        <f t="shared" si="7"/>
        <v>0</v>
      </c>
      <c r="DJ178" s="398">
        <f t="shared" si="7"/>
        <v>0</v>
      </c>
      <c r="DK178" s="398">
        <f t="shared" si="7"/>
        <v>0</v>
      </c>
      <c r="DL178" s="398">
        <f t="shared" ref="DL178:FI178" si="8">SUM(DL16:DL177)</f>
        <v>0</v>
      </c>
      <c r="DM178" s="398">
        <f t="shared" si="8"/>
        <v>0</v>
      </c>
      <c r="DN178" s="398">
        <f t="shared" si="8"/>
        <v>0</v>
      </c>
      <c r="DO178" s="398">
        <f t="shared" si="8"/>
        <v>0</v>
      </c>
      <c r="DP178" s="398">
        <f t="shared" si="8"/>
        <v>0</v>
      </c>
      <c r="DQ178" s="398">
        <f t="shared" si="8"/>
        <v>0</v>
      </c>
      <c r="DR178" s="398">
        <f t="shared" si="8"/>
        <v>0</v>
      </c>
      <c r="DS178" s="398">
        <f t="shared" si="8"/>
        <v>0</v>
      </c>
      <c r="DT178" s="398">
        <f t="shared" si="8"/>
        <v>0</v>
      </c>
      <c r="DU178" s="398">
        <f t="shared" si="8"/>
        <v>0</v>
      </c>
      <c r="DV178" s="398">
        <f t="shared" si="8"/>
        <v>0</v>
      </c>
      <c r="DW178" s="398">
        <f t="shared" si="8"/>
        <v>0</v>
      </c>
      <c r="DX178" s="398">
        <f t="shared" si="8"/>
        <v>0</v>
      </c>
      <c r="DY178" s="398">
        <f t="shared" si="8"/>
        <v>0</v>
      </c>
      <c r="DZ178" s="398">
        <f t="shared" si="8"/>
        <v>0</v>
      </c>
      <c r="EA178" s="398">
        <f t="shared" si="8"/>
        <v>0</v>
      </c>
      <c r="EB178" s="398">
        <f t="shared" si="8"/>
        <v>0</v>
      </c>
      <c r="EC178" s="398">
        <f t="shared" si="8"/>
        <v>0</v>
      </c>
      <c r="ED178" s="398">
        <f t="shared" si="8"/>
        <v>0</v>
      </c>
      <c r="EE178" s="398">
        <f t="shared" si="8"/>
        <v>0</v>
      </c>
      <c r="EF178" s="398">
        <f t="shared" si="8"/>
        <v>0</v>
      </c>
      <c r="EG178" s="398">
        <f t="shared" si="8"/>
        <v>0</v>
      </c>
      <c r="EH178" s="398">
        <f t="shared" si="8"/>
        <v>0</v>
      </c>
      <c r="EI178" s="398">
        <f t="shared" si="8"/>
        <v>0</v>
      </c>
      <c r="EJ178" s="398">
        <f t="shared" si="8"/>
        <v>0</v>
      </c>
      <c r="EK178" s="398">
        <f t="shared" si="8"/>
        <v>0</v>
      </c>
      <c r="EL178" s="398">
        <f t="shared" si="8"/>
        <v>0</v>
      </c>
      <c r="EM178" s="398">
        <f t="shared" si="8"/>
        <v>0</v>
      </c>
      <c r="EN178" s="398">
        <f t="shared" si="8"/>
        <v>0</v>
      </c>
      <c r="EO178" s="398">
        <f t="shared" si="8"/>
        <v>0</v>
      </c>
      <c r="EP178" s="398">
        <f t="shared" si="8"/>
        <v>0</v>
      </c>
      <c r="EQ178" s="398">
        <f t="shared" si="8"/>
        <v>0</v>
      </c>
      <c r="ER178" s="398">
        <f t="shared" si="8"/>
        <v>0</v>
      </c>
      <c r="ES178" s="398">
        <f t="shared" si="8"/>
        <v>0</v>
      </c>
      <c r="ET178" s="398">
        <f t="shared" si="8"/>
        <v>0</v>
      </c>
      <c r="EU178" s="398">
        <f t="shared" si="8"/>
        <v>0</v>
      </c>
      <c r="EV178" s="398">
        <f t="shared" si="8"/>
        <v>0</v>
      </c>
      <c r="EW178" s="398">
        <f t="shared" si="8"/>
        <v>0</v>
      </c>
      <c r="EX178" s="398">
        <f t="shared" si="8"/>
        <v>0</v>
      </c>
      <c r="EY178" s="398">
        <f t="shared" si="8"/>
        <v>0</v>
      </c>
      <c r="EZ178" s="398">
        <f t="shared" si="8"/>
        <v>0</v>
      </c>
      <c r="FA178" s="398">
        <f t="shared" si="8"/>
        <v>0</v>
      </c>
      <c r="FB178" s="398">
        <f t="shared" si="8"/>
        <v>0</v>
      </c>
      <c r="FC178" s="398">
        <f t="shared" si="8"/>
        <v>0</v>
      </c>
      <c r="FD178" s="398">
        <f t="shared" si="8"/>
        <v>0</v>
      </c>
      <c r="FE178" s="398">
        <f t="shared" si="8"/>
        <v>0</v>
      </c>
      <c r="FF178" s="398">
        <f t="shared" si="8"/>
        <v>0</v>
      </c>
      <c r="FG178" s="398">
        <f t="shared" si="8"/>
        <v>0</v>
      </c>
      <c r="FH178" s="398">
        <f t="shared" si="8"/>
        <v>0</v>
      </c>
      <c r="FI178" s="396">
        <f t="shared" si="8"/>
        <v>0</v>
      </c>
    </row>
    <row r="179" spans="1:167" ht="17.25" customHeight="1" x14ac:dyDescent="0.2">
      <c r="A179" s="2054" t="s">
        <v>659</v>
      </c>
      <c r="B179" s="2054"/>
      <c r="C179" s="2054"/>
      <c r="D179" s="2054"/>
      <c r="E179" s="2054"/>
      <c r="F179" s="2054"/>
      <c r="G179" s="2054"/>
      <c r="H179" s="2054"/>
      <c r="I179" s="2054"/>
      <c r="J179" s="2054"/>
      <c r="K179" s="2054"/>
      <c r="L179" s="2054"/>
      <c r="M179" s="2054"/>
      <c r="N179" s="2054"/>
      <c r="O179" s="2054"/>
      <c r="P179" s="2054"/>
      <c r="Q179" s="2054"/>
      <c r="R179" s="2054"/>
      <c r="S179" s="2054"/>
      <c r="T179" s="2054"/>
      <c r="U179" s="2054"/>
      <c r="V179" s="2054"/>
      <c r="W179" s="2054"/>
      <c r="X179" s="2054"/>
      <c r="Y179" s="2054"/>
      <c r="Z179" s="2054"/>
      <c r="AA179" s="2054"/>
      <c r="AB179" s="2054"/>
      <c r="AC179" s="2054"/>
      <c r="AD179" s="2054"/>
      <c r="AE179" s="2054"/>
      <c r="AF179" s="2054"/>
      <c r="AG179" s="2054"/>
      <c r="AH179" s="2054"/>
      <c r="AI179" s="2054"/>
      <c r="AJ179" s="2054"/>
      <c r="AK179" s="2054"/>
      <c r="AL179" s="2054"/>
      <c r="AM179" s="2054"/>
      <c r="AN179" s="2054"/>
      <c r="AO179" s="2054"/>
      <c r="AP179" s="2054"/>
      <c r="AQ179" s="2054"/>
      <c r="AR179" s="2054"/>
    </row>
    <row r="180" spans="1:167" x14ac:dyDescent="0.2">
      <c r="A180" s="19" t="s">
        <v>663</v>
      </c>
      <c r="B180" s="44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row>
    <row r="181" spans="1:167" x14ac:dyDescent="0.2">
      <c r="A181" s="2054" t="s">
        <v>661</v>
      </c>
      <c r="B181" s="2054"/>
      <c r="C181" s="2054"/>
      <c r="D181" s="2054"/>
      <c r="E181" s="2054"/>
      <c r="F181" s="2054"/>
      <c r="G181" s="2054"/>
      <c r="H181" s="2054"/>
      <c r="I181" s="2054"/>
      <c r="J181" s="2054"/>
      <c r="K181" s="2054"/>
      <c r="L181" s="2054"/>
      <c r="M181" s="2054"/>
      <c r="N181" s="2054"/>
      <c r="O181" s="2054"/>
      <c r="P181" s="2054"/>
      <c r="Q181" s="2054"/>
      <c r="R181" s="2054"/>
      <c r="S181" s="2054"/>
      <c r="T181" s="2054"/>
      <c r="U181" s="2054"/>
      <c r="V181" s="2054"/>
      <c r="W181" s="2054"/>
      <c r="X181" s="2054"/>
      <c r="Y181" s="2054"/>
      <c r="Z181" s="2054"/>
      <c r="AA181" s="2054"/>
      <c r="AB181" s="2054"/>
      <c r="AC181" s="2054"/>
      <c r="AD181" s="2054"/>
      <c r="AE181" s="2054"/>
      <c r="AF181" s="2054"/>
      <c r="AG181" s="2054"/>
      <c r="AH181" s="2054"/>
      <c r="AI181" s="2054"/>
      <c r="AJ181" s="2054"/>
      <c r="AK181" s="2054"/>
      <c r="AL181" s="2054"/>
      <c r="AM181" s="2054"/>
      <c r="AN181" s="2054"/>
      <c r="AO181" s="2054"/>
      <c r="AP181" s="2054"/>
      <c r="AQ181" s="2054"/>
      <c r="AR181" s="2054"/>
    </row>
    <row r="182" spans="1:167" x14ac:dyDescent="0.2">
      <c r="A182" s="19" t="s">
        <v>662</v>
      </c>
      <c r="B182" s="44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row>
    <row r="188" spans="1:167" x14ac:dyDescent="0.2">
      <c r="FK188" s="150"/>
    </row>
  </sheetData>
  <sheetProtection algorithmName="SHA-512" hashValue="TkOqxUVmjxGzkBLdpO/GePjFNRSE7oy16qohlBinkRHRDZB5WWKuWmz1ax8xKgFAHlL8FSzsXpd5SwOyzlwyCQ==" saltValue="QlYheIh3pYgVZpzc6mzBtw==" spinCount="100000" sheet="1" formatColumns="0" selectLockedCells="1" autoFilter="0"/>
  <mergeCells count="15">
    <mergeCell ref="AF2:FI2"/>
    <mergeCell ref="A1:AW1"/>
    <mergeCell ref="A179:AR179"/>
    <mergeCell ref="A181:AR181"/>
    <mergeCell ref="CT13:FH13"/>
    <mergeCell ref="CT14:FH14"/>
    <mergeCell ref="AX13:CS13"/>
    <mergeCell ref="AX14:CS14"/>
    <mergeCell ref="C13:AW13"/>
    <mergeCell ref="C14:AW14"/>
    <mergeCell ref="D7:E7"/>
    <mergeCell ref="D8:E8"/>
    <mergeCell ref="D9:E9"/>
    <mergeCell ref="D10:E10"/>
    <mergeCell ref="D6:E6"/>
  </mergeCells>
  <phoneticPr fontId="31" type="noConversion"/>
  <printOptions horizontalCentered="1" verticalCentered="1"/>
  <pageMargins left="0" right="0" top="0.19685039370078741" bottom="0.17" header="0.19" footer="0.17"/>
  <pageSetup paperSize="9" scale="80" orientation="landscape" horizontalDpi="300" verticalDpi="429496729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2"/>
  <dimension ref="A1:AA282"/>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2" style="82" customWidth="1"/>
    <col min="2" max="2" width="8.7109375" style="92" customWidth="1"/>
    <col min="3" max="8" width="8.7109375" style="82" customWidth="1"/>
    <col min="9" max="14" width="9.28515625" style="82" customWidth="1"/>
    <col min="15" max="16" width="8.28515625" style="82" customWidth="1"/>
    <col min="17" max="18" width="9.28515625" style="82" customWidth="1"/>
    <col min="19" max="20" width="8.28515625" style="82" customWidth="1"/>
    <col min="21" max="22" width="9.7109375" style="82" customWidth="1"/>
    <col min="23" max="23" width="6.7109375" style="82" customWidth="1"/>
    <col min="24" max="27" width="10.7109375" style="82" customWidth="1"/>
    <col min="28" max="16384" width="10.7109375" style="82"/>
  </cols>
  <sheetData>
    <row r="1" spans="1:27" s="3" customFormat="1" ht="87" customHeight="1" x14ac:dyDescent="0.2">
      <c r="A1" s="2052" t="str">
        <f>'t1'!A1</f>
        <v>SERVIZIO SANITARIO NAZIONALE - anno 2024</v>
      </c>
      <c r="B1" s="2052"/>
      <c r="C1" s="2052"/>
      <c r="D1" s="2052"/>
      <c r="E1" s="2052"/>
      <c r="F1" s="2052"/>
      <c r="G1" s="2052"/>
      <c r="H1" s="2052"/>
      <c r="I1" s="2052"/>
      <c r="J1" s="2052"/>
      <c r="K1" s="2052"/>
      <c r="L1" s="2052"/>
      <c r="M1" s="2052"/>
      <c r="N1" s="2052"/>
      <c r="O1" s="2052"/>
      <c r="P1" s="2052"/>
      <c r="Q1" s="2052"/>
      <c r="R1" s="2052"/>
      <c r="S1" s="2052"/>
      <c r="T1" s="2052"/>
      <c r="U1"/>
      <c r="V1" s="292"/>
    </row>
    <row r="2" spans="1:27" s="3" customFormat="1" ht="30" customHeight="1" thickBot="1" x14ac:dyDescent="0.25">
      <c r="A2" s="291"/>
      <c r="B2" s="2"/>
      <c r="I2" s="4"/>
      <c r="K2" s="4"/>
      <c r="L2" s="4"/>
      <c r="N2" s="2053"/>
      <c r="O2" s="2053"/>
      <c r="P2" s="2053"/>
      <c r="Q2" s="2053"/>
      <c r="R2" s="2053"/>
      <c r="S2" s="2053"/>
      <c r="T2" s="2053"/>
      <c r="U2" s="2053"/>
      <c r="V2" s="2053"/>
    </row>
    <row r="3" spans="1:27" ht="15" customHeight="1" thickBot="1" x14ac:dyDescent="0.25">
      <c r="A3" s="83"/>
      <c r="B3" s="84"/>
      <c r="C3" s="283" t="s">
        <v>436</v>
      </c>
      <c r="D3" s="85"/>
      <c r="E3" s="85"/>
      <c r="F3" s="85"/>
      <c r="G3" s="85"/>
      <c r="H3" s="85"/>
      <c r="I3" s="85"/>
      <c r="J3" s="85"/>
      <c r="K3" s="85"/>
      <c r="L3" s="85"/>
      <c r="M3" s="85"/>
      <c r="N3" s="85"/>
      <c r="O3" s="85"/>
      <c r="P3" s="85"/>
      <c r="Q3" s="85"/>
      <c r="R3" s="85"/>
      <c r="S3" s="85"/>
      <c r="T3" s="85"/>
      <c r="U3" s="85"/>
      <c r="V3" s="86"/>
      <c r="X3"/>
      <c r="Y3"/>
      <c r="Z3"/>
      <c r="AA3"/>
    </row>
    <row r="4" spans="1:27" ht="35.25" customHeight="1" thickTop="1" x14ac:dyDescent="0.2">
      <c r="A4" s="260" t="s">
        <v>326</v>
      </c>
      <c r="B4" s="87" t="s">
        <v>262</v>
      </c>
      <c r="C4" s="2062" t="s">
        <v>712</v>
      </c>
      <c r="D4" s="2063"/>
      <c r="E4" s="2062" t="s">
        <v>1322</v>
      </c>
      <c r="F4" s="2063"/>
      <c r="G4" s="2062" t="s">
        <v>199</v>
      </c>
      <c r="H4" s="2063"/>
      <c r="I4" s="2062" t="s">
        <v>487</v>
      </c>
      <c r="J4" s="2063"/>
      <c r="K4" s="2062" t="s">
        <v>488</v>
      </c>
      <c r="L4" s="2063"/>
      <c r="M4" s="2062" t="s">
        <v>956</v>
      </c>
      <c r="N4" s="2063"/>
      <c r="O4" s="2062" t="s">
        <v>1159</v>
      </c>
      <c r="P4" s="2063"/>
      <c r="Q4" s="2062" t="s">
        <v>1459</v>
      </c>
      <c r="R4" s="2063"/>
      <c r="S4" s="2062" t="s">
        <v>291</v>
      </c>
      <c r="T4" s="2063"/>
      <c r="U4" s="2062" t="s">
        <v>265</v>
      </c>
      <c r="V4" s="2067"/>
      <c r="X4"/>
      <c r="Y4"/>
      <c r="Z4"/>
      <c r="AA4"/>
    </row>
    <row r="5" spans="1:27" x14ac:dyDescent="0.2">
      <c r="A5" s="802"/>
      <c r="B5" s="799"/>
      <c r="C5" s="2064" t="s">
        <v>715</v>
      </c>
      <c r="D5" s="2065"/>
      <c r="E5" s="2064" t="s">
        <v>716</v>
      </c>
      <c r="F5" s="2065"/>
      <c r="G5" s="2064" t="s">
        <v>717</v>
      </c>
      <c r="H5" s="2065"/>
      <c r="I5" s="2064" t="s">
        <v>718</v>
      </c>
      <c r="J5" s="2065"/>
      <c r="K5" s="2064" t="s">
        <v>719</v>
      </c>
      <c r="L5" s="2065"/>
      <c r="M5" s="2064" t="s">
        <v>907</v>
      </c>
      <c r="N5" s="2065"/>
      <c r="O5" s="2064" t="s">
        <v>772</v>
      </c>
      <c r="P5" s="2065"/>
      <c r="Q5" s="2064" t="s">
        <v>1460</v>
      </c>
      <c r="R5" s="2065"/>
      <c r="S5" s="2064" t="s">
        <v>720</v>
      </c>
      <c r="T5" s="2065"/>
      <c r="U5" s="2064"/>
      <c r="V5" s="2066"/>
      <c r="X5"/>
      <c r="Y5"/>
      <c r="Z5"/>
      <c r="AA5"/>
    </row>
    <row r="6" spans="1:27" ht="10.8" thickBot="1" x14ac:dyDescent="0.25">
      <c r="A6" s="88"/>
      <c r="B6" s="89"/>
      <c r="C6" s="573" t="s">
        <v>263</v>
      </c>
      <c r="D6" s="574" t="s">
        <v>264</v>
      </c>
      <c r="E6" s="573" t="s">
        <v>263</v>
      </c>
      <c r="F6" s="574" t="s">
        <v>264</v>
      </c>
      <c r="G6" s="573" t="s">
        <v>263</v>
      </c>
      <c r="H6" s="574" t="s">
        <v>264</v>
      </c>
      <c r="I6" s="573" t="s">
        <v>263</v>
      </c>
      <c r="J6" s="574" t="s">
        <v>264</v>
      </c>
      <c r="K6" s="573" t="s">
        <v>263</v>
      </c>
      <c r="L6" s="574" t="s">
        <v>264</v>
      </c>
      <c r="M6" s="573" t="s">
        <v>263</v>
      </c>
      <c r="N6" s="574" t="s">
        <v>264</v>
      </c>
      <c r="O6" s="573" t="s">
        <v>263</v>
      </c>
      <c r="P6" s="574" t="s">
        <v>264</v>
      </c>
      <c r="Q6" s="573" t="s">
        <v>263</v>
      </c>
      <c r="R6" s="574" t="s">
        <v>264</v>
      </c>
      <c r="S6" s="573" t="s">
        <v>263</v>
      </c>
      <c r="T6" s="574" t="s">
        <v>264</v>
      </c>
      <c r="U6" s="573" t="s">
        <v>263</v>
      </c>
      <c r="V6" s="575" t="s">
        <v>264</v>
      </c>
      <c r="X6"/>
      <c r="Y6"/>
      <c r="Z6"/>
      <c r="AA6"/>
    </row>
    <row r="7" spans="1:27" ht="12.75" customHeight="1" thickTop="1" x14ac:dyDescent="0.2">
      <c r="A7" s="18" t="str">
        <f>'t1'!A6</f>
        <v>DIRETTORE GENERALE</v>
      </c>
      <c r="B7" s="217" t="str">
        <f>'t1'!B6</f>
        <v>0D0097</v>
      </c>
      <c r="C7" s="209"/>
      <c r="D7" s="218"/>
      <c r="E7" s="209"/>
      <c r="F7" s="218"/>
      <c r="G7" s="209"/>
      <c r="H7" s="218"/>
      <c r="I7" s="209"/>
      <c r="J7" s="218"/>
      <c r="K7" s="209"/>
      <c r="L7" s="218"/>
      <c r="M7" s="209"/>
      <c r="N7" s="218"/>
      <c r="O7" s="219"/>
      <c r="P7" s="218"/>
      <c r="Q7" s="219"/>
      <c r="R7" s="218"/>
      <c r="S7" s="219"/>
      <c r="T7" s="218"/>
      <c r="U7" s="399">
        <f>SUM(C7,E7,G7,I7,K7,M7,O7,Q7,S7)</f>
        <v>0</v>
      </c>
      <c r="V7" s="400">
        <f>SUM(D7,F7,H7,J7,L7,N7,P7,R7,T7)</f>
        <v>0</v>
      </c>
      <c r="X7"/>
      <c r="Y7"/>
      <c r="Z7"/>
      <c r="AA7"/>
    </row>
    <row r="8" spans="1:27" ht="12.75" customHeight="1" x14ac:dyDescent="0.2">
      <c r="A8" s="144" t="str">
        <f>'t1'!A7</f>
        <v>DIRETTORE SANITARIO</v>
      </c>
      <c r="B8" s="206" t="str">
        <f>'t1'!B7</f>
        <v>0D0482</v>
      </c>
      <c r="C8" s="209"/>
      <c r="D8" s="218"/>
      <c r="E8" s="209"/>
      <c r="F8" s="218"/>
      <c r="G8" s="209"/>
      <c r="H8" s="218"/>
      <c r="I8" s="209"/>
      <c r="J8" s="218"/>
      <c r="K8" s="209"/>
      <c r="L8" s="218"/>
      <c r="M8" s="209"/>
      <c r="N8" s="218"/>
      <c r="O8" s="219"/>
      <c r="P8" s="218"/>
      <c r="Q8" s="219"/>
      <c r="R8" s="218"/>
      <c r="S8" s="219"/>
      <c r="T8" s="218"/>
      <c r="U8" s="401">
        <f t="shared" ref="U8:U71" si="0">SUM(C8,E8,G8,I8,K8,M8,O8,Q8,S8)</f>
        <v>0</v>
      </c>
      <c r="V8" s="402">
        <f t="shared" ref="V8:V71" si="1">SUM(D8,F8,H8,J8,L8,N8,P8,R8,T8)</f>
        <v>0</v>
      </c>
      <c r="X8"/>
      <c r="Y8"/>
      <c r="Z8"/>
      <c r="AA8"/>
    </row>
    <row r="9" spans="1:27" ht="12.75" customHeight="1" x14ac:dyDescent="0.2">
      <c r="A9" s="144" t="str">
        <f>'t1'!A8</f>
        <v>DIRETTORE AMMINISTRATIVO</v>
      </c>
      <c r="B9" s="206" t="str">
        <f>'t1'!B8</f>
        <v>0D0163</v>
      </c>
      <c r="C9" s="209"/>
      <c r="D9" s="218"/>
      <c r="E9" s="209"/>
      <c r="F9" s="218"/>
      <c r="G9" s="209"/>
      <c r="H9" s="218"/>
      <c r="I9" s="209"/>
      <c r="J9" s="218"/>
      <c r="K9" s="209"/>
      <c r="L9" s="218"/>
      <c r="M9" s="209"/>
      <c r="N9" s="218"/>
      <c r="O9" s="219"/>
      <c r="P9" s="218"/>
      <c r="Q9" s="219"/>
      <c r="R9" s="218"/>
      <c r="S9" s="219"/>
      <c r="T9" s="218"/>
      <c r="U9" s="401">
        <f t="shared" si="0"/>
        <v>0</v>
      </c>
      <c r="V9" s="402">
        <f t="shared" si="1"/>
        <v>0</v>
      </c>
      <c r="X9"/>
      <c r="Y9"/>
      <c r="Z9"/>
      <c r="AA9"/>
    </row>
    <row r="10" spans="1:27" ht="12.75" customHeight="1" x14ac:dyDescent="0.2">
      <c r="A10" s="144" t="str">
        <f>'t1'!A9</f>
        <v>DIRETTORE DEI SERVIZI SOCIALI</v>
      </c>
      <c r="B10" s="206" t="str">
        <f>'t1'!B9</f>
        <v>0D0484</v>
      </c>
      <c r="C10" s="209"/>
      <c r="D10" s="218"/>
      <c r="E10" s="209"/>
      <c r="F10" s="218"/>
      <c r="G10" s="209"/>
      <c r="H10" s="218"/>
      <c r="I10" s="209"/>
      <c r="J10" s="218"/>
      <c r="K10" s="209"/>
      <c r="L10" s="218"/>
      <c r="M10" s="209"/>
      <c r="N10" s="218"/>
      <c r="O10" s="219"/>
      <c r="P10" s="218"/>
      <c r="Q10" s="219"/>
      <c r="R10" s="218"/>
      <c r="S10" s="219"/>
      <c r="T10" s="218"/>
      <c r="U10" s="401">
        <f t="shared" si="0"/>
        <v>0</v>
      </c>
      <c r="V10" s="402">
        <f t="shared" si="1"/>
        <v>0</v>
      </c>
      <c r="X10"/>
      <c r="Y10"/>
      <c r="Z10"/>
      <c r="AA10"/>
    </row>
    <row r="11" spans="1:27" ht="12.75" customHeight="1" x14ac:dyDescent="0.2">
      <c r="A11" s="144" t="str">
        <f>'t1'!A10</f>
        <v>DIR. MEDICO CON INC. STRUTTURA COMPLESSA (RAPP. ESCLUSIVO)</v>
      </c>
      <c r="B11" s="206" t="str">
        <f>'t1'!B10</f>
        <v>SD0E33</v>
      </c>
      <c r="C11" s="209"/>
      <c r="D11" s="218"/>
      <c r="E11" s="209"/>
      <c r="F11" s="218"/>
      <c r="G11" s="209"/>
      <c r="H11" s="218"/>
      <c r="I11" s="209"/>
      <c r="J11" s="218"/>
      <c r="K11" s="209"/>
      <c r="L11" s="218"/>
      <c r="M11" s="209"/>
      <c r="N11" s="218"/>
      <c r="O11" s="219"/>
      <c r="P11" s="218"/>
      <c r="Q11" s="219"/>
      <c r="R11" s="218"/>
      <c r="S11" s="219"/>
      <c r="T11" s="218"/>
      <c r="U11" s="401">
        <f t="shared" si="0"/>
        <v>0</v>
      </c>
      <c r="V11" s="402">
        <f t="shared" si="1"/>
        <v>0</v>
      </c>
      <c r="X11"/>
      <c r="Y11"/>
      <c r="Z11"/>
      <c r="AA11"/>
    </row>
    <row r="12" spans="1:27" ht="12.75" customHeight="1" x14ac:dyDescent="0.2">
      <c r="A12" s="144" t="str">
        <f>'t1'!A11</f>
        <v>DIR. MEDICO CON INC. DI STRUTTURA COMPLESSA (RAPP. NON ESCL.</v>
      </c>
      <c r="B12" s="206" t="str">
        <f>'t1'!B11</f>
        <v>SD0N33</v>
      </c>
      <c r="C12" s="209"/>
      <c r="D12" s="218"/>
      <c r="E12" s="209"/>
      <c r="F12" s="218"/>
      <c r="G12" s="209"/>
      <c r="H12" s="218"/>
      <c r="I12" s="209"/>
      <c r="J12" s="218"/>
      <c r="K12" s="209"/>
      <c r="L12" s="218"/>
      <c r="M12" s="209"/>
      <c r="N12" s="218"/>
      <c r="O12" s="219"/>
      <c r="P12" s="218"/>
      <c r="Q12" s="219"/>
      <c r="R12" s="218"/>
      <c r="S12" s="219"/>
      <c r="T12" s="218"/>
      <c r="U12" s="401">
        <f t="shared" si="0"/>
        <v>0</v>
      </c>
      <c r="V12" s="402">
        <f t="shared" si="1"/>
        <v>0</v>
      </c>
      <c r="X12"/>
      <c r="Y12"/>
      <c r="Z12"/>
      <c r="AA12"/>
    </row>
    <row r="13" spans="1:27" ht="12.75" customHeight="1" x14ac:dyDescent="0.2">
      <c r="A13" s="144" t="str">
        <f>'t1'!A12</f>
        <v>DIR. MEDICO CON INCARICO DI STRUTTURA SEMPLICE (RAPP. ESCLUS</v>
      </c>
      <c r="B13" s="206" t="str">
        <f>'t1'!B12</f>
        <v>SD0E34</v>
      </c>
      <c r="C13" s="209"/>
      <c r="D13" s="218"/>
      <c r="E13" s="209"/>
      <c r="F13" s="218"/>
      <c r="G13" s="209"/>
      <c r="H13" s="218"/>
      <c r="I13" s="209"/>
      <c r="J13" s="218"/>
      <c r="K13" s="209"/>
      <c r="L13" s="218"/>
      <c r="M13" s="209"/>
      <c r="N13" s="218"/>
      <c r="O13" s="219"/>
      <c r="P13" s="218"/>
      <c r="Q13" s="219"/>
      <c r="R13" s="218"/>
      <c r="S13" s="219"/>
      <c r="T13" s="218"/>
      <c r="U13" s="401">
        <f t="shared" si="0"/>
        <v>0</v>
      </c>
      <c r="V13" s="402">
        <f t="shared" si="1"/>
        <v>0</v>
      </c>
      <c r="X13"/>
      <c r="Y13"/>
      <c r="Z13"/>
      <c r="AA13"/>
    </row>
    <row r="14" spans="1:27" ht="12.75" customHeight="1" x14ac:dyDescent="0.2">
      <c r="A14" s="144" t="str">
        <f>'t1'!A13</f>
        <v>DIR. MEDICO CON INCARICO STRUTTURA SEMPLICE (RAPP. NON ESCL.</v>
      </c>
      <c r="B14" s="206" t="str">
        <f>'t1'!B13</f>
        <v>SD0N34</v>
      </c>
      <c r="C14" s="209"/>
      <c r="D14" s="218"/>
      <c r="E14" s="209"/>
      <c r="F14" s="218"/>
      <c r="G14" s="209"/>
      <c r="H14" s="218"/>
      <c r="I14" s="209"/>
      <c r="J14" s="218"/>
      <c r="K14" s="209"/>
      <c r="L14" s="218"/>
      <c r="M14" s="209"/>
      <c r="N14" s="218"/>
      <c r="O14" s="219"/>
      <c r="P14" s="218"/>
      <c r="Q14" s="219"/>
      <c r="R14" s="218"/>
      <c r="S14" s="219"/>
      <c r="T14" s="218"/>
      <c r="U14" s="401">
        <f t="shared" si="0"/>
        <v>0</v>
      </c>
      <c r="V14" s="402">
        <f t="shared" si="1"/>
        <v>0</v>
      </c>
      <c r="X14"/>
      <c r="Y14"/>
      <c r="Z14"/>
      <c r="AA14"/>
    </row>
    <row r="15" spans="1:27" ht="12.75" customHeight="1" x14ac:dyDescent="0.2">
      <c r="A15" s="144" t="str">
        <f>'t1'!A14</f>
        <v>DIRIGENTI MEDICI CON ALTRI INCAR. PROF.LI (RAPP. ESCLUSIVO)</v>
      </c>
      <c r="B15" s="206" t="str">
        <f>'t1'!B14</f>
        <v>SD0035</v>
      </c>
      <c r="C15" s="209"/>
      <c r="D15" s="218"/>
      <c r="E15" s="209"/>
      <c r="F15" s="218"/>
      <c r="G15" s="209"/>
      <c r="H15" s="218"/>
      <c r="I15" s="209"/>
      <c r="J15" s="218"/>
      <c r="K15" s="209"/>
      <c r="L15" s="218"/>
      <c r="M15" s="209"/>
      <c r="N15" s="218"/>
      <c r="O15" s="219"/>
      <c r="P15" s="218"/>
      <c r="Q15" s="219"/>
      <c r="R15" s="218"/>
      <c r="S15" s="219"/>
      <c r="T15" s="218"/>
      <c r="U15" s="401">
        <f t="shared" si="0"/>
        <v>0</v>
      </c>
      <c r="V15" s="402">
        <f t="shared" si="1"/>
        <v>0</v>
      </c>
      <c r="X15"/>
      <c r="Y15"/>
      <c r="Z15"/>
      <c r="AA15"/>
    </row>
    <row r="16" spans="1:27" ht="12.75" customHeight="1" x14ac:dyDescent="0.2">
      <c r="A16" s="144" t="str">
        <f>'t1'!A15</f>
        <v>DIRIGENTI MEDICI CON ALTRI INCAR. PROF.LI (RAPP. NON ESCL.)</v>
      </c>
      <c r="B16" s="206" t="str">
        <f>'t1'!B15</f>
        <v>SD0036</v>
      </c>
      <c r="C16" s="209"/>
      <c r="D16" s="218"/>
      <c r="E16" s="209"/>
      <c r="F16" s="218"/>
      <c r="G16" s="209"/>
      <c r="H16" s="218"/>
      <c r="I16" s="209"/>
      <c r="J16" s="218"/>
      <c r="K16" s="209"/>
      <c r="L16" s="218"/>
      <c r="M16" s="209"/>
      <c r="N16" s="218"/>
      <c r="O16" s="219"/>
      <c r="P16" s="218"/>
      <c r="Q16" s="219"/>
      <c r="R16" s="218"/>
      <c r="S16" s="219"/>
      <c r="T16" s="218"/>
      <c r="U16" s="401">
        <f t="shared" si="0"/>
        <v>0</v>
      </c>
      <c r="V16" s="402">
        <f t="shared" si="1"/>
        <v>0</v>
      </c>
      <c r="X16"/>
      <c r="Y16"/>
      <c r="Z16"/>
      <c r="AA16"/>
    </row>
    <row r="17" spans="1:27" ht="12.75" customHeight="1" x14ac:dyDescent="0.2">
      <c r="A17" s="144" t="str">
        <f>'t1'!A16</f>
        <v>DIR. MEDICI A T.  DETERMINATO(ART. 15-SEPTIES D.LGS. 502/92)</v>
      </c>
      <c r="B17" s="206" t="str">
        <f>'t1'!B16</f>
        <v>SD0597</v>
      </c>
      <c r="C17" s="209"/>
      <c r="D17" s="218"/>
      <c r="E17" s="209"/>
      <c r="F17" s="218"/>
      <c r="G17" s="209"/>
      <c r="H17" s="218"/>
      <c r="I17" s="209"/>
      <c r="J17" s="218"/>
      <c r="K17" s="209"/>
      <c r="L17" s="218"/>
      <c r="M17" s="209"/>
      <c r="N17" s="218"/>
      <c r="O17" s="219"/>
      <c r="P17" s="218"/>
      <c r="Q17" s="219"/>
      <c r="R17" s="218"/>
      <c r="S17" s="219"/>
      <c r="T17" s="218"/>
      <c r="U17" s="401">
        <f t="shared" si="0"/>
        <v>0</v>
      </c>
      <c r="V17" s="402">
        <f t="shared" si="1"/>
        <v>0</v>
      </c>
      <c r="X17"/>
      <c r="Y17"/>
      <c r="Z17"/>
      <c r="AA17"/>
    </row>
    <row r="18" spans="1:27" ht="12.75" customHeight="1" x14ac:dyDescent="0.2">
      <c r="A18" s="144" t="str">
        <f>'t1'!A17</f>
        <v>VETERINARI CON INC. DI STRUTTURA COMPLESSA (RAPP.ESCLUSIVO)</v>
      </c>
      <c r="B18" s="206" t="str">
        <f>'t1'!B17</f>
        <v>SD0E74</v>
      </c>
      <c r="C18" s="209"/>
      <c r="D18" s="218"/>
      <c r="E18" s="209"/>
      <c r="F18" s="218"/>
      <c r="G18" s="209"/>
      <c r="H18" s="218"/>
      <c r="I18" s="209"/>
      <c r="J18" s="218"/>
      <c r="K18" s="209"/>
      <c r="L18" s="218"/>
      <c r="M18" s="209"/>
      <c r="N18" s="218"/>
      <c r="O18" s="219"/>
      <c r="P18" s="218"/>
      <c r="Q18" s="219"/>
      <c r="R18" s="218"/>
      <c r="S18" s="219"/>
      <c r="T18" s="218"/>
      <c r="U18" s="401">
        <f t="shared" si="0"/>
        <v>0</v>
      </c>
      <c r="V18" s="402">
        <f t="shared" si="1"/>
        <v>0</v>
      </c>
      <c r="X18"/>
      <c r="Y18"/>
      <c r="Z18"/>
      <c r="AA18"/>
    </row>
    <row r="19" spans="1:27" ht="12.75" customHeight="1" x14ac:dyDescent="0.2">
      <c r="A19" s="144" t="str">
        <f>'t1'!A18</f>
        <v>VETERINARI CON INC. DI STRUTTURA COMPLESSA (RAPP. NON ESCL.)</v>
      </c>
      <c r="B19" s="206" t="str">
        <f>'t1'!B18</f>
        <v>SD0N74</v>
      </c>
      <c r="C19" s="209"/>
      <c r="D19" s="218"/>
      <c r="E19" s="209"/>
      <c r="F19" s="218"/>
      <c r="G19" s="209"/>
      <c r="H19" s="218"/>
      <c r="I19" s="209"/>
      <c r="J19" s="218"/>
      <c r="K19" s="209"/>
      <c r="L19" s="218"/>
      <c r="M19" s="209"/>
      <c r="N19" s="218"/>
      <c r="O19" s="219"/>
      <c r="P19" s="218"/>
      <c r="Q19" s="219"/>
      <c r="R19" s="218"/>
      <c r="S19" s="219"/>
      <c r="T19" s="218"/>
      <c r="U19" s="401">
        <f t="shared" si="0"/>
        <v>0</v>
      </c>
      <c r="V19" s="402">
        <f t="shared" si="1"/>
        <v>0</v>
      </c>
      <c r="X19"/>
      <c r="Y19"/>
      <c r="Z19"/>
      <c r="AA19"/>
    </row>
    <row r="20" spans="1:27" ht="12.75" customHeight="1" x14ac:dyDescent="0.2">
      <c r="A20" s="144" t="str">
        <f>'t1'!A19</f>
        <v>VETERINARI CON INC. DI STRUTTURA SEMPLICE (RAPP. ESCLUSIVO)</v>
      </c>
      <c r="B20" s="206" t="str">
        <f>'t1'!B19</f>
        <v>SD0E73</v>
      </c>
      <c r="C20" s="209"/>
      <c r="D20" s="218"/>
      <c r="E20" s="209"/>
      <c r="F20" s="218"/>
      <c r="G20" s="209"/>
      <c r="H20" s="218"/>
      <c r="I20" s="209"/>
      <c r="J20" s="218"/>
      <c r="K20" s="209"/>
      <c r="L20" s="218"/>
      <c r="M20" s="209"/>
      <c r="N20" s="218"/>
      <c r="O20" s="219"/>
      <c r="P20" s="218"/>
      <c r="Q20" s="219"/>
      <c r="R20" s="218"/>
      <c r="S20" s="219"/>
      <c r="T20" s="218"/>
      <c r="U20" s="401">
        <f t="shared" si="0"/>
        <v>0</v>
      </c>
      <c r="V20" s="402">
        <f t="shared" si="1"/>
        <v>0</v>
      </c>
      <c r="X20"/>
      <c r="Y20"/>
      <c r="Z20"/>
      <c r="AA20"/>
    </row>
    <row r="21" spans="1:27" ht="12.75" customHeight="1" x14ac:dyDescent="0.2">
      <c r="A21" s="144" t="str">
        <f>'t1'!A20</f>
        <v>VETERINARI CON INC. DI STRUTTURA SEMPLICE (RAPP. NON ESCL.)</v>
      </c>
      <c r="B21" s="206" t="str">
        <f>'t1'!B20</f>
        <v>SD0N73</v>
      </c>
      <c r="C21" s="209"/>
      <c r="D21" s="218"/>
      <c r="E21" s="209"/>
      <c r="F21" s="218"/>
      <c r="G21" s="209"/>
      <c r="H21" s="218"/>
      <c r="I21" s="209"/>
      <c r="J21" s="218"/>
      <c r="K21" s="209"/>
      <c r="L21" s="218"/>
      <c r="M21" s="209"/>
      <c r="N21" s="218"/>
      <c r="O21" s="219"/>
      <c r="P21" s="218"/>
      <c r="Q21" s="219"/>
      <c r="R21" s="218"/>
      <c r="S21" s="219"/>
      <c r="T21" s="218"/>
      <c r="U21" s="401">
        <f t="shared" si="0"/>
        <v>0</v>
      </c>
      <c r="V21" s="402">
        <f t="shared" si="1"/>
        <v>0</v>
      </c>
      <c r="X21"/>
      <c r="Y21"/>
      <c r="Z21"/>
      <c r="AA21"/>
    </row>
    <row r="22" spans="1:27" ht="12.75" customHeight="1" x14ac:dyDescent="0.2">
      <c r="A22" s="144" t="str">
        <f>'t1'!A21</f>
        <v>VETERINARI CON ALTRI INCAR. PROF.LI (RAPP. ESCLUSIVO)</v>
      </c>
      <c r="B22" s="206" t="str">
        <f>'t1'!B21</f>
        <v>SD0A73</v>
      </c>
      <c r="C22" s="209"/>
      <c r="D22" s="218"/>
      <c r="E22" s="209"/>
      <c r="F22" s="218"/>
      <c r="G22" s="209"/>
      <c r="H22" s="218"/>
      <c r="I22" s="209"/>
      <c r="J22" s="218"/>
      <c r="K22" s="209"/>
      <c r="L22" s="218"/>
      <c r="M22" s="209"/>
      <c r="N22" s="218"/>
      <c r="O22" s="219"/>
      <c r="P22" s="218"/>
      <c r="Q22" s="219"/>
      <c r="R22" s="218"/>
      <c r="S22" s="219"/>
      <c r="T22" s="218"/>
      <c r="U22" s="401">
        <f t="shared" si="0"/>
        <v>0</v>
      </c>
      <c r="V22" s="402">
        <f t="shared" si="1"/>
        <v>0</v>
      </c>
      <c r="X22"/>
      <c r="Y22"/>
      <c r="Z22"/>
      <c r="AA22"/>
    </row>
    <row r="23" spans="1:27" ht="12.75" customHeight="1" x14ac:dyDescent="0.2">
      <c r="A23" s="144" t="str">
        <f>'t1'!A22</f>
        <v>VETERINARI CON ALTRI INCAR. PROF.LI (RAPP. NON ESCL.)</v>
      </c>
      <c r="B23" s="206" t="str">
        <f>'t1'!B22</f>
        <v>SD0072</v>
      </c>
      <c r="C23" s="209"/>
      <c r="D23" s="218"/>
      <c r="E23" s="209"/>
      <c r="F23" s="218"/>
      <c r="G23" s="209"/>
      <c r="H23" s="218"/>
      <c r="I23" s="209"/>
      <c r="J23" s="218"/>
      <c r="K23" s="209"/>
      <c r="L23" s="218"/>
      <c r="M23" s="209"/>
      <c r="N23" s="218"/>
      <c r="O23" s="219"/>
      <c r="P23" s="218"/>
      <c r="Q23" s="219"/>
      <c r="R23" s="218"/>
      <c r="S23" s="219"/>
      <c r="T23" s="218"/>
      <c r="U23" s="401">
        <f t="shared" si="0"/>
        <v>0</v>
      </c>
      <c r="V23" s="402">
        <f t="shared" si="1"/>
        <v>0</v>
      </c>
      <c r="X23"/>
      <c r="Y23"/>
      <c r="Z23"/>
      <c r="AA23"/>
    </row>
    <row r="24" spans="1:27" ht="12.75" customHeight="1" x14ac:dyDescent="0.2">
      <c r="A24" s="144" t="str">
        <f>'t1'!A23</f>
        <v>VETERINARI A T. DETERMINATO (ART. 15-SEPTIES D.LGS. 502/92)</v>
      </c>
      <c r="B24" s="206" t="str">
        <f>'t1'!B23</f>
        <v>SD0598</v>
      </c>
      <c r="C24" s="209"/>
      <c r="D24" s="218"/>
      <c r="E24" s="209"/>
      <c r="F24" s="218"/>
      <c r="G24" s="209"/>
      <c r="H24" s="218"/>
      <c r="I24" s="209"/>
      <c r="J24" s="218"/>
      <c r="K24" s="209"/>
      <c r="L24" s="218"/>
      <c r="M24" s="209"/>
      <c r="N24" s="218"/>
      <c r="O24" s="219"/>
      <c r="P24" s="218"/>
      <c r="Q24" s="219"/>
      <c r="R24" s="218"/>
      <c r="S24" s="219"/>
      <c r="T24" s="218"/>
      <c r="U24" s="401">
        <f t="shared" si="0"/>
        <v>0</v>
      </c>
      <c r="V24" s="402">
        <f t="shared" si="1"/>
        <v>0</v>
      </c>
      <c r="X24"/>
      <c r="Y24"/>
      <c r="Z24"/>
      <c r="AA24"/>
    </row>
    <row r="25" spans="1:27" ht="12.75" customHeight="1" x14ac:dyDescent="0.2">
      <c r="A25" s="144" t="str">
        <f>'t1'!A24</f>
        <v>ODONTOIATRI CON INC. DI STRUTTURA COMPLESSA (RAPP. ESCL.)</v>
      </c>
      <c r="B25" s="206" t="str">
        <f>'t1'!B24</f>
        <v>SD0E49</v>
      </c>
      <c r="C25" s="209"/>
      <c r="D25" s="218"/>
      <c r="E25" s="209"/>
      <c r="F25" s="218"/>
      <c r="G25" s="209"/>
      <c r="H25" s="218"/>
      <c r="I25" s="209"/>
      <c r="J25" s="218"/>
      <c r="K25" s="209"/>
      <c r="L25" s="218"/>
      <c r="M25" s="209"/>
      <c r="N25" s="218"/>
      <c r="O25" s="219"/>
      <c r="P25" s="218"/>
      <c r="Q25" s="219"/>
      <c r="R25" s="218"/>
      <c r="S25" s="219"/>
      <c r="T25" s="218"/>
      <c r="U25" s="401">
        <f t="shared" si="0"/>
        <v>0</v>
      </c>
      <c r="V25" s="402">
        <f t="shared" si="1"/>
        <v>0</v>
      </c>
      <c r="X25"/>
      <c r="Y25"/>
      <c r="Z25"/>
      <c r="AA25"/>
    </row>
    <row r="26" spans="1:27" ht="12.75" customHeight="1" x14ac:dyDescent="0.2">
      <c r="A26" s="144" t="str">
        <f>'t1'!A25</f>
        <v>ODONTOIATRI CON INC. DI STRUTTURA COMPLESSA (RAPP. NON ESCL.</v>
      </c>
      <c r="B26" s="206" t="str">
        <f>'t1'!B25</f>
        <v>SD0N49</v>
      </c>
      <c r="C26" s="209"/>
      <c r="D26" s="218"/>
      <c r="E26" s="209"/>
      <c r="F26" s="218"/>
      <c r="G26" s="209"/>
      <c r="H26" s="218"/>
      <c r="I26" s="209"/>
      <c r="J26" s="218"/>
      <c r="K26" s="209"/>
      <c r="L26" s="218"/>
      <c r="M26" s="209"/>
      <c r="N26" s="218"/>
      <c r="O26" s="219"/>
      <c r="P26" s="218"/>
      <c r="Q26" s="219"/>
      <c r="R26" s="218"/>
      <c r="S26" s="219"/>
      <c r="T26" s="218"/>
      <c r="U26" s="401">
        <f t="shared" si="0"/>
        <v>0</v>
      </c>
      <c r="V26" s="402">
        <f t="shared" si="1"/>
        <v>0</v>
      </c>
      <c r="X26"/>
      <c r="Y26"/>
      <c r="Z26"/>
      <c r="AA26"/>
    </row>
    <row r="27" spans="1:27" ht="12.75" customHeight="1" x14ac:dyDescent="0.2">
      <c r="A27" s="144" t="str">
        <f>'t1'!A26</f>
        <v>ODONTOIATRI CON INC. DI STRUTTURA SEMPLICE (RAPP. ESCLUSIVO)</v>
      </c>
      <c r="B27" s="206" t="str">
        <f>'t1'!B26</f>
        <v>SD0E48</v>
      </c>
      <c r="C27" s="209"/>
      <c r="D27" s="218"/>
      <c r="E27" s="209"/>
      <c r="F27" s="218"/>
      <c r="G27" s="209"/>
      <c r="H27" s="218"/>
      <c r="I27" s="209"/>
      <c r="J27" s="218"/>
      <c r="K27" s="209"/>
      <c r="L27" s="218"/>
      <c r="M27" s="209"/>
      <c r="N27" s="218"/>
      <c r="O27" s="219"/>
      <c r="P27" s="218"/>
      <c r="Q27" s="219"/>
      <c r="R27" s="218"/>
      <c r="S27" s="219"/>
      <c r="T27" s="218"/>
      <c r="U27" s="401">
        <f t="shared" si="0"/>
        <v>0</v>
      </c>
      <c r="V27" s="402">
        <f t="shared" si="1"/>
        <v>0</v>
      </c>
      <c r="X27"/>
      <c r="Y27"/>
      <c r="Z27"/>
      <c r="AA27"/>
    </row>
    <row r="28" spans="1:27" ht="12.75" customHeight="1" x14ac:dyDescent="0.2">
      <c r="A28" s="144" t="str">
        <f>'t1'!A27</f>
        <v>ODONTOIATRI CON INC. DI STRUTTURA SEMPLICE (RAPP. NON ESCL.)</v>
      </c>
      <c r="B28" s="206" t="str">
        <f>'t1'!B27</f>
        <v>SD0N48</v>
      </c>
      <c r="C28" s="209"/>
      <c r="D28" s="218"/>
      <c r="E28" s="209"/>
      <c r="F28" s="218"/>
      <c r="G28" s="209"/>
      <c r="H28" s="218"/>
      <c r="I28" s="209"/>
      <c r="J28" s="218"/>
      <c r="K28" s="209"/>
      <c r="L28" s="218"/>
      <c r="M28" s="209"/>
      <c r="N28" s="218"/>
      <c r="O28" s="219"/>
      <c r="P28" s="218"/>
      <c r="Q28" s="219"/>
      <c r="R28" s="218"/>
      <c r="S28" s="219"/>
      <c r="T28" s="218"/>
      <c r="U28" s="401">
        <f t="shared" si="0"/>
        <v>0</v>
      </c>
      <c r="V28" s="402">
        <f t="shared" si="1"/>
        <v>0</v>
      </c>
      <c r="X28"/>
      <c r="Y28"/>
      <c r="Z28"/>
      <c r="AA28"/>
    </row>
    <row r="29" spans="1:27" ht="12.75" customHeight="1" x14ac:dyDescent="0.2">
      <c r="A29" s="144" t="str">
        <f>'t1'!A28</f>
        <v>ODONTOIATRI CON ALTRI INCAR. PROF.LI (RAPP. ESCLUSIVO)</v>
      </c>
      <c r="B29" s="206" t="str">
        <f>'t1'!B28</f>
        <v>SD0A48</v>
      </c>
      <c r="C29" s="209"/>
      <c r="D29" s="218"/>
      <c r="E29" s="209"/>
      <c r="F29" s="218"/>
      <c r="G29" s="209"/>
      <c r="H29" s="218"/>
      <c r="I29" s="209"/>
      <c r="J29" s="218"/>
      <c r="K29" s="209"/>
      <c r="L29" s="218"/>
      <c r="M29" s="209"/>
      <c r="N29" s="218"/>
      <c r="O29" s="219"/>
      <c r="P29" s="218"/>
      <c r="Q29" s="219"/>
      <c r="R29" s="218"/>
      <c r="S29" s="219"/>
      <c r="T29" s="218"/>
      <c r="U29" s="401">
        <f t="shared" si="0"/>
        <v>0</v>
      </c>
      <c r="V29" s="402">
        <f t="shared" si="1"/>
        <v>0</v>
      </c>
      <c r="X29"/>
      <c r="Y29"/>
      <c r="Z29"/>
      <c r="AA29"/>
    </row>
    <row r="30" spans="1:27" ht="12.75" customHeight="1" x14ac:dyDescent="0.2">
      <c r="A30" s="144" t="str">
        <f>'t1'!A29</f>
        <v>ODONTOIATRI CON ALTRI INCAR. PROF.LI (RAPP. NON ESCL.)</v>
      </c>
      <c r="B30" s="206" t="str">
        <f>'t1'!B29</f>
        <v>SD0047</v>
      </c>
      <c r="C30" s="209"/>
      <c r="D30" s="218"/>
      <c r="E30" s="209"/>
      <c r="F30" s="218"/>
      <c r="G30" s="209"/>
      <c r="H30" s="218"/>
      <c r="I30" s="209"/>
      <c r="J30" s="218"/>
      <c r="K30" s="209"/>
      <c r="L30" s="218"/>
      <c r="M30" s="209"/>
      <c r="N30" s="218"/>
      <c r="O30" s="219"/>
      <c r="P30" s="218"/>
      <c r="Q30" s="219"/>
      <c r="R30" s="218"/>
      <c r="S30" s="219"/>
      <c r="T30" s="218"/>
      <c r="U30" s="401">
        <f t="shared" si="0"/>
        <v>0</v>
      </c>
      <c r="V30" s="402">
        <f t="shared" si="1"/>
        <v>0</v>
      </c>
      <c r="X30"/>
      <c r="Y30"/>
      <c r="Z30"/>
      <c r="AA30"/>
    </row>
    <row r="31" spans="1:27" ht="12.75" customHeight="1" x14ac:dyDescent="0.2">
      <c r="A31" s="144" t="str">
        <f>'t1'!A30</f>
        <v>ODONTOIATRI A T. DETERMINATO (ART. 15-SEPTIES D.LGS. 502/92)</v>
      </c>
      <c r="B31" s="206" t="str">
        <f>'t1'!B30</f>
        <v>SD0599</v>
      </c>
      <c r="C31" s="209"/>
      <c r="D31" s="218"/>
      <c r="E31" s="209"/>
      <c r="F31" s="218"/>
      <c r="G31" s="209"/>
      <c r="H31" s="218"/>
      <c r="I31" s="209"/>
      <c r="J31" s="218"/>
      <c r="K31" s="209"/>
      <c r="L31" s="218"/>
      <c r="M31" s="209"/>
      <c r="N31" s="218"/>
      <c r="O31" s="219"/>
      <c r="P31" s="218"/>
      <c r="Q31" s="219"/>
      <c r="R31" s="218"/>
      <c r="S31" s="219"/>
      <c r="T31" s="218"/>
      <c r="U31" s="401">
        <f t="shared" si="0"/>
        <v>0</v>
      </c>
      <c r="V31" s="402">
        <f t="shared" si="1"/>
        <v>0</v>
      </c>
      <c r="X31"/>
      <c r="Y31"/>
      <c r="Z31"/>
      <c r="AA31"/>
    </row>
    <row r="32" spans="1:27" ht="12.75" customHeight="1" x14ac:dyDescent="0.2">
      <c r="A32" s="144" t="str">
        <f>'t1'!A31</f>
        <v>FARMACISTI CON INC. DI STRUTTURA COMPLESSA (RAPP. ESCLUSIVO)</v>
      </c>
      <c r="B32" s="206" t="str">
        <f>'t1'!B31</f>
        <v>SD0E39</v>
      </c>
      <c r="C32" s="209"/>
      <c r="D32" s="218"/>
      <c r="E32" s="209"/>
      <c r="F32" s="218"/>
      <c r="G32" s="209"/>
      <c r="H32" s="218"/>
      <c r="I32" s="209"/>
      <c r="J32" s="218"/>
      <c r="K32" s="209"/>
      <c r="L32" s="218"/>
      <c r="M32" s="209"/>
      <c r="N32" s="218"/>
      <c r="O32" s="219"/>
      <c r="P32" s="218"/>
      <c r="Q32" s="219"/>
      <c r="R32" s="218"/>
      <c r="S32" s="219"/>
      <c r="T32" s="218"/>
      <c r="U32" s="401">
        <f t="shared" si="0"/>
        <v>0</v>
      </c>
      <c r="V32" s="402">
        <f t="shared" si="1"/>
        <v>0</v>
      </c>
      <c r="X32"/>
      <c r="Y32"/>
      <c r="Z32"/>
      <c r="AA32"/>
    </row>
    <row r="33" spans="1:27" ht="12.75" customHeight="1" x14ac:dyDescent="0.2">
      <c r="A33" s="144" t="str">
        <f>'t1'!A32</f>
        <v>FARMACISTI CON INC. DI STRUTTURA COMPLESSA (RAPP. NON ESCL.)</v>
      </c>
      <c r="B33" s="206" t="str">
        <f>'t1'!B32</f>
        <v>SD0N39</v>
      </c>
      <c r="C33" s="209"/>
      <c r="D33" s="218"/>
      <c r="E33" s="209"/>
      <c r="F33" s="218"/>
      <c r="G33" s="209"/>
      <c r="H33" s="218"/>
      <c r="I33" s="209"/>
      <c r="J33" s="218"/>
      <c r="K33" s="209"/>
      <c r="L33" s="218"/>
      <c r="M33" s="209"/>
      <c r="N33" s="218"/>
      <c r="O33" s="219"/>
      <c r="P33" s="218"/>
      <c r="Q33" s="219"/>
      <c r="R33" s="218"/>
      <c r="S33" s="219"/>
      <c r="T33" s="218"/>
      <c r="U33" s="401">
        <f t="shared" si="0"/>
        <v>0</v>
      </c>
      <c r="V33" s="402">
        <f t="shared" si="1"/>
        <v>0</v>
      </c>
      <c r="X33"/>
      <c r="Y33"/>
      <c r="Z33"/>
      <c r="AA33"/>
    </row>
    <row r="34" spans="1:27" ht="12.75" customHeight="1" x14ac:dyDescent="0.2">
      <c r="A34" s="144" t="str">
        <f>'t1'!A33</f>
        <v>FARMACISTI CON INC. DI STRUTTURA SEMPLICE (RAPP. ESCLUSIVO)</v>
      </c>
      <c r="B34" s="206" t="str">
        <f>'t1'!B33</f>
        <v>SD0E38</v>
      </c>
      <c r="C34" s="209"/>
      <c r="D34" s="218"/>
      <c r="E34" s="209"/>
      <c r="F34" s="218"/>
      <c r="G34" s="209"/>
      <c r="H34" s="218"/>
      <c r="I34" s="209"/>
      <c r="J34" s="218"/>
      <c r="K34" s="209"/>
      <c r="L34" s="218"/>
      <c r="M34" s="209"/>
      <c r="N34" s="218"/>
      <c r="O34" s="219"/>
      <c r="P34" s="218"/>
      <c r="Q34" s="219"/>
      <c r="R34" s="218"/>
      <c r="S34" s="219"/>
      <c r="T34" s="218"/>
      <c r="U34" s="401">
        <f t="shared" si="0"/>
        <v>0</v>
      </c>
      <c r="V34" s="402">
        <f t="shared" si="1"/>
        <v>0</v>
      </c>
      <c r="X34"/>
      <c r="Y34"/>
      <c r="Z34"/>
      <c r="AA34"/>
    </row>
    <row r="35" spans="1:27" ht="12.75" customHeight="1" x14ac:dyDescent="0.2">
      <c r="A35" s="144" t="str">
        <f>'t1'!A34</f>
        <v>FARMACISTI CON INC. DI STRUTTURA SEMPLICE (RAPP. NON ESCL.)</v>
      </c>
      <c r="B35" s="206" t="str">
        <f>'t1'!B34</f>
        <v>SD0N38</v>
      </c>
      <c r="C35" s="209"/>
      <c r="D35" s="218"/>
      <c r="E35" s="209"/>
      <c r="F35" s="218"/>
      <c r="G35" s="209"/>
      <c r="H35" s="218"/>
      <c r="I35" s="209"/>
      <c r="J35" s="218"/>
      <c r="K35" s="209"/>
      <c r="L35" s="218"/>
      <c r="M35" s="209"/>
      <c r="N35" s="218"/>
      <c r="O35" s="219"/>
      <c r="P35" s="218"/>
      <c r="Q35" s="219"/>
      <c r="R35" s="218"/>
      <c r="S35" s="219"/>
      <c r="T35" s="218"/>
      <c r="U35" s="401">
        <f t="shared" si="0"/>
        <v>0</v>
      </c>
      <c r="V35" s="402">
        <f t="shared" si="1"/>
        <v>0</v>
      </c>
      <c r="X35"/>
      <c r="Y35"/>
      <c r="Z35"/>
      <c r="AA35"/>
    </row>
    <row r="36" spans="1:27" ht="12.75" customHeight="1" x14ac:dyDescent="0.2">
      <c r="A36" s="144" t="str">
        <f>'t1'!A35</f>
        <v>FARMACISTI CON ALTRI INCAR. PROF.LI (RAPP. ESCLUSIVO)</v>
      </c>
      <c r="B36" s="206" t="str">
        <f>'t1'!B35</f>
        <v>SD0A38</v>
      </c>
      <c r="C36" s="209"/>
      <c r="D36" s="218"/>
      <c r="E36" s="209"/>
      <c r="F36" s="218"/>
      <c r="G36" s="209"/>
      <c r="H36" s="218"/>
      <c r="I36" s="209"/>
      <c r="J36" s="218"/>
      <c r="K36" s="209"/>
      <c r="L36" s="218"/>
      <c r="M36" s="209"/>
      <c r="N36" s="218"/>
      <c r="O36" s="219"/>
      <c r="P36" s="218"/>
      <c r="Q36" s="219"/>
      <c r="R36" s="218"/>
      <c r="S36" s="219"/>
      <c r="T36" s="218"/>
      <c r="U36" s="401">
        <f t="shared" si="0"/>
        <v>0</v>
      </c>
      <c r="V36" s="402">
        <f t="shared" si="1"/>
        <v>0</v>
      </c>
      <c r="X36"/>
      <c r="Y36"/>
      <c r="Z36"/>
      <c r="AA36"/>
    </row>
    <row r="37" spans="1:27" ht="12.75" customHeight="1" x14ac:dyDescent="0.2">
      <c r="A37" s="144" t="str">
        <f>'t1'!A36</f>
        <v>FARMACISTI CON ALTRI INCAR. PROF.LI (RAPP. NON ESCL.)</v>
      </c>
      <c r="B37" s="206" t="str">
        <f>'t1'!B36</f>
        <v>SD0037</v>
      </c>
      <c r="C37" s="209"/>
      <c r="D37" s="218"/>
      <c r="E37" s="209"/>
      <c r="F37" s="218"/>
      <c r="G37" s="209"/>
      <c r="H37" s="218"/>
      <c r="I37" s="209"/>
      <c r="J37" s="218"/>
      <c r="K37" s="209"/>
      <c r="L37" s="218"/>
      <c r="M37" s="209"/>
      <c r="N37" s="218"/>
      <c r="O37" s="219"/>
      <c r="P37" s="218"/>
      <c r="Q37" s="219"/>
      <c r="R37" s="218"/>
      <c r="S37" s="219"/>
      <c r="T37" s="218"/>
      <c r="U37" s="401">
        <f t="shared" si="0"/>
        <v>0</v>
      </c>
      <c r="V37" s="402">
        <f t="shared" si="1"/>
        <v>0</v>
      </c>
      <c r="X37"/>
      <c r="Y37"/>
      <c r="Z37"/>
      <c r="AA37"/>
    </row>
    <row r="38" spans="1:27" ht="12.75" customHeight="1" x14ac:dyDescent="0.2">
      <c r="A38" s="144" t="str">
        <f>'t1'!A37</f>
        <v>FARMACISTI A T. DETERMINATO (ART. 15-SEPTIES D.LGS. 502/92)</v>
      </c>
      <c r="B38" s="206" t="str">
        <f>'t1'!B37</f>
        <v>SD0600</v>
      </c>
      <c r="C38" s="209"/>
      <c r="D38" s="218"/>
      <c r="E38" s="209"/>
      <c r="F38" s="218"/>
      <c r="G38" s="209"/>
      <c r="H38" s="218"/>
      <c r="I38" s="209"/>
      <c r="J38" s="218"/>
      <c r="K38" s="209"/>
      <c r="L38" s="218"/>
      <c r="M38" s="209"/>
      <c r="N38" s="218"/>
      <c r="O38" s="219"/>
      <c r="P38" s="218"/>
      <c r="Q38" s="219"/>
      <c r="R38" s="218"/>
      <c r="S38" s="219"/>
      <c r="T38" s="218"/>
      <c r="U38" s="401">
        <f t="shared" si="0"/>
        <v>0</v>
      </c>
      <c r="V38" s="402">
        <f t="shared" si="1"/>
        <v>0</v>
      </c>
      <c r="X38"/>
      <c r="Y38"/>
      <c r="Z38"/>
      <c r="AA38"/>
    </row>
    <row r="39" spans="1:27" ht="12.75" customHeight="1" x14ac:dyDescent="0.2">
      <c r="A39" s="144" t="str">
        <f>'t1'!A38</f>
        <v>BIOLOGI CON INC. DI STRUTTURA COMPLESSA (RAPP. ESCLUSIVO)</v>
      </c>
      <c r="B39" s="206" t="str">
        <f>'t1'!B38</f>
        <v>SD0E13</v>
      </c>
      <c r="C39" s="209"/>
      <c r="D39" s="218"/>
      <c r="E39" s="209"/>
      <c r="F39" s="218"/>
      <c r="G39" s="209"/>
      <c r="H39" s="218"/>
      <c r="I39" s="209"/>
      <c r="J39" s="218"/>
      <c r="K39" s="209"/>
      <c r="L39" s="218"/>
      <c r="M39" s="209"/>
      <c r="N39" s="218"/>
      <c r="O39" s="219"/>
      <c r="P39" s="218"/>
      <c r="Q39" s="219"/>
      <c r="R39" s="218"/>
      <c r="S39" s="219"/>
      <c r="T39" s="218"/>
      <c r="U39" s="401">
        <f t="shared" si="0"/>
        <v>0</v>
      </c>
      <c r="V39" s="402">
        <f t="shared" si="1"/>
        <v>0</v>
      </c>
      <c r="X39"/>
      <c r="Y39"/>
      <c r="Z39"/>
      <c r="AA39"/>
    </row>
    <row r="40" spans="1:27" ht="12.75" customHeight="1" x14ac:dyDescent="0.2">
      <c r="A40" s="144" t="str">
        <f>'t1'!A39</f>
        <v>BIOLOGI CON INC. DI STRUTTURA COMPLESSA (RAPP. NON ESCL.)</v>
      </c>
      <c r="B40" s="206" t="str">
        <f>'t1'!B39</f>
        <v>SD0N13</v>
      </c>
      <c r="C40" s="209"/>
      <c r="D40" s="218"/>
      <c r="E40" s="209"/>
      <c r="F40" s="218"/>
      <c r="G40" s="209"/>
      <c r="H40" s="218"/>
      <c r="I40" s="209"/>
      <c r="J40" s="218"/>
      <c r="K40" s="209"/>
      <c r="L40" s="218"/>
      <c r="M40" s="209"/>
      <c r="N40" s="218"/>
      <c r="O40" s="219"/>
      <c r="P40" s="218"/>
      <c r="Q40" s="219"/>
      <c r="R40" s="218"/>
      <c r="S40" s="219"/>
      <c r="T40" s="218"/>
      <c r="U40" s="401">
        <f t="shared" si="0"/>
        <v>0</v>
      </c>
      <c r="V40" s="402">
        <f t="shared" si="1"/>
        <v>0</v>
      </c>
      <c r="X40"/>
      <c r="Y40"/>
      <c r="Z40"/>
      <c r="AA40"/>
    </row>
    <row r="41" spans="1:27" ht="12.75" customHeight="1" x14ac:dyDescent="0.2">
      <c r="A41" s="144" t="str">
        <f>'t1'!A40</f>
        <v>BIOLOGI CON INC. DI STRUTTURA SEMPLICE (RAPP. ESCLUSIVO)</v>
      </c>
      <c r="B41" s="206" t="str">
        <f>'t1'!B40</f>
        <v>SD0E12</v>
      </c>
      <c r="C41" s="209"/>
      <c r="D41" s="218"/>
      <c r="E41" s="209"/>
      <c r="F41" s="218"/>
      <c r="G41" s="209"/>
      <c r="H41" s="218"/>
      <c r="I41" s="209"/>
      <c r="J41" s="218"/>
      <c r="K41" s="209"/>
      <c r="L41" s="218"/>
      <c r="M41" s="209"/>
      <c r="N41" s="218"/>
      <c r="O41" s="219"/>
      <c r="P41" s="218"/>
      <c r="Q41" s="219" t="s">
        <v>300</v>
      </c>
      <c r="R41" s="218"/>
      <c r="S41" s="219"/>
      <c r="T41" s="218"/>
      <c r="U41" s="401">
        <f t="shared" si="0"/>
        <v>0</v>
      </c>
      <c r="V41" s="402">
        <f t="shared" si="1"/>
        <v>0</v>
      </c>
      <c r="X41"/>
      <c r="Y41"/>
      <c r="Z41"/>
      <c r="AA41"/>
    </row>
    <row r="42" spans="1:27" ht="12.75" customHeight="1" x14ac:dyDescent="0.2">
      <c r="A42" s="144" t="str">
        <f>'t1'!A41</f>
        <v>BIOLOGI CON INC. DI STRUTTURA SEMPLICE (RAPP. NON ESCL.)</v>
      </c>
      <c r="B42" s="206" t="str">
        <f>'t1'!B41</f>
        <v>SD0N12</v>
      </c>
      <c r="C42" s="209"/>
      <c r="D42" s="218"/>
      <c r="E42" s="209"/>
      <c r="F42" s="218"/>
      <c r="G42" s="209"/>
      <c r="H42" s="218"/>
      <c r="I42" s="209"/>
      <c r="J42" s="218"/>
      <c r="K42" s="209"/>
      <c r="L42" s="218"/>
      <c r="M42" s="209"/>
      <c r="N42" s="218"/>
      <c r="O42" s="219"/>
      <c r="P42" s="218"/>
      <c r="Q42" s="219"/>
      <c r="R42" s="218"/>
      <c r="S42" s="219"/>
      <c r="T42" s="218"/>
      <c r="U42" s="401">
        <f t="shared" si="0"/>
        <v>0</v>
      </c>
      <c r="V42" s="402">
        <f t="shared" si="1"/>
        <v>0</v>
      </c>
      <c r="X42"/>
      <c r="Y42"/>
      <c r="Z42"/>
      <c r="AA42"/>
    </row>
    <row r="43" spans="1:27" ht="12.75" customHeight="1" x14ac:dyDescent="0.2">
      <c r="A43" s="144" t="str">
        <f>'t1'!A42</f>
        <v>BIOLOGI CON ALTRI INCAR. PROF.LI (RAPP. ESCLUSIVO)</v>
      </c>
      <c r="B43" s="206" t="str">
        <f>'t1'!B42</f>
        <v>SD0A12</v>
      </c>
      <c r="C43" s="209"/>
      <c r="D43" s="218"/>
      <c r="E43" s="209"/>
      <c r="F43" s="218"/>
      <c r="G43" s="209"/>
      <c r="H43" s="218"/>
      <c r="I43" s="209"/>
      <c r="J43" s="218"/>
      <c r="K43" s="209"/>
      <c r="L43" s="218"/>
      <c r="M43" s="209"/>
      <c r="N43" s="218"/>
      <c r="O43" s="219"/>
      <c r="P43" s="218"/>
      <c r="Q43" s="219"/>
      <c r="R43" s="218"/>
      <c r="S43" s="219"/>
      <c r="T43" s="218"/>
      <c r="U43" s="401">
        <f t="shared" si="0"/>
        <v>0</v>
      </c>
      <c r="V43" s="402">
        <f t="shared" si="1"/>
        <v>0</v>
      </c>
      <c r="X43"/>
      <c r="Y43"/>
      <c r="Z43"/>
      <c r="AA43"/>
    </row>
    <row r="44" spans="1:27" ht="12.75" customHeight="1" x14ac:dyDescent="0.2">
      <c r="A44" s="144" t="str">
        <f>'t1'!A43</f>
        <v>BIOLOGI CON ALTRI INCAR. PROF.LI (RAPP. NON ESCL.)</v>
      </c>
      <c r="B44" s="206" t="str">
        <f>'t1'!B43</f>
        <v>SD0011</v>
      </c>
      <c r="C44" s="209"/>
      <c r="D44" s="218"/>
      <c r="E44" s="209"/>
      <c r="F44" s="218"/>
      <c r="G44" s="209"/>
      <c r="H44" s="218"/>
      <c r="I44" s="209"/>
      <c r="J44" s="218"/>
      <c r="K44" s="209"/>
      <c r="L44" s="218"/>
      <c r="M44" s="209"/>
      <c r="N44" s="218"/>
      <c r="O44" s="219"/>
      <c r="P44" s="218"/>
      <c r="Q44" s="219"/>
      <c r="R44" s="218"/>
      <c r="S44" s="219"/>
      <c r="T44" s="218"/>
      <c r="U44" s="401">
        <f t="shared" si="0"/>
        <v>0</v>
      </c>
      <c r="V44" s="402">
        <f t="shared" si="1"/>
        <v>0</v>
      </c>
      <c r="X44"/>
      <c r="Y44"/>
      <c r="Z44"/>
      <c r="AA44"/>
    </row>
    <row r="45" spans="1:27" ht="12.75" customHeight="1" x14ac:dyDescent="0.2">
      <c r="A45" s="144" t="str">
        <f>'t1'!A44</f>
        <v>BIOLOGI A T. DETERMINATO (ART. 15-SEPTIES D.LGS. 502/92)</v>
      </c>
      <c r="B45" s="206" t="str">
        <f>'t1'!B44</f>
        <v>SD0601</v>
      </c>
      <c r="C45" s="209"/>
      <c r="D45" s="218"/>
      <c r="E45" s="209"/>
      <c r="F45" s="218"/>
      <c r="G45" s="209"/>
      <c r="H45" s="218"/>
      <c r="I45" s="209"/>
      <c r="J45" s="218"/>
      <c r="K45" s="209"/>
      <c r="L45" s="218"/>
      <c r="M45" s="209"/>
      <c r="N45" s="218"/>
      <c r="O45" s="219"/>
      <c r="P45" s="218"/>
      <c r="Q45" s="219"/>
      <c r="R45" s="218"/>
      <c r="S45" s="219"/>
      <c r="T45" s="218"/>
      <c r="U45" s="401">
        <f t="shared" si="0"/>
        <v>0</v>
      </c>
      <c r="V45" s="402">
        <f t="shared" si="1"/>
        <v>0</v>
      </c>
      <c r="X45"/>
      <c r="Y45"/>
      <c r="Z45"/>
      <c r="AA45"/>
    </row>
    <row r="46" spans="1:27" ht="12.75" customHeight="1" x14ac:dyDescent="0.2">
      <c r="A46" s="144" t="str">
        <f>'t1'!A45</f>
        <v>CHIMICI CON INC. DI STRUTTURA COMPLESSA (RAPP. ESCLUSIVO)</v>
      </c>
      <c r="B46" s="206" t="str">
        <f>'t1'!B45</f>
        <v>SD0E16</v>
      </c>
      <c r="C46" s="209"/>
      <c r="D46" s="218"/>
      <c r="E46" s="209"/>
      <c r="F46" s="218"/>
      <c r="G46" s="209"/>
      <c r="H46" s="218"/>
      <c r="I46" s="209"/>
      <c r="J46" s="218"/>
      <c r="K46" s="209"/>
      <c r="L46" s="218"/>
      <c r="M46" s="209"/>
      <c r="N46" s="218"/>
      <c r="O46" s="219"/>
      <c r="P46" s="218"/>
      <c r="Q46" s="219"/>
      <c r="R46" s="218"/>
      <c r="S46" s="219"/>
      <c r="T46" s="218"/>
      <c r="U46" s="401">
        <f t="shared" si="0"/>
        <v>0</v>
      </c>
      <c r="V46" s="402">
        <f t="shared" si="1"/>
        <v>0</v>
      </c>
      <c r="X46"/>
      <c r="Y46"/>
      <c r="Z46"/>
      <c r="AA46"/>
    </row>
    <row r="47" spans="1:27" ht="12.75" customHeight="1" x14ac:dyDescent="0.2">
      <c r="A47" s="144" t="str">
        <f>'t1'!A46</f>
        <v>CHIMICI CON INC. DI STRUTTURA COMPLESSA (RAPP.NON ESCL.)</v>
      </c>
      <c r="B47" s="206" t="str">
        <f>'t1'!B46</f>
        <v>SD0N16</v>
      </c>
      <c r="C47" s="209"/>
      <c r="D47" s="218"/>
      <c r="E47" s="209"/>
      <c r="F47" s="218"/>
      <c r="G47" s="209"/>
      <c r="H47" s="218"/>
      <c r="I47" s="209"/>
      <c r="J47" s="218"/>
      <c r="K47" s="209"/>
      <c r="L47" s="218"/>
      <c r="M47" s="209"/>
      <c r="N47" s="218"/>
      <c r="O47" s="219"/>
      <c r="P47" s="218"/>
      <c r="Q47" s="219"/>
      <c r="R47" s="218"/>
      <c r="S47" s="219"/>
      <c r="T47" s="218"/>
      <c r="U47" s="401">
        <f t="shared" si="0"/>
        <v>0</v>
      </c>
      <c r="V47" s="402">
        <f t="shared" si="1"/>
        <v>0</v>
      </c>
      <c r="X47"/>
      <c r="Y47"/>
      <c r="Z47"/>
      <c r="AA47"/>
    </row>
    <row r="48" spans="1:27" ht="12.75" customHeight="1" x14ac:dyDescent="0.2">
      <c r="A48" s="144" t="str">
        <f>'t1'!A47</f>
        <v>CHIMICI CON INC. DI STRUTTURA SEMPLICE (RAPP. ESCLUSIVO)</v>
      </c>
      <c r="B48" s="206" t="str">
        <f>'t1'!B47</f>
        <v>SD0E15</v>
      </c>
      <c r="C48" s="209"/>
      <c r="D48" s="218"/>
      <c r="E48" s="209"/>
      <c r="F48" s="218"/>
      <c r="G48" s="209"/>
      <c r="H48" s="218"/>
      <c r="I48" s="209"/>
      <c r="J48" s="218"/>
      <c r="K48" s="209"/>
      <c r="L48" s="218"/>
      <c r="M48" s="209"/>
      <c r="N48" s="218"/>
      <c r="O48" s="219"/>
      <c r="P48" s="218"/>
      <c r="Q48" s="219"/>
      <c r="R48" s="218"/>
      <c r="S48" s="219"/>
      <c r="T48" s="218"/>
      <c r="U48" s="401">
        <f t="shared" si="0"/>
        <v>0</v>
      </c>
      <c r="V48" s="402">
        <f t="shared" si="1"/>
        <v>0</v>
      </c>
      <c r="X48"/>
      <c r="Y48"/>
      <c r="Z48"/>
      <c r="AA48"/>
    </row>
    <row r="49" spans="1:27" ht="12.75" customHeight="1" x14ac:dyDescent="0.2">
      <c r="A49" s="144" t="str">
        <f>'t1'!A48</f>
        <v>CHIMICI CON INC. DI STRUTTURA SEMPLICE (RAPP. NON ESCL.)</v>
      </c>
      <c r="B49" s="206" t="str">
        <f>'t1'!B48</f>
        <v>SD0N15</v>
      </c>
      <c r="C49" s="209"/>
      <c r="D49" s="218"/>
      <c r="E49" s="209"/>
      <c r="F49" s="218"/>
      <c r="G49" s="209"/>
      <c r="H49" s="218"/>
      <c r="I49" s="209"/>
      <c r="J49" s="218"/>
      <c r="K49" s="209"/>
      <c r="L49" s="218"/>
      <c r="M49" s="209"/>
      <c r="N49" s="218"/>
      <c r="O49" s="219"/>
      <c r="P49" s="218"/>
      <c r="Q49" s="219"/>
      <c r="R49" s="218"/>
      <c r="S49" s="219"/>
      <c r="T49" s="218"/>
      <c r="U49" s="401">
        <f t="shared" si="0"/>
        <v>0</v>
      </c>
      <c r="V49" s="402">
        <f t="shared" si="1"/>
        <v>0</v>
      </c>
      <c r="X49"/>
      <c r="Y49"/>
      <c r="Z49"/>
      <c r="AA49"/>
    </row>
    <row r="50" spans="1:27" ht="12.75" customHeight="1" x14ac:dyDescent="0.2">
      <c r="A50" s="144" t="str">
        <f>'t1'!A49</f>
        <v>CHIMICI CON ALTRI INCAR. PROF.LI (RAPP. ESCLUSIVO)</v>
      </c>
      <c r="B50" s="206" t="str">
        <f>'t1'!B49</f>
        <v>SD0A15</v>
      </c>
      <c r="C50" s="209"/>
      <c r="D50" s="218"/>
      <c r="E50" s="209"/>
      <c r="F50" s="218"/>
      <c r="G50" s="209"/>
      <c r="H50" s="218"/>
      <c r="I50" s="209"/>
      <c r="J50" s="218"/>
      <c r="K50" s="209"/>
      <c r="L50" s="218"/>
      <c r="M50" s="209"/>
      <c r="N50" s="218"/>
      <c r="O50" s="219"/>
      <c r="P50" s="218"/>
      <c r="Q50" s="219"/>
      <c r="R50" s="218"/>
      <c r="S50" s="219"/>
      <c r="T50" s="218"/>
      <c r="U50" s="401">
        <f t="shared" si="0"/>
        <v>0</v>
      </c>
      <c r="V50" s="402">
        <f t="shared" si="1"/>
        <v>0</v>
      </c>
      <c r="X50"/>
      <c r="Y50"/>
      <c r="Z50"/>
      <c r="AA50"/>
    </row>
    <row r="51" spans="1:27" ht="12.75" customHeight="1" x14ac:dyDescent="0.2">
      <c r="A51" s="144" t="str">
        <f>'t1'!A50</f>
        <v>CHIMICI CON ALTRI INCAR. PROF.LI (RAPP. NON ESCL.)</v>
      </c>
      <c r="B51" s="206" t="str">
        <f>'t1'!B50</f>
        <v>SD0014</v>
      </c>
      <c r="C51" s="209"/>
      <c r="D51" s="218"/>
      <c r="E51" s="209"/>
      <c r="F51" s="218"/>
      <c r="G51" s="209"/>
      <c r="H51" s="218"/>
      <c r="I51" s="209"/>
      <c r="J51" s="218"/>
      <c r="K51" s="209"/>
      <c r="L51" s="218"/>
      <c r="M51" s="209"/>
      <c r="N51" s="218"/>
      <c r="O51" s="219"/>
      <c r="P51" s="218"/>
      <c r="Q51" s="219"/>
      <c r="R51" s="218"/>
      <c r="S51" s="219"/>
      <c r="T51" s="218"/>
      <c r="U51" s="401">
        <f t="shared" si="0"/>
        <v>0</v>
      </c>
      <c r="V51" s="402">
        <f t="shared" si="1"/>
        <v>0</v>
      </c>
      <c r="X51"/>
      <c r="Y51"/>
      <c r="Z51"/>
      <c r="AA51"/>
    </row>
    <row r="52" spans="1:27" ht="12.75" customHeight="1" x14ac:dyDescent="0.2">
      <c r="A52" s="144" t="str">
        <f>'t1'!A51</f>
        <v>CHIMICI A T. DETERMINATO (ART. 15-SEPTIES D.LGS. 502/92)</v>
      </c>
      <c r="B52" s="206" t="str">
        <f>'t1'!B51</f>
        <v>SD0602</v>
      </c>
      <c r="C52" s="209"/>
      <c r="D52" s="218"/>
      <c r="E52" s="209"/>
      <c r="F52" s="218"/>
      <c r="G52" s="209"/>
      <c r="H52" s="218"/>
      <c r="I52" s="209"/>
      <c r="J52" s="218"/>
      <c r="K52" s="209"/>
      <c r="L52" s="218"/>
      <c r="M52" s="209"/>
      <c r="N52" s="218"/>
      <c r="O52" s="219"/>
      <c r="P52" s="218"/>
      <c r="Q52" s="219"/>
      <c r="R52" s="218"/>
      <c r="S52" s="219"/>
      <c r="T52" s="218"/>
      <c r="U52" s="401">
        <f t="shared" si="0"/>
        <v>0</v>
      </c>
      <c r="V52" s="402">
        <f t="shared" si="1"/>
        <v>0</v>
      </c>
      <c r="X52"/>
      <c r="Y52"/>
      <c r="Z52"/>
      <c r="AA52"/>
    </row>
    <row r="53" spans="1:27" ht="12.75" customHeight="1" x14ac:dyDescent="0.2">
      <c r="A53" s="144" t="str">
        <f>'t1'!A52</f>
        <v>FISICI CON INC. DI STRUTTURA COMPLESSA (RAPP. ESCLUSIVO)</v>
      </c>
      <c r="B53" s="206" t="str">
        <f>'t1'!B52</f>
        <v>SD0E42</v>
      </c>
      <c r="C53" s="209"/>
      <c r="D53" s="218"/>
      <c r="E53" s="209"/>
      <c r="F53" s="218"/>
      <c r="G53" s="209"/>
      <c r="H53" s="218"/>
      <c r="I53" s="209"/>
      <c r="J53" s="218"/>
      <c r="K53" s="209"/>
      <c r="L53" s="218"/>
      <c r="M53" s="209"/>
      <c r="N53" s="218"/>
      <c r="O53" s="219"/>
      <c r="P53" s="218"/>
      <c r="Q53" s="219"/>
      <c r="R53" s="218"/>
      <c r="S53" s="219"/>
      <c r="T53" s="218"/>
      <c r="U53" s="401">
        <f t="shared" si="0"/>
        <v>0</v>
      </c>
      <c r="V53" s="402">
        <f t="shared" si="1"/>
        <v>0</v>
      </c>
      <c r="X53"/>
      <c r="Y53"/>
      <c r="Z53"/>
      <c r="AA53"/>
    </row>
    <row r="54" spans="1:27" ht="12.75" customHeight="1" x14ac:dyDescent="0.2">
      <c r="A54" s="144" t="str">
        <f>'t1'!A53</f>
        <v>FISICI CON INC. DI STRUTTURA COMPLESSA (RAPP. NON ESCL.)</v>
      </c>
      <c r="B54" s="206" t="str">
        <f>'t1'!B53</f>
        <v>SD0N42</v>
      </c>
      <c r="C54" s="209"/>
      <c r="D54" s="218"/>
      <c r="E54" s="209"/>
      <c r="F54" s="218"/>
      <c r="G54" s="209"/>
      <c r="H54" s="218"/>
      <c r="I54" s="209"/>
      <c r="J54" s="218"/>
      <c r="K54" s="209"/>
      <c r="L54" s="218"/>
      <c r="M54" s="209"/>
      <c r="N54" s="218"/>
      <c r="O54" s="219"/>
      <c r="P54" s="218"/>
      <c r="Q54" s="219"/>
      <c r="R54" s="218"/>
      <c r="S54" s="219"/>
      <c r="T54" s="218"/>
      <c r="U54" s="401">
        <f t="shared" si="0"/>
        <v>0</v>
      </c>
      <c r="V54" s="402">
        <f t="shared" si="1"/>
        <v>0</v>
      </c>
      <c r="X54"/>
      <c r="Y54"/>
      <c r="Z54"/>
      <c r="AA54"/>
    </row>
    <row r="55" spans="1:27" ht="12.75" customHeight="1" x14ac:dyDescent="0.2">
      <c r="A55" s="144" t="str">
        <f>'t1'!A54</f>
        <v>FISICI CON INC. DI STRUTTURA SEMPLICE (RAPP. ESCLUSIVO)</v>
      </c>
      <c r="B55" s="206" t="str">
        <f>'t1'!B54</f>
        <v>SD0E41</v>
      </c>
      <c r="C55" s="209"/>
      <c r="D55" s="218"/>
      <c r="E55" s="209"/>
      <c r="F55" s="218"/>
      <c r="G55" s="209"/>
      <c r="H55" s="218"/>
      <c r="I55" s="209"/>
      <c r="J55" s="218"/>
      <c r="K55" s="209"/>
      <c r="L55" s="218"/>
      <c r="M55" s="209"/>
      <c r="N55" s="218"/>
      <c r="O55" s="219"/>
      <c r="P55" s="218"/>
      <c r="Q55" s="219"/>
      <c r="R55" s="218"/>
      <c r="S55" s="219"/>
      <c r="T55" s="218"/>
      <c r="U55" s="401">
        <f t="shared" si="0"/>
        <v>0</v>
      </c>
      <c r="V55" s="402">
        <f t="shared" si="1"/>
        <v>0</v>
      </c>
      <c r="X55"/>
      <c r="Y55"/>
      <c r="Z55"/>
      <c r="AA55"/>
    </row>
    <row r="56" spans="1:27" ht="12.75" customHeight="1" x14ac:dyDescent="0.2">
      <c r="A56" s="144" t="str">
        <f>'t1'!A55</f>
        <v>FISICI CON INC. DI STRUTTURA SEMPLICE (RAPP. NON ESCL.)</v>
      </c>
      <c r="B56" s="206" t="str">
        <f>'t1'!B55</f>
        <v>SD0N41</v>
      </c>
      <c r="C56" s="209"/>
      <c r="D56" s="218"/>
      <c r="E56" s="209"/>
      <c r="F56" s="218"/>
      <c r="G56" s="209"/>
      <c r="H56" s="218"/>
      <c r="I56" s="209"/>
      <c r="J56" s="218"/>
      <c r="K56" s="209"/>
      <c r="L56" s="218"/>
      <c r="M56" s="209"/>
      <c r="N56" s="218"/>
      <c r="O56" s="219"/>
      <c r="P56" s="218"/>
      <c r="Q56" s="219"/>
      <c r="R56" s="218"/>
      <c r="S56" s="219"/>
      <c r="T56" s="218"/>
      <c r="U56" s="401">
        <f t="shared" si="0"/>
        <v>0</v>
      </c>
      <c r="V56" s="402">
        <f t="shared" si="1"/>
        <v>0</v>
      </c>
      <c r="X56"/>
      <c r="Y56"/>
      <c r="Z56"/>
      <c r="AA56"/>
    </row>
    <row r="57" spans="1:27" ht="12.75" customHeight="1" x14ac:dyDescent="0.2">
      <c r="A57" s="144" t="str">
        <f>'t1'!A56</f>
        <v>FISICI CON ALTRI INCAR. PROF.LI (RAPP. ESCLUSIVO)</v>
      </c>
      <c r="B57" s="206" t="str">
        <f>'t1'!B56</f>
        <v>SD0A41</v>
      </c>
      <c r="C57" s="209"/>
      <c r="D57" s="218"/>
      <c r="E57" s="209"/>
      <c r="F57" s="218"/>
      <c r="G57" s="209"/>
      <c r="H57" s="218"/>
      <c r="I57" s="209"/>
      <c r="J57" s="218"/>
      <c r="K57" s="209"/>
      <c r="L57" s="218"/>
      <c r="M57" s="209"/>
      <c r="N57" s="218"/>
      <c r="O57" s="219"/>
      <c r="P57" s="218"/>
      <c r="Q57" s="219"/>
      <c r="R57" s="218"/>
      <c r="S57" s="219"/>
      <c r="T57" s="218"/>
      <c r="U57" s="401">
        <f t="shared" si="0"/>
        <v>0</v>
      </c>
      <c r="V57" s="402">
        <f t="shared" si="1"/>
        <v>0</v>
      </c>
      <c r="X57"/>
      <c r="Y57"/>
      <c r="Z57"/>
      <c r="AA57"/>
    </row>
    <row r="58" spans="1:27" ht="12.75" customHeight="1" x14ac:dyDescent="0.2">
      <c r="A58" s="144" t="str">
        <f>'t1'!A57</f>
        <v>FISICI CON ALTRI INCAR. PROF.LI (RAPP. NON ESCL.)</v>
      </c>
      <c r="B58" s="206" t="str">
        <f>'t1'!B57</f>
        <v>SD0040</v>
      </c>
      <c r="C58" s="209"/>
      <c r="D58" s="218"/>
      <c r="E58" s="209"/>
      <c r="F58" s="218"/>
      <c r="G58" s="209"/>
      <c r="H58" s="218"/>
      <c r="I58" s="209"/>
      <c r="J58" s="218"/>
      <c r="K58" s="209"/>
      <c r="L58" s="218"/>
      <c r="M58" s="209"/>
      <c r="N58" s="218"/>
      <c r="O58" s="219"/>
      <c r="P58" s="218"/>
      <c r="Q58" s="219"/>
      <c r="R58" s="218"/>
      <c r="S58" s="219"/>
      <c r="T58" s="218"/>
      <c r="U58" s="401">
        <f t="shared" si="0"/>
        <v>0</v>
      </c>
      <c r="V58" s="402">
        <f t="shared" si="1"/>
        <v>0</v>
      </c>
      <c r="X58"/>
      <c r="Y58"/>
      <c r="Z58"/>
      <c r="AA58"/>
    </row>
    <row r="59" spans="1:27" ht="12.75" customHeight="1" x14ac:dyDescent="0.2">
      <c r="A59" s="144" t="str">
        <f>'t1'!A58</f>
        <v>FISICI A T. DETERMINATO (ART. 15-SEPTIES D.LGS. 502/92)</v>
      </c>
      <c r="B59" s="206" t="str">
        <f>'t1'!B58</f>
        <v>SD0603</v>
      </c>
      <c r="C59" s="209"/>
      <c r="D59" s="218"/>
      <c r="E59" s="209"/>
      <c r="F59" s="218"/>
      <c r="G59" s="209"/>
      <c r="H59" s="218"/>
      <c r="I59" s="209"/>
      <c r="J59" s="218"/>
      <c r="K59" s="209"/>
      <c r="L59" s="218"/>
      <c r="M59" s="209"/>
      <c r="N59" s="218"/>
      <c r="O59" s="219"/>
      <c r="P59" s="218"/>
      <c r="Q59" s="219"/>
      <c r="R59" s="218"/>
      <c r="S59" s="219"/>
      <c r="T59" s="218"/>
      <c r="U59" s="401">
        <f t="shared" si="0"/>
        <v>0</v>
      </c>
      <c r="V59" s="402">
        <f t="shared" si="1"/>
        <v>0</v>
      </c>
      <c r="X59"/>
      <c r="Y59"/>
      <c r="Z59"/>
      <c r="AA59"/>
    </row>
    <row r="60" spans="1:27" ht="12.75" customHeight="1" x14ac:dyDescent="0.2">
      <c r="A60" s="144" t="str">
        <f>'t1'!A59</f>
        <v>PSICOLOGI CON INC. DI STRUTTURA COMPLESSA (RAPP. ESCLUSIVO)</v>
      </c>
      <c r="B60" s="206" t="str">
        <f>'t1'!B59</f>
        <v>SD0E66</v>
      </c>
      <c r="C60" s="209"/>
      <c r="D60" s="218"/>
      <c r="E60" s="209"/>
      <c r="F60" s="218"/>
      <c r="G60" s="209"/>
      <c r="H60" s="218"/>
      <c r="I60" s="209"/>
      <c r="J60" s="218"/>
      <c r="K60" s="209"/>
      <c r="L60" s="218"/>
      <c r="M60" s="209"/>
      <c r="N60" s="218"/>
      <c r="O60" s="219"/>
      <c r="P60" s="218"/>
      <c r="Q60" s="219"/>
      <c r="R60" s="218"/>
      <c r="S60" s="219"/>
      <c r="T60" s="218"/>
      <c r="U60" s="401">
        <f t="shared" si="0"/>
        <v>0</v>
      </c>
      <c r="V60" s="402">
        <f t="shared" si="1"/>
        <v>0</v>
      </c>
      <c r="X60"/>
      <c r="Y60"/>
      <c r="Z60"/>
      <c r="AA60"/>
    </row>
    <row r="61" spans="1:27" ht="12.75" customHeight="1" x14ac:dyDescent="0.2">
      <c r="A61" s="144" t="str">
        <f>'t1'!A60</f>
        <v>PSICOLOGI CON INC. DI STRUTTURA COMPLESSA (RAPP. NON ESCL.)</v>
      </c>
      <c r="B61" s="206" t="str">
        <f>'t1'!B60</f>
        <v>SD0N66</v>
      </c>
      <c r="C61" s="209"/>
      <c r="D61" s="218"/>
      <c r="E61" s="209"/>
      <c r="F61" s="218"/>
      <c r="G61" s="209"/>
      <c r="H61" s="218"/>
      <c r="I61" s="209"/>
      <c r="J61" s="218"/>
      <c r="K61" s="209"/>
      <c r="L61" s="218"/>
      <c r="M61" s="209"/>
      <c r="N61" s="218"/>
      <c r="O61" s="219"/>
      <c r="P61" s="218"/>
      <c r="Q61" s="219"/>
      <c r="R61" s="218"/>
      <c r="S61" s="219"/>
      <c r="T61" s="218"/>
      <c r="U61" s="401">
        <f t="shared" si="0"/>
        <v>0</v>
      </c>
      <c r="V61" s="402">
        <f t="shared" si="1"/>
        <v>0</v>
      </c>
      <c r="X61"/>
      <c r="Y61"/>
      <c r="Z61"/>
      <c r="AA61"/>
    </row>
    <row r="62" spans="1:27" ht="12.75" customHeight="1" x14ac:dyDescent="0.2">
      <c r="A62" s="144" t="str">
        <f>'t1'!A61</f>
        <v>PSICOLOGI CON INC. DI STRUTTURA SEMPLICE (RAPP. ESCLUSIVO)</v>
      </c>
      <c r="B62" s="206" t="str">
        <f>'t1'!B61</f>
        <v>SD0E65</v>
      </c>
      <c r="C62" s="209"/>
      <c r="D62" s="218"/>
      <c r="E62" s="209"/>
      <c r="F62" s="218"/>
      <c r="G62" s="209"/>
      <c r="H62" s="218"/>
      <c r="I62" s="209"/>
      <c r="J62" s="218"/>
      <c r="K62" s="209"/>
      <c r="L62" s="218"/>
      <c r="M62" s="209"/>
      <c r="N62" s="218"/>
      <c r="O62" s="219"/>
      <c r="P62" s="218"/>
      <c r="Q62" s="219"/>
      <c r="R62" s="218"/>
      <c r="S62" s="219"/>
      <c r="T62" s="218"/>
      <c r="U62" s="401">
        <f t="shared" si="0"/>
        <v>0</v>
      </c>
      <c r="V62" s="402">
        <f t="shared" si="1"/>
        <v>0</v>
      </c>
      <c r="X62"/>
      <c r="Y62"/>
      <c r="Z62"/>
      <c r="AA62"/>
    </row>
    <row r="63" spans="1:27" ht="12.75" customHeight="1" x14ac:dyDescent="0.2">
      <c r="A63" s="144" t="str">
        <f>'t1'!A62</f>
        <v>PSICOLOGI CON INC. DI STRUTTURA SEMPLICE (RAPP. NON ESCL.)</v>
      </c>
      <c r="B63" s="206" t="str">
        <f>'t1'!B62</f>
        <v>SD0N65</v>
      </c>
      <c r="C63" s="209"/>
      <c r="D63" s="218"/>
      <c r="E63" s="209"/>
      <c r="F63" s="218"/>
      <c r="G63" s="209"/>
      <c r="H63" s="218"/>
      <c r="I63" s="209"/>
      <c r="J63" s="218"/>
      <c r="K63" s="209"/>
      <c r="L63" s="218"/>
      <c r="M63" s="209"/>
      <c r="N63" s="218"/>
      <c r="O63" s="219"/>
      <c r="P63" s="218"/>
      <c r="Q63" s="219"/>
      <c r="R63" s="218"/>
      <c r="S63" s="219"/>
      <c r="T63" s="218"/>
      <c r="U63" s="401">
        <f t="shared" si="0"/>
        <v>0</v>
      </c>
      <c r="V63" s="402">
        <f t="shared" si="1"/>
        <v>0</v>
      </c>
      <c r="X63"/>
      <c r="Y63"/>
      <c r="Z63"/>
      <c r="AA63"/>
    </row>
    <row r="64" spans="1:27" ht="12.75" customHeight="1" x14ac:dyDescent="0.2">
      <c r="A64" s="144" t="str">
        <f>'t1'!A63</f>
        <v>PSICOLOGI CON ALTRI INCAR. PROF.LI (RAPP. ESCLUSIVO)</v>
      </c>
      <c r="B64" s="206" t="str">
        <f>'t1'!B63</f>
        <v>SD0A65</v>
      </c>
      <c r="C64" s="209"/>
      <c r="D64" s="218"/>
      <c r="E64" s="209"/>
      <c r="F64" s="218"/>
      <c r="G64" s="209"/>
      <c r="H64" s="218"/>
      <c r="I64" s="209"/>
      <c r="J64" s="218"/>
      <c r="K64" s="209"/>
      <c r="L64" s="218"/>
      <c r="M64" s="209"/>
      <c r="N64" s="218"/>
      <c r="O64" s="219"/>
      <c r="P64" s="218"/>
      <c r="Q64" s="219"/>
      <c r="R64" s="218"/>
      <c r="S64" s="219"/>
      <c r="T64" s="218"/>
      <c r="U64" s="401">
        <f t="shared" si="0"/>
        <v>0</v>
      </c>
      <c r="V64" s="402">
        <f t="shared" si="1"/>
        <v>0</v>
      </c>
      <c r="X64"/>
      <c r="Y64"/>
      <c r="Z64"/>
      <c r="AA64"/>
    </row>
    <row r="65" spans="1:27" ht="12.75" customHeight="1" x14ac:dyDescent="0.2">
      <c r="A65" s="144" t="str">
        <f>'t1'!A64</f>
        <v>PSICOLOGI CON ALTRI INCAR. PROF.LI (RAPP. NON ESCL.)</v>
      </c>
      <c r="B65" s="206" t="str">
        <f>'t1'!B64</f>
        <v>SD0064</v>
      </c>
      <c r="C65" s="209"/>
      <c r="D65" s="218"/>
      <c r="E65" s="209"/>
      <c r="F65" s="218"/>
      <c r="G65" s="209"/>
      <c r="H65" s="218"/>
      <c r="I65" s="209"/>
      <c r="J65" s="218"/>
      <c r="K65" s="209"/>
      <c r="L65" s="218"/>
      <c r="M65" s="209"/>
      <c r="N65" s="218"/>
      <c r="O65" s="219"/>
      <c r="P65" s="218"/>
      <c r="Q65" s="219"/>
      <c r="R65" s="218"/>
      <c r="S65" s="219"/>
      <c r="T65" s="218"/>
      <c r="U65" s="401">
        <f t="shared" si="0"/>
        <v>0</v>
      </c>
      <c r="V65" s="402">
        <f t="shared" si="1"/>
        <v>0</v>
      </c>
      <c r="X65"/>
      <c r="Y65"/>
      <c r="Z65"/>
      <c r="AA65"/>
    </row>
    <row r="66" spans="1:27" ht="12.75" customHeight="1" x14ac:dyDescent="0.2">
      <c r="A66" s="144" t="str">
        <f>'t1'!A65</f>
        <v>PSICOLOGI A T. DETERMINATO (ART. 15-SEPTIES D.LGS. 502/92)</v>
      </c>
      <c r="B66" s="206" t="str">
        <f>'t1'!B65</f>
        <v>SD0604</v>
      </c>
      <c r="C66" s="209"/>
      <c r="D66" s="218"/>
      <c r="E66" s="209"/>
      <c r="F66" s="218"/>
      <c r="G66" s="209"/>
      <c r="H66" s="218"/>
      <c r="I66" s="209"/>
      <c r="J66" s="218"/>
      <c r="K66" s="209"/>
      <c r="L66" s="218"/>
      <c r="M66" s="209"/>
      <c r="N66" s="218"/>
      <c r="O66" s="219"/>
      <c r="P66" s="218"/>
      <c r="Q66" s="219"/>
      <c r="R66" s="218"/>
      <c r="S66" s="219"/>
      <c r="T66" s="218"/>
      <c r="U66" s="401">
        <f t="shared" si="0"/>
        <v>0</v>
      </c>
      <c r="V66" s="402">
        <f t="shared" si="1"/>
        <v>0</v>
      </c>
      <c r="X66"/>
      <c r="Y66"/>
      <c r="Z66"/>
      <c r="AA66"/>
    </row>
    <row r="67" spans="1:27" ht="12.75" customHeight="1" x14ac:dyDescent="0.2">
      <c r="A67" s="144" t="str">
        <f>'t1'!A66</f>
        <v>DIRIGENTE PROF. SANIT. INFERM/OSTETRICA (INC. STRUT. COMPL.)</v>
      </c>
      <c r="B67" s="206" t="str">
        <f>'t1'!B66</f>
        <v>SD0CO1</v>
      </c>
      <c r="C67" s="209"/>
      <c r="D67" s="218"/>
      <c r="E67" s="209"/>
      <c r="F67" s="218"/>
      <c r="G67" s="209"/>
      <c r="H67" s="218"/>
      <c r="I67" s="209"/>
      <c r="J67" s="218"/>
      <c r="K67" s="209"/>
      <c r="L67" s="218"/>
      <c r="M67" s="209"/>
      <c r="N67" s="218"/>
      <c r="O67" s="219"/>
      <c r="P67" s="218"/>
      <c r="Q67" s="219"/>
      <c r="R67" s="218"/>
      <c r="S67" s="219"/>
      <c r="T67" s="218"/>
      <c r="U67" s="401">
        <f t="shared" si="0"/>
        <v>0</v>
      </c>
      <c r="V67" s="402">
        <f t="shared" si="1"/>
        <v>0</v>
      </c>
      <c r="X67"/>
      <c r="Y67"/>
      <c r="Z67"/>
      <c r="AA67"/>
    </row>
    <row r="68" spans="1:27" ht="12.75" customHeight="1" x14ac:dyDescent="0.2">
      <c r="A68" s="144" t="str">
        <f>'t1'!A67</f>
        <v>DIRIGENTE PROF. SANIT. INFERM/OSTETRICA (INC. STRUT. SEMPL.)</v>
      </c>
      <c r="B68" s="206" t="str">
        <f>'t1'!B67</f>
        <v>SD0SE1</v>
      </c>
      <c r="C68" s="209"/>
      <c r="D68" s="218"/>
      <c r="E68" s="209"/>
      <c r="F68" s="218"/>
      <c r="G68" s="209"/>
      <c r="H68" s="218"/>
      <c r="I68" s="209"/>
      <c r="J68" s="218"/>
      <c r="K68" s="209"/>
      <c r="L68" s="218"/>
      <c r="M68" s="209"/>
      <c r="N68" s="218"/>
      <c r="O68" s="219"/>
      <c r="P68" s="218"/>
      <c r="Q68" s="219"/>
      <c r="R68" s="218"/>
      <c r="S68" s="219"/>
      <c r="T68" s="218"/>
      <c r="U68" s="401">
        <f t="shared" si="0"/>
        <v>0</v>
      </c>
      <c r="V68" s="402">
        <f t="shared" si="1"/>
        <v>0</v>
      </c>
      <c r="X68"/>
      <c r="Y68"/>
      <c r="Z68"/>
      <c r="AA68"/>
    </row>
    <row r="69" spans="1:27" ht="12.75" customHeight="1" x14ac:dyDescent="0.2">
      <c r="A69" s="144" t="str">
        <f>'t1'!A68</f>
        <v>DIRIGENTE PROF. SANIT. INFERM/OSTETRICA (ALTRI INC. PROF.LI)</v>
      </c>
      <c r="B69" s="206" t="str">
        <f>'t1'!B68</f>
        <v>SD0AI1</v>
      </c>
      <c r="C69" s="209"/>
      <c r="D69" s="218"/>
      <c r="E69" s="209"/>
      <c r="F69" s="218"/>
      <c r="G69" s="209"/>
      <c r="H69" s="218"/>
      <c r="I69" s="209"/>
      <c r="J69" s="218"/>
      <c r="K69" s="209"/>
      <c r="L69" s="218"/>
      <c r="M69" s="209"/>
      <c r="N69" s="218"/>
      <c r="O69" s="219"/>
      <c r="P69" s="218"/>
      <c r="Q69" s="219"/>
      <c r="R69" s="218"/>
      <c r="S69" s="219"/>
      <c r="T69" s="218"/>
      <c r="U69" s="401">
        <f t="shared" si="0"/>
        <v>0</v>
      </c>
      <c r="V69" s="402">
        <f t="shared" si="1"/>
        <v>0</v>
      </c>
      <c r="X69"/>
      <c r="Y69"/>
      <c r="Z69"/>
      <c r="AA69"/>
    </row>
    <row r="70" spans="1:27" ht="12.75" customHeight="1" x14ac:dyDescent="0.2">
      <c r="A70" s="144" t="str">
        <f>'t1'!A69</f>
        <v>DIR. PROF.SAN.INFERM/OSTET T.DET.ART.15-SEPTIES DLGS 502/92</v>
      </c>
      <c r="B70" s="206" t="str">
        <f>'t1'!B69</f>
        <v>SD048B</v>
      </c>
      <c r="C70" s="209"/>
      <c r="D70" s="218"/>
      <c r="E70" s="209"/>
      <c r="F70" s="218"/>
      <c r="G70" s="209"/>
      <c r="H70" s="218"/>
      <c r="I70" s="209"/>
      <c r="J70" s="218"/>
      <c r="K70" s="209"/>
      <c r="L70" s="218"/>
      <c r="M70" s="209"/>
      <c r="N70" s="218"/>
      <c r="O70" s="219"/>
      <c r="P70" s="218"/>
      <c r="Q70" s="219"/>
      <c r="R70" s="218"/>
      <c r="S70" s="219"/>
      <c r="T70" s="218"/>
      <c r="U70" s="401">
        <f t="shared" si="0"/>
        <v>0</v>
      </c>
      <c r="V70" s="402">
        <f t="shared" si="1"/>
        <v>0</v>
      </c>
      <c r="X70"/>
      <c r="Y70"/>
      <c r="Z70"/>
      <c r="AA70"/>
    </row>
    <row r="71" spans="1:27" ht="12.75" customHeight="1" x14ac:dyDescent="0.2">
      <c r="A71" s="144" t="str">
        <f>'t1'!A70</f>
        <v>DIRIGENTE PROF. SANIT. RIABILITATIVE (INC. STRUT. COMPL.)</v>
      </c>
      <c r="B71" s="206" t="str">
        <f>'t1'!B70</f>
        <v>SD0CO2</v>
      </c>
      <c r="C71" s="209"/>
      <c r="D71" s="218"/>
      <c r="E71" s="209"/>
      <c r="F71" s="218"/>
      <c r="G71" s="209"/>
      <c r="H71" s="218"/>
      <c r="I71" s="209"/>
      <c r="J71" s="218"/>
      <c r="K71" s="209"/>
      <c r="L71" s="218"/>
      <c r="M71" s="209"/>
      <c r="N71" s="218"/>
      <c r="O71" s="219"/>
      <c r="P71" s="218"/>
      <c r="Q71" s="219"/>
      <c r="R71" s="218"/>
      <c r="S71" s="219"/>
      <c r="T71" s="218"/>
      <c r="U71" s="401">
        <f t="shared" si="0"/>
        <v>0</v>
      </c>
      <c r="V71" s="402">
        <f t="shared" si="1"/>
        <v>0</v>
      </c>
      <c r="X71"/>
      <c r="Y71"/>
      <c r="Z71"/>
      <c r="AA71"/>
    </row>
    <row r="72" spans="1:27" ht="12.75" customHeight="1" x14ac:dyDescent="0.2">
      <c r="A72" s="144" t="str">
        <f>'t1'!A71</f>
        <v>DIRIGENTE PROF. SANIT. RIABILITATIVE (INC. STRUT. SEMPL.)</v>
      </c>
      <c r="B72" s="206" t="str">
        <f>'t1'!B71</f>
        <v>SD0SE2</v>
      </c>
      <c r="C72" s="209"/>
      <c r="D72" s="218"/>
      <c r="E72" s="209"/>
      <c r="F72" s="218"/>
      <c r="G72" s="209"/>
      <c r="H72" s="218"/>
      <c r="I72" s="209"/>
      <c r="J72" s="218"/>
      <c r="K72" s="209"/>
      <c r="L72" s="218"/>
      <c r="M72" s="209"/>
      <c r="N72" s="218"/>
      <c r="O72" s="219"/>
      <c r="P72" s="218"/>
      <c r="Q72" s="219"/>
      <c r="R72" s="218"/>
      <c r="S72" s="219"/>
      <c r="T72" s="218"/>
      <c r="U72" s="401">
        <f t="shared" ref="U72:U139" si="2">SUM(C72,E72,G72,I72,K72,M72,O72,Q72,S72)</f>
        <v>0</v>
      </c>
      <c r="V72" s="402">
        <f t="shared" ref="V72:V139" si="3">SUM(D72,F72,H72,J72,L72,N72,P72,R72,T72)</f>
        <v>0</v>
      </c>
      <c r="X72"/>
      <c r="Y72"/>
      <c r="Z72"/>
      <c r="AA72"/>
    </row>
    <row r="73" spans="1:27" ht="12.75" customHeight="1" x14ac:dyDescent="0.2">
      <c r="A73" s="144" t="str">
        <f>'t1'!A72</f>
        <v>DIRIGENTE PROF. SANIT. RIABILITATIVE (ALTRI INC. PROF.LI)</v>
      </c>
      <c r="B73" s="206" t="str">
        <f>'t1'!B72</f>
        <v>SD0AI2</v>
      </c>
      <c r="C73" s="209"/>
      <c r="D73" s="218"/>
      <c r="E73" s="209"/>
      <c r="F73" s="218"/>
      <c r="G73" s="209"/>
      <c r="H73" s="218"/>
      <c r="I73" s="209"/>
      <c r="J73" s="218"/>
      <c r="K73" s="209"/>
      <c r="L73" s="218"/>
      <c r="M73" s="209"/>
      <c r="N73" s="218"/>
      <c r="O73" s="219"/>
      <c r="P73" s="218"/>
      <c r="Q73" s="219"/>
      <c r="R73" s="218"/>
      <c r="S73" s="219"/>
      <c r="T73" s="218"/>
      <c r="U73" s="401">
        <f t="shared" si="2"/>
        <v>0</v>
      </c>
      <c r="V73" s="402">
        <f t="shared" si="3"/>
        <v>0</v>
      </c>
      <c r="X73"/>
      <c r="Y73"/>
      <c r="Z73"/>
      <c r="AA73"/>
    </row>
    <row r="74" spans="1:27" ht="12.75" customHeight="1" x14ac:dyDescent="0.2">
      <c r="A74" s="144" t="str">
        <f>'t1'!A73</f>
        <v>DIR. PROF. SAN. RIABILITAT. T.DET.ART.15-SEPTIES DLGS 502/92</v>
      </c>
      <c r="B74" s="206" t="str">
        <f>'t1'!B73</f>
        <v>SD048C</v>
      </c>
      <c r="C74" s="209"/>
      <c r="D74" s="218"/>
      <c r="E74" s="209"/>
      <c r="F74" s="218"/>
      <c r="G74" s="209"/>
      <c r="H74" s="218"/>
      <c r="I74" s="209"/>
      <c r="J74" s="218"/>
      <c r="K74" s="209"/>
      <c r="L74" s="218"/>
      <c r="M74" s="209"/>
      <c r="N74" s="218"/>
      <c r="O74" s="219"/>
      <c r="P74" s="218"/>
      <c r="Q74" s="219"/>
      <c r="R74" s="218"/>
      <c r="S74" s="219"/>
      <c r="T74" s="218"/>
      <c r="U74" s="401">
        <f t="shared" si="2"/>
        <v>0</v>
      </c>
      <c r="V74" s="402">
        <f t="shared" si="3"/>
        <v>0</v>
      </c>
      <c r="X74"/>
      <c r="Y74"/>
      <c r="Z74"/>
      <c r="AA74"/>
    </row>
    <row r="75" spans="1:27" ht="12.75" customHeight="1" x14ac:dyDescent="0.2">
      <c r="A75" s="144" t="str">
        <f>'t1'!A74</f>
        <v>DIRIGENTE PROF. TECNICO SANITARIE (INC. STRUT. COMPL.)</v>
      </c>
      <c r="B75" s="206" t="str">
        <f>'t1'!B74</f>
        <v>SD0CO3</v>
      </c>
      <c r="C75" s="209"/>
      <c r="D75" s="218"/>
      <c r="E75" s="209"/>
      <c r="F75" s="218"/>
      <c r="G75" s="209"/>
      <c r="H75" s="218"/>
      <c r="I75" s="209"/>
      <c r="J75" s="218"/>
      <c r="K75" s="209"/>
      <c r="L75" s="218"/>
      <c r="M75" s="209"/>
      <c r="N75" s="218"/>
      <c r="O75" s="219"/>
      <c r="P75" s="218"/>
      <c r="Q75" s="219"/>
      <c r="R75" s="218"/>
      <c r="S75" s="219"/>
      <c r="T75" s="218"/>
      <c r="U75" s="401">
        <f t="shared" si="2"/>
        <v>0</v>
      </c>
      <c r="V75" s="402">
        <f t="shared" si="3"/>
        <v>0</v>
      </c>
      <c r="X75"/>
      <c r="Y75"/>
      <c r="Z75"/>
      <c r="AA75"/>
    </row>
    <row r="76" spans="1:27" ht="12.75" customHeight="1" x14ac:dyDescent="0.2">
      <c r="A76" s="144" t="str">
        <f>'t1'!A75</f>
        <v>DIRIGENTE PROF. TECNICO SANITARIE (INC. STRUT. SEMPL.)</v>
      </c>
      <c r="B76" s="206" t="str">
        <f>'t1'!B75</f>
        <v>SD0SE3</v>
      </c>
      <c r="C76" s="209"/>
      <c r="D76" s="218"/>
      <c r="E76" s="209"/>
      <c r="F76" s="218"/>
      <c r="G76" s="209"/>
      <c r="H76" s="218"/>
      <c r="I76" s="209"/>
      <c r="J76" s="218"/>
      <c r="K76" s="209"/>
      <c r="L76" s="218"/>
      <c r="M76" s="209"/>
      <c r="N76" s="218"/>
      <c r="O76" s="219"/>
      <c r="P76" s="218"/>
      <c r="Q76" s="219"/>
      <c r="R76" s="218"/>
      <c r="S76" s="219"/>
      <c r="T76" s="218"/>
      <c r="U76" s="401">
        <f t="shared" si="2"/>
        <v>0</v>
      </c>
      <c r="V76" s="402">
        <f t="shared" si="3"/>
        <v>0</v>
      </c>
      <c r="X76"/>
      <c r="Y76"/>
      <c r="Z76"/>
      <c r="AA76"/>
    </row>
    <row r="77" spans="1:27" ht="12.75" customHeight="1" x14ac:dyDescent="0.2">
      <c r="A77" s="144" t="str">
        <f>'t1'!A76</f>
        <v>DIRIGENTE PROF. TECNICO SANITARIE (ALTRI INC. PROF.LI)</v>
      </c>
      <c r="B77" s="206" t="str">
        <f>'t1'!B76</f>
        <v>SD0AI3</v>
      </c>
      <c r="C77" s="209"/>
      <c r="D77" s="218"/>
      <c r="E77" s="209"/>
      <c r="F77" s="218"/>
      <c r="G77" s="209"/>
      <c r="H77" s="218"/>
      <c r="I77" s="209"/>
      <c r="J77" s="218"/>
      <c r="K77" s="209"/>
      <c r="L77" s="218"/>
      <c r="M77" s="209"/>
      <c r="N77" s="218"/>
      <c r="O77" s="219"/>
      <c r="P77" s="218"/>
      <c r="Q77" s="219"/>
      <c r="R77" s="218"/>
      <c r="S77" s="219"/>
      <c r="T77" s="218"/>
      <c r="U77" s="401">
        <f t="shared" si="2"/>
        <v>0</v>
      </c>
      <c r="V77" s="402">
        <f t="shared" si="3"/>
        <v>0</v>
      </c>
      <c r="X77"/>
      <c r="Y77"/>
      <c r="Z77"/>
      <c r="AA77"/>
    </row>
    <row r="78" spans="1:27" ht="12.75" customHeight="1" x14ac:dyDescent="0.2">
      <c r="A78" s="144" t="str">
        <f>'t1'!A77</f>
        <v>DIR. PROF.TECNICO SANITARIE T.DET.ART.15-SEPTIES DLGS 502/92</v>
      </c>
      <c r="B78" s="206" t="str">
        <f>'t1'!B77</f>
        <v>SD048D</v>
      </c>
      <c r="C78" s="209"/>
      <c r="D78" s="218"/>
      <c r="E78" s="209"/>
      <c r="F78" s="218"/>
      <c r="G78" s="209"/>
      <c r="H78" s="218"/>
      <c r="I78" s="209"/>
      <c r="J78" s="218"/>
      <c r="K78" s="209"/>
      <c r="L78" s="218"/>
      <c r="M78" s="209"/>
      <c r="N78" s="218"/>
      <c r="O78" s="219"/>
      <c r="P78" s="218"/>
      <c r="Q78" s="219"/>
      <c r="R78" s="218"/>
      <c r="S78" s="219"/>
      <c r="T78" s="218"/>
      <c r="U78" s="401">
        <f t="shared" si="2"/>
        <v>0</v>
      </c>
      <c r="V78" s="402">
        <f t="shared" si="3"/>
        <v>0</v>
      </c>
      <c r="X78"/>
      <c r="Y78"/>
      <c r="Z78"/>
      <c r="AA78"/>
    </row>
    <row r="79" spans="1:27" ht="12.75" customHeight="1" x14ac:dyDescent="0.2">
      <c r="A79" s="144" t="str">
        <f>'t1'!A78</f>
        <v>DIRIGENTE PROF.TECNICHE DELLA PREVENZIONE (INC.STRUT.COMPL.)</v>
      </c>
      <c r="B79" s="206" t="str">
        <f>'t1'!B78</f>
        <v>SD0CO4</v>
      </c>
      <c r="C79" s="209"/>
      <c r="D79" s="218"/>
      <c r="E79" s="209"/>
      <c r="F79" s="218"/>
      <c r="G79" s="209"/>
      <c r="H79" s="218"/>
      <c r="I79" s="209"/>
      <c r="J79" s="218"/>
      <c r="K79" s="209"/>
      <c r="L79" s="218"/>
      <c r="M79" s="209"/>
      <c r="N79" s="218"/>
      <c r="O79" s="219"/>
      <c r="P79" s="218"/>
      <c r="Q79" s="219"/>
      <c r="R79" s="218"/>
      <c r="S79" s="219"/>
      <c r="T79" s="218"/>
      <c r="U79" s="401">
        <f t="shared" si="2"/>
        <v>0</v>
      </c>
      <c r="V79" s="402">
        <f t="shared" si="3"/>
        <v>0</v>
      </c>
      <c r="X79"/>
      <c r="Y79"/>
      <c r="Z79"/>
      <c r="AA79"/>
    </row>
    <row r="80" spans="1:27" ht="12.75" customHeight="1" x14ac:dyDescent="0.2">
      <c r="A80" s="144" t="str">
        <f>'t1'!A79</f>
        <v>DIRIGENTE PROF.TECNICHE DELLA PREVENZIONE (INC.STRUT.SEMPL.)</v>
      </c>
      <c r="B80" s="206" t="str">
        <f>'t1'!B79</f>
        <v>SD0SE4</v>
      </c>
      <c r="C80" s="209"/>
      <c r="D80" s="218"/>
      <c r="E80" s="209"/>
      <c r="F80" s="218"/>
      <c r="G80" s="209"/>
      <c r="H80" s="218"/>
      <c r="I80" s="209"/>
      <c r="J80" s="218"/>
      <c r="K80" s="209"/>
      <c r="L80" s="218"/>
      <c r="M80" s="209"/>
      <c r="N80" s="218"/>
      <c r="O80" s="219"/>
      <c r="P80" s="218"/>
      <c r="Q80" s="219"/>
      <c r="R80" s="218"/>
      <c r="S80" s="219"/>
      <c r="T80" s="218"/>
      <c r="U80" s="401">
        <f t="shared" si="2"/>
        <v>0</v>
      </c>
      <c r="V80" s="402">
        <f t="shared" si="3"/>
        <v>0</v>
      </c>
      <c r="X80"/>
      <c r="Y80"/>
      <c r="Z80"/>
      <c r="AA80"/>
    </row>
    <row r="81" spans="1:27" ht="12.75" customHeight="1" x14ac:dyDescent="0.2">
      <c r="A81" s="144" t="str">
        <f>'t1'!A80</f>
        <v>DIRIGENTE PROF.TECNICHE DELLA PREVENZIONE(ALTRI INC.PROF.LI)</v>
      </c>
      <c r="B81" s="206" t="str">
        <f>'t1'!B80</f>
        <v>SD0AI4</v>
      </c>
      <c r="C81" s="209"/>
      <c r="D81" s="218"/>
      <c r="E81" s="209"/>
      <c r="F81" s="218"/>
      <c r="G81" s="209"/>
      <c r="H81" s="218"/>
      <c r="I81" s="209"/>
      <c r="J81" s="218"/>
      <c r="K81" s="209"/>
      <c r="L81" s="218"/>
      <c r="M81" s="209"/>
      <c r="N81" s="218"/>
      <c r="O81" s="219"/>
      <c r="P81" s="218"/>
      <c r="Q81" s="219"/>
      <c r="R81" s="218"/>
      <c r="S81" s="219"/>
      <c r="T81" s="218"/>
      <c r="U81" s="401">
        <f t="shared" si="2"/>
        <v>0</v>
      </c>
      <c r="V81" s="402">
        <f t="shared" si="3"/>
        <v>0</v>
      </c>
      <c r="X81"/>
      <c r="Y81"/>
      <c r="Z81"/>
      <c r="AA81"/>
    </row>
    <row r="82" spans="1:27" ht="12.75" customHeight="1" x14ac:dyDescent="0.2">
      <c r="A82" s="144" t="str">
        <f>'t1'!A81</f>
        <v>DIR. PROF.TECNICHE PREVENZ. T.DET.ART.15-SEPTIES DLGS 502/92</v>
      </c>
      <c r="B82" s="206" t="str">
        <f>'t1'!B81</f>
        <v>SD048E</v>
      </c>
      <c r="C82" s="209"/>
      <c r="D82" s="218"/>
      <c r="E82" s="209"/>
      <c r="F82" s="218"/>
      <c r="G82" s="209"/>
      <c r="H82" s="218"/>
      <c r="I82" s="209"/>
      <c r="J82" s="218"/>
      <c r="K82" s="209"/>
      <c r="L82" s="218"/>
      <c r="M82" s="209"/>
      <c r="N82" s="218"/>
      <c r="O82" s="219"/>
      <c r="P82" s="218"/>
      <c r="Q82" s="219"/>
      <c r="R82" s="218"/>
      <c r="S82" s="219"/>
      <c r="T82" s="218"/>
      <c r="U82" s="401">
        <f t="shared" si="2"/>
        <v>0</v>
      </c>
      <c r="V82" s="402">
        <f t="shared" si="3"/>
        <v>0</v>
      </c>
      <c r="X82"/>
      <c r="Y82"/>
      <c r="Z82"/>
      <c r="AA82"/>
    </row>
    <row r="83" spans="1:27" ht="12.75" customHeight="1" x14ac:dyDescent="0.2">
      <c r="A83" s="144" t="str">
        <f>'t1'!A82</f>
        <v>AVVOCATO DIRIG. CON INCARICO DI STRUTTURA COMPLESSA</v>
      </c>
      <c r="B83" s="206" t="str">
        <f>'t1'!B82</f>
        <v>PD0010</v>
      </c>
      <c r="C83" s="209"/>
      <c r="D83" s="218"/>
      <c r="E83" s="209"/>
      <c r="F83" s="218"/>
      <c r="G83" s="209"/>
      <c r="H83" s="218"/>
      <c r="I83" s="209"/>
      <c r="J83" s="218"/>
      <c r="K83" s="209"/>
      <c r="L83" s="218"/>
      <c r="M83" s="209"/>
      <c r="N83" s="218"/>
      <c r="O83" s="219"/>
      <c r="P83" s="218"/>
      <c r="Q83" s="219"/>
      <c r="R83" s="218"/>
      <c r="S83" s="219"/>
      <c r="T83" s="218"/>
      <c r="U83" s="401">
        <f t="shared" si="2"/>
        <v>0</v>
      </c>
      <c r="V83" s="402">
        <f t="shared" si="3"/>
        <v>0</v>
      </c>
      <c r="X83"/>
      <c r="Y83"/>
      <c r="Z83"/>
      <c r="AA83"/>
    </row>
    <row r="84" spans="1:27" ht="12.75" customHeight="1" x14ac:dyDescent="0.2">
      <c r="A84" s="144" t="str">
        <f>'t1'!A83</f>
        <v>AVVOCATO DIRIG. CON INCARICO DI STRUTTURA SEMPLICE</v>
      </c>
      <c r="B84" s="206" t="str">
        <f>'t1'!B83</f>
        <v>PD0S09</v>
      </c>
      <c r="C84" s="209"/>
      <c r="D84" s="218"/>
      <c r="E84" s="209"/>
      <c r="F84" s="218"/>
      <c r="G84" s="209"/>
      <c r="H84" s="218"/>
      <c r="I84" s="209"/>
      <c r="J84" s="218"/>
      <c r="K84" s="209"/>
      <c r="L84" s="218"/>
      <c r="M84" s="209"/>
      <c r="N84" s="218"/>
      <c r="O84" s="219"/>
      <c r="P84" s="218"/>
      <c r="Q84" s="219"/>
      <c r="R84" s="218"/>
      <c r="S84" s="219"/>
      <c r="T84" s="218"/>
      <c r="U84" s="401">
        <f t="shared" si="2"/>
        <v>0</v>
      </c>
      <c r="V84" s="402">
        <f t="shared" si="3"/>
        <v>0</v>
      </c>
      <c r="X84"/>
      <c r="Y84"/>
      <c r="Z84"/>
      <c r="AA84"/>
    </row>
    <row r="85" spans="1:27" ht="12.75" customHeight="1" x14ac:dyDescent="0.2">
      <c r="A85" s="144" t="str">
        <f>'t1'!A84</f>
        <v>AVVOCATO DIRIG. CON ALTRI INCAR.PROF.LI</v>
      </c>
      <c r="B85" s="206" t="str">
        <f>'t1'!B84</f>
        <v>PD0A09</v>
      </c>
      <c r="C85" s="209"/>
      <c r="D85" s="218"/>
      <c r="E85" s="209"/>
      <c r="F85" s="218"/>
      <c r="G85" s="209"/>
      <c r="H85" s="218"/>
      <c r="I85" s="209"/>
      <c r="J85" s="218"/>
      <c r="K85" s="209"/>
      <c r="L85" s="218"/>
      <c r="M85" s="209"/>
      <c r="N85" s="218"/>
      <c r="O85" s="219"/>
      <c r="P85" s="218"/>
      <c r="Q85" s="219"/>
      <c r="R85" s="218"/>
      <c r="S85" s="219"/>
      <c r="T85" s="218"/>
      <c r="U85" s="401">
        <f t="shared" si="2"/>
        <v>0</v>
      </c>
      <c r="V85" s="402">
        <f t="shared" si="3"/>
        <v>0</v>
      </c>
      <c r="X85"/>
      <c r="Y85"/>
      <c r="Z85"/>
      <c r="AA85"/>
    </row>
    <row r="86" spans="1:27" ht="12.75" customHeight="1" x14ac:dyDescent="0.2">
      <c r="A86" s="144" t="str">
        <f>'t1'!A85</f>
        <v>AVVOCATO DIR. A T. DETERMINATO(ART. 15-SEPTIES DLGS. 502/92)</v>
      </c>
      <c r="B86" s="206" t="str">
        <f>'t1'!B85</f>
        <v>PD0605</v>
      </c>
      <c r="C86" s="209"/>
      <c r="D86" s="218"/>
      <c r="E86" s="209"/>
      <c r="F86" s="218"/>
      <c r="G86" s="209"/>
      <c r="H86" s="218"/>
      <c r="I86" s="209"/>
      <c r="J86" s="218"/>
      <c r="K86" s="209"/>
      <c r="L86" s="218"/>
      <c r="M86" s="209"/>
      <c r="N86" s="218"/>
      <c r="O86" s="219"/>
      <c r="P86" s="218"/>
      <c r="Q86" s="219"/>
      <c r="R86" s="218"/>
      <c r="S86" s="219"/>
      <c r="T86" s="218"/>
      <c r="U86" s="401">
        <f t="shared" si="2"/>
        <v>0</v>
      </c>
      <c r="V86" s="402">
        <f t="shared" si="3"/>
        <v>0</v>
      </c>
      <c r="X86"/>
      <c r="Y86"/>
      <c r="Z86"/>
      <c r="AA86"/>
    </row>
    <row r="87" spans="1:27" ht="12.75" customHeight="1" x14ac:dyDescent="0.2">
      <c r="A87" s="144" t="str">
        <f>'t1'!A86</f>
        <v>INGEGNERE DIRIG. CON INCARICO DI STRUTTURA COMPLESSA</v>
      </c>
      <c r="B87" s="206" t="str">
        <f>'t1'!B86</f>
        <v>PD0046</v>
      </c>
      <c r="C87" s="209"/>
      <c r="D87" s="218"/>
      <c r="E87" s="209"/>
      <c r="F87" s="218"/>
      <c r="G87" s="209"/>
      <c r="H87" s="218"/>
      <c r="I87" s="209"/>
      <c r="J87" s="218"/>
      <c r="K87" s="209"/>
      <c r="L87" s="218"/>
      <c r="M87" s="209"/>
      <c r="N87" s="218"/>
      <c r="O87" s="219"/>
      <c r="P87" s="218"/>
      <c r="Q87" s="219"/>
      <c r="R87" s="218"/>
      <c r="S87" s="219"/>
      <c r="T87" s="218"/>
      <c r="U87" s="401">
        <f t="shared" si="2"/>
        <v>0</v>
      </c>
      <c r="V87" s="402">
        <f t="shared" si="3"/>
        <v>0</v>
      </c>
      <c r="X87"/>
      <c r="Y87"/>
      <c r="Z87"/>
      <c r="AA87"/>
    </row>
    <row r="88" spans="1:27" ht="12.75" customHeight="1" x14ac:dyDescent="0.2">
      <c r="A88" s="144" t="str">
        <f>'t1'!A87</f>
        <v>INGEGNERE DIRIG. CON INCARICO DI STRUTTURA SEMPLICE</v>
      </c>
      <c r="B88" s="206" t="str">
        <f>'t1'!B87</f>
        <v>PD0S45</v>
      </c>
      <c r="C88" s="209"/>
      <c r="D88" s="218"/>
      <c r="E88" s="209"/>
      <c r="F88" s="218"/>
      <c r="G88" s="209"/>
      <c r="H88" s="218"/>
      <c r="I88" s="209"/>
      <c r="J88" s="218"/>
      <c r="K88" s="209"/>
      <c r="L88" s="218"/>
      <c r="M88" s="209"/>
      <c r="N88" s="218"/>
      <c r="O88" s="219"/>
      <c r="P88" s="218"/>
      <c r="Q88" s="219"/>
      <c r="R88" s="218"/>
      <c r="S88" s="219"/>
      <c r="T88" s="218"/>
      <c r="U88" s="401">
        <f t="shared" si="2"/>
        <v>0</v>
      </c>
      <c r="V88" s="402">
        <f t="shared" si="3"/>
        <v>0</v>
      </c>
      <c r="X88"/>
      <c r="Y88"/>
      <c r="Z88"/>
      <c r="AA88"/>
    </row>
    <row r="89" spans="1:27" ht="12.75" customHeight="1" x14ac:dyDescent="0.2">
      <c r="A89" s="144" t="str">
        <f>'t1'!A88</f>
        <v>INGEGNERE DIRIG. CON ALTRI INCAR.PROF.LI</v>
      </c>
      <c r="B89" s="206" t="str">
        <f>'t1'!B88</f>
        <v>PD0A45</v>
      </c>
      <c r="C89" s="209"/>
      <c r="D89" s="218"/>
      <c r="E89" s="209"/>
      <c r="F89" s="218"/>
      <c r="G89" s="209"/>
      <c r="H89" s="218"/>
      <c r="I89" s="209"/>
      <c r="J89" s="218"/>
      <c r="K89" s="209"/>
      <c r="L89" s="218"/>
      <c r="M89" s="209"/>
      <c r="N89" s="218"/>
      <c r="O89" s="219"/>
      <c r="P89" s="218"/>
      <c r="Q89" s="219"/>
      <c r="R89" s="218"/>
      <c r="S89" s="219"/>
      <c r="T89" s="218"/>
      <c r="U89" s="401">
        <f t="shared" si="2"/>
        <v>0</v>
      </c>
      <c r="V89" s="402">
        <f t="shared" si="3"/>
        <v>0</v>
      </c>
      <c r="X89"/>
      <c r="Y89"/>
      <c r="Z89"/>
      <c r="AA89"/>
    </row>
    <row r="90" spans="1:27" ht="12.75" customHeight="1" x14ac:dyDescent="0.2">
      <c r="A90" s="144" t="str">
        <f>'t1'!A89</f>
        <v>INGEGNERE DIR. A T. DETERMINATO(ART.15-SEPTIES DLGS. 502/92)</v>
      </c>
      <c r="B90" s="206" t="str">
        <f>'t1'!B89</f>
        <v>PD0606</v>
      </c>
      <c r="C90" s="209"/>
      <c r="D90" s="218"/>
      <c r="E90" s="209"/>
      <c r="F90" s="218"/>
      <c r="G90" s="209"/>
      <c r="H90" s="218"/>
      <c r="I90" s="209"/>
      <c r="J90" s="218"/>
      <c r="K90" s="209"/>
      <c r="L90" s="218"/>
      <c r="M90" s="209"/>
      <c r="N90" s="218"/>
      <c r="O90" s="219"/>
      <c r="P90" s="218"/>
      <c r="Q90" s="219"/>
      <c r="R90" s="218"/>
      <c r="S90" s="219"/>
      <c r="T90" s="218"/>
      <c r="U90" s="401">
        <f t="shared" si="2"/>
        <v>0</v>
      </c>
      <c r="V90" s="402">
        <f t="shared" si="3"/>
        <v>0</v>
      </c>
      <c r="X90"/>
      <c r="Y90"/>
      <c r="Z90"/>
      <c r="AA90"/>
    </row>
    <row r="91" spans="1:27" ht="12.75" customHeight="1" x14ac:dyDescent="0.2">
      <c r="A91" s="144" t="str">
        <f>'t1'!A90</f>
        <v>ARCHITETTI DIRIG. CON INCARICO DI STRUTTURA COMPLESSA</v>
      </c>
      <c r="B91" s="206" t="str">
        <f>'t1'!B90</f>
        <v>PD0004</v>
      </c>
      <c r="C91" s="209"/>
      <c r="D91" s="218"/>
      <c r="E91" s="209"/>
      <c r="F91" s="218"/>
      <c r="G91" s="209"/>
      <c r="H91" s="218"/>
      <c r="I91" s="209"/>
      <c r="J91" s="218"/>
      <c r="K91" s="209"/>
      <c r="L91" s="218"/>
      <c r="M91" s="209"/>
      <c r="N91" s="218"/>
      <c r="O91" s="219"/>
      <c r="P91" s="218"/>
      <c r="Q91" s="219"/>
      <c r="R91" s="218"/>
      <c r="S91" s="219"/>
      <c r="T91" s="218"/>
      <c r="U91" s="401">
        <f t="shared" si="2"/>
        <v>0</v>
      </c>
      <c r="V91" s="402">
        <f t="shared" si="3"/>
        <v>0</v>
      </c>
      <c r="X91"/>
      <c r="Y91"/>
      <c r="Z91"/>
      <c r="AA91"/>
    </row>
    <row r="92" spans="1:27" ht="12.75" customHeight="1" x14ac:dyDescent="0.2">
      <c r="A92" s="144" t="str">
        <f>'t1'!A91</f>
        <v>ARCHITETTI DIRIG. CON INCARICO DI STRUTTURA SEMPLICE</v>
      </c>
      <c r="B92" s="206" t="str">
        <f>'t1'!B91</f>
        <v>PD0S03</v>
      </c>
      <c r="C92" s="209"/>
      <c r="D92" s="218"/>
      <c r="E92" s="209"/>
      <c r="F92" s="218"/>
      <c r="G92" s="209"/>
      <c r="H92" s="218"/>
      <c r="I92" s="209"/>
      <c r="J92" s="218"/>
      <c r="K92" s="209"/>
      <c r="L92" s="218"/>
      <c r="M92" s="209"/>
      <c r="N92" s="218"/>
      <c r="O92" s="219"/>
      <c r="P92" s="218"/>
      <c r="Q92" s="219"/>
      <c r="R92" s="218"/>
      <c r="S92" s="219"/>
      <c r="T92" s="218"/>
      <c r="U92" s="401">
        <f t="shared" si="2"/>
        <v>0</v>
      </c>
      <c r="V92" s="402">
        <f t="shared" si="3"/>
        <v>0</v>
      </c>
      <c r="X92"/>
      <c r="Y92"/>
      <c r="Z92"/>
      <c r="AA92"/>
    </row>
    <row r="93" spans="1:27" ht="12.75" customHeight="1" x14ac:dyDescent="0.2">
      <c r="A93" s="144" t="str">
        <f>'t1'!A92</f>
        <v>ARCHITETTI DIRIG. CON ALTRI INCAR.PROF.LI</v>
      </c>
      <c r="B93" s="206" t="str">
        <f>'t1'!B92</f>
        <v>PD0A03</v>
      </c>
      <c r="C93" s="209"/>
      <c r="D93" s="218"/>
      <c r="E93" s="209"/>
      <c r="F93" s="218"/>
      <c r="G93" s="209"/>
      <c r="H93" s="218"/>
      <c r="I93" s="209"/>
      <c r="J93" s="218"/>
      <c r="K93" s="209"/>
      <c r="L93" s="218"/>
      <c r="M93" s="209"/>
      <c r="N93" s="218"/>
      <c r="O93" s="219"/>
      <c r="P93" s="218"/>
      <c r="Q93" s="219"/>
      <c r="R93" s="218"/>
      <c r="S93" s="219"/>
      <c r="T93" s="218"/>
      <c r="U93" s="401">
        <f t="shared" si="2"/>
        <v>0</v>
      </c>
      <c r="V93" s="402">
        <f t="shared" si="3"/>
        <v>0</v>
      </c>
      <c r="X93"/>
      <c r="Y93"/>
      <c r="Z93"/>
      <c r="AA93"/>
    </row>
    <row r="94" spans="1:27" ht="12.75" customHeight="1" x14ac:dyDescent="0.2">
      <c r="A94" s="144" t="str">
        <f>'t1'!A93</f>
        <v>ARCHITETTI DIR. A T.DETERMINATO(ART. 15-SEPTIES DLGS.502/92)</v>
      </c>
      <c r="B94" s="206" t="str">
        <f>'t1'!B93</f>
        <v>PD0607</v>
      </c>
      <c r="C94" s="209"/>
      <c r="D94" s="218"/>
      <c r="E94" s="209"/>
      <c r="F94" s="218"/>
      <c r="G94" s="209"/>
      <c r="H94" s="218"/>
      <c r="I94" s="209"/>
      <c r="J94" s="218"/>
      <c r="K94" s="209"/>
      <c r="L94" s="218"/>
      <c r="M94" s="209"/>
      <c r="N94" s="218"/>
      <c r="O94" s="219"/>
      <c r="P94" s="218"/>
      <c r="Q94" s="219"/>
      <c r="R94" s="218"/>
      <c r="S94" s="219"/>
      <c r="T94" s="218"/>
      <c r="U94" s="401">
        <f t="shared" si="2"/>
        <v>0</v>
      </c>
      <c r="V94" s="402">
        <f t="shared" si="3"/>
        <v>0</v>
      </c>
      <c r="X94"/>
      <c r="Y94"/>
      <c r="Z94"/>
      <c r="AA94"/>
    </row>
    <row r="95" spans="1:27" ht="12.75" customHeight="1" x14ac:dyDescent="0.2">
      <c r="A95" s="144" t="str">
        <f>'t1'!A94</f>
        <v>GEOLOGI DIRIG. CON INCARICO DI STRUTTURA COMPLESSA</v>
      </c>
      <c r="B95" s="206" t="str">
        <f>'t1'!B94</f>
        <v>PD0044</v>
      </c>
      <c r="C95" s="209"/>
      <c r="D95" s="218"/>
      <c r="E95" s="209"/>
      <c r="F95" s="218"/>
      <c r="G95" s="209"/>
      <c r="H95" s="218"/>
      <c r="I95" s="209"/>
      <c r="J95" s="218"/>
      <c r="K95" s="209"/>
      <c r="L95" s="218"/>
      <c r="M95" s="209"/>
      <c r="N95" s="218"/>
      <c r="O95" s="219"/>
      <c r="P95" s="218"/>
      <c r="Q95" s="219"/>
      <c r="R95" s="218"/>
      <c r="S95" s="219"/>
      <c r="T95" s="218"/>
      <c r="U95" s="401">
        <f t="shared" si="2"/>
        <v>0</v>
      </c>
      <c r="V95" s="402">
        <f t="shared" si="3"/>
        <v>0</v>
      </c>
      <c r="X95"/>
      <c r="Y95"/>
      <c r="Z95"/>
      <c r="AA95"/>
    </row>
    <row r="96" spans="1:27" ht="12.75" customHeight="1" x14ac:dyDescent="0.2">
      <c r="A96" s="144" t="str">
        <f>'t1'!A95</f>
        <v>GEOLOGI DIRIG. CON INCARICO DI STRUTTURA SEMPLICE</v>
      </c>
      <c r="B96" s="206" t="str">
        <f>'t1'!B95</f>
        <v>PD0S43</v>
      </c>
      <c r="C96" s="209"/>
      <c r="D96" s="218"/>
      <c r="E96" s="209"/>
      <c r="F96" s="218"/>
      <c r="G96" s="209"/>
      <c r="H96" s="218"/>
      <c r="I96" s="209"/>
      <c r="J96" s="218"/>
      <c r="K96" s="209"/>
      <c r="L96" s="218"/>
      <c r="M96" s="209"/>
      <c r="N96" s="218"/>
      <c r="O96" s="219"/>
      <c r="P96" s="218"/>
      <c r="Q96" s="219"/>
      <c r="R96" s="218"/>
      <c r="S96" s="219"/>
      <c r="T96" s="218"/>
      <c r="U96" s="401">
        <f t="shared" si="2"/>
        <v>0</v>
      </c>
      <c r="V96" s="402">
        <f t="shared" si="3"/>
        <v>0</v>
      </c>
      <c r="X96"/>
      <c r="Y96"/>
      <c r="Z96"/>
      <c r="AA96"/>
    </row>
    <row r="97" spans="1:27" ht="12.75" customHeight="1" x14ac:dyDescent="0.2">
      <c r="A97" s="144" t="str">
        <f>'t1'!A96</f>
        <v>GEOLOGI DIRIG. CON ALTRI INCAR.PROF.LI</v>
      </c>
      <c r="B97" s="206" t="str">
        <f>'t1'!B96</f>
        <v>PD0A43</v>
      </c>
      <c r="C97" s="209"/>
      <c r="D97" s="218"/>
      <c r="E97" s="209"/>
      <c r="F97" s="218"/>
      <c r="G97" s="209"/>
      <c r="H97" s="218"/>
      <c r="I97" s="209"/>
      <c r="J97" s="218"/>
      <c r="K97" s="209"/>
      <c r="L97" s="218"/>
      <c r="M97" s="209"/>
      <c r="N97" s="218"/>
      <c r="O97" s="219"/>
      <c r="P97" s="218"/>
      <c r="Q97" s="219"/>
      <c r="R97" s="218"/>
      <c r="S97" s="219"/>
      <c r="T97" s="218"/>
      <c r="U97" s="401">
        <f t="shared" si="2"/>
        <v>0</v>
      </c>
      <c r="V97" s="402">
        <f t="shared" si="3"/>
        <v>0</v>
      </c>
      <c r="X97"/>
      <c r="Y97"/>
      <c r="Z97"/>
      <c r="AA97"/>
    </row>
    <row r="98" spans="1:27" ht="12.75" customHeight="1" x14ac:dyDescent="0.2">
      <c r="A98" s="144" t="str">
        <f>'t1'!A97</f>
        <v>GEOLOGI  DIR. A T. DETERMINATO(ART. 15-SEPTIES DLGS. 502/92)</v>
      </c>
      <c r="B98" s="206" t="str">
        <f>'t1'!B97</f>
        <v>PD0608</v>
      </c>
      <c r="C98" s="209"/>
      <c r="D98" s="218"/>
      <c r="E98" s="209"/>
      <c r="F98" s="218"/>
      <c r="G98" s="209"/>
      <c r="H98" s="218"/>
      <c r="I98" s="209"/>
      <c r="J98" s="218"/>
      <c r="K98" s="209"/>
      <c r="L98" s="218"/>
      <c r="M98" s="209"/>
      <c r="N98" s="218"/>
      <c r="O98" s="219"/>
      <c r="P98" s="218"/>
      <c r="Q98" s="219"/>
      <c r="R98" s="218"/>
      <c r="S98" s="219"/>
      <c r="T98" s="218"/>
      <c r="U98" s="401">
        <f t="shared" si="2"/>
        <v>0</v>
      </c>
      <c r="V98" s="402">
        <f t="shared" si="3"/>
        <v>0</v>
      </c>
      <c r="X98"/>
      <c r="Y98"/>
      <c r="Z98"/>
      <c r="AA98"/>
    </row>
    <row r="99" spans="1:27" ht="12.75" customHeight="1" x14ac:dyDescent="0.2">
      <c r="A99" s="144" t="str">
        <f>'t1'!A98</f>
        <v>ANALISTI DIRIG. CON INCARICO DI STRUTTURA COMPLESSA</v>
      </c>
      <c r="B99" s="206" t="str">
        <f>'t1'!B98</f>
        <v>TD0002</v>
      </c>
      <c r="C99" s="209"/>
      <c r="D99" s="218"/>
      <c r="E99" s="209"/>
      <c r="F99" s="218"/>
      <c r="G99" s="209"/>
      <c r="H99" s="218"/>
      <c r="I99" s="209"/>
      <c r="J99" s="218"/>
      <c r="K99" s="209"/>
      <c r="L99" s="218"/>
      <c r="M99" s="209"/>
      <c r="N99" s="218"/>
      <c r="O99" s="219"/>
      <c r="P99" s="218"/>
      <c r="Q99" s="219"/>
      <c r="R99" s="218"/>
      <c r="S99" s="219"/>
      <c r="T99" s="218"/>
      <c r="U99" s="401">
        <f t="shared" si="2"/>
        <v>0</v>
      </c>
      <c r="V99" s="402">
        <f t="shared" si="3"/>
        <v>0</v>
      </c>
      <c r="X99"/>
      <c r="Y99"/>
      <c r="Z99"/>
      <c r="AA99"/>
    </row>
    <row r="100" spans="1:27" ht="12.75" customHeight="1" x14ac:dyDescent="0.2">
      <c r="A100" s="144" t="str">
        <f>'t1'!A99</f>
        <v>ANALISTI DIRIG. CON INCARICO DI STRUTTURA SEMPLICE</v>
      </c>
      <c r="B100" s="206" t="str">
        <f>'t1'!B99</f>
        <v>TD0S01</v>
      </c>
      <c r="C100" s="209"/>
      <c r="D100" s="218"/>
      <c r="E100" s="209"/>
      <c r="F100" s="218"/>
      <c r="G100" s="209"/>
      <c r="H100" s="218"/>
      <c r="I100" s="209"/>
      <c r="J100" s="218"/>
      <c r="K100" s="209"/>
      <c r="L100" s="218"/>
      <c r="M100" s="209"/>
      <c r="N100" s="218"/>
      <c r="O100" s="219"/>
      <c r="P100" s="218"/>
      <c r="Q100" s="219"/>
      <c r="R100" s="218"/>
      <c r="S100" s="219"/>
      <c r="T100" s="218"/>
      <c r="U100" s="401">
        <f t="shared" si="2"/>
        <v>0</v>
      </c>
      <c r="V100" s="402">
        <f t="shared" si="3"/>
        <v>0</v>
      </c>
      <c r="X100"/>
      <c r="Y100"/>
      <c r="Z100"/>
      <c r="AA100"/>
    </row>
    <row r="101" spans="1:27" ht="12.75" customHeight="1" x14ac:dyDescent="0.2">
      <c r="A101" s="144" t="str">
        <f>'t1'!A100</f>
        <v>ANALISTI DIRIG. CON ALTRI INCAR.PROF.LI</v>
      </c>
      <c r="B101" s="206" t="str">
        <f>'t1'!B100</f>
        <v>TD0A01</v>
      </c>
      <c r="C101" s="209"/>
      <c r="D101" s="218"/>
      <c r="E101" s="209"/>
      <c r="F101" s="218"/>
      <c r="G101" s="209"/>
      <c r="H101" s="218"/>
      <c r="I101" s="209"/>
      <c r="J101" s="218"/>
      <c r="K101" s="209"/>
      <c r="L101" s="218"/>
      <c r="M101" s="209"/>
      <c r="N101" s="218"/>
      <c r="O101" s="219"/>
      <c r="P101" s="218"/>
      <c r="Q101" s="219"/>
      <c r="R101" s="218"/>
      <c r="S101" s="219"/>
      <c r="T101" s="218"/>
      <c r="U101" s="401">
        <f t="shared" si="2"/>
        <v>0</v>
      </c>
      <c r="V101" s="402">
        <f t="shared" si="3"/>
        <v>0</v>
      </c>
      <c r="X101"/>
      <c r="Y101"/>
      <c r="Z101"/>
      <c r="AA101"/>
    </row>
    <row r="102" spans="1:27" ht="12.75" customHeight="1" x14ac:dyDescent="0.2">
      <c r="A102" s="144" t="str">
        <f>'t1'!A101</f>
        <v>ANALISTI DIR. A T. DETERMINATO(ART. 15-SEPTIES DLGS. 502/92)</v>
      </c>
      <c r="B102" s="206" t="str">
        <f>'t1'!B101</f>
        <v>TD0609</v>
      </c>
      <c r="C102" s="209"/>
      <c r="D102" s="218"/>
      <c r="E102" s="209"/>
      <c r="F102" s="218"/>
      <c r="G102" s="209"/>
      <c r="H102" s="218"/>
      <c r="I102" s="209"/>
      <c r="J102" s="218"/>
      <c r="K102" s="209"/>
      <c r="L102" s="218"/>
      <c r="M102" s="209"/>
      <c r="N102" s="218"/>
      <c r="O102" s="219"/>
      <c r="P102" s="218"/>
      <c r="Q102" s="219"/>
      <c r="R102" s="218"/>
      <c r="S102" s="219"/>
      <c r="T102" s="218"/>
      <c r="U102" s="401">
        <f t="shared" si="2"/>
        <v>0</v>
      </c>
      <c r="V102" s="402">
        <f t="shared" si="3"/>
        <v>0</v>
      </c>
      <c r="X102"/>
      <c r="Y102"/>
      <c r="Z102"/>
      <c r="AA102"/>
    </row>
    <row r="103" spans="1:27" ht="12.75" customHeight="1" x14ac:dyDescent="0.2">
      <c r="A103" s="144" t="str">
        <f>'t1'!A102</f>
        <v>STATISTICO DIRIG. CON INCARICO DI STRUTTURA COMPLESSA</v>
      </c>
      <c r="B103" s="206" t="str">
        <f>'t1'!B102</f>
        <v>TD0071</v>
      </c>
      <c r="C103" s="209"/>
      <c r="D103" s="218"/>
      <c r="E103" s="209"/>
      <c r="F103" s="218"/>
      <c r="G103" s="209"/>
      <c r="H103" s="218"/>
      <c r="I103" s="209"/>
      <c r="J103" s="218"/>
      <c r="K103" s="209"/>
      <c r="L103" s="218"/>
      <c r="M103" s="209"/>
      <c r="N103" s="218"/>
      <c r="O103" s="219"/>
      <c r="P103" s="218"/>
      <c r="Q103" s="219"/>
      <c r="R103" s="218"/>
      <c r="S103" s="219"/>
      <c r="T103" s="218"/>
      <c r="U103" s="401">
        <f t="shared" si="2"/>
        <v>0</v>
      </c>
      <c r="V103" s="402">
        <f t="shared" si="3"/>
        <v>0</v>
      </c>
      <c r="X103"/>
      <c r="Y103"/>
      <c r="Z103"/>
      <c r="AA103"/>
    </row>
    <row r="104" spans="1:27" ht="12.75" customHeight="1" x14ac:dyDescent="0.2">
      <c r="A104" s="144" t="str">
        <f>'t1'!A103</f>
        <v>STATISTICO DIRIG. CON INCARICO DI STRUTTURA SEMPLICE</v>
      </c>
      <c r="B104" s="206" t="str">
        <f>'t1'!B103</f>
        <v>TD0S70</v>
      </c>
      <c r="C104" s="209"/>
      <c r="D104" s="218"/>
      <c r="E104" s="209"/>
      <c r="F104" s="218"/>
      <c r="G104" s="209"/>
      <c r="H104" s="218"/>
      <c r="I104" s="209"/>
      <c r="J104" s="218"/>
      <c r="K104" s="209"/>
      <c r="L104" s="218"/>
      <c r="M104" s="209"/>
      <c r="N104" s="218"/>
      <c r="O104" s="219"/>
      <c r="P104" s="218"/>
      <c r="Q104" s="219"/>
      <c r="R104" s="218"/>
      <c r="S104" s="219"/>
      <c r="T104" s="218"/>
      <c r="U104" s="401">
        <f t="shared" si="2"/>
        <v>0</v>
      </c>
      <c r="V104" s="402">
        <f t="shared" si="3"/>
        <v>0</v>
      </c>
      <c r="X104"/>
      <c r="Y104"/>
      <c r="Z104"/>
      <c r="AA104"/>
    </row>
    <row r="105" spans="1:27" ht="12.75" customHeight="1" x14ac:dyDescent="0.2">
      <c r="A105" s="144" t="str">
        <f>'t1'!A104</f>
        <v>STATISTICO DIRIG. CON ALTRI INCAR.PROF.LI</v>
      </c>
      <c r="B105" s="206" t="str">
        <f>'t1'!B104</f>
        <v>TD0A70</v>
      </c>
      <c r="C105" s="209"/>
      <c r="D105" s="218"/>
      <c r="E105" s="209"/>
      <c r="F105" s="218"/>
      <c r="G105" s="209"/>
      <c r="H105" s="218"/>
      <c r="I105" s="209"/>
      <c r="J105" s="218"/>
      <c r="K105" s="209"/>
      <c r="L105" s="218"/>
      <c r="M105" s="209"/>
      <c r="N105" s="218"/>
      <c r="O105" s="219"/>
      <c r="P105" s="218"/>
      <c r="Q105" s="219"/>
      <c r="R105" s="218"/>
      <c r="S105" s="219"/>
      <c r="T105" s="218"/>
      <c r="U105" s="401">
        <f t="shared" si="2"/>
        <v>0</v>
      </c>
      <c r="V105" s="402">
        <f t="shared" si="3"/>
        <v>0</v>
      </c>
      <c r="X105"/>
      <c r="Y105"/>
      <c r="Z105"/>
      <c r="AA105"/>
    </row>
    <row r="106" spans="1:27" ht="12.75" customHeight="1" x14ac:dyDescent="0.2">
      <c r="A106" s="144" t="str">
        <f>'t1'!A105</f>
        <v>STATISTICO DIR. A T.DETERMINATO(ART. 15-SEPTIES DLGS.502/92)</v>
      </c>
      <c r="B106" s="206" t="str">
        <f>'t1'!B105</f>
        <v>TD0610</v>
      </c>
      <c r="C106" s="209"/>
      <c r="D106" s="218"/>
      <c r="E106" s="209"/>
      <c r="F106" s="218"/>
      <c r="G106" s="209"/>
      <c r="H106" s="218"/>
      <c r="I106" s="209"/>
      <c r="J106" s="218"/>
      <c r="K106" s="209"/>
      <c r="L106" s="218"/>
      <c r="M106" s="209"/>
      <c r="N106" s="218"/>
      <c r="O106" s="219"/>
      <c r="P106" s="218"/>
      <c r="Q106" s="219"/>
      <c r="R106" s="218"/>
      <c r="S106" s="219"/>
      <c r="T106" s="218"/>
      <c r="U106" s="401">
        <f t="shared" si="2"/>
        <v>0</v>
      </c>
      <c r="V106" s="402">
        <f t="shared" si="3"/>
        <v>0</v>
      </c>
      <c r="X106"/>
      <c r="Y106"/>
      <c r="Z106"/>
      <c r="AA106"/>
    </row>
    <row r="107" spans="1:27" ht="12.75" customHeight="1" x14ac:dyDescent="0.2">
      <c r="A107" s="144" t="str">
        <f>'t1'!A106</f>
        <v>SOCIOLOGO DIRIG. CON INCARICO DI STRUTTURA COMPLESSA</v>
      </c>
      <c r="B107" s="206" t="str">
        <f>'t1'!B106</f>
        <v>TD0068</v>
      </c>
      <c r="C107" s="209"/>
      <c r="D107" s="218"/>
      <c r="E107" s="209"/>
      <c r="F107" s="218"/>
      <c r="G107" s="209"/>
      <c r="H107" s="218"/>
      <c r="I107" s="209"/>
      <c r="J107" s="218"/>
      <c r="K107" s="209"/>
      <c r="L107" s="218"/>
      <c r="M107" s="209"/>
      <c r="N107" s="218"/>
      <c r="O107" s="219"/>
      <c r="P107" s="218"/>
      <c r="Q107" s="219"/>
      <c r="R107" s="218"/>
      <c r="S107" s="219"/>
      <c r="T107" s="218"/>
      <c r="U107" s="401">
        <f t="shared" si="2"/>
        <v>0</v>
      </c>
      <c r="V107" s="402">
        <f t="shared" si="3"/>
        <v>0</v>
      </c>
      <c r="X107"/>
      <c r="Y107"/>
      <c r="Z107"/>
      <c r="AA107"/>
    </row>
    <row r="108" spans="1:27" ht="12.75" customHeight="1" x14ac:dyDescent="0.2">
      <c r="A108" s="144" t="str">
        <f>'t1'!A107</f>
        <v>SOCIOLOGO DIRIG. CON INCARICO DI STRUTTURA SEMPLICE</v>
      </c>
      <c r="B108" s="206" t="str">
        <f>'t1'!B107</f>
        <v>TD0S67</v>
      </c>
      <c r="C108" s="209"/>
      <c r="D108" s="218"/>
      <c r="E108" s="209"/>
      <c r="F108" s="218"/>
      <c r="G108" s="209"/>
      <c r="H108" s="218"/>
      <c r="I108" s="209"/>
      <c r="J108" s="218"/>
      <c r="K108" s="209"/>
      <c r="L108" s="218"/>
      <c r="M108" s="209"/>
      <c r="N108" s="218"/>
      <c r="O108" s="219"/>
      <c r="P108" s="218"/>
      <c r="Q108" s="219"/>
      <c r="R108" s="218"/>
      <c r="S108" s="219"/>
      <c r="T108" s="218"/>
      <c r="U108" s="401">
        <f t="shared" si="2"/>
        <v>0</v>
      </c>
      <c r="V108" s="402">
        <f t="shared" si="3"/>
        <v>0</v>
      </c>
      <c r="X108"/>
      <c r="Y108"/>
      <c r="Z108"/>
      <c r="AA108"/>
    </row>
    <row r="109" spans="1:27" ht="12.75" customHeight="1" x14ac:dyDescent="0.2">
      <c r="A109" s="144" t="str">
        <f>'t1'!A108</f>
        <v>SOCIOLOGO DIRIG. CON ALTRI INCAR.PROF.LI</v>
      </c>
      <c r="B109" s="206" t="str">
        <f>'t1'!B108</f>
        <v>TD0A67</v>
      </c>
      <c r="C109" s="209"/>
      <c r="D109" s="218"/>
      <c r="E109" s="209"/>
      <c r="F109" s="218"/>
      <c r="G109" s="209"/>
      <c r="H109" s="218"/>
      <c r="I109" s="209"/>
      <c r="J109" s="218"/>
      <c r="K109" s="209"/>
      <c r="L109" s="218"/>
      <c r="M109" s="209"/>
      <c r="N109" s="218"/>
      <c r="O109" s="219"/>
      <c r="P109" s="218"/>
      <c r="Q109" s="219"/>
      <c r="R109" s="218"/>
      <c r="S109" s="219"/>
      <c r="T109" s="218"/>
      <c r="U109" s="401">
        <f t="shared" si="2"/>
        <v>0</v>
      </c>
      <c r="V109" s="402">
        <f t="shared" si="3"/>
        <v>0</v>
      </c>
      <c r="X109"/>
      <c r="Y109"/>
      <c r="Z109"/>
      <c r="AA109"/>
    </row>
    <row r="110" spans="1:27" ht="12.75" customHeight="1" x14ac:dyDescent="0.2">
      <c r="A110" s="144" t="str">
        <f>'t1'!A109</f>
        <v>SOCIOLOGO DIR. A T. DETERMINATO(ART.15-SEPTIES DLGS. 502/92)</v>
      </c>
      <c r="B110" s="206" t="str">
        <f>'t1'!B109</f>
        <v>TD0611</v>
      </c>
      <c r="C110" s="209"/>
      <c r="D110" s="218"/>
      <c r="E110" s="209"/>
      <c r="F110" s="218"/>
      <c r="G110" s="209"/>
      <c r="H110" s="218"/>
      <c r="I110" s="209"/>
      <c r="J110" s="218"/>
      <c r="K110" s="209"/>
      <c r="L110" s="218"/>
      <c r="M110" s="209"/>
      <c r="N110" s="218"/>
      <c r="O110" s="219"/>
      <c r="P110" s="218"/>
      <c r="Q110" s="219"/>
      <c r="R110" s="218"/>
      <c r="S110" s="219"/>
      <c r="T110" s="218"/>
      <c r="U110" s="401">
        <f t="shared" si="2"/>
        <v>0</v>
      </c>
      <c r="V110" s="402">
        <f t="shared" si="3"/>
        <v>0</v>
      </c>
      <c r="X110"/>
      <c r="Y110"/>
      <c r="Z110"/>
      <c r="AA110"/>
    </row>
    <row r="111" spans="1:27" ht="12.75" customHeight="1" x14ac:dyDescent="0.2">
      <c r="A111" s="144" t="str">
        <f>'t1'!A110</f>
        <v>DIR. AMBIENTALE CON INCARICO DI STRUTTURA COMPLESSA</v>
      </c>
      <c r="B111" s="206" t="str">
        <f>'t1'!B110</f>
        <v>TD0C02</v>
      </c>
      <c r="C111" s="209"/>
      <c r="D111" s="218"/>
      <c r="E111" s="209"/>
      <c r="F111" s="218"/>
      <c r="G111" s="209"/>
      <c r="H111" s="218"/>
      <c r="I111" s="209"/>
      <c r="J111" s="218"/>
      <c r="K111" s="209"/>
      <c r="L111" s="218"/>
      <c r="M111" s="209"/>
      <c r="N111" s="218"/>
      <c r="O111" s="219"/>
      <c r="P111" s="218"/>
      <c r="Q111" s="219"/>
      <c r="R111" s="218"/>
      <c r="S111" s="219"/>
      <c r="T111" s="218"/>
      <c r="U111" s="401">
        <f t="shared" si="2"/>
        <v>0</v>
      </c>
      <c r="V111" s="402">
        <f t="shared" si="3"/>
        <v>0</v>
      </c>
      <c r="X111"/>
      <c r="Y111"/>
      <c r="Z111"/>
      <c r="AA111"/>
    </row>
    <row r="112" spans="1:27" ht="12.75" customHeight="1" x14ac:dyDescent="0.2">
      <c r="A112" s="144" t="str">
        <f>'t1'!A111</f>
        <v>DIR. AMBIENTALE CON INCARICO DI STRUTTURA SEMPLICE</v>
      </c>
      <c r="B112" s="206" t="str">
        <f>'t1'!B111</f>
        <v>TD0S02</v>
      </c>
      <c r="C112" s="209"/>
      <c r="D112" s="218"/>
      <c r="E112" s="209"/>
      <c r="F112" s="218"/>
      <c r="G112" s="209"/>
      <c r="H112" s="218"/>
      <c r="I112" s="209"/>
      <c r="J112" s="218"/>
      <c r="K112" s="209"/>
      <c r="L112" s="218"/>
      <c r="M112" s="209"/>
      <c r="N112" s="218"/>
      <c r="O112" s="219"/>
      <c r="P112" s="218"/>
      <c r="Q112" s="219"/>
      <c r="R112" s="218"/>
      <c r="S112" s="219"/>
      <c r="T112" s="218"/>
      <c r="U112" s="401">
        <f t="shared" si="2"/>
        <v>0</v>
      </c>
      <c r="V112" s="402">
        <f t="shared" si="3"/>
        <v>0</v>
      </c>
      <c r="X112"/>
      <c r="Y112"/>
      <c r="Z112"/>
      <c r="AA112"/>
    </row>
    <row r="113" spans="1:27" ht="12.75" customHeight="1" x14ac:dyDescent="0.2">
      <c r="A113" s="144" t="str">
        <f>'t1'!A112</f>
        <v>DIR. AMBIENTALE CON ALTRI INCAR.PROF.LI</v>
      </c>
      <c r="B113" s="206" t="str">
        <f>'t1'!B112</f>
        <v>TD0A02</v>
      </c>
      <c r="C113" s="209"/>
      <c r="D113" s="218"/>
      <c r="E113" s="209"/>
      <c r="F113" s="218"/>
      <c r="G113" s="209"/>
      <c r="H113" s="218"/>
      <c r="I113" s="209"/>
      <c r="J113" s="218"/>
      <c r="K113" s="209"/>
      <c r="L113" s="218"/>
      <c r="M113" s="209"/>
      <c r="N113" s="218"/>
      <c r="O113" s="219"/>
      <c r="P113" s="218"/>
      <c r="Q113" s="219"/>
      <c r="R113" s="218"/>
      <c r="S113" s="219"/>
      <c r="T113" s="218"/>
      <c r="U113" s="401">
        <f t="shared" si="2"/>
        <v>0</v>
      </c>
      <c r="V113" s="402">
        <f t="shared" si="3"/>
        <v>0</v>
      </c>
      <c r="X113"/>
      <c r="Y113"/>
      <c r="Z113"/>
      <c r="AA113"/>
    </row>
    <row r="114" spans="1:27" ht="12.75" customHeight="1" x14ac:dyDescent="0.2">
      <c r="A114" s="144" t="str">
        <f>'t1'!A113</f>
        <v>DIR. AMBIENTALE A T.DETERMINATO (ART.15-SEPTIES DLGS 502/92)</v>
      </c>
      <c r="B114" s="206" t="str">
        <f>'t1'!B113</f>
        <v>TD0810</v>
      </c>
      <c r="C114" s="209"/>
      <c r="D114" s="218"/>
      <c r="E114" s="209"/>
      <c r="F114" s="218"/>
      <c r="G114" s="209"/>
      <c r="H114" s="218"/>
      <c r="I114" s="209"/>
      <c r="J114" s="218"/>
      <c r="K114" s="209"/>
      <c r="L114" s="218"/>
      <c r="M114" s="209"/>
      <c r="N114" s="218"/>
      <c r="O114" s="219"/>
      <c r="P114" s="218"/>
      <c r="Q114" s="219"/>
      <c r="R114" s="218"/>
      <c r="S114" s="219"/>
      <c r="T114" s="218"/>
      <c r="U114" s="401">
        <f t="shared" si="2"/>
        <v>0</v>
      </c>
      <c r="V114" s="402">
        <f t="shared" si="3"/>
        <v>0</v>
      </c>
      <c r="X114"/>
      <c r="Y114"/>
      <c r="Z114"/>
      <c r="AA114"/>
    </row>
    <row r="115" spans="1:27" ht="12.75" customHeight="1" x14ac:dyDescent="0.2">
      <c r="A115" s="144" t="str">
        <f>'t1'!A114</f>
        <v>DIRIGENTE AMM.VO CON INCARICO DI STRUTTURA COMPLESSA</v>
      </c>
      <c r="B115" s="206" t="str">
        <f>'t1'!B114</f>
        <v>AD0032</v>
      </c>
      <c r="C115" s="209"/>
      <c r="D115" s="218"/>
      <c r="E115" s="209"/>
      <c r="F115" s="218"/>
      <c r="G115" s="209"/>
      <c r="H115" s="218"/>
      <c r="I115" s="209"/>
      <c r="J115" s="218"/>
      <c r="K115" s="209"/>
      <c r="L115" s="218"/>
      <c r="M115" s="209"/>
      <c r="N115" s="218"/>
      <c r="O115" s="219"/>
      <c r="P115" s="218"/>
      <c r="Q115" s="219"/>
      <c r="R115" s="218"/>
      <c r="S115" s="219"/>
      <c r="T115" s="218"/>
      <c r="U115" s="401">
        <f t="shared" si="2"/>
        <v>0</v>
      </c>
      <c r="V115" s="402">
        <f t="shared" si="3"/>
        <v>0</v>
      </c>
      <c r="X115"/>
      <c r="Y115"/>
      <c r="Z115"/>
      <c r="AA115"/>
    </row>
    <row r="116" spans="1:27" ht="12.75" customHeight="1" x14ac:dyDescent="0.2">
      <c r="A116" s="144" t="str">
        <f>'t1'!A115</f>
        <v>DIRIGENTE AMM.VO CON INCARICO DI STRUTTURA SEMPLICE</v>
      </c>
      <c r="B116" s="206" t="str">
        <f>'t1'!B115</f>
        <v>AD0S31</v>
      </c>
      <c r="C116" s="209"/>
      <c r="D116" s="218"/>
      <c r="E116" s="209"/>
      <c r="F116" s="218"/>
      <c r="G116" s="209"/>
      <c r="H116" s="218"/>
      <c r="I116" s="209"/>
      <c r="J116" s="218"/>
      <c r="K116" s="209"/>
      <c r="L116" s="218"/>
      <c r="M116" s="209"/>
      <c r="N116" s="218"/>
      <c r="O116" s="219"/>
      <c r="P116" s="218"/>
      <c r="Q116" s="219"/>
      <c r="R116" s="218"/>
      <c r="S116" s="219"/>
      <c r="T116" s="218"/>
      <c r="U116" s="401">
        <f t="shared" si="2"/>
        <v>0</v>
      </c>
      <c r="V116" s="402">
        <f t="shared" si="3"/>
        <v>0</v>
      </c>
      <c r="X116"/>
      <c r="Y116"/>
      <c r="Z116"/>
      <c r="AA116"/>
    </row>
    <row r="117" spans="1:27" ht="12.75" customHeight="1" x14ac:dyDescent="0.2">
      <c r="A117" s="144" t="str">
        <f>'t1'!A116</f>
        <v>DIRIGENTE AMM.VO CON ALTRI INCAR.PROF.LI</v>
      </c>
      <c r="B117" s="206" t="str">
        <f>'t1'!B116</f>
        <v>AD0A31</v>
      </c>
      <c r="C117" s="209"/>
      <c r="D117" s="218"/>
      <c r="E117" s="209"/>
      <c r="F117" s="218"/>
      <c r="G117" s="209"/>
      <c r="H117" s="218"/>
      <c r="I117" s="209"/>
      <c r="J117" s="218"/>
      <c r="K117" s="209"/>
      <c r="L117" s="218"/>
      <c r="M117" s="209"/>
      <c r="N117" s="218"/>
      <c r="O117" s="219"/>
      <c r="P117" s="218"/>
      <c r="Q117" s="219"/>
      <c r="R117" s="218"/>
      <c r="S117" s="219"/>
      <c r="T117" s="218"/>
      <c r="U117" s="401">
        <f t="shared" si="2"/>
        <v>0</v>
      </c>
      <c r="V117" s="402">
        <f t="shared" si="3"/>
        <v>0</v>
      </c>
      <c r="X117"/>
      <c r="Y117"/>
      <c r="Z117"/>
      <c r="AA117"/>
    </row>
    <row r="118" spans="1:27" ht="12.75" customHeight="1" x14ac:dyDescent="0.2">
      <c r="A118" s="144" t="str">
        <f>'t1'!A117</f>
        <v>DIRIG. AMM.VO A T. DETERMINATO (ART. 15-SEPTIES DLGS.502/92)</v>
      </c>
      <c r="B118" s="206" t="str">
        <f>'t1'!B117</f>
        <v>AD0612</v>
      </c>
      <c r="C118" s="209"/>
      <c r="D118" s="218"/>
      <c r="E118" s="209"/>
      <c r="F118" s="218"/>
      <c r="G118" s="209"/>
      <c r="H118" s="218"/>
      <c r="I118" s="209"/>
      <c r="J118" s="218"/>
      <c r="K118" s="209"/>
      <c r="L118" s="218"/>
      <c r="M118" s="209"/>
      <c r="N118" s="218"/>
      <c r="O118" s="219"/>
      <c r="P118" s="218"/>
      <c r="Q118" s="219"/>
      <c r="R118" s="218"/>
      <c r="S118" s="219"/>
      <c r="T118" s="218"/>
      <c r="U118" s="401">
        <f t="shared" si="2"/>
        <v>0</v>
      </c>
      <c r="V118" s="402">
        <f t="shared" si="3"/>
        <v>0</v>
      </c>
      <c r="X118"/>
      <c r="Y118"/>
      <c r="Z118"/>
      <c r="AA118"/>
    </row>
    <row r="119" spans="1:27" ht="12.75" customHeight="1" x14ac:dyDescent="0.2">
      <c r="A119" s="144" t="str">
        <f>'t1'!A118</f>
        <v>RICERCATORE SANITARIO</v>
      </c>
      <c r="B119" s="206" t="str">
        <f>'t1'!B118</f>
        <v>N18694</v>
      </c>
      <c r="C119" s="209"/>
      <c r="D119" s="218"/>
      <c r="E119" s="209"/>
      <c r="F119" s="218"/>
      <c r="G119" s="209"/>
      <c r="H119" s="218"/>
      <c r="I119" s="209"/>
      <c r="J119" s="218"/>
      <c r="K119" s="209"/>
      <c r="L119" s="218"/>
      <c r="M119" s="209"/>
      <c r="N119" s="218"/>
      <c r="O119" s="219"/>
      <c r="P119" s="218"/>
      <c r="Q119" s="219"/>
      <c r="R119" s="218"/>
      <c r="S119" s="219"/>
      <c r="T119" s="218"/>
      <c r="U119" s="401">
        <f t="shared" si="2"/>
        <v>0</v>
      </c>
      <c r="V119" s="402">
        <f t="shared" si="3"/>
        <v>0</v>
      </c>
      <c r="X119"/>
      <c r="Y119"/>
      <c r="Z119"/>
      <c r="AA119"/>
    </row>
    <row r="120" spans="1:27" ht="12.75" customHeight="1" x14ac:dyDescent="0.2">
      <c r="A120" s="144" t="str">
        <f>'t1'!A119</f>
        <v>COLLABORATORE PROF.LE DI RICERCA SANITARIA</v>
      </c>
      <c r="B120" s="206" t="str">
        <f>'t1'!B119</f>
        <v>N16695</v>
      </c>
      <c r="C120" s="209"/>
      <c r="D120" s="218"/>
      <c r="E120" s="209"/>
      <c r="F120" s="218"/>
      <c r="G120" s="209"/>
      <c r="H120" s="218"/>
      <c r="I120" s="209"/>
      <c r="J120" s="218"/>
      <c r="K120" s="209"/>
      <c r="L120" s="218"/>
      <c r="M120" s="209"/>
      <c r="N120" s="218"/>
      <c r="O120" s="219"/>
      <c r="P120" s="218"/>
      <c r="Q120" s="219"/>
      <c r="R120" s="218"/>
      <c r="S120" s="219"/>
      <c r="T120" s="218"/>
      <c r="U120" s="401">
        <f t="shared" si="2"/>
        <v>0</v>
      </c>
      <c r="V120" s="402">
        <f t="shared" si="3"/>
        <v>0</v>
      </c>
      <c r="X120"/>
      <c r="Y120"/>
      <c r="Z120"/>
      <c r="AA120"/>
    </row>
    <row r="121" spans="1:27" ht="12.75" customHeight="1" x14ac:dyDescent="0.2">
      <c r="A121" s="144" t="str">
        <f>'t1'!A120</f>
        <v>RUOLO SANITARIO - PROF. SANITARIE INFERMIERISTICHE E.Q.</v>
      </c>
      <c r="B121" s="206" t="str">
        <f>'t1'!B120</f>
        <v>SEQINF</v>
      </c>
      <c r="C121" s="209"/>
      <c r="D121" s="218"/>
      <c r="E121" s="209"/>
      <c r="F121" s="218"/>
      <c r="G121" s="209"/>
      <c r="H121" s="218"/>
      <c r="I121" s="209"/>
      <c r="J121" s="218"/>
      <c r="K121" s="209"/>
      <c r="L121" s="218"/>
      <c r="M121" s="209"/>
      <c r="N121" s="218"/>
      <c r="O121" s="219"/>
      <c r="P121" s="218"/>
      <c r="Q121" s="219"/>
      <c r="R121" s="218"/>
      <c r="S121" s="219"/>
      <c r="T121" s="218"/>
      <c r="U121" s="401">
        <f t="shared" si="2"/>
        <v>0</v>
      </c>
      <c r="V121" s="402">
        <f t="shared" si="3"/>
        <v>0</v>
      </c>
      <c r="X121"/>
      <c r="Y121"/>
      <c r="Z121"/>
      <c r="AA121"/>
    </row>
    <row r="122" spans="1:27" ht="12.75" customHeight="1" x14ac:dyDescent="0.2">
      <c r="A122" s="144" t="str">
        <f>'t1'!A121</f>
        <v>RUOLO SANITARIO - PROF. SANITARIA OSTETRICA E.Q.</v>
      </c>
      <c r="B122" s="206" t="str">
        <f>'t1'!B121</f>
        <v>SEQOST</v>
      </c>
      <c r="C122" s="209"/>
      <c r="D122" s="218"/>
      <c r="E122" s="209"/>
      <c r="F122" s="218"/>
      <c r="G122" s="209"/>
      <c r="H122" s="218"/>
      <c r="I122" s="209"/>
      <c r="J122" s="218"/>
      <c r="K122" s="209"/>
      <c r="L122" s="218"/>
      <c r="M122" s="209"/>
      <c r="N122" s="218"/>
      <c r="O122" s="219"/>
      <c r="P122" s="218"/>
      <c r="Q122" s="219"/>
      <c r="R122" s="218"/>
      <c r="S122" s="219"/>
      <c r="T122" s="218"/>
      <c r="U122" s="401">
        <f t="shared" si="2"/>
        <v>0</v>
      </c>
      <c r="V122" s="402">
        <f t="shared" si="3"/>
        <v>0</v>
      </c>
      <c r="X122"/>
      <c r="Y122"/>
      <c r="Z122"/>
      <c r="AA122"/>
    </row>
    <row r="123" spans="1:27" ht="12.75" customHeight="1" x14ac:dyDescent="0.2">
      <c r="A123" s="144" t="str">
        <f>'t1'!A122</f>
        <v>RUOLO SANITARIO - PROFESSIONI TECNICO SANITARIE E.Q.</v>
      </c>
      <c r="B123" s="206" t="str">
        <f>'t1'!B122</f>
        <v>SEQTCN</v>
      </c>
      <c r="C123" s="209"/>
      <c r="D123" s="218"/>
      <c r="E123" s="209"/>
      <c r="F123" s="218"/>
      <c r="G123" s="209"/>
      <c r="H123" s="218"/>
      <c r="I123" s="209"/>
      <c r="J123" s="218"/>
      <c r="K123" s="209"/>
      <c r="L123" s="218"/>
      <c r="M123" s="209"/>
      <c r="N123" s="218"/>
      <c r="O123" s="219"/>
      <c r="P123" s="218"/>
      <c r="Q123" s="219"/>
      <c r="R123" s="218"/>
      <c r="S123" s="219"/>
      <c r="T123" s="218"/>
      <c r="U123" s="401">
        <f t="shared" si="2"/>
        <v>0</v>
      </c>
      <c r="V123" s="402">
        <f t="shared" si="3"/>
        <v>0</v>
      </c>
      <c r="X123"/>
      <c r="Y123"/>
      <c r="Z123"/>
      <c r="AA123"/>
    </row>
    <row r="124" spans="1:27" ht="12.75" customHeight="1" x14ac:dyDescent="0.2">
      <c r="A124" s="144" t="str">
        <f>'t1'!A123</f>
        <v>RUOLO SANITARIO - PROF. SANITARIE DELLA RIABILITAZIONE E.Q.</v>
      </c>
      <c r="B124" s="206" t="str">
        <f>'t1'!B123</f>
        <v>SEQRAB</v>
      </c>
      <c r="C124" s="209"/>
      <c r="D124" s="218"/>
      <c r="E124" s="209"/>
      <c r="F124" s="218"/>
      <c r="G124" s="209"/>
      <c r="H124" s="218"/>
      <c r="I124" s="209"/>
      <c r="J124" s="218"/>
      <c r="K124" s="209"/>
      <c r="L124" s="218"/>
      <c r="M124" s="209"/>
      <c r="N124" s="218"/>
      <c r="O124" s="219"/>
      <c r="P124" s="218"/>
      <c r="Q124" s="219"/>
      <c r="R124" s="218"/>
      <c r="S124" s="219"/>
      <c r="T124" s="218"/>
      <c r="U124" s="401">
        <f t="shared" si="2"/>
        <v>0</v>
      </c>
      <c r="V124" s="402">
        <f t="shared" si="3"/>
        <v>0</v>
      </c>
      <c r="X124"/>
      <c r="Y124"/>
      <c r="Z124"/>
      <c r="AA124"/>
    </row>
    <row r="125" spans="1:27" ht="12.75" customHeight="1" x14ac:dyDescent="0.2">
      <c r="A125" s="144" t="str">
        <f>'t1'!A124</f>
        <v>RUOLO SANITARIO - PROF. SANITARIE DELLA PREVENZIONE E.Q.</v>
      </c>
      <c r="B125" s="206" t="str">
        <f>'t1'!B124</f>
        <v>SEQPRV</v>
      </c>
      <c r="C125" s="209"/>
      <c r="D125" s="218"/>
      <c r="E125" s="209"/>
      <c r="F125" s="218"/>
      <c r="G125" s="209"/>
      <c r="H125" s="218"/>
      <c r="I125" s="209"/>
      <c r="J125" s="218"/>
      <c r="K125" s="209"/>
      <c r="L125" s="218"/>
      <c r="M125" s="209"/>
      <c r="N125" s="218"/>
      <c r="O125" s="219"/>
      <c r="P125" s="218"/>
      <c r="Q125" s="219"/>
      <c r="R125" s="218"/>
      <c r="S125" s="219"/>
      <c r="T125" s="218"/>
      <c r="U125" s="401">
        <f t="shared" si="2"/>
        <v>0</v>
      </c>
      <c r="V125" s="402">
        <f t="shared" si="3"/>
        <v>0</v>
      </c>
      <c r="X125"/>
      <c r="Y125"/>
      <c r="Z125"/>
      <c r="AA125"/>
    </row>
    <row r="126" spans="1:27" ht="12.75" customHeight="1" x14ac:dyDescent="0.2">
      <c r="A126" s="144" t="str">
        <f>'t1'!A125</f>
        <v>RUOLO SANITARIO - PROF. SAN. INFERM. SENIOR ESAURIMENTO E.Q.</v>
      </c>
      <c r="B126" s="206" t="str">
        <f>'t1'!B125</f>
        <v>SEQINE</v>
      </c>
      <c r="C126" s="209"/>
      <c r="D126" s="218"/>
      <c r="E126" s="209"/>
      <c r="F126" s="218"/>
      <c r="G126" s="209"/>
      <c r="H126" s="218"/>
      <c r="I126" s="209"/>
      <c r="J126" s="218"/>
      <c r="K126" s="209"/>
      <c r="L126" s="218"/>
      <c r="M126" s="209"/>
      <c r="N126" s="218"/>
      <c r="O126" s="219"/>
      <c r="P126" s="218"/>
      <c r="Q126" s="219"/>
      <c r="R126" s="218"/>
      <c r="S126" s="219"/>
      <c r="T126" s="218"/>
      <c r="U126" s="401">
        <f t="shared" si="2"/>
        <v>0</v>
      </c>
      <c r="V126" s="402">
        <f t="shared" si="3"/>
        <v>0</v>
      </c>
      <c r="X126"/>
      <c r="Y126"/>
      <c r="Z126"/>
      <c r="AA126"/>
    </row>
    <row r="127" spans="1:27" ht="12.75" customHeight="1" x14ac:dyDescent="0.2">
      <c r="A127" s="144" t="str">
        <f>'t1'!A126</f>
        <v>RUOLO SANITARIO - ALTRI PROF. SAN. SENIOR A ESAURIMENTO E.Q.</v>
      </c>
      <c r="B127" s="206" t="str">
        <f>'t1'!B126</f>
        <v>SEQASE</v>
      </c>
      <c r="C127" s="209"/>
      <c r="D127" s="218"/>
      <c r="E127" s="209"/>
      <c r="F127" s="218"/>
      <c r="G127" s="209"/>
      <c r="H127" s="218"/>
      <c r="I127" s="209"/>
      <c r="J127" s="218"/>
      <c r="K127" s="209"/>
      <c r="L127" s="218"/>
      <c r="M127" s="209"/>
      <c r="N127" s="218"/>
      <c r="O127" s="219"/>
      <c r="P127" s="218"/>
      <c r="Q127" s="219"/>
      <c r="R127" s="218"/>
      <c r="S127" s="219"/>
      <c r="T127" s="218"/>
      <c r="U127" s="401">
        <f t="shared" si="2"/>
        <v>0</v>
      </c>
      <c r="V127" s="402">
        <f t="shared" si="3"/>
        <v>0</v>
      </c>
      <c r="X127"/>
      <c r="Y127"/>
      <c r="Z127"/>
      <c r="AA127"/>
    </row>
    <row r="128" spans="1:27" ht="12.75" customHeight="1" x14ac:dyDescent="0.2">
      <c r="A128" s="144" t="str">
        <f>'t1'!A127</f>
        <v>RUOLO SOCIOSANITARIO - ASSISTENTE SOCIALE E.Q.</v>
      </c>
      <c r="B128" s="206" t="str">
        <f>'t1'!B127</f>
        <v>KEQASC</v>
      </c>
      <c r="C128" s="209"/>
      <c r="D128" s="218"/>
      <c r="E128" s="209"/>
      <c r="F128" s="218"/>
      <c r="G128" s="209"/>
      <c r="H128" s="218"/>
      <c r="I128" s="209"/>
      <c r="J128" s="218"/>
      <c r="K128" s="209"/>
      <c r="L128" s="218"/>
      <c r="M128" s="209"/>
      <c r="N128" s="218"/>
      <c r="O128" s="219"/>
      <c r="P128" s="218"/>
      <c r="Q128" s="219"/>
      <c r="R128" s="218"/>
      <c r="S128" s="219"/>
      <c r="T128" s="218"/>
      <c r="U128" s="401">
        <f t="shared" si="2"/>
        <v>0</v>
      </c>
      <c r="V128" s="402">
        <f t="shared" si="3"/>
        <v>0</v>
      </c>
      <c r="X128"/>
      <c r="Y128"/>
      <c r="Z128"/>
      <c r="AA128"/>
    </row>
    <row r="129" spans="1:27" ht="12.75" customHeight="1" x14ac:dyDescent="0.2">
      <c r="A129" s="144" t="str">
        <f>'t1'!A128</f>
        <v>RUOLO SOCIOSANITARIO - ASSIST. SOC. SENIOR ESAURIMENTO E.Q.</v>
      </c>
      <c r="B129" s="206" t="str">
        <f>'t1'!B128</f>
        <v>KEQSCE</v>
      </c>
      <c r="C129" s="209"/>
      <c r="D129" s="218"/>
      <c r="E129" s="209"/>
      <c r="F129" s="218"/>
      <c r="G129" s="209"/>
      <c r="H129" s="218"/>
      <c r="I129" s="209"/>
      <c r="J129" s="218"/>
      <c r="K129" s="209"/>
      <c r="L129" s="218"/>
      <c r="M129" s="209"/>
      <c r="N129" s="218"/>
      <c r="O129" s="219"/>
      <c r="P129" s="218"/>
      <c r="Q129" s="219"/>
      <c r="R129" s="218"/>
      <c r="S129" s="219"/>
      <c r="T129" s="218"/>
      <c r="U129" s="401">
        <f t="shared" si="2"/>
        <v>0</v>
      </c>
      <c r="V129" s="402">
        <f t="shared" si="3"/>
        <v>0</v>
      </c>
      <c r="X129"/>
      <c r="Y129"/>
      <c r="Z129"/>
      <c r="AA129"/>
    </row>
    <row r="130" spans="1:27" ht="12.75" customHeight="1" x14ac:dyDescent="0.2">
      <c r="A130" s="144" t="str">
        <f>'t1'!A129</f>
        <v>RUOLO PROFESSIONALE - SPECIALISTA DELLA COMUNIC. ISTIT. E.Q.</v>
      </c>
      <c r="B130" s="206" t="str">
        <f>'t1'!B129</f>
        <v>PEQ871</v>
      </c>
      <c r="C130" s="209"/>
      <c r="D130" s="218"/>
      <c r="E130" s="209"/>
      <c r="F130" s="218"/>
      <c r="G130" s="209"/>
      <c r="H130" s="218"/>
      <c r="I130" s="209"/>
      <c r="J130" s="218"/>
      <c r="K130" s="209"/>
      <c r="L130" s="218"/>
      <c r="M130" s="209"/>
      <c r="N130" s="218"/>
      <c r="O130" s="219"/>
      <c r="P130" s="218"/>
      <c r="Q130" s="219"/>
      <c r="R130" s="218"/>
      <c r="S130" s="219"/>
      <c r="T130" s="218"/>
      <c r="U130" s="401">
        <f t="shared" si="2"/>
        <v>0</v>
      </c>
      <c r="V130" s="402">
        <f t="shared" si="3"/>
        <v>0</v>
      </c>
      <c r="X130"/>
      <c r="Y130"/>
      <c r="Z130"/>
      <c r="AA130"/>
    </row>
    <row r="131" spans="1:27" ht="12.75" customHeight="1" x14ac:dyDescent="0.2">
      <c r="A131" s="144" t="str">
        <f>'t1'!A130</f>
        <v>RUOLO PROFESSIONALE - SPECIALISTA RAPPORTI CON I MEDIA E.Q.</v>
      </c>
      <c r="B131" s="206" t="str">
        <f>'t1'!B130</f>
        <v>PEQ872</v>
      </c>
      <c r="C131" s="209"/>
      <c r="D131" s="218"/>
      <c r="E131" s="209"/>
      <c r="F131" s="218"/>
      <c r="G131" s="209"/>
      <c r="H131" s="218"/>
      <c r="I131" s="209"/>
      <c r="J131" s="218"/>
      <c r="K131" s="209"/>
      <c r="L131" s="218"/>
      <c r="M131" s="209"/>
      <c r="N131" s="218"/>
      <c r="O131" s="219"/>
      <c r="P131" s="218"/>
      <c r="Q131" s="219"/>
      <c r="R131" s="218"/>
      <c r="S131" s="219"/>
      <c r="T131" s="218"/>
      <c r="U131" s="401">
        <f t="shared" si="2"/>
        <v>0</v>
      </c>
      <c r="V131" s="402">
        <f t="shared" si="3"/>
        <v>0</v>
      </c>
      <c r="X131"/>
      <c r="Y131"/>
      <c r="Z131"/>
      <c r="AA131"/>
    </row>
    <row r="132" spans="1:27" ht="12.75" customHeight="1" x14ac:dyDescent="0.2">
      <c r="A132" s="144" t="str">
        <f>'t1'!A131</f>
        <v>RUOLO PROFESSIONALE - ASSISTENTE RELIGIOSO E.Q.</v>
      </c>
      <c r="B132" s="206" t="str">
        <f>'t1'!B131</f>
        <v>PEQ006</v>
      </c>
      <c r="C132" s="209"/>
      <c r="D132" s="218"/>
      <c r="E132" s="209"/>
      <c r="F132" s="218"/>
      <c r="G132" s="209"/>
      <c r="H132" s="218"/>
      <c r="I132" s="209"/>
      <c r="J132" s="218"/>
      <c r="K132" s="209"/>
      <c r="L132" s="218"/>
      <c r="M132" s="209"/>
      <c r="N132" s="218"/>
      <c r="O132" s="219"/>
      <c r="P132" s="218"/>
      <c r="Q132" s="219"/>
      <c r="R132" s="218"/>
      <c r="S132" s="219"/>
      <c r="T132" s="218"/>
      <c r="U132" s="401">
        <f t="shared" ref="U132:V136" si="4">SUM(C132,E132,G132,I132,K132,M132,O132,Q132,S132)</f>
        <v>0</v>
      </c>
      <c r="V132" s="402">
        <f t="shared" si="4"/>
        <v>0</v>
      </c>
      <c r="X132"/>
      <c r="Y132"/>
      <c r="Z132"/>
      <c r="AA132"/>
    </row>
    <row r="133" spans="1:27" ht="12.75" customHeight="1" x14ac:dyDescent="0.2">
      <c r="A133" s="144" t="str">
        <f>'t1'!A132</f>
        <v>RUOLO TECNICO - COLLABORATORE TECNICO PROFESSIONALE E.Q.</v>
      </c>
      <c r="B133" s="206" t="str">
        <f>'t1'!B132</f>
        <v>TEQ027</v>
      </c>
      <c r="C133" s="209"/>
      <c r="D133" s="218"/>
      <c r="E133" s="209"/>
      <c r="F133" s="218"/>
      <c r="G133" s="209"/>
      <c r="H133" s="218"/>
      <c r="I133" s="209"/>
      <c r="J133" s="218"/>
      <c r="K133" s="209"/>
      <c r="L133" s="218"/>
      <c r="M133" s="209"/>
      <c r="N133" s="218"/>
      <c r="O133" s="219"/>
      <c r="P133" s="218"/>
      <c r="Q133" s="219"/>
      <c r="R133" s="218"/>
      <c r="S133" s="219"/>
      <c r="T133" s="218"/>
      <c r="U133" s="401">
        <f t="shared" si="4"/>
        <v>0</v>
      </c>
      <c r="V133" s="402">
        <f t="shared" si="4"/>
        <v>0</v>
      </c>
      <c r="X133"/>
      <c r="Y133"/>
      <c r="Z133"/>
      <c r="AA133"/>
    </row>
    <row r="134" spans="1:27" ht="12.75" customHeight="1" x14ac:dyDescent="0.2">
      <c r="A134" s="144" t="str">
        <f>'t1'!A133</f>
        <v>RUOLO TECNICO - COLLAB. TEC. PROF. SENIOR A ESAURIMENTO E.Q.</v>
      </c>
      <c r="B134" s="206" t="str">
        <f>'t1'!B133</f>
        <v>TEQCTS</v>
      </c>
      <c r="C134" s="209"/>
      <c r="D134" s="218"/>
      <c r="E134" s="209"/>
      <c r="F134" s="218"/>
      <c r="G134" s="209"/>
      <c r="H134" s="218"/>
      <c r="I134" s="209"/>
      <c r="J134" s="218"/>
      <c r="K134" s="209"/>
      <c r="L134" s="218"/>
      <c r="M134" s="209"/>
      <c r="N134" s="218"/>
      <c r="O134" s="219"/>
      <c r="P134" s="218"/>
      <c r="Q134" s="219"/>
      <c r="R134" s="218"/>
      <c r="S134" s="219"/>
      <c r="T134" s="218"/>
      <c r="U134" s="401">
        <f t="shared" si="4"/>
        <v>0</v>
      </c>
      <c r="V134" s="402">
        <f t="shared" si="4"/>
        <v>0</v>
      </c>
      <c r="X134"/>
      <c r="Y134"/>
      <c r="Z134"/>
      <c r="AA134"/>
    </row>
    <row r="135" spans="1:27" ht="12.75" customHeight="1" x14ac:dyDescent="0.2">
      <c r="A135" s="144" t="str">
        <f>'t1'!A134</f>
        <v>RUOLO AMMINISTRATIVO - COLLAB. AMMINISTRATIVO PROFESS. E.Q.</v>
      </c>
      <c r="B135" s="206" t="str">
        <f>'t1'!B134</f>
        <v>AEQ029</v>
      </c>
      <c r="C135" s="209"/>
      <c r="D135" s="218"/>
      <c r="E135" s="209"/>
      <c r="F135" s="218"/>
      <c r="G135" s="209"/>
      <c r="H135" s="218"/>
      <c r="I135" s="209"/>
      <c r="J135" s="218"/>
      <c r="K135" s="209"/>
      <c r="L135" s="218"/>
      <c r="M135" s="209"/>
      <c r="N135" s="218"/>
      <c r="O135" s="219"/>
      <c r="P135" s="218"/>
      <c r="Q135" s="219"/>
      <c r="R135" s="218"/>
      <c r="S135" s="219"/>
      <c r="T135" s="218"/>
      <c r="U135" s="401">
        <f t="shared" si="4"/>
        <v>0</v>
      </c>
      <c r="V135" s="402">
        <f t="shared" si="4"/>
        <v>0</v>
      </c>
      <c r="X135"/>
      <c r="Y135"/>
      <c r="Z135"/>
      <c r="AA135"/>
    </row>
    <row r="136" spans="1:27" ht="12.75" customHeight="1" x14ac:dyDescent="0.2">
      <c r="A136" s="144" t="str">
        <f>'t1'!A135</f>
        <v>RUOLO AMM.VO - COLLAB. AMM.VO PROF. SENIOR ESAURIMENTO E.Q.</v>
      </c>
      <c r="B136" s="206" t="str">
        <f>'t1'!B135</f>
        <v>AEQCAS</v>
      </c>
      <c r="C136" s="209"/>
      <c r="D136" s="218"/>
      <c r="E136" s="209"/>
      <c r="F136" s="218"/>
      <c r="G136" s="209"/>
      <c r="H136" s="218"/>
      <c r="I136" s="209"/>
      <c r="J136" s="218"/>
      <c r="K136" s="209"/>
      <c r="L136" s="218"/>
      <c r="M136" s="209"/>
      <c r="N136" s="218"/>
      <c r="O136" s="219"/>
      <c r="P136" s="218"/>
      <c r="Q136" s="219"/>
      <c r="R136" s="218"/>
      <c r="S136" s="219"/>
      <c r="T136" s="218"/>
      <c r="U136" s="401">
        <f t="shared" si="4"/>
        <v>0</v>
      </c>
      <c r="V136" s="402">
        <f t="shared" si="4"/>
        <v>0</v>
      </c>
      <c r="X136"/>
      <c r="Y136"/>
      <c r="Z136"/>
      <c r="AA136"/>
    </row>
    <row r="137" spans="1:27" ht="12.75" customHeight="1" x14ac:dyDescent="0.2">
      <c r="A137" s="144" t="str">
        <f>'t1'!A136</f>
        <v>RUOLO SANITARIO - PROF. SANITARIE INFERMIERISTICHE</v>
      </c>
      <c r="B137" s="206" t="str">
        <f>'t1'!B136</f>
        <v>SPFINF</v>
      </c>
      <c r="C137" s="209"/>
      <c r="D137" s="218"/>
      <c r="E137" s="209"/>
      <c r="F137" s="218"/>
      <c r="G137" s="209"/>
      <c r="H137" s="218"/>
      <c r="I137" s="209"/>
      <c r="J137" s="218"/>
      <c r="K137" s="209"/>
      <c r="L137" s="218"/>
      <c r="M137" s="209"/>
      <c r="N137" s="218"/>
      <c r="O137" s="219"/>
      <c r="P137" s="218"/>
      <c r="Q137" s="219"/>
      <c r="R137" s="218"/>
      <c r="S137" s="219"/>
      <c r="T137" s="218"/>
      <c r="U137" s="401">
        <f t="shared" si="2"/>
        <v>0</v>
      </c>
      <c r="V137" s="402">
        <f t="shared" si="3"/>
        <v>0</v>
      </c>
      <c r="X137"/>
      <c r="Y137"/>
      <c r="Z137"/>
      <c r="AA137"/>
    </row>
    <row r="138" spans="1:27" ht="12.75" customHeight="1" x14ac:dyDescent="0.2">
      <c r="A138" s="144" t="str">
        <f>'t1'!A137</f>
        <v>RUOLO SANITARIO - PROF. SANITARIA OSTETRICA</v>
      </c>
      <c r="B138" s="206" t="str">
        <f>'t1'!B137</f>
        <v>SPFOST</v>
      </c>
      <c r="C138" s="209"/>
      <c r="D138" s="218"/>
      <c r="E138" s="209"/>
      <c r="F138" s="218"/>
      <c r="G138" s="209"/>
      <c r="H138" s="218"/>
      <c r="I138" s="209"/>
      <c r="J138" s="218"/>
      <c r="K138" s="209"/>
      <c r="L138" s="218"/>
      <c r="M138" s="209"/>
      <c r="N138" s="218"/>
      <c r="O138" s="219"/>
      <c r="P138" s="218"/>
      <c r="Q138" s="219"/>
      <c r="R138" s="218"/>
      <c r="S138" s="219"/>
      <c r="T138" s="218"/>
      <c r="U138" s="401">
        <f t="shared" si="2"/>
        <v>0</v>
      </c>
      <c r="V138" s="402">
        <f t="shared" si="3"/>
        <v>0</v>
      </c>
      <c r="X138"/>
      <c r="Y138"/>
      <c r="Z138"/>
      <c r="AA138"/>
    </row>
    <row r="139" spans="1:27" ht="12.75" customHeight="1" x14ac:dyDescent="0.2">
      <c r="A139" s="144" t="str">
        <f>'t1'!A138</f>
        <v>RUOLO SANITARIO - PROFESSIONI TECNICO SANITARIE</v>
      </c>
      <c r="B139" s="206" t="str">
        <f>'t1'!B138</f>
        <v>SPFTCN</v>
      </c>
      <c r="C139" s="209"/>
      <c r="D139" s="218"/>
      <c r="E139" s="209"/>
      <c r="F139" s="218"/>
      <c r="G139" s="209"/>
      <c r="H139" s="218"/>
      <c r="I139" s="209"/>
      <c r="J139" s="218"/>
      <c r="K139" s="209"/>
      <c r="L139" s="218"/>
      <c r="M139" s="209"/>
      <c r="N139" s="218"/>
      <c r="O139" s="219"/>
      <c r="P139" s="218"/>
      <c r="Q139" s="219"/>
      <c r="R139" s="218"/>
      <c r="S139" s="219"/>
      <c r="T139" s="218"/>
      <c r="U139" s="401">
        <f t="shared" si="2"/>
        <v>0</v>
      </c>
      <c r="V139" s="402">
        <f t="shared" si="3"/>
        <v>0</v>
      </c>
      <c r="X139"/>
      <c r="Y139"/>
      <c r="Z139"/>
      <c r="AA139"/>
    </row>
    <row r="140" spans="1:27" ht="12.75" customHeight="1" x14ac:dyDescent="0.2">
      <c r="A140" s="144" t="str">
        <f>'t1'!A139</f>
        <v>RUOLO SANITARIO - PROF. SANITARIE DELLA RIABILITAZIONE</v>
      </c>
      <c r="B140" s="206" t="str">
        <f>'t1'!B139</f>
        <v>SPFRAB</v>
      </c>
      <c r="C140" s="209"/>
      <c r="D140" s="218"/>
      <c r="E140" s="209"/>
      <c r="F140" s="218"/>
      <c r="G140" s="209"/>
      <c r="H140" s="218"/>
      <c r="I140" s="209"/>
      <c r="J140" s="218"/>
      <c r="K140" s="209"/>
      <c r="L140" s="218"/>
      <c r="M140" s="209"/>
      <c r="N140" s="218"/>
      <c r="O140" s="219"/>
      <c r="P140" s="218"/>
      <c r="Q140" s="219"/>
      <c r="R140" s="218"/>
      <c r="S140" s="219"/>
      <c r="T140" s="218"/>
      <c r="U140" s="401">
        <f t="shared" ref="U140:U158" si="5">SUM(C140,E140,G140,I140,K140,M140,O140,Q140,S140)</f>
        <v>0</v>
      </c>
      <c r="V140" s="402">
        <f t="shared" ref="V140:V158" si="6">SUM(D140,F140,H140,J140,L140,N140,P140,R140,T140)</f>
        <v>0</v>
      </c>
      <c r="X140"/>
      <c r="Y140"/>
      <c r="Z140"/>
      <c r="AA140"/>
    </row>
    <row r="141" spans="1:27" ht="12.75" customHeight="1" x14ac:dyDescent="0.2">
      <c r="A141" s="144" t="str">
        <f>'t1'!A140</f>
        <v>RUOLO SANITARIO - PROF. SANITARIE DELLA PREVENZIONE</v>
      </c>
      <c r="B141" s="206" t="str">
        <f>'t1'!B140</f>
        <v>SPFPRV</v>
      </c>
      <c r="C141" s="209"/>
      <c r="D141" s="218"/>
      <c r="E141" s="209"/>
      <c r="F141" s="218"/>
      <c r="G141" s="209"/>
      <c r="H141" s="218"/>
      <c r="I141" s="209"/>
      <c r="J141" s="218"/>
      <c r="K141" s="209"/>
      <c r="L141" s="218"/>
      <c r="M141" s="209"/>
      <c r="N141" s="218"/>
      <c r="O141" s="219"/>
      <c r="P141" s="218"/>
      <c r="Q141" s="219"/>
      <c r="R141" s="218"/>
      <c r="S141" s="219"/>
      <c r="T141" s="218"/>
      <c r="U141" s="401">
        <f t="shared" si="5"/>
        <v>0</v>
      </c>
      <c r="V141" s="402">
        <f t="shared" si="6"/>
        <v>0</v>
      </c>
      <c r="X141"/>
      <c r="Y141"/>
      <c r="Z141"/>
      <c r="AA141"/>
    </row>
    <row r="142" spans="1:27" ht="12.75" customHeight="1" x14ac:dyDescent="0.2">
      <c r="A142" s="144" t="str">
        <f>'t1'!A141</f>
        <v>RUOLO SANITARIO - PROF. SAN. INFERMIER. SENIOR A ESAURIMENTO</v>
      </c>
      <c r="B142" s="206" t="str">
        <f>'t1'!B141</f>
        <v>SPFINE</v>
      </c>
      <c r="C142" s="209"/>
      <c r="D142" s="218"/>
      <c r="E142" s="209"/>
      <c r="F142" s="218"/>
      <c r="G142" s="209"/>
      <c r="H142" s="218"/>
      <c r="I142" s="209"/>
      <c r="J142" s="218"/>
      <c r="K142" s="209"/>
      <c r="L142" s="218"/>
      <c r="M142" s="209"/>
      <c r="N142" s="218"/>
      <c r="O142" s="219"/>
      <c r="P142" s="218"/>
      <c r="Q142" s="219"/>
      <c r="R142" s="218"/>
      <c r="S142" s="219"/>
      <c r="T142" s="218"/>
      <c r="U142" s="401">
        <f t="shared" si="5"/>
        <v>0</v>
      </c>
      <c r="V142" s="402">
        <f t="shared" si="6"/>
        <v>0</v>
      </c>
      <c r="X142"/>
      <c r="Y142"/>
      <c r="Z142"/>
      <c r="AA142"/>
    </row>
    <row r="143" spans="1:27" ht="12.75" customHeight="1" x14ac:dyDescent="0.2">
      <c r="A143" s="144" t="str">
        <f>'t1'!A142</f>
        <v>RUOLO SANITARIO - ALTRI PROFILI SANIT. SENIOR A ESAURIMENTO</v>
      </c>
      <c r="B143" s="206" t="str">
        <f>'t1'!B142</f>
        <v>SPFASE</v>
      </c>
      <c r="C143" s="209"/>
      <c r="D143" s="218"/>
      <c r="E143" s="209"/>
      <c r="F143" s="218"/>
      <c r="G143" s="209"/>
      <c r="H143" s="218"/>
      <c r="I143" s="209"/>
      <c r="J143" s="218"/>
      <c r="K143" s="209"/>
      <c r="L143" s="218"/>
      <c r="M143" s="209"/>
      <c r="N143" s="218"/>
      <c r="O143" s="219"/>
      <c r="P143" s="218"/>
      <c r="Q143" s="219"/>
      <c r="R143" s="218"/>
      <c r="S143" s="219"/>
      <c r="T143" s="218"/>
      <c r="U143" s="401">
        <f t="shared" si="5"/>
        <v>0</v>
      </c>
      <c r="V143" s="402">
        <f t="shared" si="6"/>
        <v>0</v>
      </c>
      <c r="X143"/>
      <c r="Y143"/>
      <c r="Z143"/>
      <c r="AA143"/>
    </row>
    <row r="144" spans="1:27" ht="12.75" customHeight="1" x14ac:dyDescent="0.2">
      <c r="A144" s="144" t="str">
        <f>'t1'!A143</f>
        <v>RUOLO SOCIOSANITARIO - ASSISTENTE SOCIALE</v>
      </c>
      <c r="B144" s="206" t="str">
        <f>'t1'!B143</f>
        <v>KPFASC</v>
      </c>
      <c r="C144" s="209"/>
      <c r="D144" s="218"/>
      <c r="E144" s="209"/>
      <c r="F144" s="218"/>
      <c r="G144" s="209"/>
      <c r="H144" s="218"/>
      <c r="I144" s="209"/>
      <c r="J144" s="218"/>
      <c r="K144" s="209"/>
      <c r="L144" s="218"/>
      <c r="M144" s="209"/>
      <c r="N144" s="218"/>
      <c r="O144" s="219"/>
      <c r="P144" s="218"/>
      <c r="Q144" s="219"/>
      <c r="R144" s="218"/>
      <c r="S144" s="219"/>
      <c r="T144" s="218"/>
      <c r="U144" s="401">
        <f t="shared" si="5"/>
        <v>0</v>
      </c>
      <c r="V144" s="402">
        <f t="shared" si="6"/>
        <v>0</v>
      </c>
      <c r="X144"/>
      <c r="Y144"/>
      <c r="Z144"/>
      <c r="AA144"/>
    </row>
    <row r="145" spans="1:27" ht="12.75" customHeight="1" x14ac:dyDescent="0.2">
      <c r="A145" s="144" t="str">
        <f>'t1'!A144</f>
        <v>RUOLO SOCIOSANITARIO - ASSISTENTE SOC. SENIOR AD ESAURIMENTO</v>
      </c>
      <c r="B145" s="206" t="str">
        <f>'t1'!B144</f>
        <v>KPFSCE</v>
      </c>
      <c r="C145" s="209"/>
      <c r="D145" s="218"/>
      <c r="E145" s="209"/>
      <c r="F145" s="218"/>
      <c r="G145" s="209"/>
      <c r="H145" s="218"/>
      <c r="I145" s="209"/>
      <c r="J145" s="218"/>
      <c r="K145" s="209"/>
      <c r="L145" s="218"/>
      <c r="M145" s="209"/>
      <c r="N145" s="218"/>
      <c r="O145" s="219"/>
      <c r="P145" s="218"/>
      <c r="Q145" s="219"/>
      <c r="R145" s="218"/>
      <c r="S145" s="219"/>
      <c r="T145" s="218"/>
      <c r="U145" s="401">
        <f t="shared" si="5"/>
        <v>0</v>
      </c>
      <c r="V145" s="402">
        <f t="shared" si="6"/>
        <v>0</v>
      </c>
      <c r="X145"/>
      <c r="Y145"/>
      <c r="Z145"/>
      <c r="AA145"/>
    </row>
    <row r="146" spans="1:27" ht="12.75" customHeight="1" x14ac:dyDescent="0.2">
      <c r="A146" s="144" t="str">
        <f>'t1'!A145</f>
        <v>RUOLO PROFESSIONALE - SPECIALISTA DELLA COMUNIC. ISTIT.</v>
      </c>
      <c r="B146" s="206" t="str">
        <f>'t1'!B145</f>
        <v>PPF871</v>
      </c>
      <c r="C146" s="209"/>
      <c r="D146" s="218"/>
      <c r="E146" s="209"/>
      <c r="F146" s="218"/>
      <c r="G146" s="209"/>
      <c r="H146" s="218"/>
      <c r="I146" s="209"/>
      <c r="J146" s="218"/>
      <c r="K146" s="209"/>
      <c r="L146" s="218"/>
      <c r="M146" s="209"/>
      <c r="N146" s="218"/>
      <c r="O146" s="219"/>
      <c r="P146" s="218"/>
      <c r="Q146" s="219"/>
      <c r="R146" s="218"/>
      <c r="S146" s="219"/>
      <c r="T146" s="218"/>
      <c r="U146" s="401">
        <f t="shared" si="5"/>
        <v>0</v>
      </c>
      <c r="V146" s="402">
        <f t="shared" si="6"/>
        <v>0</v>
      </c>
      <c r="X146"/>
      <c r="Y146"/>
      <c r="Z146"/>
      <c r="AA146"/>
    </row>
    <row r="147" spans="1:27" ht="12.75" customHeight="1" x14ac:dyDescent="0.2">
      <c r="A147" s="144" t="str">
        <f>'t1'!A146</f>
        <v>RUOLO PROFESSIONALE - SPECIALISTA RAPPORTI CON I MEDIA</v>
      </c>
      <c r="B147" s="206" t="str">
        <f>'t1'!B146</f>
        <v>PPF872</v>
      </c>
      <c r="C147" s="209"/>
      <c r="D147" s="218"/>
      <c r="E147" s="209"/>
      <c r="F147" s="218"/>
      <c r="G147" s="209"/>
      <c r="H147" s="218"/>
      <c r="I147" s="209"/>
      <c r="J147" s="218"/>
      <c r="K147" s="209"/>
      <c r="L147" s="218"/>
      <c r="M147" s="209"/>
      <c r="N147" s="218"/>
      <c r="O147" s="219"/>
      <c r="P147" s="218"/>
      <c r="Q147" s="219"/>
      <c r="R147" s="218"/>
      <c r="S147" s="219"/>
      <c r="T147" s="218"/>
      <c r="U147" s="401">
        <f t="shared" si="5"/>
        <v>0</v>
      </c>
      <c r="V147" s="402">
        <f t="shared" si="6"/>
        <v>0</v>
      </c>
      <c r="X147"/>
      <c r="Y147"/>
      <c r="Z147"/>
      <c r="AA147"/>
    </row>
    <row r="148" spans="1:27" ht="12.75" customHeight="1" x14ac:dyDescent="0.2">
      <c r="A148" s="144" t="str">
        <f>'t1'!A147</f>
        <v>RUOLO PROFESSIONALE - ASSISTENTE RELIGIOSO</v>
      </c>
      <c r="B148" s="206" t="str">
        <f>'t1'!B147</f>
        <v>PPF006</v>
      </c>
      <c r="C148" s="209"/>
      <c r="D148" s="218"/>
      <c r="E148" s="209"/>
      <c r="F148" s="218"/>
      <c r="G148" s="209"/>
      <c r="H148" s="218"/>
      <c r="I148" s="209"/>
      <c r="J148" s="218"/>
      <c r="K148" s="209"/>
      <c r="L148" s="218"/>
      <c r="M148" s="209"/>
      <c r="N148" s="218"/>
      <c r="O148" s="219"/>
      <c r="P148" s="218"/>
      <c r="Q148" s="219"/>
      <c r="R148" s="218"/>
      <c r="S148" s="219"/>
      <c r="T148" s="218"/>
      <c r="U148" s="401">
        <f t="shared" si="5"/>
        <v>0</v>
      </c>
      <c r="V148" s="402">
        <f t="shared" si="6"/>
        <v>0</v>
      </c>
      <c r="X148"/>
      <c r="Y148"/>
      <c r="Z148"/>
      <c r="AA148"/>
    </row>
    <row r="149" spans="1:27" ht="12.75" customHeight="1" x14ac:dyDescent="0.2">
      <c r="A149" s="144" t="str">
        <f>'t1'!A148</f>
        <v>RUOLO TECNICO - COLLABORATORE TECNICO PROFESSIONALE</v>
      </c>
      <c r="B149" s="206" t="str">
        <f>'t1'!B148</f>
        <v>TPF026</v>
      </c>
      <c r="C149" s="209"/>
      <c r="D149" s="218"/>
      <c r="E149" s="209"/>
      <c r="F149" s="218"/>
      <c r="G149" s="209"/>
      <c r="H149" s="218"/>
      <c r="I149" s="209"/>
      <c r="J149" s="218"/>
      <c r="K149" s="209"/>
      <c r="L149" s="218"/>
      <c r="M149" s="209"/>
      <c r="N149" s="218"/>
      <c r="O149" s="219"/>
      <c r="P149" s="218"/>
      <c r="Q149" s="219"/>
      <c r="R149" s="218"/>
      <c r="S149" s="219"/>
      <c r="T149" s="218"/>
      <c r="U149" s="401">
        <f t="shared" si="5"/>
        <v>0</v>
      </c>
      <c r="V149" s="402">
        <f t="shared" si="6"/>
        <v>0</v>
      </c>
      <c r="X149"/>
      <c r="Y149"/>
      <c r="Z149"/>
      <c r="AA149"/>
    </row>
    <row r="150" spans="1:27" ht="12.75" customHeight="1" x14ac:dyDescent="0.2">
      <c r="A150" s="144" t="str">
        <f>'t1'!A149</f>
        <v>RUOLO TECNICO - COLLAB. TECNICO PROF. SENIOR AD ESAURIMENTO</v>
      </c>
      <c r="B150" s="206" t="str">
        <f>'t1'!B149</f>
        <v>TPFCTS</v>
      </c>
      <c r="C150" s="209"/>
      <c r="D150" s="218"/>
      <c r="E150" s="209"/>
      <c r="F150" s="218"/>
      <c r="G150" s="209"/>
      <c r="H150" s="218"/>
      <c r="I150" s="209"/>
      <c r="J150" s="218"/>
      <c r="K150" s="209"/>
      <c r="L150" s="218"/>
      <c r="M150" s="209"/>
      <c r="N150" s="218"/>
      <c r="O150" s="219"/>
      <c r="P150" s="218"/>
      <c r="Q150" s="219"/>
      <c r="R150" s="218"/>
      <c r="S150" s="219"/>
      <c r="T150" s="218"/>
      <c r="U150" s="401">
        <f t="shared" si="5"/>
        <v>0</v>
      </c>
      <c r="V150" s="402">
        <f t="shared" si="6"/>
        <v>0</v>
      </c>
      <c r="X150"/>
      <c r="Y150"/>
      <c r="Z150"/>
      <c r="AA150"/>
    </row>
    <row r="151" spans="1:27" ht="12.75" customHeight="1" x14ac:dyDescent="0.2">
      <c r="A151" s="144" t="str">
        <f>'t1'!A150</f>
        <v>RUOLO AMMINISTRATIVO - COLLAB. AMMINISTRATIVO PROFESS.</v>
      </c>
      <c r="B151" s="206" t="str">
        <f>'t1'!B150</f>
        <v>APF028</v>
      </c>
      <c r="C151" s="209"/>
      <c r="D151" s="218"/>
      <c r="E151" s="209"/>
      <c r="F151" s="218"/>
      <c r="G151" s="209"/>
      <c r="H151" s="218"/>
      <c r="I151" s="209"/>
      <c r="J151" s="218"/>
      <c r="K151" s="209"/>
      <c r="L151" s="218"/>
      <c r="M151" s="209"/>
      <c r="N151" s="218"/>
      <c r="O151" s="219"/>
      <c r="P151" s="218"/>
      <c r="Q151" s="219"/>
      <c r="R151" s="218"/>
      <c r="S151" s="219"/>
      <c r="T151" s="218"/>
      <c r="U151" s="401">
        <f t="shared" si="5"/>
        <v>0</v>
      </c>
      <c r="V151" s="402">
        <f t="shared" si="6"/>
        <v>0</v>
      </c>
      <c r="X151"/>
      <c r="Y151"/>
      <c r="Z151"/>
      <c r="AA151"/>
    </row>
    <row r="152" spans="1:27" ht="12.75" customHeight="1" x14ac:dyDescent="0.2">
      <c r="A152" s="144" t="str">
        <f>'t1'!A151</f>
        <v>RUOLO AMM.VO - COLLAB. AMM.VO PROFESS. SENIOR AD ESAURIMENTO</v>
      </c>
      <c r="B152" s="206" t="str">
        <f>'t1'!B151</f>
        <v>APFCAS</v>
      </c>
      <c r="C152" s="209"/>
      <c r="D152" s="218"/>
      <c r="E152" s="209"/>
      <c r="F152" s="218"/>
      <c r="G152" s="209"/>
      <c r="H152" s="218"/>
      <c r="I152" s="209"/>
      <c r="J152" s="218"/>
      <c r="K152" s="209"/>
      <c r="L152" s="218"/>
      <c r="M152" s="209"/>
      <c r="N152" s="218"/>
      <c r="O152" s="219"/>
      <c r="P152" s="218"/>
      <c r="Q152" s="219"/>
      <c r="R152" s="218"/>
      <c r="S152" s="219"/>
      <c r="T152" s="218"/>
      <c r="U152" s="401">
        <f t="shared" si="5"/>
        <v>0</v>
      </c>
      <c r="V152" s="402">
        <f t="shared" si="6"/>
        <v>0</v>
      </c>
      <c r="X152"/>
      <c r="Y152"/>
      <c r="Z152"/>
      <c r="AA152"/>
    </row>
    <row r="153" spans="1:27" ht="12.75" customHeight="1" x14ac:dyDescent="0.2">
      <c r="A153" s="144" t="str">
        <f>'t1'!A152</f>
        <v>RUOLO SANITARIO - PROFILI AREA ASSITENTI AD ESAURIMENTO</v>
      </c>
      <c r="B153" s="206" t="str">
        <f>'t1'!B152</f>
        <v>SAT162</v>
      </c>
      <c r="C153" s="209"/>
      <c r="D153" s="218"/>
      <c r="E153" s="209"/>
      <c r="F153" s="218"/>
      <c r="G153" s="209"/>
      <c r="H153" s="218"/>
      <c r="I153" s="209"/>
      <c r="J153" s="218"/>
      <c r="K153" s="209"/>
      <c r="L153" s="218"/>
      <c r="M153" s="209"/>
      <c r="N153" s="218"/>
      <c r="O153" s="219"/>
      <c r="P153" s="218"/>
      <c r="Q153" s="219"/>
      <c r="R153" s="218"/>
      <c r="S153" s="219"/>
      <c r="T153" s="218"/>
      <c r="U153" s="401">
        <f t="shared" si="5"/>
        <v>0</v>
      </c>
      <c r="V153" s="402">
        <f t="shared" si="6"/>
        <v>0</v>
      </c>
      <c r="X153"/>
      <c r="Y153"/>
      <c r="Z153"/>
      <c r="AA153"/>
    </row>
    <row r="154" spans="1:27" ht="12.75" customHeight="1" x14ac:dyDescent="0.2">
      <c r="A154" s="144" t="str">
        <f>'t1'!A153</f>
        <v>RUOLO SOCIOSANITARIO - OPERATORE SOCIOSANITARIO SENIOR</v>
      </c>
      <c r="B154" s="206" t="str">
        <f>'t1'!B153</f>
        <v>KAT660</v>
      </c>
      <c r="C154" s="209"/>
      <c r="D154" s="218"/>
      <c r="E154" s="209"/>
      <c r="F154" s="218"/>
      <c r="G154" s="209"/>
      <c r="H154" s="218"/>
      <c r="I154" s="209"/>
      <c r="J154" s="218"/>
      <c r="K154" s="209"/>
      <c r="L154" s="218"/>
      <c r="M154" s="209"/>
      <c r="N154" s="218"/>
      <c r="O154" s="219"/>
      <c r="P154" s="218"/>
      <c r="Q154" s="219"/>
      <c r="R154" s="218"/>
      <c r="S154" s="219"/>
      <c r="T154" s="218"/>
      <c r="U154" s="401">
        <f t="shared" si="5"/>
        <v>0</v>
      </c>
      <c r="V154" s="402">
        <f t="shared" si="6"/>
        <v>0</v>
      </c>
      <c r="X154"/>
      <c r="Y154"/>
      <c r="Z154"/>
      <c r="AA154"/>
    </row>
    <row r="155" spans="1:27" ht="12.75" customHeight="1" x14ac:dyDescent="0.2">
      <c r="A155" s="144" t="str">
        <f>'t1'!A154</f>
        <v>RUOLO SOCIOSANITARIO - PROFILI AREA ASSITENTI AD ESAURIMENTO</v>
      </c>
      <c r="B155" s="206" t="str">
        <f>'t1'!B154</f>
        <v>KAT162</v>
      </c>
      <c r="C155" s="209"/>
      <c r="D155" s="218"/>
      <c r="E155" s="209"/>
      <c r="F155" s="218"/>
      <c r="G155" s="209"/>
      <c r="H155" s="218"/>
      <c r="I155" s="209"/>
      <c r="J155" s="218"/>
      <c r="K155" s="209"/>
      <c r="L155" s="218"/>
      <c r="M155" s="209"/>
      <c r="N155" s="218"/>
      <c r="O155" s="219"/>
      <c r="P155" s="218"/>
      <c r="Q155" s="219"/>
      <c r="R155" s="218"/>
      <c r="S155" s="219"/>
      <c r="T155" s="218"/>
      <c r="U155" s="401">
        <f t="shared" si="5"/>
        <v>0</v>
      </c>
      <c r="V155" s="402">
        <f t="shared" si="6"/>
        <v>0</v>
      </c>
      <c r="X155"/>
      <c r="Y155"/>
      <c r="Z155"/>
      <c r="AA155"/>
    </row>
    <row r="156" spans="1:27" ht="12.75" customHeight="1" x14ac:dyDescent="0.2">
      <c r="A156" s="144" t="str">
        <f>'t1'!A155</f>
        <v>RUOLO PROFESSIONALE - ASSISTENTE DELLINFORMAZIONE</v>
      </c>
      <c r="B156" s="206" t="str">
        <f>'t1'!B155</f>
        <v>PATINZ</v>
      </c>
      <c r="C156" s="209"/>
      <c r="D156" s="218"/>
      <c r="E156" s="209"/>
      <c r="F156" s="218"/>
      <c r="G156" s="209"/>
      <c r="H156" s="218"/>
      <c r="I156" s="209"/>
      <c r="J156" s="218"/>
      <c r="K156" s="209"/>
      <c r="L156" s="218"/>
      <c r="M156" s="209"/>
      <c r="N156" s="218"/>
      <c r="O156" s="219"/>
      <c r="P156" s="218"/>
      <c r="Q156" s="219"/>
      <c r="R156" s="218"/>
      <c r="S156" s="219"/>
      <c r="T156" s="218"/>
      <c r="U156" s="401">
        <f t="shared" si="5"/>
        <v>0</v>
      </c>
      <c r="V156" s="402">
        <f t="shared" si="6"/>
        <v>0</v>
      </c>
      <c r="X156"/>
      <c r="Y156"/>
      <c r="Z156"/>
      <c r="AA156"/>
    </row>
    <row r="157" spans="1:27" ht="12.75" customHeight="1" x14ac:dyDescent="0.2">
      <c r="A157" s="144" t="str">
        <f>'t1'!A156</f>
        <v>RUOLO TECNICO - ASSISTENTE INFORMATICO</v>
      </c>
      <c r="B157" s="206" t="str">
        <f>'t1'!B156</f>
        <v>TATIFC</v>
      </c>
      <c r="C157" s="209"/>
      <c r="D157" s="218"/>
      <c r="E157" s="209"/>
      <c r="F157" s="218"/>
      <c r="G157" s="209"/>
      <c r="H157" s="218"/>
      <c r="I157" s="209"/>
      <c r="J157" s="218"/>
      <c r="K157" s="209"/>
      <c r="L157" s="218"/>
      <c r="M157" s="209"/>
      <c r="N157" s="218"/>
      <c r="O157" s="219"/>
      <c r="P157" s="218"/>
      <c r="Q157" s="219"/>
      <c r="R157" s="218"/>
      <c r="S157" s="219"/>
      <c r="T157" s="218"/>
      <c r="U157" s="401">
        <f t="shared" si="5"/>
        <v>0</v>
      </c>
      <c r="V157" s="402">
        <f t="shared" si="6"/>
        <v>0</v>
      </c>
      <c r="X157"/>
      <c r="Y157"/>
      <c r="Z157"/>
      <c r="AA157"/>
    </row>
    <row r="158" spans="1:27" ht="12.75" customHeight="1" x14ac:dyDescent="0.2">
      <c r="A158" s="144" t="str">
        <f>'t1'!A157</f>
        <v>RUOLO TECNICO - ASSISTENTE TECNICO</v>
      </c>
      <c r="B158" s="206" t="str">
        <f>'t1'!B157</f>
        <v>TAT119</v>
      </c>
      <c r="C158" s="209"/>
      <c r="D158" s="218"/>
      <c r="E158" s="209"/>
      <c r="F158" s="218"/>
      <c r="G158" s="209"/>
      <c r="H158" s="218"/>
      <c r="I158" s="209"/>
      <c r="J158" s="218"/>
      <c r="K158" s="209"/>
      <c r="L158" s="218"/>
      <c r="M158" s="209"/>
      <c r="N158" s="218"/>
      <c r="O158" s="219"/>
      <c r="P158" s="218"/>
      <c r="Q158" s="219"/>
      <c r="R158" s="218"/>
      <c r="S158" s="219"/>
      <c r="T158" s="218"/>
      <c r="U158" s="401">
        <f t="shared" si="5"/>
        <v>0</v>
      </c>
      <c r="V158" s="402">
        <f t="shared" si="6"/>
        <v>0</v>
      </c>
      <c r="X158"/>
      <c r="Y158"/>
      <c r="Z158"/>
      <c r="AA158"/>
    </row>
    <row r="159" spans="1:27" ht="12.75" customHeight="1" x14ac:dyDescent="0.2">
      <c r="A159" s="144" t="str">
        <f>'t1'!A158</f>
        <v>RUOLO TECNICO - PROFILI AREA ASSITENTI AD ESAURIMENTO</v>
      </c>
      <c r="B159" s="206" t="str">
        <f>'t1'!B158</f>
        <v>TAT162</v>
      </c>
      <c r="C159" s="209"/>
      <c r="D159" s="218"/>
      <c r="E159" s="209"/>
      <c r="F159" s="218"/>
      <c r="G159" s="209"/>
      <c r="H159" s="218"/>
      <c r="I159" s="209"/>
      <c r="J159" s="218"/>
      <c r="K159" s="209"/>
      <c r="L159" s="218"/>
      <c r="M159" s="209"/>
      <c r="N159" s="218"/>
      <c r="O159" s="219"/>
      <c r="P159" s="218"/>
      <c r="Q159" s="219"/>
      <c r="R159" s="218"/>
      <c r="S159" s="219"/>
      <c r="T159" s="218"/>
      <c r="U159" s="401">
        <f t="shared" ref="U159:U168" si="7">SUM(C159,E159,G159,I159,K159,M159,O159,Q159,S159)</f>
        <v>0</v>
      </c>
      <c r="V159" s="402">
        <f t="shared" ref="V159:V168" si="8">SUM(D159,F159,H159,J159,L159,N159,P159,R159,T159)</f>
        <v>0</v>
      </c>
      <c r="X159"/>
      <c r="Y159"/>
      <c r="Z159"/>
      <c r="AA159"/>
    </row>
    <row r="160" spans="1:27" ht="12.75" customHeight="1" x14ac:dyDescent="0.2">
      <c r="A160" s="144" t="str">
        <f>'t1'!A159</f>
        <v>RUOLO AMMINISTRATIVO - ASSISTENTE AMMINISTRATIVO</v>
      </c>
      <c r="B160" s="206" t="str">
        <f>'t1'!B159</f>
        <v>AAT117</v>
      </c>
      <c r="C160" s="209"/>
      <c r="D160" s="218"/>
      <c r="E160" s="209"/>
      <c r="F160" s="218"/>
      <c r="G160" s="209"/>
      <c r="H160" s="218"/>
      <c r="I160" s="209"/>
      <c r="J160" s="218"/>
      <c r="K160" s="209"/>
      <c r="L160" s="218"/>
      <c r="M160" s="209"/>
      <c r="N160" s="218"/>
      <c r="O160" s="219"/>
      <c r="P160" s="218"/>
      <c r="Q160" s="219"/>
      <c r="R160" s="218"/>
      <c r="S160" s="219"/>
      <c r="T160" s="218"/>
      <c r="U160" s="401">
        <f t="shared" si="7"/>
        <v>0</v>
      </c>
      <c r="V160" s="402">
        <f t="shared" si="8"/>
        <v>0</v>
      </c>
      <c r="X160"/>
      <c r="Y160"/>
      <c r="Z160"/>
      <c r="AA160"/>
    </row>
    <row r="161" spans="1:27" ht="12.75" customHeight="1" x14ac:dyDescent="0.2">
      <c r="A161" s="144" t="str">
        <f>'t1'!A160</f>
        <v>RUOLO SOCIOSANITARIO - OPERATORE SOCIOSANITARIO</v>
      </c>
      <c r="B161" s="206" t="str">
        <f>'t1'!B160</f>
        <v>KOP660</v>
      </c>
      <c r="C161" s="209"/>
      <c r="D161" s="218"/>
      <c r="E161" s="209"/>
      <c r="F161" s="218"/>
      <c r="G161" s="209"/>
      <c r="H161" s="218"/>
      <c r="I161" s="209"/>
      <c r="J161" s="218"/>
      <c r="K161" s="209"/>
      <c r="L161" s="218"/>
      <c r="M161" s="209"/>
      <c r="N161" s="218"/>
      <c r="O161" s="219"/>
      <c r="P161" s="218"/>
      <c r="Q161" s="219"/>
      <c r="R161" s="218"/>
      <c r="S161" s="219"/>
      <c r="T161" s="218"/>
      <c r="U161" s="401">
        <f t="shared" si="7"/>
        <v>0</v>
      </c>
      <c r="V161" s="402">
        <f t="shared" si="8"/>
        <v>0</v>
      </c>
      <c r="X161"/>
      <c r="Y161"/>
      <c r="Z161"/>
      <c r="AA161"/>
    </row>
    <row r="162" spans="1:27" ht="12.75" customHeight="1" x14ac:dyDescent="0.2">
      <c r="A162" s="144" t="str">
        <f>'t1'!A161</f>
        <v>RUOLO TECNICO - OPERATORE TECNICO SPECIALIZZATO</v>
      </c>
      <c r="B162" s="206" t="str">
        <f>'t1'!B161</f>
        <v>TOP059</v>
      </c>
      <c r="C162" s="209"/>
      <c r="D162" s="218"/>
      <c r="E162" s="209"/>
      <c r="F162" s="218"/>
      <c r="G162" s="209"/>
      <c r="H162" s="218"/>
      <c r="I162" s="209"/>
      <c r="J162" s="218"/>
      <c r="K162" s="209"/>
      <c r="L162" s="218"/>
      <c r="M162" s="209"/>
      <c r="N162" s="218"/>
      <c r="O162" s="219"/>
      <c r="P162" s="218"/>
      <c r="Q162" s="219"/>
      <c r="R162" s="218"/>
      <c r="S162" s="219"/>
      <c r="T162" s="218"/>
      <c r="U162" s="401">
        <f t="shared" si="7"/>
        <v>0</v>
      </c>
      <c r="V162" s="402">
        <f t="shared" si="8"/>
        <v>0</v>
      </c>
      <c r="X162"/>
      <c r="Y162"/>
      <c r="Z162"/>
      <c r="AA162"/>
    </row>
    <row r="163" spans="1:27" ht="12.75" customHeight="1" x14ac:dyDescent="0.2">
      <c r="A163" s="144" t="str">
        <f>'t1'!A162</f>
        <v>RUOLO AMMINISTRATIVO - COADIUTORE AMMINISTRATIVO SENIOR</v>
      </c>
      <c r="B163" s="206" t="str">
        <f>'t1'!B162</f>
        <v>AOP870</v>
      </c>
      <c r="C163" s="209"/>
      <c r="D163" s="218"/>
      <c r="E163" s="209"/>
      <c r="F163" s="218"/>
      <c r="G163" s="209"/>
      <c r="H163" s="218"/>
      <c r="I163" s="209"/>
      <c r="J163" s="218"/>
      <c r="K163" s="209"/>
      <c r="L163" s="218"/>
      <c r="M163" s="209"/>
      <c r="N163" s="218"/>
      <c r="O163" s="219"/>
      <c r="P163" s="218"/>
      <c r="Q163" s="219"/>
      <c r="R163" s="218"/>
      <c r="S163" s="219"/>
      <c r="T163" s="218"/>
      <c r="U163" s="401">
        <f t="shared" si="7"/>
        <v>0</v>
      </c>
      <c r="V163" s="402">
        <f t="shared" si="8"/>
        <v>0</v>
      </c>
      <c r="X163"/>
      <c r="Y163"/>
      <c r="Z163"/>
      <c r="AA163"/>
    </row>
    <row r="164" spans="1:27" ht="12.75" customHeight="1" x14ac:dyDescent="0.2">
      <c r="A164" s="144" t="str">
        <f>'t1'!A163</f>
        <v>PROFILI AREA DEGLI OPERATORI AD ESAURIMENTO</v>
      </c>
      <c r="B164" s="206" t="str">
        <f>'t1'!B163</f>
        <v>0OP269</v>
      </c>
      <c r="C164" s="209"/>
      <c r="D164" s="218"/>
      <c r="E164" s="209"/>
      <c r="F164" s="218"/>
      <c r="G164" s="209"/>
      <c r="H164" s="218"/>
      <c r="I164" s="209"/>
      <c r="J164" s="218"/>
      <c r="K164" s="209"/>
      <c r="L164" s="218"/>
      <c r="M164" s="209"/>
      <c r="N164" s="218"/>
      <c r="O164" s="219"/>
      <c r="P164" s="218"/>
      <c r="Q164" s="219"/>
      <c r="R164" s="218"/>
      <c r="S164" s="219"/>
      <c r="T164" s="218"/>
      <c r="U164" s="401">
        <f t="shared" si="7"/>
        <v>0</v>
      </c>
      <c r="V164" s="402">
        <f t="shared" si="8"/>
        <v>0</v>
      </c>
      <c r="X164"/>
      <c r="Y164"/>
      <c r="Z164"/>
      <c r="AA164"/>
    </row>
    <row r="165" spans="1:27" ht="12.75" customHeight="1" x14ac:dyDescent="0.2">
      <c r="A165" s="144" t="str">
        <f>'t1'!A164</f>
        <v>RUOLO TECNICO - OPERATORE TECNICO</v>
      </c>
      <c r="B165" s="206" t="str">
        <f>'t1'!B164</f>
        <v>TPT092</v>
      </c>
      <c r="C165" s="209"/>
      <c r="D165" s="218"/>
      <c r="E165" s="209"/>
      <c r="F165" s="218"/>
      <c r="G165" s="209"/>
      <c r="H165" s="218"/>
      <c r="I165" s="209"/>
      <c r="J165" s="218"/>
      <c r="K165" s="209"/>
      <c r="L165" s="218"/>
      <c r="M165" s="209"/>
      <c r="N165" s="218"/>
      <c r="O165" s="219"/>
      <c r="P165" s="218"/>
      <c r="Q165" s="219"/>
      <c r="R165" s="218"/>
      <c r="S165" s="219"/>
      <c r="T165" s="218"/>
      <c r="U165" s="401">
        <f t="shared" si="7"/>
        <v>0</v>
      </c>
      <c r="V165" s="402">
        <f t="shared" si="8"/>
        <v>0</v>
      </c>
      <c r="X165"/>
      <c r="Y165"/>
      <c r="Z165"/>
      <c r="AA165"/>
    </row>
    <row r="166" spans="1:27" ht="12.75" customHeight="1" x14ac:dyDescent="0.2">
      <c r="A166" s="144" t="str">
        <f>'t1'!A165</f>
        <v>RUOLO AMMINISTRATIVO - COADIUTORE AMMINISTRATIVO</v>
      </c>
      <c r="B166" s="206" t="str">
        <f>'t1'!B165</f>
        <v>APT017</v>
      </c>
      <c r="C166" s="209"/>
      <c r="D166" s="218"/>
      <c r="E166" s="209"/>
      <c r="F166" s="218"/>
      <c r="G166" s="209"/>
      <c r="H166" s="218"/>
      <c r="I166" s="209"/>
      <c r="J166" s="218"/>
      <c r="K166" s="209"/>
      <c r="L166" s="218"/>
      <c r="M166" s="209"/>
      <c r="N166" s="218"/>
      <c r="O166" s="219"/>
      <c r="P166" s="218"/>
      <c r="Q166" s="219"/>
      <c r="R166" s="218"/>
      <c r="S166" s="219"/>
      <c r="T166" s="218"/>
      <c r="U166" s="401">
        <f t="shared" si="7"/>
        <v>0</v>
      </c>
      <c r="V166" s="402">
        <f t="shared" si="8"/>
        <v>0</v>
      </c>
      <c r="X166"/>
      <c r="Y166"/>
      <c r="Z166"/>
      <c r="AA166"/>
    </row>
    <row r="167" spans="1:27" ht="12.75" customHeight="1" x14ac:dyDescent="0.2">
      <c r="A167" s="144" t="str">
        <f>'t1'!A166</f>
        <v>PROFILI AREA PERSONALE DI SUPPORTO AD ESAURIMENTO</v>
      </c>
      <c r="B167" s="206" t="str">
        <f>'t1'!B166</f>
        <v>0PTSPR</v>
      </c>
      <c r="C167" s="209"/>
      <c r="D167" s="218"/>
      <c r="E167" s="209"/>
      <c r="F167" s="218"/>
      <c r="G167" s="209"/>
      <c r="H167" s="218"/>
      <c r="I167" s="209"/>
      <c r="J167" s="218"/>
      <c r="K167" s="209"/>
      <c r="L167" s="218"/>
      <c r="M167" s="209"/>
      <c r="N167" s="218"/>
      <c r="O167" s="219"/>
      <c r="P167" s="218"/>
      <c r="Q167" s="219"/>
      <c r="R167" s="218"/>
      <c r="S167" s="219"/>
      <c r="T167" s="218"/>
      <c r="U167" s="401">
        <f t="shared" si="7"/>
        <v>0</v>
      </c>
      <c r="V167" s="402">
        <f t="shared" si="8"/>
        <v>0</v>
      </c>
      <c r="X167"/>
      <c r="Y167"/>
      <c r="Z167"/>
      <c r="AA167"/>
    </row>
    <row r="168" spans="1:27" ht="12.75" customHeight="1" thickBot="1" x14ac:dyDescent="0.25">
      <c r="A168" s="144" t="str">
        <f>'t1'!A167</f>
        <v>CONTRATTISTI</v>
      </c>
      <c r="B168" s="206" t="str">
        <f>'t1'!B167</f>
        <v>000061</v>
      </c>
      <c r="C168" s="209"/>
      <c r="D168" s="218"/>
      <c r="E168" s="209"/>
      <c r="F168" s="218"/>
      <c r="G168" s="209"/>
      <c r="H168" s="218"/>
      <c r="I168" s="209"/>
      <c r="J168" s="218"/>
      <c r="K168" s="209"/>
      <c r="L168" s="218"/>
      <c r="M168" s="209"/>
      <c r="N168" s="218"/>
      <c r="O168" s="219"/>
      <c r="P168" s="218"/>
      <c r="Q168" s="219"/>
      <c r="R168" s="218"/>
      <c r="S168" s="219"/>
      <c r="T168" s="218"/>
      <c r="U168" s="401">
        <f t="shared" si="7"/>
        <v>0</v>
      </c>
      <c r="V168" s="402">
        <f t="shared" si="8"/>
        <v>0</v>
      </c>
      <c r="X168"/>
      <c r="Y168"/>
      <c r="Z168"/>
      <c r="AA168"/>
    </row>
    <row r="169" spans="1:27" ht="13.5" customHeight="1" thickTop="1" thickBot="1" x14ac:dyDescent="0.25">
      <c r="A169" s="276" t="s">
        <v>265</v>
      </c>
      <c r="B169" s="91"/>
      <c r="C169" s="393">
        <f>SUM(C7:C168)</f>
        <v>0</v>
      </c>
      <c r="D169" s="392">
        <f t="shared" ref="D169:N169" si="9">SUM(D7:D168)</f>
        <v>0</v>
      </c>
      <c r="E169" s="393">
        <f t="shared" si="9"/>
        <v>0</v>
      </c>
      <c r="F169" s="392">
        <f t="shared" si="9"/>
        <v>0</v>
      </c>
      <c r="G169" s="393">
        <f>SUM(G7:G168)</f>
        <v>0</v>
      </c>
      <c r="H169" s="392">
        <f>SUM(H7:H168)</f>
        <v>0</v>
      </c>
      <c r="I169" s="393">
        <f t="shared" si="9"/>
        <v>0</v>
      </c>
      <c r="J169" s="392">
        <f t="shared" si="9"/>
        <v>0</v>
      </c>
      <c r="K169" s="393">
        <f>SUM(K7:K168)</f>
        <v>0</v>
      </c>
      <c r="L169" s="392">
        <f>SUM(L7:L168)</f>
        <v>0</v>
      </c>
      <c r="M169" s="393">
        <f t="shared" si="9"/>
        <v>0</v>
      </c>
      <c r="N169" s="392">
        <f t="shared" si="9"/>
        <v>0</v>
      </c>
      <c r="O169" s="393">
        <f t="shared" ref="O169:V169" si="10">SUM(O7:O168)</f>
        <v>0</v>
      </c>
      <c r="P169" s="392">
        <f t="shared" si="10"/>
        <v>0</v>
      </c>
      <c r="Q169" s="393">
        <f>SUM(Q7:Q168)</f>
        <v>0</v>
      </c>
      <c r="R169" s="392">
        <f>SUM(R7:R168)</f>
        <v>0</v>
      </c>
      <c r="S169" s="393">
        <f t="shared" si="10"/>
        <v>0</v>
      </c>
      <c r="T169" s="392">
        <f t="shared" si="10"/>
        <v>0</v>
      </c>
      <c r="U169" s="393">
        <f t="shared" si="10"/>
        <v>0</v>
      </c>
      <c r="V169" s="392">
        <f t="shared" si="10"/>
        <v>0</v>
      </c>
      <c r="X169"/>
      <c r="Y169"/>
      <c r="Z169"/>
      <c r="AA169"/>
    </row>
    <row r="170" spans="1:27" ht="18.75" customHeight="1" x14ac:dyDescent="0.2">
      <c r="A170" s="471" t="s">
        <v>293</v>
      </c>
      <c r="B170" s="472"/>
      <c r="C170" s="471"/>
      <c r="D170" s="471"/>
      <c r="E170" s="471"/>
      <c r="F170" s="471"/>
      <c r="G170" s="471"/>
      <c r="H170" s="471"/>
      <c r="I170" s="471"/>
      <c r="J170" s="471"/>
      <c r="K170" s="471"/>
      <c r="L170" s="471"/>
      <c r="M170" s="471"/>
      <c r="N170" s="471"/>
      <c r="O170" s="471"/>
      <c r="P170" s="471"/>
      <c r="S170" s="471"/>
      <c r="T170" s="471"/>
      <c r="U170" s="471"/>
      <c r="V170" s="471"/>
    </row>
    <row r="171" spans="1:27" ht="10.35" customHeight="1" x14ac:dyDescent="0.2">
      <c r="A171" s="740" t="s">
        <v>258</v>
      </c>
      <c r="B171" s="740"/>
      <c r="C171" s="740"/>
      <c r="D171" s="740"/>
      <c r="E171" s="740"/>
      <c r="F171" s="740"/>
      <c r="G171" s="740"/>
      <c r="H171" s="740"/>
      <c r="I171" s="740"/>
      <c r="J171" s="740"/>
      <c r="K171" s="740"/>
      <c r="L171" s="740"/>
      <c r="M171" s="740"/>
      <c r="N171" s="740"/>
      <c r="O171" s="740"/>
      <c r="P171" s="740"/>
      <c r="S171" s="740"/>
      <c r="T171" s="740"/>
      <c r="U171" s="740"/>
      <c r="V171" s="740"/>
    </row>
    <row r="172" spans="1:27" x14ac:dyDescent="0.2">
      <c r="A172" s="19" t="s">
        <v>663</v>
      </c>
      <c r="B172" s="472"/>
      <c r="C172" s="471"/>
      <c r="D172" s="471"/>
      <c r="E172" s="471"/>
      <c r="F172" s="471"/>
      <c r="G172" s="471"/>
      <c r="H172" s="471"/>
      <c r="I172" s="471"/>
      <c r="J172" s="471"/>
      <c r="K172" s="471"/>
      <c r="L172" s="471"/>
      <c r="M172" s="471"/>
      <c r="N172" s="471"/>
      <c r="O172" s="471"/>
      <c r="P172" s="471"/>
      <c r="S172" s="471"/>
      <c r="T172" s="471"/>
      <c r="U172" s="471"/>
      <c r="V172" s="471"/>
    </row>
    <row r="173" spans="1:27" ht="10.35" customHeight="1" x14ac:dyDescent="0.2">
      <c r="A173" s="740" t="s">
        <v>661</v>
      </c>
      <c r="B173" s="740"/>
      <c r="C173" s="740"/>
      <c r="D173" s="740"/>
      <c r="E173" s="740"/>
      <c r="F173" s="740"/>
      <c r="G173" s="740"/>
      <c r="H173" s="740"/>
      <c r="I173" s="740"/>
      <c r="J173" s="740"/>
      <c r="K173" s="740"/>
      <c r="L173" s="740"/>
      <c r="M173" s="740"/>
      <c r="N173" s="740"/>
      <c r="O173" s="740"/>
      <c r="P173" s="740"/>
      <c r="S173" s="740"/>
      <c r="T173" s="740"/>
      <c r="U173" s="740"/>
      <c r="V173" s="19"/>
    </row>
    <row r="174" spans="1:27" x14ac:dyDescent="0.2">
      <c r="A174" s="19" t="s">
        <v>662</v>
      </c>
      <c r="B174" s="472"/>
      <c r="C174" s="471"/>
      <c r="D174" s="471"/>
      <c r="E174" s="471"/>
      <c r="F174" s="471"/>
      <c r="G174" s="471"/>
      <c r="H174" s="471"/>
      <c r="I174" s="471"/>
      <c r="J174" s="471"/>
      <c r="K174" s="471"/>
      <c r="L174" s="471"/>
      <c r="M174" s="471"/>
      <c r="N174" s="471"/>
      <c r="O174" s="471"/>
      <c r="P174" s="471"/>
      <c r="S174" s="471"/>
      <c r="T174" s="471"/>
      <c r="U174" s="471"/>
      <c r="V174" s="471"/>
    </row>
    <row r="280" spans="17:18" x14ac:dyDescent="0.2">
      <c r="Q280" s="963"/>
      <c r="R280" s="963"/>
    </row>
    <row r="282" spans="17:18" x14ac:dyDescent="0.2">
      <c r="Q282" s="963"/>
      <c r="R282" s="963"/>
    </row>
  </sheetData>
  <sheetProtection algorithmName="SHA-512" hashValue="IFp819jP3a57uqW+FBoRx7WVrk3Rq9zerLlHIcWQ13e7TJA/FiKbL+zubJv3nBdLXFeNlgKJpQoyI6eFd5obVQ==" saltValue="opwNs/hnVDqolvWhAQ5DyA==" spinCount="100000" sheet="1" formatColumns="0" selectLockedCells="1" autoFilter="0"/>
  <mergeCells count="22">
    <mergeCell ref="E5:F5"/>
    <mergeCell ref="C4:D4"/>
    <mergeCell ref="E4:F4"/>
    <mergeCell ref="I5:J5"/>
    <mergeCell ref="G5:H5"/>
    <mergeCell ref="I4:J4"/>
    <mergeCell ref="A1:T1"/>
    <mergeCell ref="O4:P4"/>
    <mergeCell ref="O5:P5"/>
    <mergeCell ref="K4:L4"/>
    <mergeCell ref="M4:N4"/>
    <mergeCell ref="G4:H4"/>
    <mergeCell ref="N2:V2"/>
    <mergeCell ref="K5:L5"/>
    <mergeCell ref="S4:T4"/>
    <mergeCell ref="C5:D5"/>
    <mergeCell ref="U5:V5"/>
    <mergeCell ref="Q4:R4"/>
    <mergeCell ref="Q5:R5"/>
    <mergeCell ref="U4:V4"/>
    <mergeCell ref="S5:T5"/>
    <mergeCell ref="M5:N5"/>
  </mergeCells>
  <phoneticPr fontId="31" type="noConversion"/>
  <conditionalFormatting sqref="Q7:R53 A7:P168 S7:V168">
    <cfRule type="expression" dxfId="23" priority="2" stopIfTrue="1">
      <formula>$W7&gt;0</formula>
    </cfRule>
  </conditionalFormatting>
  <conditionalFormatting sqref="Q54:R136 Q141:R168">
    <cfRule type="expression" dxfId="22" priority="10" stopIfTrue="1">
      <formula>$W49&gt;0</formula>
    </cfRule>
  </conditionalFormatting>
  <conditionalFormatting sqref="Q137:R140">
    <cfRule type="expression" dxfId="21" priority="16" stopIfTrue="1">
      <formula>$W128&gt;0</formula>
    </cfRule>
  </conditionalFormatting>
  <printOptions horizontalCentered="1" verticalCentered="1"/>
  <pageMargins left="0.19685039370078741" right="0.19685039370078741" top="0.15748031496062992" bottom="0.15748031496062992" header="0.19685039370078741" footer="0.19685039370078741"/>
  <pageSetup paperSize="9" scale="8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3"/>
  <dimension ref="A1:W265"/>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1.7109375" style="70" customWidth="1"/>
    <col min="2" max="2" width="8.7109375" style="69" customWidth="1"/>
    <col min="3" max="6" width="7.7109375" style="70" customWidth="1"/>
    <col min="7" max="8" width="8.28515625" style="70" customWidth="1"/>
    <col min="9" max="10" width="8.42578125" style="70" customWidth="1"/>
    <col min="11" max="12" width="8.7109375" style="70" customWidth="1"/>
    <col min="13" max="22" width="8.28515625" style="70" customWidth="1"/>
    <col min="23" max="23" width="5.7109375" style="70" hidden="1" customWidth="1"/>
    <col min="24" max="16384" width="10.7109375" style="70"/>
  </cols>
  <sheetData>
    <row r="1" spans="1:23" s="3" customFormat="1" ht="87" customHeight="1" x14ac:dyDescent="0.2">
      <c r="A1" s="2052" t="str">
        <f>'t1'!A1</f>
        <v>SERVIZIO SANITARIO NAZIONALE - anno 2024</v>
      </c>
      <c r="B1" s="2052"/>
      <c r="C1" s="2052"/>
      <c r="D1" s="2052"/>
      <c r="E1" s="2052"/>
      <c r="F1" s="2052"/>
      <c r="G1" s="2052"/>
      <c r="H1" s="2052"/>
      <c r="I1" s="2052"/>
      <c r="J1" s="2052"/>
      <c r="K1" s="327"/>
      <c r="L1" s="327"/>
      <c r="M1" s="327"/>
      <c r="N1" s="327"/>
      <c r="O1" s="327"/>
      <c r="P1" s="327"/>
      <c r="Q1" s="327"/>
      <c r="R1" s="327"/>
      <c r="S1" s="327"/>
      <c r="T1" s="327"/>
      <c r="V1" s="292"/>
      <c r="W1"/>
    </row>
    <row r="2" spans="1:23" ht="30" customHeight="1" thickBot="1" x14ac:dyDescent="0.25">
      <c r="A2" s="68"/>
      <c r="D2" s="71"/>
      <c r="H2" s="2053"/>
      <c r="I2" s="2053"/>
      <c r="J2" s="2053"/>
      <c r="K2" s="2053"/>
      <c r="L2" s="2053"/>
      <c r="M2" s="2053"/>
      <c r="N2" s="2053"/>
      <c r="O2" s="2053"/>
      <c r="P2" s="2053"/>
      <c r="Q2" s="2053"/>
      <c r="R2" s="2053"/>
      <c r="S2" s="2053"/>
      <c r="T2" s="2053"/>
      <c r="U2" s="2053"/>
      <c r="V2" s="2053"/>
    </row>
    <row r="3" spans="1:23" ht="15" customHeight="1" thickBot="1" x14ac:dyDescent="0.25">
      <c r="A3" s="72"/>
      <c r="B3" s="73"/>
      <c r="C3" s="74" t="s">
        <v>437</v>
      </c>
      <c r="D3" s="75"/>
      <c r="E3" s="75"/>
      <c r="F3" s="75"/>
      <c r="G3" s="75"/>
      <c r="H3" s="75"/>
      <c r="I3" s="75"/>
      <c r="J3" s="75"/>
      <c r="K3" s="75"/>
      <c r="L3" s="75"/>
      <c r="M3" s="75"/>
      <c r="N3" s="75"/>
      <c r="O3" s="75"/>
      <c r="P3" s="75"/>
      <c r="Q3" s="75"/>
      <c r="R3" s="75"/>
      <c r="S3" s="75"/>
      <c r="T3" s="75"/>
      <c r="U3" s="75"/>
      <c r="V3" s="76"/>
    </row>
    <row r="4" spans="1:23" ht="43.5" customHeight="1" thickTop="1" x14ac:dyDescent="0.2">
      <c r="A4" s="259" t="s">
        <v>330</v>
      </c>
      <c r="B4" s="77" t="s">
        <v>262</v>
      </c>
      <c r="C4" s="2070" t="s">
        <v>714</v>
      </c>
      <c r="D4" s="2079"/>
      <c r="E4" s="2070" t="s">
        <v>291</v>
      </c>
      <c r="F4" s="2079"/>
      <c r="G4" s="2070" t="s">
        <v>934</v>
      </c>
      <c r="H4" s="2071"/>
      <c r="I4" s="2072" t="s">
        <v>721</v>
      </c>
      <c r="J4" s="2073"/>
      <c r="K4" s="2070" t="s">
        <v>722</v>
      </c>
      <c r="L4" s="2071"/>
      <c r="M4" s="2070" t="s">
        <v>497</v>
      </c>
      <c r="N4" s="2071"/>
      <c r="O4" s="2072" t="s">
        <v>498</v>
      </c>
      <c r="P4" s="2078"/>
      <c r="Q4" s="2070" t="s">
        <v>1461</v>
      </c>
      <c r="R4" s="2071"/>
      <c r="S4" s="2072" t="s">
        <v>1462</v>
      </c>
      <c r="T4" s="2078"/>
      <c r="U4" s="2074" t="s">
        <v>265</v>
      </c>
      <c r="V4" s="2075"/>
    </row>
    <row r="5" spans="1:23" x14ac:dyDescent="0.2">
      <c r="A5" s="800" t="s">
        <v>954</v>
      </c>
      <c r="B5" s="77"/>
      <c r="C5" s="2068" t="s">
        <v>723</v>
      </c>
      <c r="D5" s="2069"/>
      <c r="E5" s="2068" t="s">
        <v>724</v>
      </c>
      <c r="F5" s="2069"/>
      <c r="G5" s="2068" t="s">
        <v>725</v>
      </c>
      <c r="H5" s="2069"/>
      <c r="I5" s="2068" t="s">
        <v>726</v>
      </c>
      <c r="J5" s="2069"/>
      <c r="K5" s="2068" t="s">
        <v>727</v>
      </c>
      <c r="L5" s="2069"/>
      <c r="M5" s="2068" t="s">
        <v>728</v>
      </c>
      <c r="N5" s="2069"/>
      <c r="O5" s="2068" t="s">
        <v>729</v>
      </c>
      <c r="P5" s="2069"/>
      <c r="Q5" s="2068" t="s">
        <v>908</v>
      </c>
      <c r="R5" s="2069"/>
      <c r="S5" s="2068" t="s">
        <v>1061</v>
      </c>
      <c r="T5" s="2069"/>
      <c r="U5" s="2076"/>
      <c r="V5" s="2077"/>
    </row>
    <row r="6" spans="1:23" ht="10.8" thickBot="1" x14ac:dyDescent="0.25">
      <c r="A6" s="78"/>
      <c r="B6" s="79"/>
      <c r="C6" s="576" t="s">
        <v>263</v>
      </c>
      <c r="D6" s="577" t="s">
        <v>264</v>
      </c>
      <c r="E6" s="576" t="s">
        <v>263</v>
      </c>
      <c r="F6" s="577" t="s">
        <v>264</v>
      </c>
      <c r="G6" s="576" t="s">
        <v>263</v>
      </c>
      <c r="H6" s="577" t="s">
        <v>264</v>
      </c>
      <c r="I6" s="576" t="s">
        <v>263</v>
      </c>
      <c r="J6" s="577" t="s">
        <v>264</v>
      </c>
      <c r="K6" s="576" t="s">
        <v>263</v>
      </c>
      <c r="L6" s="577" t="s">
        <v>264</v>
      </c>
      <c r="M6" s="576" t="s">
        <v>263</v>
      </c>
      <c r="N6" s="577" t="s">
        <v>264</v>
      </c>
      <c r="O6" s="576" t="s">
        <v>263</v>
      </c>
      <c r="P6" s="577" t="s">
        <v>264</v>
      </c>
      <c r="Q6" s="576" t="s">
        <v>263</v>
      </c>
      <c r="R6" s="577" t="s">
        <v>264</v>
      </c>
      <c r="S6" s="576" t="s">
        <v>263</v>
      </c>
      <c r="T6" s="577" t="s">
        <v>264</v>
      </c>
      <c r="U6" s="576" t="s">
        <v>263</v>
      </c>
      <c r="V6" s="578" t="s">
        <v>264</v>
      </c>
    </row>
    <row r="7" spans="1:23" ht="12" customHeight="1" thickTop="1" x14ac:dyDescent="0.2">
      <c r="A7" s="18" t="str">
        <f>'t1'!A6</f>
        <v>DIRETTORE GENERALE</v>
      </c>
      <c r="B7" s="217" t="str">
        <f>'t1'!B6</f>
        <v>0D0097</v>
      </c>
      <c r="C7" s="640"/>
      <c r="D7" s="641"/>
      <c r="E7" s="640"/>
      <c r="F7" s="641"/>
      <c r="G7" s="640"/>
      <c r="H7" s="641"/>
      <c r="I7" s="640"/>
      <c r="J7" s="642"/>
      <c r="K7" s="640"/>
      <c r="L7" s="641"/>
      <c r="M7" s="640"/>
      <c r="N7" s="641"/>
      <c r="O7" s="640"/>
      <c r="P7" s="642"/>
      <c r="Q7" s="741"/>
      <c r="R7" s="742"/>
      <c r="S7" s="743"/>
      <c r="T7" s="742"/>
      <c r="U7" s="403">
        <f>SUM(C7,E7,G7,I7,K7,M7,O7,Q7,S7)</f>
        <v>0</v>
      </c>
      <c r="V7" s="404">
        <f>SUM(D7,F7,H7,J7,L7,N7,P7,R7,T7)</f>
        <v>0</v>
      </c>
      <c r="W7" s="70">
        <f>'t1'!M6</f>
        <v>0</v>
      </c>
    </row>
    <row r="8" spans="1:23" ht="12" customHeight="1" x14ac:dyDescent="0.2">
      <c r="A8" s="144" t="str">
        <f>'t1'!A7</f>
        <v>DIRETTORE SANITARIO</v>
      </c>
      <c r="B8" s="206" t="str">
        <f>'t1'!B7</f>
        <v>0D0482</v>
      </c>
      <c r="C8" s="643"/>
      <c r="D8" s="644"/>
      <c r="E8" s="643"/>
      <c r="F8" s="644"/>
      <c r="G8" s="643"/>
      <c r="H8" s="644"/>
      <c r="I8" s="643"/>
      <c r="J8" s="645"/>
      <c r="K8" s="643"/>
      <c r="L8" s="644"/>
      <c r="M8" s="643"/>
      <c r="N8" s="644"/>
      <c r="O8" s="643"/>
      <c r="P8" s="645"/>
      <c r="Q8" s="215"/>
      <c r="R8" s="744"/>
      <c r="S8" s="745"/>
      <c r="T8" s="744"/>
      <c r="U8" s="403">
        <f t="shared" ref="U8:U71" si="0">SUM(C8,E8,G8,I8,K8,M8,O8,Q8,S8)</f>
        <v>0</v>
      </c>
      <c r="V8" s="404">
        <f t="shared" ref="V8:V71" si="1">SUM(D8,F8,H8,J8,L8,N8,P8,R8,T8)</f>
        <v>0</v>
      </c>
      <c r="W8" s="70">
        <f>'t1'!M7</f>
        <v>0</v>
      </c>
    </row>
    <row r="9" spans="1:23" ht="12" customHeight="1" x14ac:dyDescent="0.2">
      <c r="A9" s="144" t="str">
        <f>'t1'!A8</f>
        <v>DIRETTORE AMMINISTRATIVO</v>
      </c>
      <c r="B9" s="206" t="str">
        <f>'t1'!B8</f>
        <v>0D0163</v>
      </c>
      <c r="C9" s="643"/>
      <c r="D9" s="644"/>
      <c r="E9" s="643"/>
      <c r="F9" s="644"/>
      <c r="G9" s="643"/>
      <c r="H9" s="644"/>
      <c r="I9" s="643"/>
      <c r="J9" s="645"/>
      <c r="K9" s="643"/>
      <c r="L9" s="644"/>
      <c r="M9" s="643"/>
      <c r="N9" s="644"/>
      <c r="O9" s="643"/>
      <c r="P9" s="645"/>
      <c r="Q9" s="215"/>
      <c r="R9" s="744"/>
      <c r="S9" s="745"/>
      <c r="T9" s="744"/>
      <c r="U9" s="403">
        <f t="shared" si="0"/>
        <v>0</v>
      </c>
      <c r="V9" s="404">
        <f t="shared" si="1"/>
        <v>0</v>
      </c>
      <c r="W9" s="70">
        <f>'t1'!M8</f>
        <v>0</v>
      </c>
    </row>
    <row r="10" spans="1:23" ht="12" customHeight="1" x14ac:dyDescent="0.2">
      <c r="A10" s="144" t="str">
        <f>'t1'!A9</f>
        <v>DIRETTORE DEI SERVIZI SOCIALI</v>
      </c>
      <c r="B10" s="206" t="str">
        <f>'t1'!B9</f>
        <v>0D0484</v>
      </c>
      <c r="C10" s="643"/>
      <c r="D10" s="644"/>
      <c r="E10" s="643"/>
      <c r="F10" s="644"/>
      <c r="G10" s="643"/>
      <c r="H10" s="644"/>
      <c r="I10" s="643"/>
      <c r="J10" s="645"/>
      <c r="K10" s="643"/>
      <c r="L10" s="644"/>
      <c r="M10" s="643"/>
      <c r="N10" s="644"/>
      <c r="O10" s="643"/>
      <c r="P10" s="645"/>
      <c r="Q10" s="215"/>
      <c r="R10" s="744"/>
      <c r="S10" s="745"/>
      <c r="T10" s="744"/>
      <c r="U10" s="403">
        <f t="shared" si="0"/>
        <v>0</v>
      </c>
      <c r="V10" s="404">
        <f t="shared" si="1"/>
        <v>0</v>
      </c>
      <c r="W10" s="70">
        <f>'t1'!M9</f>
        <v>0</v>
      </c>
    </row>
    <row r="11" spans="1:23" ht="12" customHeight="1" x14ac:dyDescent="0.2">
      <c r="A11" s="144" t="str">
        <f>'t1'!A10</f>
        <v>DIR. MEDICO CON INC. STRUTTURA COMPLESSA (RAPP. ESCLUSIVO)</v>
      </c>
      <c r="B11" s="206" t="str">
        <f>'t1'!B10</f>
        <v>SD0E33</v>
      </c>
      <c r="C11" s="643"/>
      <c r="D11" s="644"/>
      <c r="E11" s="643"/>
      <c r="F11" s="644"/>
      <c r="G11" s="643"/>
      <c r="H11" s="644"/>
      <c r="I11" s="643"/>
      <c r="J11" s="645"/>
      <c r="K11" s="643"/>
      <c r="L11" s="644"/>
      <c r="M11" s="643"/>
      <c r="N11" s="644"/>
      <c r="O11" s="643"/>
      <c r="P11" s="645"/>
      <c r="Q11" s="215"/>
      <c r="R11" s="744"/>
      <c r="S11" s="745"/>
      <c r="T11" s="744"/>
      <c r="U11" s="403">
        <f t="shared" si="0"/>
        <v>0</v>
      </c>
      <c r="V11" s="404">
        <f t="shared" si="1"/>
        <v>0</v>
      </c>
      <c r="W11" s="70">
        <f>'t1'!M10</f>
        <v>0</v>
      </c>
    </row>
    <row r="12" spans="1:23" ht="12" customHeight="1" x14ac:dyDescent="0.2">
      <c r="A12" s="144" t="str">
        <f>'t1'!A11</f>
        <v>DIR. MEDICO CON INC. DI STRUTTURA COMPLESSA (RAPP. NON ESCL.</v>
      </c>
      <c r="B12" s="206" t="str">
        <f>'t1'!B11</f>
        <v>SD0N33</v>
      </c>
      <c r="C12" s="643"/>
      <c r="D12" s="644"/>
      <c r="E12" s="643"/>
      <c r="F12" s="644"/>
      <c r="G12" s="643"/>
      <c r="H12" s="644"/>
      <c r="I12" s="643"/>
      <c r="J12" s="645"/>
      <c r="K12" s="643"/>
      <c r="L12" s="644"/>
      <c r="M12" s="643"/>
      <c r="N12" s="644"/>
      <c r="O12" s="643"/>
      <c r="P12" s="645"/>
      <c r="Q12" s="215"/>
      <c r="R12" s="744"/>
      <c r="S12" s="745"/>
      <c r="T12" s="744"/>
      <c r="U12" s="403">
        <f t="shared" si="0"/>
        <v>0</v>
      </c>
      <c r="V12" s="404">
        <f t="shared" si="1"/>
        <v>0</v>
      </c>
      <c r="W12" s="70">
        <f>'t1'!M11</f>
        <v>0</v>
      </c>
    </row>
    <row r="13" spans="1:23" ht="12" customHeight="1" x14ac:dyDescent="0.2">
      <c r="A13" s="144" t="str">
        <f>'t1'!A12</f>
        <v>DIR. MEDICO CON INCARICO DI STRUTTURA SEMPLICE (RAPP. ESCLUS</v>
      </c>
      <c r="B13" s="206" t="str">
        <f>'t1'!B12</f>
        <v>SD0E34</v>
      </c>
      <c r="C13" s="643"/>
      <c r="D13" s="644"/>
      <c r="E13" s="643"/>
      <c r="F13" s="644"/>
      <c r="G13" s="643"/>
      <c r="H13" s="644"/>
      <c r="I13" s="643"/>
      <c r="J13" s="645"/>
      <c r="K13" s="643"/>
      <c r="L13" s="644"/>
      <c r="M13" s="643"/>
      <c r="N13" s="644"/>
      <c r="O13" s="643"/>
      <c r="P13" s="645"/>
      <c r="Q13" s="215"/>
      <c r="R13" s="744"/>
      <c r="S13" s="745"/>
      <c r="T13" s="744"/>
      <c r="U13" s="403">
        <f t="shared" si="0"/>
        <v>0</v>
      </c>
      <c r="V13" s="404">
        <f t="shared" si="1"/>
        <v>0</v>
      </c>
      <c r="W13" s="70">
        <f>'t1'!M12</f>
        <v>0</v>
      </c>
    </row>
    <row r="14" spans="1:23" ht="12" customHeight="1" x14ac:dyDescent="0.2">
      <c r="A14" s="144" t="str">
        <f>'t1'!A13</f>
        <v>DIR. MEDICO CON INCARICO STRUTTURA SEMPLICE (RAPP. NON ESCL.</v>
      </c>
      <c r="B14" s="206" t="str">
        <f>'t1'!B13</f>
        <v>SD0N34</v>
      </c>
      <c r="C14" s="643"/>
      <c r="D14" s="644"/>
      <c r="E14" s="643"/>
      <c r="F14" s="644"/>
      <c r="G14" s="643"/>
      <c r="H14" s="644"/>
      <c r="I14" s="643"/>
      <c r="J14" s="645"/>
      <c r="K14" s="643"/>
      <c r="L14" s="644"/>
      <c r="M14" s="643"/>
      <c r="N14" s="644"/>
      <c r="O14" s="643"/>
      <c r="P14" s="645"/>
      <c r="Q14" s="215"/>
      <c r="R14" s="744"/>
      <c r="S14" s="745"/>
      <c r="T14" s="744"/>
      <c r="U14" s="403">
        <f t="shared" si="0"/>
        <v>0</v>
      </c>
      <c r="V14" s="404">
        <f t="shared" si="1"/>
        <v>0</v>
      </c>
      <c r="W14" s="70">
        <f>'t1'!M13</f>
        <v>0</v>
      </c>
    </row>
    <row r="15" spans="1:23" ht="12" customHeight="1" x14ac:dyDescent="0.2">
      <c r="A15" s="144" t="str">
        <f>'t1'!A14</f>
        <v>DIRIGENTI MEDICI CON ALTRI INCAR. PROF.LI (RAPP. ESCLUSIVO)</v>
      </c>
      <c r="B15" s="206" t="str">
        <f>'t1'!B14</f>
        <v>SD0035</v>
      </c>
      <c r="C15" s="643"/>
      <c r="D15" s="644"/>
      <c r="E15" s="643"/>
      <c r="F15" s="644"/>
      <c r="G15" s="643"/>
      <c r="H15" s="644"/>
      <c r="I15" s="643"/>
      <c r="J15" s="645"/>
      <c r="K15" s="643"/>
      <c r="L15" s="644"/>
      <c r="M15" s="643"/>
      <c r="N15" s="644"/>
      <c r="O15" s="643"/>
      <c r="P15" s="645"/>
      <c r="Q15" s="215"/>
      <c r="R15" s="744"/>
      <c r="S15" s="745"/>
      <c r="T15" s="744"/>
      <c r="U15" s="403">
        <f t="shared" si="0"/>
        <v>0</v>
      </c>
      <c r="V15" s="404">
        <f t="shared" si="1"/>
        <v>0</v>
      </c>
      <c r="W15" s="70">
        <f>'t1'!M14</f>
        <v>0</v>
      </c>
    </row>
    <row r="16" spans="1:23" ht="12" customHeight="1" x14ac:dyDescent="0.2">
      <c r="A16" s="144" t="str">
        <f>'t1'!A15</f>
        <v>DIRIGENTI MEDICI CON ALTRI INCAR. PROF.LI (RAPP. NON ESCL.)</v>
      </c>
      <c r="B16" s="206" t="str">
        <f>'t1'!B15</f>
        <v>SD0036</v>
      </c>
      <c r="C16" s="643"/>
      <c r="D16" s="644"/>
      <c r="E16" s="643"/>
      <c r="F16" s="644"/>
      <c r="G16" s="643"/>
      <c r="H16" s="644"/>
      <c r="I16" s="643"/>
      <c r="J16" s="645"/>
      <c r="K16" s="643"/>
      <c r="L16" s="644"/>
      <c r="M16" s="643"/>
      <c r="N16" s="644"/>
      <c r="O16" s="643"/>
      <c r="P16" s="645"/>
      <c r="Q16" s="215"/>
      <c r="R16" s="744"/>
      <c r="S16" s="745"/>
      <c r="T16" s="744"/>
      <c r="U16" s="403">
        <f t="shared" si="0"/>
        <v>0</v>
      </c>
      <c r="V16" s="404">
        <f t="shared" si="1"/>
        <v>0</v>
      </c>
      <c r="W16" s="70">
        <f>'t1'!M15</f>
        <v>0</v>
      </c>
    </row>
    <row r="17" spans="1:23" ht="12" customHeight="1" x14ac:dyDescent="0.2">
      <c r="A17" s="144" t="str">
        <f>'t1'!A16</f>
        <v>DIR. MEDICI A T.  DETERMINATO(ART. 15-SEPTIES D.LGS. 502/92)</v>
      </c>
      <c r="B17" s="206" t="str">
        <f>'t1'!B16</f>
        <v>SD0597</v>
      </c>
      <c r="C17" s="643"/>
      <c r="D17" s="644"/>
      <c r="E17" s="643"/>
      <c r="F17" s="644"/>
      <c r="G17" s="643"/>
      <c r="H17" s="644"/>
      <c r="I17" s="643"/>
      <c r="J17" s="645"/>
      <c r="K17" s="643"/>
      <c r="L17" s="644"/>
      <c r="M17" s="643"/>
      <c r="N17" s="644"/>
      <c r="O17" s="643"/>
      <c r="P17" s="645"/>
      <c r="Q17" s="215"/>
      <c r="R17" s="744"/>
      <c r="S17" s="745"/>
      <c r="T17" s="744"/>
      <c r="U17" s="403">
        <f t="shared" si="0"/>
        <v>0</v>
      </c>
      <c r="V17" s="404">
        <f t="shared" si="1"/>
        <v>0</v>
      </c>
      <c r="W17" s="70">
        <f>'t1'!M16</f>
        <v>0</v>
      </c>
    </row>
    <row r="18" spans="1:23" ht="12" customHeight="1" x14ac:dyDescent="0.2">
      <c r="A18" s="144" t="str">
        <f>'t1'!A17</f>
        <v>VETERINARI CON INC. DI STRUTTURA COMPLESSA (RAPP.ESCLUSIVO)</v>
      </c>
      <c r="B18" s="206" t="str">
        <f>'t1'!B17</f>
        <v>SD0E74</v>
      </c>
      <c r="C18" s="643"/>
      <c r="D18" s="644"/>
      <c r="E18" s="643"/>
      <c r="F18" s="644"/>
      <c r="G18" s="643"/>
      <c r="H18" s="644"/>
      <c r="I18" s="643"/>
      <c r="J18" s="645"/>
      <c r="K18" s="643"/>
      <c r="L18" s="644"/>
      <c r="M18" s="643"/>
      <c r="N18" s="644"/>
      <c r="O18" s="643"/>
      <c r="P18" s="645"/>
      <c r="Q18" s="215"/>
      <c r="R18" s="744"/>
      <c r="S18" s="745"/>
      <c r="T18" s="744"/>
      <c r="U18" s="403">
        <f t="shared" si="0"/>
        <v>0</v>
      </c>
      <c r="V18" s="404">
        <f t="shared" si="1"/>
        <v>0</v>
      </c>
      <c r="W18" s="70">
        <f>'t1'!M17</f>
        <v>0</v>
      </c>
    </row>
    <row r="19" spans="1:23" ht="12" customHeight="1" x14ac:dyDescent="0.2">
      <c r="A19" s="144" t="str">
        <f>'t1'!A18</f>
        <v>VETERINARI CON INC. DI STRUTTURA COMPLESSA (RAPP. NON ESCL.)</v>
      </c>
      <c r="B19" s="206" t="str">
        <f>'t1'!B18</f>
        <v>SD0N74</v>
      </c>
      <c r="C19" s="643"/>
      <c r="D19" s="644"/>
      <c r="E19" s="643"/>
      <c r="F19" s="644"/>
      <c r="G19" s="643"/>
      <c r="H19" s="644"/>
      <c r="I19" s="643"/>
      <c r="J19" s="645"/>
      <c r="K19" s="643"/>
      <c r="L19" s="644"/>
      <c r="M19" s="643"/>
      <c r="N19" s="644"/>
      <c r="O19" s="643"/>
      <c r="P19" s="645"/>
      <c r="Q19" s="215"/>
      <c r="R19" s="744"/>
      <c r="S19" s="745"/>
      <c r="T19" s="744"/>
      <c r="U19" s="403">
        <f t="shared" si="0"/>
        <v>0</v>
      </c>
      <c r="V19" s="404">
        <f t="shared" si="1"/>
        <v>0</v>
      </c>
      <c r="W19" s="70">
        <f>'t1'!M18</f>
        <v>0</v>
      </c>
    </row>
    <row r="20" spans="1:23" ht="12" customHeight="1" x14ac:dyDescent="0.2">
      <c r="A20" s="144" t="str">
        <f>'t1'!A19</f>
        <v>VETERINARI CON INC. DI STRUTTURA SEMPLICE (RAPP. ESCLUSIVO)</v>
      </c>
      <c r="B20" s="206" t="str">
        <f>'t1'!B19</f>
        <v>SD0E73</v>
      </c>
      <c r="C20" s="643"/>
      <c r="D20" s="644"/>
      <c r="E20" s="643"/>
      <c r="F20" s="644"/>
      <c r="G20" s="643"/>
      <c r="H20" s="644"/>
      <c r="I20" s="643"/>
      <c r="J20" s="645"/>
      <c r="K20" s="643"/>
      <c r="L20" s="644"/>
      <c r="M20" s="643"/>
      <c r="N20" s="644"/>
      <c r="O20" s="643"/>
      <c r="P20" s="645"/>
      <c r="Q20" s="215"/>
      <c r="R20" s="744"/>
      <c r="S20" s="745"/>
      <c r="T20" s="744"/>
      <c r="U20" s="403">
        <f t="shared" si="0"/>
        <v>0</v>
      </c>
      <c r="V20" s="404">
        <f t="shared" si="1"/>
        <v>0</v>
      </c>
      <c r="W20" s="70">
        <f>'t1'!M19</f>
        <v>0</v>
      </c>
    </row>
    <row r="21" spans="1:23" ht="12" customHeight="1" x14ac:dyDescent="0.2">
      <c r="A21" s="144" t="str">
        <f>'t1'!A20</f>
        <v>VETERINARI CON INC. DI STRUTTURA SEMPLICE (RAPP. NON ESCL.)</v>
      </c>
      <c r="B21" s="206" t="str">
        <f>'t1'!B20</f>
        <v>SD0N73</v>
      </c>
      <c r="C21" s="643"/>
      <c r="D21" s="644"/>
      <c r="E21" s="643"/>
      <c r="F21" s="644"/>
      <c r="G21" s="643"/>
      <c r="H21" s="644"/>
      <c r="I21" s="643"/>
      <c r="J21" s="645"/>
      <c r="K21" s="643"/>
      <c r="L21" s="644"/>
      <c r="M21" s="643"/>
      <c r="N21" s="644"/>
      <c r="O21" s="643"/>
      <c r="P21" s="645"/>
      <c r="Q21" s="215"/>
      <c r="R21" s="744"/>
      <c r="S21" s="745"/>
      <c r="T21" s="744"/>
      <c r="U21" s="403">
        <f t="shared" si="0"/>
        <v>0</v>
      </c>
      <c r="V21" s="404">
        <f t="shared" si="1"/>
        <v>0</v>
      </c>
      <c r="W21" s="70">
        <f>'t1'!M20</f>
        <v>0</v>
      </c>
    </row>
    <row r="22" spans="1:23" ht="12" customHeight="1" x14ac:dyDescent="0.2">
      <c r="A22" s="144" t="str">
        <f>'t1'!A21</f>
        <v>VETERINARI CON ALTRI INCAR. PROF.LI (RAPP. ESCLUSIVO)</v>
      </c>
      <c r="B22" s="206" t="str">
        <f>'t1'!B21</f>
        <v>SD0A73</v>
      </c>
      <c r="C22" s="643"/>
      <c r="D22" s="644"/>
      <c r="E22" s="643"/>
      <c r="F22" s="644"/>
      <c r="G22" s="643"/>
      <c r="H22" s="644"/>
      <c r="I22" s="643"/>
      <c r="J22" s="645"/>
      <c r="K22" s="643"/>
      <c r="L22" s="644"/>
      <c r="M22" s="643"/>
      <c r="N22" s="644"/>
      <c r="O22" s="643"/>
      <c r="P22" s="645"/>
      <c r="Q22" s="215"/>
      <c r="R22" s="744"/>
      <c r="S22" s="745"/>
      <c r="T22" s="744"/>
      <c r="U22" s="403">
        <f t="shared" si="0"/>
        <v>0</v>
      </c>
      <c r="V22" s="404">
        <f t="shared" si="1"/>
        <v>0</v>
      </c>
      <c r="W22" s="70">
        <f>'t1'!M21</f>
        <v>0</v>
      </c>
    </row>
    <row r="23" spans="1:23" ht="12" customHeight="1" x14ac:dyDescent="0.2">
      <c r="A23" s="144" t="str">
        <f>'t1'!A22</f>
        <v>VETERINARI CON ALTRI INCAR. PROF.LI (RAPP. NON ESCL.)</v>
      </c>
      <c r="B23" s="206" t="str">
        <f>'t1'!B22</f>
        <v>SD0072</v>
      </c>
      <c r="C23" s="643"/>
      <c r="D23" s="644"/>
      <c r="E23" s="643"/>
      <c r="F23" s="644"/>
      <c r="G23" s="643"/>
      <c r="H23" s="644"/>
      <c r="I23" s="643"/>
      <c r="J23" s="645"/>
      <c r="K23" s="643"/>
      <c r="L23" s="644"/>
      <c r="M23" s="643"/>
      <c r="N23" s="644"/>
      <c r="O23" s="643"/>
      <c r="P23" s="645"/>
      <c r="Q23" s="215"/>
      <c r="R23" s="744"/>
      <c r="S23" s="745"/>
      <c r="T23" s="744"/>
      <c r="U23" s="403">
        <f t="shared" si="0"/>
        <v>0</v>
      </c>
      <c r="V23" s="404">
        <f t="shared" si="1"/>
        <v>0</v>
      </c>
      <c r="W23" s="70">
        <f>'t1'!M22</f>
        <v>0</v>
      </c>
    </row>
    <row r="24" spans="1:23" ht="12" customHeight="1" x14ac:dyDescent="0.2">
      <c r="A24" s="144" t="str">
        <f>'t1'!A23</f>
        <v>VETERINARI A T. DETERMINATO (ART. 15-SEPTIES D.LGS. 502/92)</v>
      </c>
      <c r="B24" s="206" t="str">
        <f>'t1'!B23</f>
        <v>SD0598</v>
      </c>
      <c r="C24" s="643"/>
      <c r="D24" s="644"/>
      <c r="E24" s="643"/>
      <c r="F24" s="644"/>
      <c r="G24" s="643"/>
      <c r="H24" s="644"/>
      <c r="I24" s="643"/>
      <c r="J24" s="645"/>
      <c r="K24" s="643"/>
      <c r="L24" s="644"/>
      <c r="M24" s="643"/>
      <c r="N24" s="644"/>
      <c r="O24" s="643"/>
      <c r="P24" s="645"/>
      <c r="Q24" s="215"/>
      <c r="R24" s="744"/>
      <c r="S24" s="745"/>
      <c r="T24" s="744"/>
      <c r="U24" s="403">
        <f t="shared" si="0"/>
        <v>0</v>
      </c>
      <c r="V24" s="404">
        <f t="shared" si="1"/>
        <v>0</v>
      </c>
      <c r="W24" s="70">
        <f>'t1'!M23</f>
        <v>0</v>
      </c>
    </row>
    <row r="25" spans="1:23" ht="12" customHeight="1" x14ac:dyDescent="0.2">
      <c r="A25" s="144" t="str">
        <f>'t1'!A24</f>
        <v>ODONTOIATRI CON INC. DI STRUTTURA COMPLESSA (RAPP. ESCL.)</v>
      </c>
      <c r="B25" s="206" t="str">
        <f>'t1'!B24</f>
        <v>SD0E49</v>
      </c>
      <c r="C25" s="643"/>
      <c r="D25" s="644"/>
      <c r="E25" s="643"/>
      <c r="F25" s="644"/>
      <c r="G25" s="643"/>
      <c r="H25" s="644"/>
      <c r="I25" s="643"/>
      <c r="J25" s="645"/>
      <c r="K25" s="643"/>
      <c r="L25" s="644"/>
      <c r="M25" s="643"/>
      <c r="N25" s="644"/>
      <c r="O25" s="643"/>
      <c r="P25" s="645"/>
      <c r="Q25" s="215"/>
      <c r="R25" s="744"/>
      <c r="S25" s="745"/>
      <c r="T25" s="744"/>
      <c r="U25" s="403">
        <f t="shared" si="0"/>
        <v>0</v>
      </c>
      <c r="V25" s="404">
        <f t="shared" si="1"/>
        <v>0</v>
      </c>
      <c r="W25" s="70">
        <f>'t1'!M24</f>
        <v>0</v>
      </c>
    </row>
    <row r="26" spans="1:23" ht="12" customHeight="1" x14ac:dyDescent="0.2">
      <c r="A26" s="144" t="str">
        <f>'t1'!A25</f>
        <v>ODONTOIATRI CON INC. DI STRUTTURA COMPLESSA (RAPP. NON ESCL.</v>
      </c>
      <c r="B26" s="206" t="str">
        <f>'t1'!B25</f>
        <v>SD0N49</v>
      </c>
      <c r="C26" s="643"/>
      <c r="D26" s="644"/>
      <c r="E26" s="643"/>
      <c r="F26" s="644"/>
      <c r="G26" s="643"/>
      <c r="H26" s="644"/>
      <c r="I26" s="643"/>
      <c r="J26" s="645"/>
      <c r="K26" s="643"/>
      <c r="L26" s="644"/>
      <c r="M26" s="643"/>
      <c r="N26" s="644"/>
      <c r="O26" s="643"/>
      <c r="P26" s="645"/>
      <c r="Q26" s="215"/>
      <c r="R26" s="744"/>
      <c r="S26" s="745"/>
      <c r="T26" s="744"/>
      <c r="U26" s="403">
        <f t="shared" si="0"/>
        <v>0</v>
      </c>
      <c r="V26" s="404">
        <f t="shared" si="1"/>
        <v>0</v>
      </c>
      <c r="W26" s="70">
        <f>'t1'!M25</f>
        <v>0</v>
      </c>
    </row>
    <row r="27" spans="1:23" ht="12" customHeight="1" x14ac:dyDescent="0.2">
      <c r="A27" s="144" t="str">
        <f>'t1'!A26</f>
        <v>ODONTOIATRI CON INC. DI STRUTTURA SEMPLICE (RAPP. ESCLUSIVO)</v>
      </c>
      <c r="B27" s="206" t="str">
        <f>'t1'!B26</f>
        <v>SD0E48</v>
      </c>
      <c r="C27" s="643"/>
      <c r="D27" s="644"/>
      <c r="E27" s="643"/>
      <c r="F27" s="644"/>
      <c r="G27" s="643"/>
      <c r="H27" s="644"/>
      <c r="I27" s="643"/>
      <c r="J27" s="645"/>
      <c r="K27" s="643"/>
      <c r="L27" s="644"/>
      <c r="M27" s="643"/>
      <c r="N27" s="644"/>
      <c r="O27" s="643"/>
      <c r="P27" s="645"/>
      <c r="Q27" s="215"/>
      <c r="R27" s="744"/>
      <c r="S27" s="745"/>
      <c r="T27" s="744"/>
      <c r="U27" s="403">
        <f t="shared" si="0"/>
        <v>0</v>
      </c>
      <c r="V27" s="404">
        <f t="shared" si="1"/>
        <v>0</v>
      </c>
      <c r="W27" s="70">
        <f>'t1'!M26</f>
        <v>0</v>
      </c>
    </row>
    <row r="28" spans="1:23" ht="12" customHeight="1" x14ac:dyDescent="0.2">
      <c r="A28" s="144" t="str">
        <f>'t1'!A27</f>
        <v>ODONTOIATRI CON INC. DI STRUTTURA SEMPLICE (RAPP. NON ESCL.)</v>
      </c>
      <c r="B28" s="206" t="str">
        <f>'t1'!B27</f>
        <v>SD0N48</v>
      </c>
      <c r="C28" s="643"/>
      <c r="D28" s="644"/>
      <c r="E28" s="643"/>
      <c r="F28" s="644"/>
      <c r="G28" s="643"/>
      <c r="H28" s="644"/>
      <c r="I28" s="643"/>
      <c r="J28" s="645"/>
      <c r="K28" s="643"/>
      <c r="L28" s="644"/>
      <c r="M28" s="643"/>
      <c r="N28" s="644"/>
      <c r="O28" s="643"/>
      <c r="P28" s="645"/>
      <c r="Q28" s="215"/>
      <c r="R28" s="744"/>
      <c r="S28" s="745"/>
      <c r="T28" s="744"/>
      <c r="U28" s="403">
        <f t="shared" si="0"/>
        <v>0</v>
      </c>
      <c r="V28" s="404">
        <f t="shared" si="1"/>
        <v>0</v>
      </c>
      <c r="W28" s="70">
        <f>'t1'!M27</f>
        <v>0</v>
      </c>
    </row>
    <row r="29" spans="1:23" ht="12" customHeight="1" x14ac:dyDescent="0.2">
      <c r="A29" s="144" t="str">
        <f>'t1'!A28</f>
        <v>ODONTOIATRI CON ALTRI INCAR. PROF.LI (RAPP. ESCLUSIVO)</v>
      </c>
      <c r="B29" s="206" t="str">
        <f>'t1'!B28</f>
        <v>SD0A48</v>
      </c>
      <c r="C29" s="643"/>
      <c r="D29" s="644"/>
      <c r="E29" s="643"/>
      <c r="F29" s="644"/>
      <c r="G29" s="643"/>
      <c r="H29" s="644"/>
      <c r="I29" s="643"/>
      <c r="J29" s="645"/>
      <c r="K29" s="643"/>
      <c r="L29" s="644"/>
      <c r="M29" s="643"/>
      <c r="N29" s="644"/>
      <c r="O29" s="643"/>
      <c r="P29" s="645"/>
      <c r="Q29" s="215"/>
      <c r="R29" s="744"/>
      <c r="S29" s="745"/>
      <c r="T29" s="744"/>
      <c r="U29" s="403">
        <f t="shared" si="0"/>
        <v>0</v>
      </c>
      <c r="V29" s="404">
        <f t="shared" si="1"/>
        <v>0</v>
      </c>
      <c r="W29" s="70">
        <f>'t1'!M28</f>
        <v>0</v>
      </c>
    </row>
    <row r="30" spans="1:23" ht="12" customHeight="1" x14ac:dyDescent="0.2">
      <c r="A30" s="144" t="str">
        <f>'t1'!A29</f>
        <v>ODONTOIATRI CON ALTRI INCAR. PROF.LI (RAPP. NON ESCL.)</v>
      </c>
      <c r="B30" s="206" t="str">
        <f>'t1'!B29</f>
        <v>SD0047</v>
      </c>
      <c r="C30" s="643"/>
      <c r="D30" s="644"/>
      <c r="E30" s="643"/>
      <c r="F30" s="644"/>
      <c r="G30" s="643"/>
      <c r="H30" s="644"/>
      <c r="I30" s="643"/>
      <c r="J30" s="645"/>
      <c r="K30" s="643"/>
      <c r="L30" s="644"/>
      <c r="M30" s="643"/>
      <c r="N30" s="644"/>
      <c r="O30" s="643"/>
      <c r="P30" s="645"/>
      <c r="Q30" s="215"/>
      <c r="R30" s="744"/>
      <c r="S30" s="745"/>
      <c r="T30" s="744"/>
      <c r="U30" s="403">
        <f t="shared" si="0"/>
        <v>0</v>
      </c>
      <c r="V30" s="404">
        <f t="shared" si="1"/>
        <v>0</v>
      </c>
      <c r="W30" s="70">
        <f>'t1'!M29</f>
        <v>0</v>
      </c>
    </row>
    <row r="31" spans="1:23" ht="12" customHeight="1" x14ac:dyDescent="0.2">
      <c r="A31" s="144" t="str">
        <f>'t1'!A30</f>
        <v>ODONTOIATRI A T. DETERMINATO (ART. 15-SEPTIES D.LGS. 502/92)</v>
      </c>
      <c r="B31" s="206" t="str">
        <f>'t1'!B30</f>
        <v>SD0599</v>
      </c>
      <c r="C31" s="643"/>
      <c r="D31" s="644"/>
      <c r="E31" s="643"/>
      <c r="F31" s="644"/>
      <c r="G31" s="643"/>
      <c r="H31" s="644"/>
      <c r="I31" s="643"/>
      <c r="J31" s="645"/>
      <c r="K31" s="643"/>
      <c r="L31" s="644"/>
      <c r="M31" s="643"/>
      <c r="N31" s="644"/>
      <c r="O31" s="643"/>
      <c r="P31" s="645"/>
      <c r="Q31" s="215"/>
      <c r="R31" s="744"/>
      <c r="S31" s="745"/>
      <c r="T31" s="744"/>
      <c r="U31" s="403">
        <f t="shared" si="0"/>
        <v>0</v>
      </c>
      <c r="V31" s="404">
        <f t="shared" si="1"/>
        <v>0</v>
      </c>
      <c r="W31" s="70">
        <f>'t1'!M30</f>
        <v>0</v>
      </c>
    </row>
    <row r="32" spans="1:23" ht="12" customHeight="1" x14ac:dyDescent="0.2">
      <c r="A32" s="144" t="str">
        <f>'t1'!A31</f>
        <v>FARMACISTI CON INC. DI STRUTTURA COMPLESSA (RAPP. ESCLUSIVO)</v>
      </c>
      <c r="B32" s="206" t="str">
        <f>'t1'!B31</f>
        <v>SD0E39</v>
      </c>
      <c r="C32" s="643"/>
      <c r="D32" s="644"/>
      <c r="E32" s="643"/>
      <c r="F32" s="644"/>
      <c r="G32" s="643"/>
      <c r="H32" s="644"/>
      <c r="I32" s="643"/>
      <c r="J32" s="645"/>
      <c r="K32" s="643"/>
      <c r="L32" s="644"/>
      <c r="M32" s="643"/>
      <c r="N32" s="644"/>
      <c r="O32" s="643"/>
      <c r="P32" s="645"/>
      <c r="Q32" s="215"/>
      <c r="R32" s="744"/>
      <c r="S32" s="745"/>
      <c r="T32" s="744"/>
      <c r="U32" s="403">
        <f t="shared" si="0"/>
        <v>0</v>
      </c>
      <c r="V32" s="404">
        <f t="shared" si="1"/>
        <v>0</v>
      </c>
      <c r="W32" s="70">
        <f>'t1'!M31</f>
        <v>0</v>
      </c>
    </row>
    <row r="33" spans="1:23" ht="12" customHeight="1" x14ac:dyDescent="0.2">
      <c r="A33" s="144" t="str">
        <f>'t1'!A32</f>
        <v>FARMACISTI CON INC. DI STRUTTURA COMPLESSA (RAPP. NON ESCL.)</v>
      </c>
      <c r="B33" s="206" t="str">
        <f>'t1'!B32</f>
        <v>SD0N39</v>
      </c>
      <c r="C33" s="643"/>
      <c r="D33" s="644"/>
      <c r="E33" s="643"/>
      <c r="F33" s="644"/>
      <c r="G33" s="643"/>
      <c r="H33" s="644"/>
      <c r="I33" s="643"/>
      <c r="J33" s="645"/>
      <c r="K33" s="643"/>
      <c r="L33" s="644"/>
      <c r="M33" s="643"/>
      <c r="N33" s="644"/>
      <c r="O33" s="643"/>
      <c r="P33" s="645"/>
      <c r="Q33" s="215"/>
      <c r="R33" s="744"/>
      <c r="S33" s="745"/>
      <c r="T33" s="744"/>
      <c r="U33" s="403">
        <f t="shared" si="0"/>
        <v>0</v>
      </c>
      <c r="V33" s="404">
        <f t="shared" si="1"/>
        <v>0</v>
      </c>
      <c r="W33" s="70">
        <f>'t1'!M32</f>
        <v>0</v>
      </c>
    </row>
    <row r="34" spans="1:23" ht="12" customHeight="1" x14ac:dyDescent="0.2">
      <c r="A34" s="144" t="str">
        <f>'t1'!A33</f>
        <v>FARMACISTI CON INC. DI STRUTTURA SEMPLICE (RAPP. ESCLUSIVO)</v>
      </c>
      <c r="B34" s="206" t="str">
        <f>'t1'!B33</f>
        <v>SD0E38</v>
      </c>
      <c r="C34" s="643"/>
      <c r="D34" s="644"/>
      <c r="E34" s="643"/>
      <c r="F34" s="644"/>
      <c r="G34" s="643"/>
      <c r="H34" s="644"/>
      <c r="I34" s="643"/>
      <c r="J34" s="645"/>
      <c r="K34" s="643"/>
      <c r="L34" s="644"/>
      <c r="M34" s="643"/>
      <c r="N34" s="644"/>
      <c r="O34" s="643"/>
      <c r="P34" s="645"/>
      <c r="Q34" s="215"/>
      <c r="R34" s="744"/>
      <c r="S34" s="745"/>
      <c r="T34" s="744"/>
      <c r="U34" s="403">
        <f t="shared" si="0"/>
        <v>0</v>
      </c>
      <c r="V34" s="404">
        <f t="shared" si="1"/>
        <v>0</v>
      </c>
      <c r="W34" s="70">
        <f>'t1'!M33</f>
        <v>0</v>
      </c>
    </row>
    <row r="35" spans="1:23" ht="12" customHeight="1" x14ac:dyDescent="0.2">
      <c r="A35" s="144" t="str">
        <f>'t1'!A34</f>
        <v>FARMACISTI CON INC. DI STRUTTURA SEMPLICE (RAPP. NON ESCL.)</v>
      </c>
      <c r="B35" s="206" t="str">
        <f>'t1'!B34</f>
        <v>SD0N38</v>
      </c>
      <c r="C35" s="643"/>
      <c r="D35" s="644"/>
      <c r="E35" s="643"/>
      <c r="F35" s="644"/>
      <c r="G35" s="643"/>
      <c r="H35" s="644"/>
      <c r="I35" s="643"/>
      <c r="J35" s="645"/>
      <c r="K35" s="643"/>
      <c r="L35" s="644"/>
      <c r="M35" s="643"/>
      <c r="N35" s="644"/>
      <c r="O35" s="643"/>
      <c r="P35" s="645"/>
      <c r="Q35" s="215"/>
      <c r="R35" s="744"/>
      <c r="S35" s="745"/>
      <c r="T35" s="744"/>
      <c r="U35" s="403">
        <f t="shared" si="0"/>
        <v>0</v>
      </c>
      <c r="V35" s="404">
        <f t="shared" si="1"/>
        <v>0</v>
      </c>
      <c r="W35" s="70">
        <f>'t1'!M34</f>
        <v>0</v>
      </c>
    </row>
    <row r="36" spans="1:23" ht="12" customHeight="1" x14ac:dyDescent="0.2">
      <c r="A36" s="144" t="str">
        <f>'t1'!A35</f>
        <v>FARMACISTI CON ALTRI INCAR. PROF.LI (RAPP. ESCLUSIVO)</v>
      </c>
      <c r="B36" s="206" t="str">
        <f>'t1'!B35</f>
        <v>SD0A38</v>
      </c>
      <c r="C36" s="643"/>
      <c r="D36" s="644"/>
      <c r="E36" s="643"/>
      <c r="F36" s="644"/>
      <c r="G36" s="643"/>
      <c r="H36" s="644"/>
      <c r="I36" s="643"/>
      <c r="J36" s="645"/>
      <c r="K36" s="643"/>
      <c r="L36" s="644"/>
      <c r="M36" s="643"/>
      <c r="N36" s="644"/>
      <c r="O36" s="643"/>
      <c r="P36" s="645"/>
      <c r="Q36" s="215"/>
      <c r="R36" s="744"/>
      <c r="S36" s="745"/>
      <c r="T36" s="744"/>
      <c r="U36" s="403">
        <f t="shared" si="0"/>
        <v>0</v>
      </c>
      <c r="V36" s="404">
        <f t="shared" si="1"/>
        <v>0</v>
      </c>
      <c r="W36" s="70">
        <f>'t1'!M35</f>
        <v>0</v>
      </c>
    </row>
    <row r="37" spans="1:23" ht="12" customHeight="1" x14ac:dyDescent="0.2">
      <c r="A37" s="144" t="str">
        <f>'t1'!A36</f>
        <v>FARMACISTI CON ALTRI INCAR. PROF.LI (RAPP. NON ESCL.)</v>
      </c>
      <c r="B37" s="206" t="str">
        <f>'t1'!B36</f>
        <v>SD0037</v>
      </c>
      <c r="C37" s="643"/>
      <c r="D37" s="644"/>
      <c r="E37" s="643"/>
      <c r="F37" s="644"/>
      <c r="G37" s="643"/>
      <c r="H37" s="644"/>
      <c r="I37" s="643"/>
      <c r="J37" s="645"/>
      <c r="K37" s="643"/>
      <c r="L37" s="644"/>
      <c r="M37" s="643"/>
      <c r="N37" s="644"/>
      <c r="O37" s="643"/>
      <c r="P37" s="645"/>
      <c r="Q37" s="215"/>
      <c r="R37" s="744"/>
      <c r="S37" s="745"/>
      <c r="T37" s="744"/>
      <c r="U37" s="403">
        <f t="shared" si="0"/>
        <v>0</v>
      </c>
      <c r="V37" s="404">
        <f t="shared" si="1"/>
        <v>0</v>
      </c>
      <c r="W37" s="70">
        <f>'t1'!M36</f>
        <v>0</v>
      </c>
    </row>
    <row r="38" spans="1:23" ht="12" customHeight="1" x14ac:dyDescent="0.2">
      <c r="A38" s="144" t="str">
        <f>'t1'!A37</f>
        <v>FARMACISTI A T. DETERMINATO (ART. 15-SEPTIES D.LGS. 502/92)</v>
      </c>
      <c r="B38" s="206" t="str">
        <f>'t1'!B37</f>
        <v>SD0600</v>
      </c>
      <c r="C38" s="643"/>
      <c r="D38" s="644"/>
      <c r="E38" s="643"/>
      <c r="F38" s="644"/>
      <c r="G38" s="643"/>
      <c r="H38" s="644"/>
      <c r="I38" s="643"/>
      <c r="J38" s="645"/>
      <c r="K38" s="643"/>
      <c r="L38" s="644"/>
      <c r="M38" s="643"/>
      <c r="N38" s="644"/>
      <c r="O38" s="643"/>
      <c r="P38" s="645"/>
      <c r="Q38" s="215"/>
      <c r="R38" s="744"/>
      <c r="S38" s="745"/>
      <c r="T38" s="744"/>
      <c r="U38" s="403">
        <f t="shared" si="0"/>
        <v>0</v>
      </c>
      <c r="V38" s="404">
        <f t="shared" si="1"/>
        <v>0</v>
      </c>
      <c r="W38" s="70">
        <f>'t1'!M37</f>
        <v>0</v>
      </c>
    </row>
    <row r="39" spans="1:23" ht="12" customHeight="1" x14ac:dyDescent="0.2">
      <c r="A39" s="144" t="str">
        <f>'t1'!A38</f>
        <v>BIOLOGI CON INC. DI STRUTTURA COMPLESSA (RAPP. ESCLUSIVO)</v>
      </c>
      <c r="B39" s="206" t="str">
        <f>'t1'!B38</f>
        <v>SD0E13</v>
      </c>
      <c r="C39" s="643"/>
      <c r="D39" s="644"/>
      <c r="E39" s="643"/>
      <c r="F39" s="644"/>
      <c r="G39" s="643"/>
      <c r="H39" s="644"/>
      <c r="I39" s="643"/>
      <c r="J39" s="645"/>
      <c r="K39" s="643"/>
      <c r="L39" s="644"/>
      <c r="M39" s="643"/>
      <c r="N39" s="644"/>
      <c r="O39" s="643"/>
      <c r="P39" s="645"/>
      <c r="Q39" s="215"/>
      <c r="R39" s="744"/>
      <c r="S39" s="745"/>
      <c r="T39" s="744"/>
      <c r="U39" s="403">
        <f t="shared" si="0"/>
        <v>0</v>
      </c>
      <c r="V39" s="404">
        <f t="shared" si="1"/>
        <v>0</v>
      </c>
      <c r="W39" s="70">
        <f>'t1'!M38</f>
        <v>0</v>
      </c>
    </row>
    <row r="40" spans="1:23" ht="12" customHeight="1" x14ac:dyDescent="0.2">
      <c r="A40" s="144" t="str">
        <f>'t1'!A39</f>
        <v>BIOLOGI CON INC. DI STRUTTURA COMPLESSA (RAPP. NON ESCL.)</v>
      </c>
      <c r="B40" s="206" t="str">
        <f>'t1'!B39</f>
        <v>SD0N13</v>
      </c>
      <c r="C40" s="643"/>
      <c r="D40" s="644"/>
      <c r="E40" s="643"/>
      <c r="F40" s="644"/>
      <c r="G40" s="643"/>
      <c r="H40" s="644"/>
      <c r="I40" s="643"/>
      <c r="J40" s="645"/>
      <c r="K40" s="643"/>
      <c r="L40" s="644"/>
      <c r="M40" s="643"/>
      <c r="N40" s="644"/>
      <c r="O40" s="643"/>
      <c r="P40" s="645"/>
      <c r="Q40" s="215"/>
      <c r="R40" s="744"/>
      <c r="S40" s="745"/>
      <c r="T40" s="744"/>
      <c r="U40" s="403">
        <f t="shared" si="0"/>
        <v>0</v>
      </c>
      <c r="V40" s="404">
        <f t="shared" si="1"/>
        <v>0</v>
      </c>
      <c r="W40" s="70">
        <f>'t1'!M39</f>
        <v>0</v>
      </c>
    </row>
    <row r="41" spans="1:23" ht="12" customHeight="1" x14ac:dyDescent="0.2">
      <c r="A41" s="144" t="str">
        <f>'t1'!A40</f>
        <v>BIOLOGI CON INC. DI STRUTTURA SEMPLICE (RAPP. ESCLUSIVO)</v>
      </c>
      <c r="B41" s="206" t="str">
        <f>'t1'!B40</f>
        <v>SD0E12</v>
      </c>
      <c r="C41" s="643"/>
      <c r="D41" s="644"/>
      <c r="E41" s="643"/>
      <c r="F41" s="644"/>
      <c r="G41" s="643"/>
      <c r="H41" s="644"/>
      <c r="I41" s="643"/>
      <c r="J41" s="645"/>
      <c r="K41" s="643"/>
      <c r="L41" s="644"/>
      <c r="M41" s="643"/>
      <c r="N41" s="644"/>
      <c r="O41" s="643"/>
      <c r="P41" s="645"/>
      <c r="Q41" s="215"/>
      <c r="R41" s="744"/>
      <c r="S41" s="745"/>
      <c r="T41" s="744"/>
      <c r="U41" s="403">
        <f t="shared" si="0"/>
        <v>0</v>
      </c>
      <c r="V41" s="404">
        <f t="shared" si="1"/>
        <v>0</v>
      </c>
      <c r="W41" s="70">
        <f>'t1'!M40</f>
        <v>0</v>
      </c>
    </row>
    <row r="42" spans="1:23" ht="12" customHeight="1" x14ac:dyDescent="0.2">
      <c r="A42" s="144" t="str">
        <f>'t1'!A41</f>
        <v>BIOLOGI CON INC. DI STRUTTURA SEMPLICE (RAPP. NON ESCL.)</v>
      </c>
      <c r="B42" s="206" t="str">
        <f>'t1'!B41</f>
        <v>SD0N12</v>
      </c>
      <c r="C42" s="643"/>
      <c r="D42" s="644"/>
      <c r="E42" s="643"/>
      <c r="F42" s="644"/>
      <c r="G42" s="643"/>
      <c r="H42" s="644"/>
      <c r="I42" s="643"/>
      <c r="J42" s="645"/>
      <c r="K42" s="643"/>
      <c r="L42" s="644"/>
      <c r="M42" s="643"/>
      <c r="N42" s="644"/>
      <c r="O42" s="643"/>
      <c r="P42" s="645"/>
      <c r="Q42" s="215"/>
      <c r="R42" s="744"/>
      <c r="S42" s="745"/>
      <c r="T42" s="744"/>
      <c r="U42" s="403">
        <f t="shared" si="0"/>
        <v>0</v>
      </c>
      <c r="V42" s="404">
        <f t="shared" si="1"/>
        <v>0</v>
      </c>
      <c r="W42" s="70">
        <f>'t1'!M41</f>
        <v>0</v>
      </c>
    </row>
    <row r="43" spans="1:23" ht="12" customHeight="1" x14ac:dyDescent="0.2">
      <c r="A43" s="144" t="str">
        <f>'t1'!A42</f>
        <v>BIOLOGI CON ALTRI INCAR. PROF.LI (RAPP. ESCLUSIVO)</v>
      </c>
      <c r="B43" s="206" t="str">
        <f>'t1'!B42</f>
        <v>SD0A12</v>
      </c>
      <c r="C43" s="643"/>
      <c r="D43" s="644"/>
      <c r="E43" s="643"/>
      <c r="F43" s="644"/>
      <c r="G43" s="643"/>
      <c r="H43" s="644"/>
      <c r="I43" s="643"/>
      <c r="J43" s="645"/>
      <c r="K43" s="643"/>
      <c r="L43" s="644"/>
      <c r="M43" s="643"/>
      <c r="N43" s="644"/>
      <c r="O43" s="643"/>
      <c r="P43" s="645"/>
      <c r="Q43" s="215"/>
      <c r="R43" s="744"/>
      <c r="S43" s="745"/>
      <c r="T43" s="744"/>
      <c r="U43" s="403">
        <f t="shared" si="0"/>
        <v>0</v>
      </c>
      <c r="V43" s="404">
        <f t="shared" si="1"/>
        <v>0</v>
      </c>
      <c r="W43" s="70">
        <f>'t1'!M42</f>
        <v>0</v>
      </c>
    </row>
    <row r="44" spans="1:23" ht="12" customHeight="1" x14ac:dyDescent="0.2">
      <c r="A44" s="144" t="str">
        <f>'t1'!A43</f>
        <v>BIOLOGI CON ALTRI INCAR. PROF.LI (RAPP. NON ESCL.)</v>
      </c>
      <c r="B44" s="206" t="str">
        <f>'t1'!B43</f>
        <v>SD0011</v>
      </c>
      <c r="C44" s="643"/>
      <c r="D44" s="644"/>
      <c r="E44" s="643"/>
      <c r="F44" s="644"/>
      <c r="G44" s="643"/>
      <c r="H44" s="644"/>
      <c r="I44" s="643"/>
      <c r="J44" s="645"/>
      <c r="K44" s="643"/>
      <c r="L44" s="644"/>
      <c r="M44" s="643"/>
      <c r="N44" s="644"/>
      <c r="O44" s="643"/>
      <c r="P44" s="645"/>
      <c r="Q44" s="215"/>
      <c r="R44" s="744"/>
      <c r="S44" s="745"/>
      <c r="T44" s="744"/>
      <c r="U44" s="403">
        <f t="shared" si="0"/>
        <v>0</v>
      </c>
      <c r="V44" s="404">
        <f t="shared" si="1"/>
        <v>0</v>
      </c>
      <c r="W44" s="70">
        <f>'t1'!M43</f>
        <v>0</v>
      </c>
    </row>
    <row r="45" spans="1:23" ht="12" customHeight="1" x14ac:dyDescent="0.2">
      <c r="A45" s="144" t="str">
        <f>'t1'!A44</f>
        <v>BIOLOGI A T. DETERMINATO (ART. 15-SEPTIES D.LGS. 502/92)</v>
      </c>
      <c r="B45" s="206" t="str">
        <f>'t1'!B44</f>
        <v>SD0601</v>
      </c>
      <c r="C45" s="643"/>
      <c r="D45" s="644"/>
      <c r="E45" s="643"/>
      <c r="F45" s="644"/>
      <c r="G45" s="643"/>
      <c r="H45" s="644"/>
      <c r="I45" s="643"/>
      <c r="J45" s="645"/>
      <c r="K45" s="643"/>
      <c r="L45" s="644"/>
      <c r="M45" s="643"/>
      <c r="N45" s="644"/>
      <c r="O45" s="643"/>
      <c r="P45" s="645"/>
      <c r="Q45" s="215"/>
      <c r="R45" s="744"/>
      <c r="S45" s="745"/>
      <c r="T45" s="744"/>
      <c r="U45" s="403">
        <f t="shared" si="0"/>
        <v>0</v>
      </c>
      <c r="V45" s="404">
        <f t="shared" si="1"/>
        <v>0</v>
      </c>
      <c r="W45" s="70">
        <f>'t1'!M44</f>
        <v>0</v>
      </c>
    </row>
    <row r="46" spans="1:23" ht="12" customHeight="1" x14ac:dyDescent="0.2">
      <c r="A46" s="144" t="str">
        <f>'t1'!A45</f>
        <v>CHIMICI CON INC. DI STRUTTURA COMPLESSA (RAPP. ESCLUSIVO)</v>
      </c>
      <c r="B46" s="206" t="str">
        <f>'t1'!B45</f>
        <v>SD0E16</v>
      </c>
      <c r="C46" s="643"/>
      <c r="D46" s="644"/>
      <c r="E46" s="643"/>
      <c r="F46" s="644"/>
      <c r="G46" s="643"/>
      <c r="H46" s="644"/>
      <c r="I46" s="643"/>
      <c r="J46" s="645"/>
      <c r="K46" s="643"/>
      <c r="L46" s="644"/>
      <c r="M46" s="643"/>
      <c r="N46" s="644"/>
      <c r="O46" s="643"/>
      <c r="P46" s="645"/>
      <c r="Q46" s="215"/>
      <c r="R46" s="744"/>
      <c r="S46" s="745"/>
      <c r="T46" s="744"/>
      <c r="U46" s="403">
        <f t="shared" si="0"/>
        <v>0</v>
      </c>
      <c r="V46" s="404">
        <f t="shared" si="1"/>
        <v>0</v>
      </c>
      <c r="W46" s="70">
        <f>'t1'!M45</f>
        <v>0</v>
      </c>
    </row>
    <row r="47" spans="1:23" ht="12" customHeight="1" x14ac:dyDescent="0.2">
      <c r="A47" s="144" t="str">
        <f>'t1'!A46</f>
        <v>CHIMICI CON INC. DI STRUTTURA COMPLESSA (RAPP.NON ESCL.)</v>
      </c>
      <c r="B47" s="206" t="str">
        <f>'t1'!B46</f>
        <v>SD0N16</v>
      </c>
      <c r="C47" s="643"/>
      <c r="D47" s="644"/>
      <c r="E47" s="643"/>
      <c r="F47" s="644"/>
      <c r="G47" s="643"/>
      <c r="H47" s="644"/>
      <c r="I47" s="643"/>
      <c r="J47" s="645"/>
      <c r="K47" s="643"/>
      <c r="L47" s="644"/>
      <c r="M47" s="643"/>
      <c r="N47" s="644"/>
      <c r="O47" s="643"/>
      <c r="P47" s="645"/>
      <c r="Q47" s="215"/>
      <c r="R47" s="744"/>
      <c r="S47" s="745"/>
      <c r="T47" s="744"/>
      <c r="U47" s="403">
        <f t="shared" si="0"/>
        <v>0</v>
      </c>
      <c r="V47" s="404">
        <f t="shared" si="1"/>
        <v>0</v>
      </c>
      <c r="W47" s="70">
        <f>'t1'!M46</f>
        <v>0</v>
      </c>
    </row>
    <row r="48" spans="1:23" ht="12" customHeight="1" x14ac:dyDescent="0.2">
      <c r="A48" s="144" t="str">
        <f>'t1'!A47</f>
        <v>CHIMICI CON INC. DI STRUTTURA SEMPLICE (RAPP. ESCLUSIVO)</v>
      </c>
      <c r="B48" s="206" t="str">
        <f>'t1'!B47</f>
        <v>SD0E15</v>
      </c>
      <c r="C48" s="643"/>
      <c r="D48" s="644"/>
      <c r="E48" s="643"/>
      <c r="F48" s="644"/>
      <c r="G48" s="643"/>
      <c r="H48" s="644"/>
      <c r="I48" s="643"/>
      <c r="J48" s="645"/>
      <c r="K48" s="643"/>
      <c r="L48" s="644"/>
      <c r="M48" s="643"/>
      <c r="N48" s="644"/>
      <c r="O48" s="643"/>
      <c r="P48" s="645"/>
      <c r="Q48" s="215"/>
      <c r="R48" s="744"/>
      <c r="S48" s="745"/>
      <c r="T48" s="744"/>
      <c r="U48" s="403">
        <f t="shared" si="0"/>
        <v>0</v>
      </c>
      <c r="V48" s="404">
        <f t="shared" si="1"/>
        <v>0</v>
      </c>
      <c r="W48" s="70">
        <f>'t1'!M47</f>
        <v>0</v>
      </c>
    </row>
    <row r="49" spans="1:23" ht="12" customHeight="1" x14ac:dyDescent="0.2">
      <c r="A49" s="144" t="str">
        <f>'t1'!A48</f>
        <v>CHIMICI CON INC. DI STRUTTURA SEMPLICE (RAPP. NON ESCL.)</v>
      </c>
      <c r="B49" s="206" t="str">
        <f>'t1'!B48</f>
        <v>SD0N15</v>
      </c>
      <c r="C49" s="643"/>
      <c r="D49" s="644"/>
      <c r="E49" s="643"/>
      <c r="F49" s="644"/>
      <c r="G49" s="643"/>
      <c r="H49" s="644"/>
      <c r="I49" s="643"/>
      <c r="J49" s="645"/>
      <c r="K49" s="643"/>
      <c r="L49" s="644"/>
      <c r="M49" s="643"/>
      <c r="N49" s="644"/>
      <c r="O49" s="643"/>
      <c r="P49" s="645"/>
      <c r="Q49" s="215"/>
      <c r="R49" s="744"/>
      <c r="S49" s="745"/>
      <c r="T49" s="744"/>
      <c r="U49" s="403">
        <f t="shared" si="0"/>
        <v>0</v>
      </c>
      <c r="V49" s="404">
        <f t="shared" si="1"/>
        <v>0</v>
      </c>
      <c r="W49" s="70">
        <f>'t1'!M48</f>
        <v>0</v>
      </c>
    </row>
    <row r="50" spans="1:23" ht="12" customHeight="1" x14ac:dyDescent="0.2">
      <c r="A50" s="144" t="str">
        <f>'t1'!A49</f>
        <v>CHIMICI CON ALTRI INCAR. PROF.LI (RAPP. ESCLUSIVO)</v>
      </c>
      <c r="B50" s="206" t="str">
        <f>'t1'!B49</f>
        <v>SD0A15</v>
      </c>
      <c r="C50" s="643"/>
      <c r="D50" s="644"/>
      <c r="E50" s="643"/>
      <c r="F50" s="644"/>
      <c r="G50" s="643"/>
      <c r="H50" s="644"/>
      <c r="I50" s="643"/>
      <c r="J50" s="645"/>
      <c r="K50" s="643"/>
      <c r="L50" s="644"/>
      <c r="M50" s="643"/>
      <c r="N50" s="644"/>
      <c r="O50" s="643"/>
      <c r="P50" s="645"/>
      <c r="Q50" s="215"/>
      <c r="R50" s="744"/>
      <c r="S50" s="745"/>
      <c r="T50" s="744"/>
      <c r="U50" s="403">
        <f t="shared" si="0"/>
        <v>0</v>
      </c>
      <c r="V50" s="404">
        <f t="shared" si="1"/>
        <v>0</v>
      </c>
      <c r="W50" s="70">
        <f>'t1'!M49</f>
        <v>0</v>
      </c>
    </row>
    <row r="51" spans="1:23" ht="12" customHeight="1" x14ac:dyDescent="0.2">
      <c r="A51" s="144" t="str">
        <f>'t1'!A50</f>
        <v>CHIMICI CON ALTRI INCAR. PROF.LI (RAPP. NON ESCL.)</v>
      </c>
      <c r="B51" s="206" t="str">
        <f>'t1'!B50</f>
        <v>SD0014</v>
      </c>
      <c r="C51" s="643"/>
      <c r="D51" s="644"/>
      <c r="E51" s="643"/>
      <c r="F51" s="644"/>
      <c r="G51" s="643"/>
      <c r="H51" s="644"/>
      <c r="I51" s="643"/>
      <c r="J51" s="645"/>
      <c r="K51" s="643"/>
      <c r="L51" s="644"/>
      <c r="M51" s="643"/>
      <c r="N51" s="644"/>
      <c r="O51" s="643"/>
      <c r="P51" s="645"/>
      <c r="Q51" s="215"/>
      <c r="R51" s="744"/>
      <c r="S51" s="745"/>
      <c r="T51" s="744"/>
      <c r="U51" s="403">
        <f t="shared" si="0"/>
        <v>0</v>
      </c>
      <c r="V51" s="404">
        <f t="shared" si="1"/>
        <v>0</v>
      </c>
      <c r="W51" s="70">
        <f>'t1'!M50</f>
        <v>0</v>
      </c>
    </row>
    <row r="52" spans="1:23" ht="12" customHeight="1" x14ac:dyDescent="0.2">
      <c r="A52" s="144" t="str">
        <f>'t1'!A51</f>
        <v>CHIMICI A T. DETERMINATO (ART. 15-SEPTIES D.LGS. 502/92)</v>
      </c>
      <c r="B52" s="206" t="str">
        <f>'t1'!B51</f>
        <v>SD0602</v>
      </c>
      <c r="C52" s="643"/>
      <c r="D52" s="644"/>
      <c r="E52" s="643"/>
      <c r="F52" s="644"/>
      <c r="G52" s="643"/>
      <c r="H52" s="644"/>
      <c r="I52" s="643"/>
      <c r="J52" s="645"/>
      <c r="K52" s="643"/>
      <c r="L52" s="644"/>
      <c r="M52" s="643"/>
      <c r="N52" s="644"/>
      <c r="O52" s="643"/>
      <c r="P52" s="645"/>
      <c r="Q52" s="215"/>
      <c r="R52" s="744"/>
      <c r="S52" s="745"/>
      <c r="T52" s="744"/>
      <c r="U52" s="403">
        <f t="shared" si="0"/>
        <v>0</v>
      </c>
      <c r="V52" s="404">
        <f t="shared" si="1"/>
        <v>0</v>
      </c>
      <c r="W52" s="70">
        <f>'t1'!M51</f>
        <v>0</v>
      </c>
    </row>
    <row r="53" spans="1:23" ht="12" customHeight="1" x14ac:dyDescent="0.2">
      <c r="A53" s="144" t="str">
        <f>'t1'!A52</f>
        <v>FISICI CON INC. DI STRUTTURA COMPLESSA (RAPP. ESCLUSIVO)</v>
      </c>
      <c r="B53" s="206" t="str">
        <f>'t1'!B52</f>
        <v>SD0E42</v>
      </c>
      <c r="C53" s="643"/>
      <c r="D53" s="644"/>
      <c r="E53" s="643"/>
      <c r="F53" s="644"/>
      <c r="G53" s="643"/>
      <c r="H53" s="644"/>
      <c r="I53" s="643"/>
      <c r="J53" s="645"/>
      <c r="K53" s="643"/>
      <c r="L53" s="644"/>
      <c r="M53" s="643"/>
      <c r="N53" s="644"/>
      <c r="O53" s="643"/>
      <c r="P53" s="645"/>
      <c r="Q53" s="215"/>
      <c r="R53" s="744"/>
      <c r="S53" s="745"/>
      <c r="T53" s="744"/>
      <c r="U53" s="403">
        <f t="shared" si="0"/>
        <v>0</v>
      </c>
      <c r="V53" s="404">
        <f t="shared" si="1"/>
        <v>0</v>
      </c>
      <c r="W53" s="70">
        <f>'t1'!M52</f>
        <v>0</v>
      </c>
    </row>
    <row r="54" spans="1:23" ht="12" customHeight="1" x14ac:dyDescent="0.2">
      <c r="A54" s="144" t="str">
        <f>'t1'!A53</f>
        <v>FISICI CON INC. DI STRUTTURA COMPLESSA (RAPP. NON ESCL.)</v>
      </c>
      <c r="B54" s="206" t="str">
        <f>'t1'!B53</f>
        <v>SD0N42</v>
      </c>
      <c r="C54" s="643"/>
      <c r="D54" s="644"/>
      <c r="E54" s="643"/>
      <c r="F54" s="644"/>
      <c r="G54" s="643"/>
      <c r="H54" s="644"/>
      <c r="I54" s="643"/>
      <c r="J54" s="645"/>
      <c r="K54" s="643"/>
      <c r="L54" s="644"/>
      <c r="M54" s="643"/>
      <c r="N54" s="644"/>
      <c r="O54" s="643"/>
      <c r="P54" s="645"/>
      <c r="Q54" s="215"/>
      <c r="R54" s="744"/>
      <c r="S54" s="745"/>
      <c r="T54" s="744"/>
      <c r="U54" s="403">
        <f t="shared" si="0"/>
        <v>0</v>
      </c>
      <c r="V54" s="404">
        <f t="shared" si="1"/>
        <v>0</v>
      </c>
      <c r="W54" s="70">
        <f>'t1'!M53</f>
        <v>0</v>
      </c>
    </row>
    <row r="55" spans="1:23" ht="12" customHeight="1" x14ac:dyDescent="0.2">
      <c r="A55" s="144" t="str">
        <f>'t1'!A54</f>
        <v>FISICI CON INC. DI STRUTTURA SEMPLICE (RAPP. ESCLUSIVO)</v>
      </c>
      <c r="B55" s="206" t="str">
        <f>'t1'!B54</f>
        <v>SD0E41</v>
      </c>
      <c r="C55" s="643"/>
      <c r="D55" s="644"/>
      <c r="E55" s="643"/>
      <c r="F55" s="644"/>
      <c r="G55" s="643"/>
      <c r="H55" s="644"/>
      <c r="I55" s="643"/>
      <c r="J55" s="645"/>
      <c r="K55" s="643"/>
      <c r="L55" s="644"/>
      <c r="M55" s="643"/>
      <c r="N55" s="644"/>
      <c r="O55" s="643"/>
      <c r="P55" s="645"/>
      <c r="Q55" s="215"/>
      <c r="R55" s="744"/>
      <c r="S55" s="745"/>
      <c r="T55" s="744"/>
      <c r="U55" s="403">
        <f t="shared" si="0"/>
        <v>0</v>
      </c>
      <c r="V55" s="404">
        <f t="shared" si="1"/>
        <v>0</v>
      </c>
      <c r="W55" s="70">
        <f>'t1'!M54</f>
        <v>0</v>
      </c>
    </row>
    <row r="56" spans="1:23" ht="12" customHeight="1" x14ac:dyDescent="0.2">
      <c r="A56" s="144" t="str">
        <f>'t1'!A55</f>
        <v>FISICI CON INC. DI STRUTTURA SEMPLICE (RAPP. NON ESCL.)</v>
      </c>
      <c r="B56" s="206" t="str">
        <f>'t1'!B55</f>
        <v>SD0N41</v>
      </c>
      <c r="C56" s="643"/>
      <c r="D56" s="644"/>
      <c r="E56" s="643"/>
      <c r="F56" s="644"/>
      <c r="G56" s="643"/>
      <c r="H56" s="644"/>
      <c r="I56" s="643"/>
      <c r="J56" s="645"/>
      <c r="K56" s="643"/>
      <c r="L56" s="644"/>
      <c r="M56" s="643"/>
      <c r="N56" s="644"/>
      <c r="O56" s="643"/>
      <c r="P56" s="645"/>
      <c r="Q56" s="215"/>
      <c r="R56" s="744"/>
      <c r="S56" s="745"/>
      <c r="T56" s="744"/>
      <c r="U56" s="403">
        <f t="shared" si="0"/>
        <v>0</v>
      </c>
      <c r="V56" s="404">
        <f t="shared" si="1"/>
        <v>0</v>
      </c>
      <c r="W56" s="70">
        <f>'t1'!M55</f>
        <v>0</v>
      </c>
    </row>
    <row r="57" spans="1:23" ht="12" customHeight="1" x14ac:dyDescent="0.2">
      <c r="A57" s="144" t="str">
        <f>'t1'!A56</f>
        <v>FISICI CON ALTRI INCAR. PROF.LI (RAPP. ESCLUSIVO)</v>
      </c>
      <c r="B57" s="206" t="str">
        <f>'t1'!B56</f>
        <v>SD0A41</v>
      </c>
      <c r="C57" s="643"/>
      <c r="D57" s="644"/>
      <c r="E57" s="643"/>
      <c r="F57" s="644"/>
      <c r="G57" s="643"/>
      <c r="H57" s="644"/>
      <c r="I57" s="643"/>
      <c r="J57" s="645"/>
      <c r="K57" s="643"/>
      <c r="L57" s="644"/>
      <c r="M57" s="643"/>
      <c r="N57" s="644"/>
      <c r="O57" s="643"/>
      <c r="P57" s="645"/>
      <c r="Q57" s="215"/>
      <c r="R57" s="744"/>
      <c r="S57" s="745"/>
      <c r="T57" s="744"/>
      <c r="U57" s="403">
        <f t="shared" si="0"/>
        <v>0</v>
      </c>
      <c r="V57" s="404">
        <f t="shared" si="1"/>
        <v>0</v>
      </c>
      <c r="W57" s="70">
        <f>'t1'!M56</f>
        <v>0</v>
      </c>
    </row>
    <row r="58" spans="1:23" ht="12" customHeight="1" x14ac:dyDescent="0.2">
      <c r="A58" s="144" t="str">
        <f>'t1'!A57</f>
        <v>FISICI CON ALTRI INCAR. PROF.LI (RAPP. NON ESCL.)</v>
      </c>
      <c r="B58" s="206" t="str">
        <f>'t1'!B57</f>
        <v>SD0040</v>
      </c>
      <c r="C58" s="643"/>
      <c r="D58" s="644"/>
      <c r="E58" s="643"/>
      <c r="F58" s="644"/>
      <c r="G58" s="643"/>
      <c r="H58" s="644"/>
      <c r="I58" s="643"/>
      <c r="J58" s="645"/>
      <c r="K58" s="643"/>
      <c r="L58" s="644"/>
      <c r="M58" s="643"/>
      <c r="N58" s="644"/>
      <c r="O58" s="643"/>
      <c r="P58" s="645"/>
      <c r="Q58" s="215"/>
      <c r="R58" s="744"/>
      <c r="S58" s="745"/>
      <c r="T58" s="744"/>
      <c r="U58" s="403">
        <f t="shared" si="0"/>
        <v>0</v>
      </c>
      <c r="V58" s="404">
        <f t="shared" si="1"/>
        <v>0</v>
      </c>
      <c r="W58" s="70">
        <f>'t1'!M57</f>
        <v>0</v>
      </c>
    </row>
    <row r="59" spans="1:23" ht="12" customHeight="1" x14ac:dyDescent="0.2">
      <c r="A59" s="144" t="str">
        <f>'t1'!A58</f>
        <v>FISICI A T. DETERMINATO (ART. 15-SEPTIES D.LGS. 502/92)</v>
      </c>
      <c r="B59" s="206" t="str">
        <f>'t1'!B58</f>
        <v>SD0603</v>
      </c>
      <c r="C59" s="643"/>
      <c r="D59" s="644"/>
      <c r="E59" s="643"/>
      <c r="F59" s="644"/>
      <c r="G59" s="643"/>
      <c r="H59" s="644"/>
      <c r="I59" s="643"/>
      <c r="J59" s="645"/>
      <c r="K59" s="643"/>
      <c r="L59" s="644"/>
      <c r="M59" s="643"/>
      <c r="N59" s="644"/>
      <c r="O59" s="643"/>
      <c r="P59" s="645"/>
      <c r="Q59" s="215"/>
      <c r="R59" s="744"/>
      <c r="S59" s="745"/>
      <c r="T59" s="744"/>
      <c r="U59" s="403">
        <f t="shared" si="0"/>
        <v>0</v>
      </c>
      <c r="V59" s="404">
        <f t="shared" si="1"/>
        <v>0</v>
      </c>
      <c r="W59" s="70">
        <f>'t1'!M58</f>
        <v>0</v>
      </c>
    </row>
    <row r="60" spans="1:23" ht="12" customHeight="1" x14ac:dyDescent="0.2">
      <c r="A60" s="144" t="str">
        <f>'t1'!A59</f>
        <v>PSICOLOGI CON INC. DI STRUTTURA COMPLESSA (RAPP. ESCLUSIVO)</v>
      </c>
      <c r="B60" s="206" t="str">
        <f>'t1'!B59</f>
        <v>SD0E66</v>
      </c>
      <c r="C60" s="643"/>
      <c r="D60" s="644"/>
      <c r="E60" s="643"/>
      <c r="F60" s="644"/>
      <c r="G60" s="643"/>
      <c r="H60" s="644"/>
      <c r="I60" s="643"/>
      <c r="J60" s="645"/>
      <c r="K60" s="643"/>
      <c r="L60" s="644"/>
      <c r="M60" s="643"/>
      <c r="N60" s="644"/>
      <c r="O60" s="643"/>
      <c r="P60" s="645"/>
      <c r="Q60" s="215"/>
      <c r="R60" s="744"/>
      <c r="S60" s="745"/>
      <c r="T60" s="744"/>
      <c r="U60" s="403">
        <f t="shared" si="0"/>
        <v>0</v>
      </c>
      <c r="V60" s="404">
        <f t="shared" si="1"/>
        <v>0</v>
      </c>
      <c r="W60" s="70">
        <f>'t1'!M59</f>
        <v>0</v>
      </c>
    </row>
    <row r="61" spans="1:23" ht="12" customHeight="1" x14ac:dyDescent="0.2">
      <c r="A61" s="144" t="str">
        <f>'t1'!A60</f>
        <v>PSICOLOGI CON INC. DI STRUTTURA COMPLESSA (RAPP. NON ESCL.)</v>
      </c>
      <c r="B61" s="206" t="str">
        <f>'t1'!B60</f>
        <v>SD0N66</v>
      </c>
      <c r="C61" s="643"/>
      <c r="D61" s="644"/>
      <c r="E61" s="643"/>
      <c r="F61" s="644"/>
      <c r="G61" s="643"/>
      <c r="H61" s="644"/>
      <c r="I61" s="643"/>
      <c r="J61" s="645"/>
      <c r="K61" s="643"/>
      <c r="L61" s="644"/>
      <c r="M61" s="643"/>
      <c r="N61" s="644"/>
      <c r="O61" s="643"/>
      <c r="P61" s="645"/>
      <c r="Q61" s="215"/>
      <c r="R61" s="744"/>
      <c r="S61" s="745"/>
      <c r="T61" s="744"/>
      <c r="U61" s="403">
        <f t="shared" si="0"/>
        <v>0</v>
      </c>
      <c r="V61" s="404">
        <f t="shared" si="1"/>
        <v>0</v>
      </c>
      <c r="W61" s="70">
        <f>'t1'!M60</f>
        <v>0</v>
      </c>
    </row>
    <row r="62" spans="1:23" ht="12" customHeight="1" x14ac:dyDescent="0.2">
      <c r="A62" s="144" t="str">
        <f>'t1'!A61</f>
        <v>PSICOLOGI CON INC. DI STRUTTURA SEMPLICE (RAPP. ESCLUSIVO)</v>
      </c>
      <c r="B62" s="206" t="str">
        <f>'t1'!B61</f>
        <v>SD0E65</v>
      </c>
      <c r="C62" s="643"/>
      <c r="D62" s="644"/>
      <c r="E62" s="643"/>
      <c r="F62" s="644"/>
      <c r="G62" s="643"/>
      <c r="H62" s="644"/>
      <c r="I62" s="643"/>
      <c r="J62" s="645"/>
      <c r="K62" s="643"/>
      <c r="L62" s="644"/>
      <c r="M62" s="643"/>
      <c r="N62" s="644"/>
      <c r="O62" s="643"/>
      <c r="P62" s="645"/>
      <c r="Q62" s="215"/>
      <c r="R62" s="744"/>
      <c r="S62" s="745"/>
      <c r="T62" s="744"/>
      <c r="U62" s="403">
        <f t="shared" si="0"/>
        <v>0</v>
      </c>
      <c r="V62" s="404">
        <f t="shared" si="1"/>
        <v>0</v>
      </c>
      <c r="W62" s="70">
        <f>'t1'!M61</f>
        <v>0</v>
      </c>
    </row>
    <row r="63" spans="1:23" ht="12" customHeight="1" x14ac:dyDescent="0.2">
      <c r="A63" s="144" t="str">
        <f>'t1'!A62</f>
        <v>PSICOLOGI CON INC. DI STRUTTURA SEMPLICE (RAPP. NON ESCL.)</v>
      </c>
      <c r="B63" s="206" t="str">
        <f>'t1'!B62</f>
        <v>SD0N65</v>
      </c>
      <c r="C63" s="643"/>
      <c r="D63" s="644"/>
      <c r="E63" s="643"/>
      <c r="F63" s="644"/>
      <c r="G63" s="643"/>
      <c r="H63" s="644"/>
      <c r="I63" s="643"/>
      <c r="J63" s="645"/>
      <c r="K63" s="643"/>
      <c r="L63" s="644"/>
      <c r="M63" s="643"/>
      <c r="N63" s="644"/>
      <c r="O63" s="643"/>
      <c r="P63" s="645"/>
      <c r="Q63" s="215"/>
      <c r="R63" s="744"/>
      <c r="S63" s="745"/>
      <c r="T63" s="744"/>
      <c r="U63" s="403">
        <f t="shared" si="0"/>
        <v>0</v>
      </c>
      <c r="V63" s="404">
        <f t="shared" si="1"/>
        <v>0</v>
      </c>
      <c r="W63" s="70">
        <f>'t1'!M62</f>
        <v>0</v>
      </c>
    </row>
    <row r="64" spans="1:23" ht="12" customHeight="1" x14ac:dyDescent="0.2">
      <c r="A64" s="144" t="str">
        <f>'t1'!A63</f>
        <v>PSICOLOGI CON ALTRI INCAR. PROF.LI (RAPP. ESCLUSIVO)</v>
      </c>
      <c r="B64" s="206" t="str">
        <f>'t1'!B63</f>
        <v>SD0A65</v>
      </c>
      <c r="C64" s="643"/>
      <c r="D64" s="644"/>
      <c r="E64" s="643"/>
      <c r="F64" s="644"/>
      <c r="G64" s="643"/>
      <c r="H64" s="644"/>
      <c r="I64" s="643"/>
      <c r="J64" s="645"/>
      <c r="K64" s="643"/>
      <c r="L64" s="644"/>
      <c r="M64" s="643"/>
      <c r="N64" s="644"/>
      <c r="O64" s="643"/>
      <c r="P64" s="645"/>
      <c r="Q64" s="215"/>
      <c r="R64" s="744"/>
      <c r="S64" s="745"/>
      <c r="T64" s="744"/>
      <c r="U64" s="403">
        <f t="shared" si="0"/>
        <v>0</v>
      </c>
      <c r="V64" s="404">
        <f t="shared" si="1"/>
        <v>0</v>
      </c>
      <c r="W64" s="70">
        <f>'t1'!M63</f>
        <v>0</v>
      </c>
    </row>
    <row r="65" spans="1:23" ht="12" customHeight="1" x14ac:dyDescent="0.2">
      <c r="A65" s="144" t="str">
        <f>'t1'!A64</f>
        <v>PSICOLOGI CON ALTRI INCAR. PROF.LI (RAPP. NON ESCL.)</v>
      </c>
      <c r="B65" s="206" t="str">
        <f>'t1'!B64</f>
        <v>SD0064</v>
      </c>
      <c r="C65" s="643"/>
      <c r="D65" s="644"/>
      <c r="E65" s="643"/>
      <c r="F65" s="644"/>
      <c r="G65" s="643"/>
      <c r="H65" s="644"/>
      <c r="I65" s="643"/>
      <c r="J65" s="645"/>
      <c r="K65" s="643"/>
      <c r="L65" s="644"/>
      <c r="M65" s="643"/>
      <c r="N65" s="644"/>
      <c r="O65" s="643"/>
      <c r="P65" s="645"/>
      <c r="Q65" s="215"/>
      <c r="R65" s="744"/>
      <c r="S65" s="745"/>
      <c r="T65" s="744"/>
      <c r="U65" s="403">
        <f t="shared" si="0"/>
        <v>0</v>
      </c>
      <c r="V65" s="404">
        <f t="shared" si="1"/>
        <v>0</v>
      </c>
      <c r="W65" s="70">
        <f>'t1'!M64</f>
        <v>0</v>
      </c>
    </row>
    <row r="66" spans="1:23" ht="12" customHeight="1" x14ac:dyDescent="0.2">
      <c r="A66" s="144" t="str">
        <f>'t1'!A65</f>
        <v>PSICOLOGI A T. DETERMINATO (ART. 15-SEPTIES D.LGS. 502/92)</v>
      </c>
      <c r="B66" s="206" t="str">
        <f>'t1'!B65</f>
        <v>SD0604</v>
      </c>
      <c r="C66" s="643"/>
      <c r="D66" s="644"/>
      <c r="E66" s="643"/>
      <c r="F66" s="644"/>
      <c r="G66" s="643"/>
      <c r="H66" s="644"/>
      <c r="I66" s="643"/>
      <c r="J66" s="645"/>
      <c r="K66" s="643"/>
      <c r="L66" s="644"/>
      <c r="M66" s="643"/>
      <c r="N66" s="644"/>
      <c r="O66" s="643"/>
      <c r="P66" s="645"/>
      <c r="Q66" s="215"/>
      <c r="R66" s="744"/>
      <c r="S66" s="745"/>
      <c r="T66" s="744"/>
      <c r="U66" s="403">
        <f t="shared" si="0"/>
        <v>0</v>
      </c>
      <c r="V66" s="404">
        <f t="shared" si="1"/>
        <v>0</v>
      </c>
      <c r="W66" s="70">
        <f>'t1'!M65</f>
        <v>0</v>
      </c>
    </row>
    <row r="67" spans="1:23" ht="12" customHeight="1" x14ac:dyDescent="0.2">
      <c r="A67" s="144" t="str">
        <f>'t1'!A66</f>
        <v>DIRIGENTE PROF. SANIT. INFERM/OSTETRICA (INC. STRUT. COMPL.)</v>
      </c>
      <c r="B67" s="206" t="str">
        <f>'t1'!B66</f>
        <v>SD0CO1</v>
      </c>
      <c r="C67" s="643"/>
      <c r="D67" s="644"/>
      <c r="E67" s="643"/>
      <c r="F67" s="644"/>
      <c r="G67" s="643"/>
      <c r="H67" s="644"/>
      <c r="I67" s="643"/>
      <c r="J67" s="645"/>
      <c r="K67" s="643"/>
      <c r="L67" s="644"/>
      <c r="M67" s="643"/>
      <c r="N67" s="644"/>
      <c r="O67" s="643"/>
      <c r="P67" s="645"/>
      <c r="Q67" s="215"/>
      <c r="R67" s="744"/>
      <c r="S67" s="745"/>
      <c r="T67" s="744"/>
      <c r="U67" s="403">
        <f t="shared" si="0"/>
        <v>0</v>
      </c>
      <c r="V67" s="404">
        <f t="shared" si="1"/>
        <v>0</v>
      </c>
      <c r="W67" s="70">
        <f>'t1'!M66</f>
        <v>0</v>
      </c>
    </row>
    <row r="68" spans="1:23" ht="12" customHeight="1" x14ac:dyDescent="0.2">
      <c r="A68" s="144" t="str">
        <f>'t1'!A67</f>
        <v>DIRIGENTE PROF. SANIT. INFERM/OSTETRICA (INC. STRUT. SEMPL.)</v>
      </c>
      <c r="B68" s="206" t="str">
        <f>'t1'!B67</f>
        <v>SD0SE1</v>
      </c>
      <c r="C68" s="643"/>
      <c r="D68" s="644"/>
      <c r="E68" s="643"/>
      <c r="F68" s="644"/>
      <c r="G68" s="643"/>
      <c r="H68" s="644"/>
      <c r="I68" s="643"/>
      <c r="J68" s="645"/>
      <c r="K68" s="643"/>
      <c r="L68" s="644"/>
      <c r="M68" s="643"/>
      <c r="N68" s="644"/>
      <c r="O68" s="643"/>
      <c r="P68" s="645"/>
      <c r="Q68" s="215"/>
      <c r="R68" s="744"/>
      <c r="S68" s="745"/>
      <c r="T68" s="744"/>
      <c r="U68" s="403">
        <f t="shared" si="0"/>
        <v>0</v>
      </c>
      <c r="V68" s="404">
        <f t="shared" si="1"/>
        <v>0</v>
      </c>
      <c r="W68" s="70">
        <f>'t1'!M67</f>
        <v>0</v>
      </c>
    </row>
    <row r="69" spans="1:23" ht="12" customHeight="1" x14ac:dyDescent="0.2">
      <c r="A69" s="144" t="str">
        <f>'t1'!A68</f>
        <v>DIRIGENTE PROF. SANIT. INFERM/OSTETRICA (ALTRI INC. PROF.LI)</v>
      </c>
      <c r="B69" s="206" t="str">
        <f>'t1'!B68</f>
        <v>SD0AI1</v>
      </c>
      <c r="C69" s="643"/>
      <c r="D69" s="644"/>
      <c r="E69" s="643"/>
      <c r="F69" s="644"/>
      <c r="G69" s="643"/>
      <c r="H69" s="644"/>
      <c r="I69" s="643"/>
      <c r="J69" s="645"/>
      <c r="K69" s="643"/>
      <c r="L69" s="644"/>
      <c r="M69" s="643"/>
      <c r="N69" s="644"/>
      <c r="O69" s="643"/>
      <c r="P69" s="645"/>
      <c r="Q69" s="215"/>
      <c r="R69" s="744"/>
      <c r="S69" s="745"/>
      <c r="T69" s="744"/>
      <c r="U69" s="403">
        <f t="shared" si="0"/>
        <v>0</v>
      </c>
      <c r="V69" s="404">
        <f t="shared" si="1"/>
        <v>0</v>
      </c>
      <c r="W69" s="70">
        <f>'t1'!M68</f>
        <v>0</v>
      </c>
    </row>
    <row r="70" spans="1:23" ht="12" customHeight="1" x14ac:dyDescent="0.2">
      <c r="A70" s="144" t="str">
        <f>'t1'!A69</f>
        <v>DIR. PROF.SAN.INFERM/OSTET T.DET.ART.15-SEPTIES DLGS 502/92</v>
      </c>
      <c r="B70" s="206" t="str">
        <f>'t1'!B69</f>
        <v>SD048B</v>
      </c>
      <c r="C70" s="643"/>
      <c r="D70" s="644"/>
      <c r="E70" s="643"/>
      <c r="F70" s="644"/>
      <c r="G70" s="643"/>
      <c r="H70" s="644"/>
      <c r="I70" s="643"/>
      <c r="J70" s="645"/>
      <c r="K70" s="643"/>
      <c r="L70" s="644"/>
      <c r="M70" s="643"/>
      <c r="N70" s="644"/>
      <c r="O70" s="643"/>
      <c r="P70" s="645"/>
      <c r="Q70" s="215"/>
      <c r="R70" s="744"/>
      <c r="S70" s="745"/>
      <c r="T70" s="744"/>
      <c r="U70" s="403">
        <f t="shared" si="0"/>
        <v>0</v>
      </c>
      <c r="V70" s="404">
        <f t="shared" si="1"/>
        <v>0</v>
      </c>
      <c r="W70" s="70">
        <f>'t1'!M69</f>
        <v>0</v>
      </c>
    </row>
    <row r="71" spans="1:23" ht="12" customHeight="1" x14ac:dyDescent="0.2">
      <c r="A71" s="144" t="str">
        <f>'t1'!A70</f>
        <v>DIRIGENTE PROF. SANIT. RIABILITATIVE (INC. STRUT. COMPL.)</v>
      </c>
      <c r="B71" s="206" t="str">
        <f>'t1'!B70</f>
        <v>SD0CO2</v>
      </c>
      <c r="C71" s="643"/>
      <c r="D71" s="644"/>
      <c r="E71" s="643"/>
      <c r="F71" s="644"/>
      <c r="G71" s="643"/>
      <c r="H71" s="644"/>
      <c r="I71" s="643"/>
      <c r="J71" s="645"/>
      <c r="K71" s="643"/>
      <c r="L71" s="644"/>
      <c r="M71" s="643"/>
      <c r="N71" s="644"/>
      <c r="O71" s="643"/>
      <c r="P71" s="645"/>
      <c r="Q71" s="215"/>
      <c r="R71" s="744"/>
      <c r="S71" s="745"/>
      <c r="T71" s="744"/>
      <c r="U71" s="403">
        <f t="shared" si="0"/>
        <v>0</v>
      </c>
      <c r="V71" s="404">
        <f t="shared" si="1"/>
        <v>0</v>
      </c>
      <c r="W71" s="70">
        <f>'t1'!M70</f>
        <v>0</v>
      </c>
    </row>
    <row r="72" spans="1:23" ht="12" customHeight="1" x14ac:dyDescent="0.2">
      <c r="A72" s="144" t="str">
        <f>'t1'!A71</f>
        <v>DIRIGENTE PROF. SANIT. RIABILITATIVE (INC. STRUT. SEMPL.)</v>
      </c>
      <c r="B72" s="206" t="str">
        <f>'t1'!B71</f>
        <v>SD0SE2</v>
      </c>
      <c r="C72" s="643"/>
      <c r="D72" s="644"/>
      <c r="E72" s="643"/>
      <c r="F72" s="644"/>
      <c r="G72" s="643"/>
      <c r="H72" s="644"/>
      <c r="I72" s="643"/>
      <c r="J72" s="645"/>
      <c r="K72" s="643"/>
      <c r="L72" s="644"/>
      <c r="M72" s="643"/>
      <c r="N72" s="644"/>
      <c r="O72" s="643"/>
      <c r="P72" s="645"/>
      <c r="Q72" s="215"/>
      <c r="R72" s="744"/>
      <c r="S72" s="745"/>
      <c r="T72" s="744"/>
      <c r="U72" s="403">
        <f t="shared" ref="U72:U139" si="2">SUM(C72,E72,G72,I72,K72,M72,O72,Q72,S72)</f>
        <v>0</v>
      </c>
      <c r="V72" s="404">
        <f t="shared" ref="V72:V139" si="3">SUM(D72,F72,H72,J72,L72,N72,P72,R72,T72)</f>
        <v>0</v>
      </c>
      <c r="W72" s="70">
        <f>'t1'!M71</f>
        <v>0</v>
      </c>
    </row>
    <row r="73" spans="1:23" ht="12" customHeight="1" x14ac:dyDescent="0.2">
      <c r="A73" s="144" t="str">
        <f>'t1'!A72</f>
        <v>DIRIGENTE PROF. SANIT. RIABILITATIVE (ALTRI INC. PROF.LI)</v>
      </c>
      <c r="B73" s="206" t="str">
        <f>'t1'!B72</f>
        <v>SD0AI2</v>
      </c>
      <c r="C73" s="643"/>
      <c r="D73" s="644"/>
      <c r="E73" s="643"/>
      <c r="F73" s="644"/>
      <c r="G73" s="643"/>
      <c r="H73" s="644"/>
      <c r="I73" s="643"/>
      <c r="J73" s="645"/>
      <c r="K73" s="643"/>
      <c r="L73" s="644"/>
      <c r="M73" s="643"/>
      <c r="N73" s="644"/>
      <c r="O73" s="643"/>
      <c r="P73" s="645"/>
      <c r="Q73" s="215"/>
      <c r="R73" s="744"/>
      <c r="S73" s="745"/>
      <c r="T73" s="744"/>
      <c r="U73" s="403">
        <f t="shared" si="2"/>
        <v>0</v>
      </c>
      <c r="V73" s="404">
        <f t="shared" si="3"/>
        <v>0</v>
      </c>
      <c r="W73" s="70">
        <f>'t1'!M72</f>
        <v>0</v>
      </c>
    </row>
    <row r="74" spans="1:23" ht="12" customHeight="1" x14ac:dyDescent="0.2">
      <c r="A74" s="144" t="str">
        <f>'t1'!A73</f>
        <v>DIR. PROF. SAN. RIABILITAT. T.DET.ART.15-SEPTIES DLGS 502/92</v>
      </c>
      <c r="B74" s="206" t="str">
        <f>'t1'!B73</f>
        <v>SD048C</v>
      </c>
      <c r="C74" s="643"/>
      <c r="D74" s="644"/>
      <c r="E74" s="643"/>
      <c r="F74" s="644"/>
      <c r="G74" s="643"/>
      <c r="H74" s="644"/>
      <c r="I74" s="643"/>
      <c r="J74" s="645"/>
      <c r="K74" s="643"/>
      <c r="L74" s="644"/>
      <c r="M74" s="643"/>
      <c r="N74" s="644"/>
      <c r="O74" s="643"/>
      <c r="P74" s="645"/>
      <c r="Q74" s="215"/>
      <c r="R74" s="744"/>
      <c r="S74" s="745"/>
      <c r="T74" s="744"/>
      <c r="U74" s="403">
        <f t="shared" si="2"/>
        <v>0</v>
      </c>
      <c r="V74" s="404">
        <f t="shared" si="3"/>
        <v>0</v>
      </c>
      <c r="W74" s="70">
        <f>'t1'!M73</f>
        <v>0</v>
      </c>
    </row>
    <row r="75" spans="1:23" ht="12" customHeight="1" x14ac:dyDescent="0.2">
      <c r="A75" s="144" t="str">
        <f>'t1'!A74</f>
        <v>DIRIGENTE PROF. TECNICO SANITARIE (INC. STRUT. COMPL.)</v>
      </c>
      <c r="B75" s="206" t="str">
        <f>'t1'!B74</f>
        <v>SD0CO3</v>
      </c>
      <c r="C75" s="643"/>
      <c r="D75" s="644"/>
      <c r="E75" s="643"/>
      <c r="F75" s="644"/>
      <c r="G75" s="643"/>
      <c r="H75" s="644"/>
      <c r="I75" s="643"/>
      <c r="J75" s="645"/>
      <c r="K75" s="643"/>
      <c r="L75" s="644"/>
      <c r="M75" s="643"/>
      <c r="N75" s="644"/>
      <c r="O75" s="643"/>
      <c r="P75" s="645"/>
      <c r="Q75" s="215"/>
      <c r="R75" s="744"/>
      <c r="S75" s="745"/>
      <c r="T75" s="744"/>
      <c r="U75" s="403">
        <f t="shared" si="2"/>
        <v>0</v>
      </c>
      <c r="V75" s="404">
        <f t="shared" si="3"/>
        <v>0</v>
      </c>
      <c r="W75" s="70">
        <f>'t1'!M74</f>
        <v>0</v>
      </c>
    </row>
    <row r="76" spans="1:23" ht="12" customHeight="1" x14ac:dyDescent="0.2">
      <c r="A76" s="144" t="str">
        <f>'t1'!A75</f>
        <v>DIRIGENTE PROF. TECNICO SANITARIE (INC. STRUT. SEMPL.)</v>
      </c>
      <c r="B76" s="206" t="str">
        <f>'t1'!B75</f>
        <v>SD0SE3</v>
      </c>
      <c r="C76" s="643"/>
      <c r="D76" s="644"/>
      <c r="E76" s="643"/>
      <c r="F76" s="644"/>
      <c r="G76" s="643"/>
      <c r="H76" s="644"/>
      <c r="I76" s="643"/>
      <c r="J76" s="645"/>
      <c r="K76" s="643"/>
      <c r="L76" s="644"/>
      <c r="M76" s="643"/>
      <c r="N76" s="644"/>
      <c r="O76" s="643"/>
      <c r="P76" s="645"/>
      <c r="Q76" s="215"/>
      <c r="R76" s="744"/>
      <c r="S76" s="745"/>
      <c r="T76" s="744"/>
      <c r="U76" s="403">
        <f t="shared" si="2"/>
        <v>0</v>
      </c>
      <c r="V76" s="404">
        <f t="shared" si="3"/>
        <v>0</v>
      </c>
      <c r="W76" s="70">
        <f>'t1'!M75</f>
        <v>0</v>
      </c>
    </row>
    <row r="77" spans="1:23" ht="12" customHeight="1" x14ac:dyDescent="0.2">
      <c r="A77" s="144" t="str">
        <f>'t1'!A76</f>
        <v>DIRIGENTE PROF. TECNICO SANITARIE (ALTRI INC. PROF.LI)</v>
      </c>
      <c r="B77" s="206" t="str">
        <f>'t1'!B76</f>
        <v>SD0AI3</v>
      </c>
      <c r="C77" s="643"/>
      <c r="D77" s="644"/>
      <c r="E77" s="643"/>
      <c r="F77" s="644"/>
      <c r="G77" s="643"/>
      <c r="H77" s="644"/>
      <c r="I77" s="643"/>
      <c r="J77" s="645"/>
      <c r="K77" s="643"/>
      <c r="L77" s="644"/>
      <c r="M77" s="643"/>
      <c r="N77" s="644"/>
      <c r="O77" s="643"/>
      <c r="P77" s="645"/>
      <c r="Q77" s="215"/>
      <c r="R77" s="744"/>
      <c r="S77" s="745"/>
      <c r="T77" s="744"/>
      <c r="U77" s="403">
        <f t="shared" si="2"/>
        <v>0</v>
      </c>
      <c r="V77" s="404">
        <f t="shared" si="3"/>
        <v>0</v>
      </c>
      <c r="W77" s="70">
        <f>'t1'!M76</f>
        <v>0</v>
      </c>
    </row>
    <row r="78" spans="1:23" ht="12" customHeight="1" x14ac:dyDescent="0.2">
      <c r="A78" s="144" t="str">
        <f>'t1'!A77</f>
        <v>DIR. PROF.TECNICO SANITARIE T.DET.ART.15-SEPTIES DLGS 502/92</v>
      </c>
      <c r="B78" s="206" t="str">
        <f>'t1'!B77</f>
        <v>SD048D</v>
      </c>
      <c r="C78" s="643"/>
      <c r="D78" s="644"/>
      <c r="E78" s="643"/>
      <c r="F78" s="644"/>
      <c r="G78" s="643"/>
      <c r="H78" s="644"/>
      <c r="I78" s="643"/>
      <c r="J78" s="645"/>
      <c r="K78" s="643"/>
      <c r="L78" s="644"/>
      <c r="M78" s="643"/>
      <c r="N78" s="644"/>
      <c r="O78" s="643"/>
      <c r="P78" s="645"/>
      <c r="Q78" s="215"/>
      <c r="R78" s="744"/>
      <c r="S78" s="745"/>
      <c r="T78" s="744"/>
      <c r="U78" s="403">
        <f t="shared" si="2"/>
        <v>0</v>
      </c>
      <c r="V78" s="404">
        <f t="shared" si="3"/>
        <v>0</v>
      </c>
      <c r="W78" s="70">
        <f>'t1'!M77</f>
        <v>0</v>
      </c>
    </row>
    <row r="79" spans="1:23" ht="12" customHeight="1" x14ac:dyDescent="0.2">
      <c r="A79" s="144" t="str">
        <f>'t1'!A78</f>
        <v>DIRIGENTE PROF.TECNICHE DELLA PREVENZIONE (INC.STRUT.COMPL.)</v>
      </c>
      <c r="B79" s="206" t="str">
        <f>'t1'!B78</f>
        <v>SD0CO4</v>
      </c>
      <c r="C79" s="643"/>
      <c r="D79" s="644"/>
      <c r="E79" s="643"/>
      <c r="F79" s="644"/>
      <c r="G79" s="643"/>
      <c r="H79" s="644"/>
      <c r="I79" s="643"/>
      <c r="J79" s="645"/>
      <c r="K79" s="643"/>
      <c r="L79" s="644"/>
      <c r="M79" s="643"/>
      <c r="N79" s="644"/>
      <c r="O79" s="643"/>
      <c r="P79" s="645"/>
      <c r="Q79" s="215"/>
      <c r="R79" s="744"/>
      <c r="S79" s="745"/>
      <c r="T79" s="744"/>
      <c r="U79" s="403">
        <f t="shared" si="2"/>
        <v>0</v>
      </c>
      <c r="V79" s="404">
        <f t="shared" si="3"/>
        <v>0</v>
      </c>
      <c r="W79" s="70">
        <f>'t1'!M78</f>
        <v>0</v>
      </c>
    </row>
    <row r="80" spans="1:23" ht="12" customHeight="1" x14ac:dyDescent="0.2">
      <c r="A80" s="144" t="str">
        <f>'t1'!A79</f>
        <v>DIRIGENTE PROF.TECNICHE DELLA PREVENZIONE (INC.STRUT.SEMPL.)</v>
      </c>
      <c r="B80" s="206" t="str">
        <f>'t1'!B79</f>
        <v>SD0SE4</v>
      </c>
      <c r="C80" s="643"/>
      <c r="D80" s="644"/>
      <c r="E80" s="643"/>
      <c r="F80" s="644"/>
      <c r="G80" s="643"/>
      <c r="H80" s="644"/>
      <c r="I80" s="643"/>
      <c r="J80" s="645"/>
      <c r="K80" s="643"/>
      <c r="L80" s="644"/>
      <c r="M80" s="643"/>
      <c r="N80" s="644"/>
      <c r="O80" s="643"/>
      <c r="P80" s="645"/>
      <c r="Q80" s="215"/>
      <c r="R80" s="744"/>
      <c r="S80" s="745"/>
      <c r="T80" s="744"/>
      <c r="U80" s="403">
        <f t="shared" si="2"/>
        <v>0</v>
      </c>
      <c r="V80" s="404">
        <f t="shared" si="3"/>
        <v>0</v>
      </c>
      <c r="W80" s="70">
        <f>'t1'!M79</f>
        <v>0</v>
      </c>
    </row>
    <row r="81" spans="1:23" ht="12" customHeight="1" x14ac:dyDescent="0.2">
      <c r="A81" s="144" t="str">
        <f>'t1'!A80</f>
        <v>DIRIGENTE PROF.TECNICHE DELLA PREVENZIONE(ALTRI INC.PROF.LI)</v>
      </c>
      <c r="B81" s="206" t="str">
        <f>'t1'!B80</f>
        <v>SD0AI4</v>
      </c>
      <c r="C81" s="643"/>
      <c r="D81" s="644"/>
      <c r="E81" s="643"/>
      <c r="F81" s="644"/>
      <c r="G81" s="643"/>
      <c r="H81" s="644"/>
      <c r="I81" s="643"/>
      <c r="J81" s="645"/>
      <c r="K81" s="643"/>
      <c r="L81" s="644"/>
      <c r="M81" s="643"/>
      <c r="N81" s="644"/>
      <c r="O81" s="643"/>
      <c r="P81" s="645"/>
      <c r="Q81" s="215"/>
      <c r="R81" s="744"/>
      <c r="S81" s="745"/>
      <c r="T81" s="744"/>
      <c r="U81" s="403">
        <f t="shared" si="2"/>
        <v>0</v>
      </c>
      <c r="V81" s="404">
        <f t="shared" si="3"/>
        <v>0</v>
      </c>
      <c r="W81" s="70">
        <f>'t1'!M80</f>
        <v>0</v>
      </c>
    </row>
    <row r="82" spans="1:23" ht="12" customHeight="1" x14ac:dyDescent="0.2">
      <c r="A82" s="144" t="str">
        <f>'t1'!A81</f>
        <v>DIR. PROF.TECNICHE PREVENZ. T.DET.ART.15-SEPTIES DLGS 502/92</v>
      </c>
      <c r="B82" s="206" t="str">
        <f>'t1'!B81</f>
        <v>SD048E</v>
      </c>
      <c r="C82" s="643"/>
      <c r="D82" s="644"/>
      <c r="E82" s="643"/>
      <c r="F82" s="644"/>
      <c r="G82" s="643"/>
      <c r="H82" s="644"/>
      <c r="I82" s="643"/>
      <c r="J82" s="645"/>
      <c r="K82" s="643"/>
      <c r="L82" s="644"/>
      <c r="M82" s="643"/>
      <c r="N82" s="644"/>
      <c r="O82" s="643"/>
      <c r="P82" s="645"/>
      <c r="Q82" s="215"/>
      <c r="R82" s="744"/>
      <c r="S82" s="745"/>
      <c r="T82" s="744"/>
      <c r="U82" s="403">
        <f t="shared" si="2"/>
        <v>0</v>
      </c>
      <c r="V82" s="404">
        <f t="shared" si="3"/>
        <v>0</v>
      </c>
      <c r="W82" s="70">
        <f>'t1'!M81</f>
        <v>0</v>
      </c>
    </row>
    <row r="83" spans="1:23" ht="12" customHeight="1" x14ac:dyDescent="0.2">
      <c r="A83" s="144" t="str">
        <f>'t1'!A82</f>
        <v>AVVOCATO DIRIG. CON INCARICO DI STRUTTURA COMPLESSA</v>
      </c>
      <c r="B83" s="206" t="str">
        <f>'t1'!B82</f>
        <v>PD0010</v>
      </c>
      <c r="C83" s="643"/>
      <c r="D83" s="644"/>
      <c r="E83" s="643"/>
      <c r="F83" s="644"/>
      <c r="G83" s="643"/>
      <c r="H83" s="644"/>
      <c r="I83" s="643"/>
      <c r="J83" s="645"/>
      <c r="K83" s="643"/>
      <c r="L83" s="644"/>
      <c r="M83" s="643"/>
      <c r="N83" s="644"/>
      <c r="O83" s="643"/>
      <c r="P83" s="645"/>
      <c r="Q83" s="215"/>
      <c r="R83" s="744"/>
      <c r="S83" s="745"/>
      <c r="T83" s="744"/>
      <c r="U83" s="403">
        <f t="shared" si="2"/>
        <v>0</v>
      </c>
      <c r="V83" s="404">
        <f t="shared" si="3"/>
        <v>0</v>
      </c>
      <c r="W83" s="70">
        <f>'t1'!M82</f>
        <v>0</v>
      </c>
    </row>
    <row r="84" spans="1:23" ht="12" customHeight="1" x14ac:dyDescent="0.2">
      <c r="A84" s="144" t="str">
        <f>'t1'!A83</f>
        <v>AVVOCATO DIRIG. CON INCARICO DI STRUTTURA SEMPLICE</v>
      </c>
      <c r="B84" s="206" t="str">
        <f>'t1'!B83</f>
        <v>PD0S09</v>
      </c>
      <c r="C84" s="643"/>
      <c r="D84" s="644"/>
      <c r="E84" s="643"/>
      <c r="F84" s="644"/>
      <c r="G84" s="643"/>
      <c r="H84" s="644"/>
      <c r="I84" s="643"/>
      <c r="J84" s="645"/>
      <c r="K84" s="643"/>
      <c r="L84" s="644"/>
      <c r="M84" s="643"/>
      <c r="N84" s="644"/>
      <c r="O84" s="643"/>
      <c r="P84" s="645"/>
      <c r="Q84" s="215"/>
      <c r="R84" s="744"/>
      <c r="S84" s="745"/>
      <c r="T84" s="744"/>
      <c r="U84" s="403">
        <f t="shared" si="2"/>
        <v>0</v>
      </c>
      <c r="V84" s="404">
        <f t="shared" si="3"/>
        <v>0</v>
      </c>
      <c r="W84" s="70">
        <f>'t1'!M83</f>
        <v>0</v>
      </c>
    </row>
    <row r="85" spans="1:23" ht="12" customHeight="1" x14ac:dyDescent="0.2">
      <c r="A85" s="144" t="str">
        <f>'t1'!A84</f>
        <v>AVVOCATO DIRIG. CON ALTRI INCAR.PROF.LI</v>
      </c>
      <c r="B85" s="206" t="str">
        <f>'t1'!B84</f>
        <v>PD0A09</v>
      </c>
      <c r="C85" s="643"/>
      <c r="D85" s="644"/>
      <c r="E85" s="643"/>
      <c r="F85" s="644"/>
      <c r="G85" s="643"/>
      <c r="H85" s="644"/>
      <c r="I85" s="643"/>
      <c r="J85" s="645"/>
      <c r="K85" s="643"/>
      <c r="L85" s="644"/>
      <c r="M85" s="643"/>
      <c r="N85" s="644"/>
      <c r="O85" s="643"/>
      <c r="P85" s="645"/>
      <c r="Q85" s="215"/>
      <c r="R85" s="744"/>
      <c r="S85" s="745"/>
      <c r="T85" s="744"/>
      <c r="U85" s="403">
        <f t="shared" si="2"/>
        <v>0</v>
      </c>
      <c r="V85" s="404">
        <f t="shared" si="3"/>
        <v>0</v>
      </c>
      <c r="W85" s="70">
        <f>'t1'!M84</f>
        <v>0</v>
      </c>
    </row>
    <row r="86" spans="1:23" ht="12" customHeight="1" x14ac:dyDescent="0.2">
      <c r="A86" s="144" t="str">
        <f>'t1'!A85</f>
        <v>AVVOCATO DIR. A T. DETERMINATO(ART. 15-SEPTIES DLGS. 502/92)</v>
      </c>
      <c r="B86" s="206" t="str">
        <f>'t1'!B85</f>
        <v>PD0605</v>
      </c>
      <c r="C86" s="643"/>
      <c r="D86" s="644"/>
      <c r="E86" s="643"/>
      <c r="F86" s="644"/>
      <c r="G86" s="643"/>
      <c r="H86" s="644"/>
      <c r="I86" s="643"/>
      <c r="J86" s="645"/>
      <c r="K86" s="643"/>
      <c r="L86" s="644"/>
      <c r="M86" s="643"/>
      <c r="N86" s="644"/>
      <c r="O86" s="643"/>
      <c r="P86" s="645"/>
      <c r="Q86" s="215"/>
      <c r="R86" s="744"/>
      <c r="S86" s="745"/>
      <c r="T86" s="744"/>
      <c r="U86" s="403">
        <f t="shared" si="2"/>
        <v>0</v>
      </c>
      <c r="V86" s="404">
        <f t="shared" si="3"/>
        <v>0</v>
      </c>
      <c r="W86" s="70">
        <f>'t1'!M85</f>
        <v>0</v>
      </c>
    </row>
    <row r="87" spans="1:23" ht="12" customHeight="1" x14ac:dyDescent="0.2">
      <c r="A87" s="144" t="str">
        <f>'t1'!A86</f>
        <v>INGEGNERE DIRIG. CON INCARICO DI STRUTTURA COMPLESSA</v>
      </c>
      <c r="B87" s="206" t="str">
        <f>'t1'!B86</f>
        <v>PD0046</v>
      </c>
      <c r="C87" s="643"/>
      <c r="D87" s="644"/>
      <c r="E87" s="643"/>
      <c r="F87" s="644"/>
      <c r="G87" s="643"/>
      <c r="H87" s="644"/>
      <c r="I87" s="643"/>
      <c r="J87" s="645"/>
      <c r="K87" s="643"/>
      <c r="L87" s="644"/>
      <c r="M87" s="643"/>
      <c r="N87" s="644"/>
      <c r="O87" s="643"/>
      <c r="P87" s="645"/>
      <c r="Q87" s="215"/>
      <c r="R87" s="744"/>
      <c r="S87" s="745"/>
      <c r="T87" s="744"/>
      <c r="U87" s="403">
        <f t="shared" si="2"/>
        <v>0</v>
      </c>
      <c r="V87" s="404">
        <f t="shared" si="3"/>
        <v>0</v>
      </c>
      <c r="W87" s="70">
        <f>'t1'!M86</f>
        <v>0</v>
      </c>
    </row>
    <row r="88" spans="1:23" ht="12" customHeight="1" x14ac:dyDescent="0.2">
      <c r="A88" s="144" t="str">
        <f>'t1'!A87</f>
        <v>INGEGNERE DIRIG. CON INCARICO DI STRUTTURA SEMPLICE</v>
      </c>
      <c r="B88" s="206" t="str">
        <f>'t1'!B87</f>
        <v>PD0S45</v>
      </c>
      <c r="C88" s="643"/>
      <c r="D88" s="644"/>
      <c r="E88" s="643"/>
      <c r="F88" s="644"/>
      <c r="G88" s="643"/>
      <c r="H88" s="644"/>
      <c r="I88" s="643"/>
      <c r="J88" s="645"/>
      <c r="K88" s="643"/>
      <c r="L88" s="644"/>
      <c r="M88" s="643"/>
      <c r="N88" s="644"/>
      <c r="O88" s="643"/>
      <c r="P88" s="645"/>
      <c r="Q88" s="215"/>
      <c r="R88" s="744"/>
      <c r="S88" s="745"/>
      <c r="T88" s="744"/>
      <c r="U88" s="403">
        <f t="shared" si="2"/>
        <v>0</v>
      </c>
      <c r="V88" s="404">
        <f t="shared" si="3"/>
        <v>0</v>
      </c>
      <c r="W88" s="70">
        <f>'t1'!M87</f>
        <v>0</v>
      </c>
    </row>
    <row r="89" spans="1:23" ht="12" customHeight="1" x14ac:dyDescent="0.2">
      <c r="A89" s="144" t="str">
        <f>'t1'!A88</f>
        <v>INGEGNERE DIRIG. CON ALTRI INCAR.PROF.LI</v>
      </c>
      <c r="B89" s="206" t="str">
        <f>'t1'!B88</f>
        <v>PD0A45</v>
      </c>
      <c r="C89" s="643"/>
      <c r="D89" s="644"/>
      <c r="E89" s="643"/>
      <c r="F89" s="644"/>
      <c r="G89" s="643"/>
      <c r="H89" s="644"/>
      <c r="I89" s="643"/>
      <c r="J89" s="645"/>
      <c r="K89" s="643"/>
      <c r="L89" s="644"/>
      <c r="M89" s="643"/>
      <c r="N89" s="644"/>
      <c r="O89" s="643"/>
      <c r="P89" s="645"/>
      <c r="Q89" s="215"/>
      <c r="R89" s="744"/>
      <c r="S89" s="745"/>
      <c r="T89" s="744"/>
      <c r="U89" s="403">
        <f t="shared" si="2"/>
        <v>0</v>
      </c>
      <c r="V89" s="404">
        <f t="shared" si="3"/>
        <v>0</v>
      </c>
      <c r="W89" s="70">
        <f>'t1'!M88</f>
        <v>0</v>
      </c>
    </row>
    <row r="90" spans="1:23" ht="12" customHeight="1" x14ac:dyDescent="0.2">
      <c r="A90" s="144" t="str">
        <f>'t1'!A89</f>
        <v>INGEGNERE DIR. A T. DETERMINATO(ART.15-SEPTIES DLGS. 502/92)</v>
      </c>
      <c r="B90" s="206" t="str">
        <f>'t1'!B89</f>
        <v>PD0606</v>
      </c>
      <c r="C90" s="643"/>
      <c r="D90" s="644"/>
      <c r="E90" s="643"/>
      <c r="F90" s="644"/>
      <c r="G90" s="643"/>
      <c r="H90" s="644"/>
      <c r="I90" s="643"/>
      <c r="J90" s="645"/>
      <c r="K90" s="643"/>
      <c r="L90" s="644"/>
      <c r="M90" s="643"/>
      <c r="N90" s="644"/>
      <c r="O90" s="643"/>
      <c r="P90" s="645"/>
      <c r="Q90" s="215"/>
      <c r="R90" s="744"/>
      <c r="S90" s="745"/>
      <c r="T90" s="744"/>
      <c r="U90" s="403">
        <f t="shared" si="2"/>
        <v>0</v>
      </c>
      <c r="V90" s="404">
        <f t="shared" si="3"/>
        <v>0</v>
      </c>
      <c r="W90" s="70">
        <f>'t1'!M89</f>
        <v>0</v>
      </c>
    </row>
    <row r="91" spans="1:23" ht="12" customHeight="1" x14ac:dyDescent="0.2">
      <c r="A91" s="144" t="str">
        <f>'t1'!A90</f>
        <v>ARCHITETTI DIRIG. CON INCARICO DI STRUTTURA COMPLESSA</v>
      </c>
      <c r="B91" s="206" t="str">
        <f>'t1'!B90</f>
        <v>PD0004</v>
      </c>
      <c r="C91" s="643"/>
      <c r="D91" s="644"/>
      <c r="E91" s="643"/>
      <c r="F91" s="644"/>
      <c r="G91" s="643"/>
      <c r="H91" s="644"/>
      <c r="I91" s="643"/>
      <c r="J91" s="645"/>
      <c r="K91" s="643"/>
      <c r="L91" s="644"/>
      <c r="M91" s="643"/>
      <c r="N91" s="644"/>
      <c r="O91" s="643"/>
      <c r="P91" s="645"/>
      <c r="Q91" s="215"/>
      <c r="R91" s="744"/>
      <c r="S91" s="745"/>
      <c r="T91" s="744"/>
      <c r="U91" s="403">
        <f t="shared" si="2"/>
        <v>0</v>
      </c>
      <c r="V91" s="404">
        <f t="shared" si="3"/>
        <v>0</v>
      </c>
      <c r="W91" s="70">
        <f>'t1'!M90</f>
        <v>0</v>
      </c>
    </row>
    <row r="92" spans="1:23" ht="12" customHeight="1" x14ac:dyDescent="0.2">
      <c r="A92" s="144" t="str">
        <f>'t1'!A91</f>
        <v>ARCHITETTI DIRIG. CON INCARICO DI STRUTTURA SEMPLICE</v>
      </c>
      <c r="B92" s="206" t="str">
        <f>'t1'!B91</f>
        <v>PD0S03</v>
      </c>
      <c r="C92" s="643"/>
      <c r="D92" s="644"/>
      <c r="E92" s="643"/>
      <c r="F92" s="644"/>
      <c r="G92" s="643"/>
      <c r="H92" s="644"/>
      <c r="I92" s="643"/>
      <c r="J92" s="645"/>
      <c r="K92" s="643"/>
      <c r="L92" s="644"/>
      <c r="M92" s="643"/>
      <c r="N92" s="644"/>
      <c r="O92" s="643"/>
      <c r="P92" s="645"/>
      <c r="Q92" s="215"/>
      <c r="R92" s="744"/>
      <c r="S92" s="745"/>
      <c r="T92" s="744"/>
      <c r="U92" s="403">
        <f t="shared" si="2"/>
        <v>0</v>
      </c>
      <c r="V92" s="404">
        <f t="shared" si="3"/>
        <v>0</v>
      </c>
      <c r="W92" s="70">
        <f>'t1'!M91</f>
        <v>0</v>
      </c>
    </row>
    <row r="93" spans="1:23" ht="12" customHeight="1" x14ac:dyDescent="0.2">
      <c r="A93" s="144" t="str">
        <f>'t1'!A92</f>
        <v>ARCHITETTI DIRIG. CON ALTRI INCAR.PROF.LI</v>
      </c>
      <c r="B93" s="206" t="str">
        <f>'t1'!B92</f>
        <v>PD0A03</v>
      </c>
      <c r="C93" s="643"/>
      <c r="D93" s="644"/>
      <c r="E93" s="643"/>
      <c r="F93" s="644"/>
      <c r="G93" s="643"/>
      <c r="H93" s="644"/>
      <c r="I93" s="643"/>
      <c r="J93" s="645"/>
      <c r="K93" s="643"/>
      <c r="L93" s="644"/>
      <c r="M93" s="643"/>
      <c r="N93" s="644"/>
      <c r="O93" s="643"/>
      <c r="P93" s="645"/>
      <c r="Q93" s="215"/>
      <c r="R93" s="744"/>
      <c r="S93" s="745"/>
      <c r="T93" s="744"/>
      <c r="U93" s="403">
        <f t="shared" si="2"/>
        <v>0</v>
      </c>
      <c r="V93" s="404">
        <f t="shared" si="3"/>
        <v>0</v>
      </c>
      <c r="W93" s="70">
        <f>'t1'!M92</f>
        <v>0</v>
      </c>
    </row>
    <row r="94" spans="1:23" ht="12" customHeight="1" x14ac:dyDescent="0.2">
      <c r="A94" s="144" t="str">
        <f>'t1'!A93</f>
        <v>ARCHITETTI DIR. A T.DETERMINATO(ART. 15-SEPTIES DLGS.502/92)</v>
      </c>
      <c r="B94" s="206" t="str">
        <f>'t1'!B93</f>
        <v>PD0607</v>
      </c>
      <c r="C94" s="643"/>
      <c r="D94" s="644"/>
      <c r="E94" s="643"/>
      <c r="F94" s="644"/>
      <c r="G94" s="643"/>
      <c r="H94" s="644"/>
      <c r="I94" s="643"/>
      <c r="J94" s="645"/>
      <c r="K94" s="643"/>
      <c r="L94" s="644"/>
      <c r="M94" s="643"/>
      <c r="N94" s="644"/>
      <c r="O94" s="643"/>
      <c r="P94" s="645"/>
      <c r="Q94" s="215"/>
      <c r="R94" s="744"/>
      <c r="S94" s="745"/>
      <c r="T94" s="744"/>
      <c r="U94" s="403">
        <f t="shared" si="2"/>
        <v>0</v>
      </c>
      <c r="V94" s="404">
        <f t="shared" si="3"/>
        <v>0</v>
      </c>
      <c r="W94" s="70">
        <f>'t1'!M93</f>
        <v>0</v>
      </c>
    </row>
    <row r="95" spans="1:23" ht="12" customHeight="1" x14ac:dyDescent="0.2">
      <c r="A95" s="144" t="str">
        <f>'t1'!A94</f>
        <v>GEOLOGI DIRIG. CON INCARICO DI STRUTTURA COMPLESSA</v>
      </c>
      <c r="B95" s="206" t="str">
        <f>'t1'!B94</f>
        <v>PD0044</v>
      </c>
      <c r="C95" s="643"/>
      <c r="D95" s="644"/>
      <c r="E95" s="643"/>
      <c r="F95" s="644"/>
      <c r="G95" s="643"/>
      <c r="H95" s="644"/>
      <c r="I95" s="643"/>
      <c r="J95" s="645"/>
      <c r="K95" s="643"/>
      <c r="L95" s="644"/>
      <c r="M95" s="643"/>
      <c r="N95" s="644"/>
      <c r="O95" s="643"/>
      <c r="P95" s="645"/>
      <c r="Q95" s="215"/>
      <c r="R95" s="744"/>
      <c r="S95" s="745"/>
      <c r="T95" s="744"/>
      <c r="U95" s="403">
        <f t="shared" si="2"/>
        <v>0</v>
      </c>
      <c r="V95" s="404">
        <f t="shared" si="3"/>
        <v>0</v>
      </c>
      <c r="W95" s="70">
        <f>'t1'!M94</f>
        <v>0</v>
      </c>
    </row>
    <row r="96" spans="1:23" ht="12" customHeight="1" x14ac:dyDescent="0.2">
      <c r="A96" s="144" t="str">
        <f>'t1'!A95</f>
        <v>GEOLOGI DIRIG. CON INCARICO DI STRUTTURA SEMPLICE</v>
      </c>
      <c r="B96" s="206" t="str">
        <f>'t1'!B95</f>
        <v>PD0S43</v>
      </c>
      <c r="C96" s="643"/>
      <c r="D96" s="644"/>
      <c r="E96" s="643"/>
      <c r="F96" s="644"/>
      <c r="G96" s="643"/>
      <c r="H96" s="644"/>
      <c r="I96" s="643"/>
      <c r="J96" s="645"/>
      <c r="K96" s="643"/>
      <c r="L96" s="644"/>
      <c r="M96" s="643"/>
      <c r="N96" s="644"/>
      <c r="O96" s="643"/>
      <c r="P96" s="645"/>
      <c r="Q96" s="215"/>
      <c r="R96" s="744"/>
      <c r="S96" s="745"/>
      <c r="T96" s="744"/>
      <c r="U96" s="403">
        <f t="shared" si="2"/>
        <v>0</v>
      </c>
      <c r="V96" s="404">
        <f t="shared" si="3"/>
        <v>0</v>
      </c>
      <c r="W96" s="70">
        <f>'t1'!M95</f>
        <v>0</v>
      </c>
    </row>
    <row r="97" spans="1:23" ht="12" customHeight="1" x14ac:dyDescent="0.2">
      <c r="A97" s="144" t="str">
        <f>'t1'!A96</f>
        <v>GEOLOGI DIRIG. CON ALTRI INCAR.PROF.LI</v>
      </c>
      <c r="B97" s="206" t="str">
        <f>'t1'!B96</f>
        <v>PD0A43</v>
      </c>
      <c r="C97" s="643"/>
      <c r="D97" s="644"/>
      <c r="E97" s="643"/>
      <c r="F97" s="644"/>
      <c r="G97" s="643"/>
      <c r="H97" s="644"/>
      <c r="I97" s="643"/>
      <c r="J97" s="645"/>
      <c r="K97" s="643"/>
      <c r="L97" s="644"/>
      <c r="M97" s="643"/>
      <c r="N97" s="644"/>
      <c r="O97" s="643"/>
      <c r="P97" s="645"/>
      <c r="Q97" s="215"/>
      <c r="R97" s="744"/>
      <c r="S97" s="745"/>
      <c r="T97" s="744"/>
      <c r="U97" s="403">
        <f t="shared" si="2"/>
        <v>0</v>
      </c>
      <c r="V97" s="404">
        <f t="shared" si="3"/>
        <v>0</v>
      </c>
      <c r="W97" s="70">
        <f>'t1'!M96</f>
        <v>0</v>
      </c>
    </row>
    <row r="98" spans="1:23" ht="12" customHeight="1" x14ac:dyDescent="0.2">
      <c r="A98" s="144" t="str">
        <f>'t1'!A97</f>
        <v>GEOLOGI  DIR. A T. DETERMINATO(ART. 15-SEPTIES DLGS. 502/92)</v>
      </c>
      <c r="B98" s="206" t="str">
        <f>'t1'!B97</f>
        <v>PD0608</v>
      </c>
      <c r="C98" s="643"/>
      <c r="D98" s="644"/>
      <c r="E98" s="643"/>
      <c r="F98" s="644"/>
      <c r="G98" s="643"/>
      <c r="H98" s="644"/>
      <c r="I98" s="643"/>
      <c r="J98" s="645"/>
      <c r="K98" s="643"/>
      <c r="L98" s="644"/>
      <c r="M98" s="643"/>
      <c r="N98" s="644"/>
      <c r="O98" s="643"/>
      <c r="P98" s="645"/>
      <c r="Q98" s="215"/>
      <c r="R98" s="744"/>
      <c r="S98" s="745"/>
      <c r="T98" s="744"/>
      <c r="U98" s="403">
        <f t="shared" si="2"/>
        <v>0</v>
      </c>
      <c r="V98" s="404">
        <f t="shared" si="3"/>
        <v>0</v>
      </c>
      <c r="W98" s="70">
        <f>'t1'!M97</f>
        <v>0</v>
      </c>
    </row>
    <row r="99" spans="1:23" ht="12" customHeight="1" x14ac:dyDescent="0.2">
      <c r="A99" s="144" t="str">
        <f>'t1'!A98</f>
        <v>ANALISTI DIRIG. CON INCARICO DI STRUTTURA COMPLESSA</v>
      </c>
      <c r="B99" s="206" t="str">
        <f>'t1'!B98</f>
        <v>TD0002</v>
      </c>
      <c r="C99" s="643"/>
      <c r="D99" s="644"/>
      <c r="E99" s="643"/>
      <c r="F99" s="644"/>
      <c r="G99" s="643"/>
      <c r="H99" s="644"/>
      <c r="I99" s="643"/>
      <c r="J99" s="645"/>
      <c r="K99" s="643"/>
      <c r="L99" s="644"/>
      <c r="M99" s="643"/>
      <c r="N99" s="644"/>
      <c r="O99" s="643"/>
      <c r="P99" s="645"/>
      <c r="Q99" s="215"/>
      <c r="R99" s="744"/>
      <c r="S99" s="745"/>
      <c r="T99" s="744"/>
      <c r="U99" s="403">
        <f t="shared" si="2"/>
        <v>0</v>
      </c>
      <c r="V99" s="404">
        <f t="shared" si="3"/>
        <v>0</v>
      </c>
      <c r="W99" s="70">
        <f>'t1'!M98</f>
        <v>0</v>
      </c>
    </row>
    <row r="100" spans="1:23" ht="12" customHeight="1" x14ac:dyDescent="0.2">
      <c r="A100" s="144" t="str">
        <f>'t1'!A99</f>
        <v>ANALISTI DIRIG. CON INCARICO DI STRUTTURA SEMPLICE</v>
      </c>
      <c r="B100" s="206" t="str">
        <f>'t1'!B99</f>
        <v>TD0S01</v>
      </c>
      <c r="C100" s="643"/>
      <c r="D100" s="644"/>
      <c r="E100" s="643"/>
      <c r="F100" s="644"/>
      <c r="G100" s="643"/>
      <c r="H100" s="644"/>
      <c r="I100" s="643"/>
      <c r="J100" s="645"/>
      <c r="K100" s="643"/>
      <c r="L100" s="644"/>
      <c r="M100" s="643"/>
      <c r="N100" s="644"/>
      <c r="O100" s="643"/>
      <c r="P100" s="645"/>
      <c r="Q100" s="215"/>
      <c r="R100" s="744"/>
      <c r="S100" s="745"/>
      <c r="T100" s="744"/>
      <c r="U100" s="403">
        <f t="shared" si="2"/>
        <v>0</v>
      </c>
      <c r="V100" s="404">
        <f t="shared" si="3"/>
        <v>0</v>
      </c>
      <c r="W100" s="70">
        <f>'t1'!M99</f>
        <v>0</v>
      </c>
    </row>
    <row r="101" spans="1:23" ht="12" customHeight="1" x14ac:dyDescent="0.2">
      <c r="A101" s="144" t="str">
        <f>'t1'!A100</f>
        <v>ANALISTI DIRIG. CON ALTRI INCAR.PROF.LI</v>
      </c>
      <c r="B101" s="206" t="str">
        <f>'t1'!B100</f>
        <v>TD0A01</v>
      </c>
      <c r="C101" s="643"/>
      <c r="D101" s="644"/>
      <c r="E101" s="643"/>
      <c r="F101" s="644"/>
      <c r="G101" s="643"/>
      <c r="H101" s="644"/>
      <c r="I101" s="643"/>
      <c r="J101" s="645"/>
      <c r="K101" s="643"/>
      <c r="L101" s="644"/>
      <c r="M101" s="643"/>
      <c r="N101" s="644"/>
      <c r="O101" s="643"/>
      <c r="P101" s="645"/>
      <c r="Q101" s="215"/>
      <c r="R101" s="744"/>
      <c r="S101" s="745"/>
      <c r="T101" s="744"/>
      <c r="U101" s="403">
        <f t="shared" si="2"/>
        <v>0</v>
      </c>
      <c r="V101" s="404">
        <f t="shared" si="3"/>
        <v>0</v>
      </c>
      <c r="W101" s="70">
        <f>'t1'!M100</f>
        <v>0</v>
      </c>
    </row>
    <row r="102" spans="1:23" ht="12" customHeight="1" x14ac:dyDescent="0.2">
      <c r="A102" s="144" t="str">
        <f>'t1'!A101</f>
        <v>ANALISTI DIR. A T. DETERMINATO(ART. 15-SEPTIES DLGS. 502/92)</v>
      </c>
      <c r="B102" s="206" t="str">
        <f>'t1'!B101</f>
        <v>TD0609</v>
      </c>
      <c r="C102" s="643"/>
      <c r="D102" s="644"/>
      <c r="E102" s="643"/>
      <c r="F102" s="644"/>
      <c r="G102" s="643"/>
      <c r="H102" s="644"/>
      <c r="I102" s="643"/>
      <c r="J102" s="645"/>
      <c r="K102" s="643"/>
      <c r="L102" s="644"/>
      <c r="M102" s="643"/>
      <c r="N102" s="644"/>
      <c r="O102" s="643"/>
      <c r="P102" s="645"/>
      <c r="Q102" s="215"/>
      <c r="R102" s="744"/>
      <c r="S102" s="745"/>
      <c r="T102" s="744"/>
      <c r="U102" s="403">
        <f t="shared" si="2"/>
        <v>0</v>
      </c>
      <c r="V102" s="404">
        <f t="shared" si="3"/>
        <v>0</v>
      </c>
      <c r="W102" s="70">
        <f>'t1'!M101</f>
        <v>0</v>
      </c>
    </row>
    <row r="103" spans="1:23" ht="12" customHeight="1" x14ac:dyDescent="0.2">
      <c r="A103" s="144" t="str">
        <f>'t1'!A102</f>
        <v>STATISTICO DIRIG. CON INCARICO DI STRUTTURA COMPLESSA</v>
      </c>
      <c r="B103" s="206" t="str">
        <f>'t1'!B102</f>
        <v>TD0071</v>
      </c>
      <c r="C103" s="643"/>
      <c r="D103" s="644"/>
      <c r="E103" s="643"/>
      <c r="F103" s="644"/>
      <c r="G103" s="643"/>
      <c r="H103" s="644"/>
      <c r="I103" s="643"/>
      <c r="J103" s="645"/>
      <c r="K103" s="643"/>
      <c r="L103" s="644"/>
      <c r="M103" s="643"/>
      <c r="N103" s="644"/>
      <c r="O103" s="643"/>
      <c r="P103" s="645"/>
      <c r="Q103" s="215"/>
      <c r="R103" s="744"/>
      <c r="S103" s="745"/>
      <c r="T103" s="744"/>
      <c r="U103" s="403">
        <f t="shared" si="2"/>
        <v>0</v>
      </c>
      <c r="V103" s="404">
        <f t="shared" si="3"/>
        <v>0</v>
      </c>
      <c r="W103" s="70">
        <f>'t1'!M102</f>
        <v>0</v>
      </c>
    </row>
    <row r="104" spans="1:23" ht="12" customHeight="1" x14ac:dyDescent="0.2">
      <c r="A104" s="144" t="str">
        <f>'t1'!A103</f>
        <v>STATISTICO DIRIG. CON INCARICO DI STRUTTURA SEMPLICE</v>
      </c>
      <c r="B104" s="206" t="str">
        <f>'t1'!B103</f>
        <v>TD0S70</v>
      </c>
      <c r="C104" s="643"/>
      <c r="D104" s="644"/>
      <c r="E104" s="643"/>
      <c r="F104" s="644"/>
      <c r="G104" s="643"/>
      <c r="H104" s="644"/>
      <c r="I104" s="643"/>
      <c r="J104" s="645"/>
      <c r="K104" s="643"/>
      <c r="L104" s="644"/>
      <c r="M104" s="643"/>
      <c r="N104" s="644"/>
      <c r="O104" s="643"/>
      <c r="P104" s="645"/>
      <c r="Q104" s="215"/>
      <c r="R104" s="744"/>
      <c r="S104" s="745"/>
      <c r="T104" s="744"/>
      <c r="U104" s="403">
        <f t="shared" si="2"/>
        <v>0</v>
      </c>
      <c r="V104" s="404">
        <f t="shared" si="3"/>
        <v>0</v>
      </c>
      <c r="W104" s="70">
        <f>'t1'!M103</f>
        <v>0</v>
      </c>
    </row>
    <row r="105" spans="1:23" ht="12" customHeight="1" x14ac:dyDescent="0.2">
      <c r="A105" s="144" t="str">
        <f>'t1'!A104</f>
        <v>STATISTICO DIRIG. CON ALTRI INCAR.PROF.LI</v>
      </c>
      <c r="B105" s="206" t="str">
        <f>'t1'!B104</f>
        <v>TD0A70</v>
      </c>
      <c r="C105" s="643"/>
      <c r="D105" s="644"/>
      <c r="E105" s="643"/>
      <c r="F105" s="644"/>
      <c r="G105" s="643"/>
      <c r="H105" s="644"/>
      <c r="I105" s="643"/>
      <c r="J105" s="645"/>
      <c r="K105" s="643"/>
      <c r="L105" s="644"/>
      <c r="M105" s="643"/>
      <c r="N105" s="644"/>
      <c r="O105" s="643"/>
      <c r="P105" s="645"/>
      <c r="Q105" s="215"/>
      <c r="R105" s="744"/>
      <c r="S105" s="745"/>
      <c r="T105" s="744"/>
      <c r="U105" s="403">
        <f t="shared" si="2"/>
        <v>0</v>
      </c>
      <c r="V105" s="404">
        <f t="shared" si="3"/>
        <v>0</v>
      </c>
      <c r="W105" s="70">
        <f>'t1'!M104</f>
        <v>0</v>
      </c>
    </row>
    <row r="106" spans="1:23" ht="12" customHeight="1" x14ac:dyDescent="0.2">
      <c r="A106" s="144" t="str">
        <f>'t1'!A105</f>
        <v>STATISTICO DIR. A T.DETERMINATO(ART. 15-SEPTIES DLGS.502/92)</v>
      </c>
      <c r="B106" s="206" t="str">
        <f>'t1'!B105</f>
        <v>TD0610</v>
      </c>
      <c r="C106" s="643"/>
      <c r="D106" s="644"/>
      <c r="E106" s="643"/>
      <c r="F106" s="644"/>
      <c r="G106" s="643"/>
      <c r="H106" s="644"/>
      <c r="I106" s="643"/>
      <c r="J106" s="645"/>
      <c r="K106" s="643"/>
      <c r="L106" s="644"/>
      <c r="M106" s="643"/>
      <c r="N106" s="644"/>
      <c r="O106" s="643"/>
      <c r="P106" s="645"/>
      <c r="Q106" s="215"/>
      <c r="R106" s="744"/>
      <c r="S106" s="745"/>
      <c r="T106" s="744"/>
      <c r="U106" s="403">
        <f t="shared" si="2"/>
        <v>0</v>
      </c>
      <c r="V106" s="404">
        <f t="shared" si="3"/>
        <v>0</v>
      </c>
      <c r="W106" s="70">
        <f>'t1'!M105</f>
        <v>0</v>
      </c>
    </row>
    <row r="107" spans="1:23" ht="12" customHeight="1" x14ac:dyDescent="0.2">
      <c r="A107" s="144" t="str">
        <f>'t1'!A106</f>
        <v>SOCIOLOGO DIRIG. CON INCARICO DI STRUTTURA COMPLESSA</v>
      </c>
      <c r="B107" s="206" t="str">
        <f>'t1'!B106</f>
        <v>TD0068</v>
      </c>
      <c r="C107" s="643"/>
      <c r="D107" s="644"/>
      <c r="E107" s="643"/>
      <c r="F107" s="644"/>
      <c r="G107" s="643"/>
      <c r="H107" s="644"/>
      <c r="I107" s="643"/>
      <c r="J107" s="645"/>
      <c r="K107" s="643"/>
      <c r="L107" s="644"/>
      <c r="M107" s="643"/>
      <c r="N107" s="644"/>
      <c r="O107" s="643"/>
      <c r="P107" s="645"/>
      <c r="Q107" s="215"/>
      <c r="R107" s="744"/>
      <c r="S107" s="745"/>
      <c r="T107" s="744"/>
      <c r="U107" s="403">
        <f t="shared" si="2"/>
        <v>0</v>
      </c>
      <c r="V107" s="404">
        <f t="shared" si="3"/>
        <v>0</v>
      </c>
      <c r="W107" s="70">
        <f>'t1'!M106</f>
        <v>0</v>
      </c>
    </row>
    <row r="108" spans="1:23" ht="12" customHeight="1" x14ac:dyDescent="0.2">
      <c r="A108" s="144" t="str">
        <f>'t1'!A107</f>
        <v>SOCIOLOGO DIRIG. CON INCARICO DI STRUTTURA SEMPLICE</v>
      </c>
      <c r="B108" s="206" t="str">
        <f>'t1'!B107</f>
        <v>TD0S67</v>
      </c>
      <c r="C108" s="643"/>
      <c r="D108" s="644"/>
      <c r="E108" s="643"/>
      <c r="F108" s="644"/>
      <c r="G108" s="643"/>
      <c r="H108" s="644"/>
      <c r="I108" s="643"/>
      <c r="J108" s="645"/>
      <c r="K108" s="643"/>
      <c r="L108" s="644"/>
      <c r="M108" s="643"/>
      <c r="N108" s="644"/>
      <c r="O108" s="643"/>
      <c r="P108" s="645"/>
      <c r="Q108" s="215"/>
      <c r="R108" s="744"/>
      <c r="S108" s="745"/>
      <c r="T108" s="744"/>
      <c r="U108" s="403">
        <f t="shared" si="2"/>
        <v>0</v>
      </c>
      <c r="V108" s="404">
        <f t="shared" si="3"/>
        <v>0</v>
      </c>
      <c r="W108" s="70">
        <f>'t1'!M107</f>
        <v>0</v>
      </c>
    </row>
    <row r="109" spans="1:23" ht="12" customHeight="1" x14ac:dyDescent="0.2">
      <c r="A109" s="144" t="str">
        <f>'t1'!A108</f>
        <v>SOCIOLOGO DIRIG. CON ALTRI INCAR.PROF.LI</v>
      </c>
      <c r="B109" s="206" t="str">
        <f>'t1'!B108</f>
        <v>TD0A67</v>
      </c>
      <c r="C109" s="643"/>
      <c r="D109" s="644"/>
      <c r="E109" s="643"/>
      <c r="F109" s="644"/>
      <c r="G109" s="643"/>
      <c r="H109" s="644"/>
      <c r="I109" s="643"/>
      <c r="J109" s="645"/>
      <c r="K109" s="643"/>
      <c r="L109" s="644"/>
      <c r="M109" s="643"/>
      <c r="N109" s="644"/>
      <c r="O109" s="643"/>
      <c r="P109" s="645"/>
      <c r="Q109" s="215"/>
      <c r="R109" s="744"/>
      <c r="S109" s="745"/>
      <c r="T109" s="744"/>
      <c r="U109" s="403">
        <f t="shared" si="2"/>
        <v>0</v>
      </c>
      <c r="V109" s="404">
        <f t="shared" si="3"/>
        <v>0</v>
      </c>
      <c r="W109" s="70">
        <f>'t1'!M108</f>
        <v>0</v>
      </c>
    </row>
    <row r="110" spans="1:23" ht="12" customHeight="1" x14ac:dyDescent="0.2">
      <c r="A110" s="144" t="str">
        <f>'t1'!A109</f>
        <v>SOCIOLOGO DIR. A T. DETERMINATO(ART.15-SEPTIES DLGS. 502/92)</v>
      </c>
      <c r="B110" s="206" t="str">
        <f>'t1'!B109</f>
        <v>TD0611</v>
      </c>
      <c r="C110" s="643"/>
      <c r="D110" s="644"/>
      <c r="E110" s="643"/>
      <c r="F110" s="644"/>
      <c r="G110" s="643"/>
      <c r="H110" s="644"/>
      <c r="I110" s="643"/>
      <c r="J110" s="645"/>
      <c r="K110" s="643"/>
      <c r="L110" s="644"/>
      <c r="M110" s="643"/>
      <c r="N110" s="644"/>
      <c r="O110" s="643"/>
      <c r="P110" s="645"/>
      <c r="Q110" s="215"/>
      <c r="R110" s="744"/>
      <c r="S110" s="745"/>
      <c r="T110" s="744"/>
      <c r="U110" s="403">
        <f t="shared" si="2"/>
        <v>0</v>
      </c>
      <c r="V110" s="404">
        <f t="shared" si="3"/>
        <v>0</v>
      </c>
      <c r="W110" s="70">
        <f>'t1'!M109</f>
        <v>0</v>
      </c>
    </row>
    <row r="111" spans="1:23" ht="12" customHeight="1" x14ac:dyDescent="0.2">
      <c r="A111" s="144" t="str">
        <f>'t1'!A110</f>
        <v>DIR. AMBIENTALE CON INCARICO DI STRUTTURA COMPLESSA</v>
      </c>
      <c r="B111" s="206" t="str">
        <f>'t1'!B110</f>
        <v>TD0C02</v>
      </c>
      <c r="C111" s="643"/>
      <c r="D111" s="644"/>
      <c r="E111" s="643"/>
      <c r="F111" s="644"/>
      <c r="G111" s="643"/>
      <c r="H111" s="644"/>
      <c r="I111" s="643"/>
      <c r="J111" s="645"/>
      <c r="K111" s="643"/>
      <c r="L111" s="644"/>
      <c r="M111" s="643"/>
      <c r="N111" s="644"/>
      <c r="O111" s="643"/>
      <c r="P111" s="645"/>
      <c r="Q111" s="215"/>
      <c r="R111" s="744"/>
      <c r="S111" s="745"/>
      <c r="T111" s="744"/>
      <c r="U111" s="403">
        <f t="shared" si="2"/>
        <v>0</v>
      </c>
      <c r="V111" s="404">
        <f t="shared" si="3"/>
        <v>0</v>
      </c>
      <c r="W111" s="70">
        <f>'t1'!M110</f>
        <v>0</v>
      </c>
    </row>
    <row r="112" spans="1:23" ht="12" customHeight="1" x14ac:dyDescent="0.2">
      <c r="A112" s="144" t="str">
        <f>'t1'!A111</f>
        <v>DIR. AMBIENTALE CON INCARICO DI STRUTTURA SEMPLICE</v>
      </c>
      <c r="B112" s="206" t="str">
        <f>'t1'!B111</f>
        <v>TD0S02</v>
      </c>
      <c r="C112" s="643"/>
      <c r="D112" s="644"/>
      <c r="E112" s="643"/>
      <c r="F112" s="644"/>
      <c r="G112" s="643"/>
      <c r="H112" s="644"/>
      <c r="I112" s="643"/>
      <c r="J112" s="645"/>
      <c r="K112" s="643"/>
      <c r="L112" s="644"/>
      <c r="M112" s="643"/>
      <c r="N112" s="644"/>
      <c r="O112" s="643"/>
      <c r="P112" s="645"/>
      <c r="Q112" s="215"/>
      <c r="R112" s="744"/>
      <c r="S112" s="745"/>
      <c r="T112" s="744"/>
      <c r="U112" s="403">
        <f t="shared" si="2"/>
        <v>0</v>
      </c>
      <c r="V112" s="404">
        <f t="shared" si="3"/>
        <v>0</v>
      </c>
      <c r="W112" s="70">
        <f>'t1'!M111</f>
        <v>0</v>
      </c>
    </row>
    <row r="113" spans="1:23" ht="12" customHeight="1" x14ac:dyDescent="0.2">
      <c r="A113" s="144" t="str">
        <f>'t1'!A112</f>
        <v>DIR. AMBIENTALE CON ALTRI INCAR.PROF.LI</v>
      </c>
      <c r="B113" s="206" t="str">
        <f>'t1'!B112</f>
        <v>TD0A02</v>
      </c>
      <c r="C113" s="643"/>
      <c r="D113" s="644"/>
      <c r="E113" s="643"/>
      <c r="F113" s="644"/>
      <c r="G113" s="643"/>
      <c r="H113" s="644"/>
      <c r="I113" s="643"/>
      <c r="J113" s="645"/>
      <c r="K113" s="643"/>
      <c r="L113" s="644"/>
      <c r="M113" s="643"/>
      <c r="N113" s="644"/>
      <c r="O113" s="643"/>
      <c r="P113" s="645"/>
      <c r="Q113" s="215"/>
      <c r="R113" s="744"/>
      <c r="S113" s="745"/>
      <c r="T113" s="744"/>
      <c r="U113" s="403">
        <f t="shared" si="2"/>
        <v>0</v>
      </c>
      <c r="V113" s="404">
        <f t="shared" si="3"/>
        <v>0</v>
      </c>
      <c r="W113" s="70">
        <f>'t1'!M112</f>
        <v>0</v>
      </c>
    </row>
    <row r="114" spans="1:23" ht="12" customHeight="1" x14ac:dyDescent="0.2">
      <c r="A114" s="144" t="str">
        <f>'t1'!A113</f>
        <v>DIR. AMBIENTALE A T.DETERMINATO (ART.15-SEPTIES DLGS 502/92)</v>
      </c>
      <c r="B114" s="206" t="str">
        <f>'t1'!B113</f>
        <v>TD0810</v>
      </c>
      <c r="C114" s="643"/>
      <c r="D114" s="644"/>
      <c r="E114" s="643"/>
      <c r="F114" s="644"/>
      <c r="G114" s="643"/>
      <c r="H114" s="644"/>
      <c r="I114" s="643"/>
      <c r="J114" s="645"/>
      <c r="K114" s="643"/>
      <c r="L114" s="644"/>
      <c r="M114" s="643"/>
      <c r="N114" s="644"/>
      <c r="O114" s="643"/>
      <c r="P114" s="645"/>
      <c r="Q114" s="215"/>
      <c r="R114" s="744"/>
      <c r="S114" s="745"/>
      <c r="T114" s="744"/>
      <c r="U114" s="403">
        <f t="shared" si="2"/>
        <v>0</v>
      </c>
      <c r="V114" s="404">
        <f t="shared" si="3"/>
        <v>0</v>
      </c>
      <c r="W114" s="70">
        <f>'t1'!M113</f>
        <v>0</v>
      </c>
    </row>
    <row r="115" spans="1:23" ht="12" customHeight="1" x14ac:dyDescent="0.2">
      <c r="A115" s="144" t="str">
        <f>'t1'!A114</f>
        <v>DIRIGENTE AMM.VO CON INCARICO DI STRUTTURA COMPLESSA</v>
      </c>
      <c r="B115" s="206" t="str">
        <f>'t1'!B114</f>
        <v>AD0032</v>
      </c>
      <c r="C115" s="643"/>
      <c r="D115" s="644"/>
      <c r="E115" s="643"/>
      <c r="F115" s="644"/>
      <c r="G115" s="643"/>
      <c r="H115" s="644"/>
      <c r="I115" s="643"/>
      <c r="J115" s="645"/>
      <c r="K115" s="643"/>
      <c r="L115" s="644"/>
      <c r="M115" s="643"/>
      <c r="N115" s="644"/>
      <c r="O115" s="643"/>
      <c r="P115" s="645"/>
      <c r="Q115" s="215"/>
      <c r="R115" s="744"/>
      <c r="S115" s="745"/>
      <c r="T115" s="744"/>
      <c r="U115" s="403">
        <f t="shared" si="2"/>
        <v>0</v>
      </c>
      <c r="V115" s="404">
        <f t="shared" si="3"/>
        <v>0</v>
      </c>
      <c r="W115" s="70">
        <f>'t1'!M114</f>
        <v>0</v>
      </c>
    </row>
    <row r="116" spans="1:23" ht="12" customHeight="1" x14ac:dyDescent="0.2">
      <c r="A116" s="144" t="str">
        <f>'t1'!A115</f>
        <v>DIRIGENTE AMM.VO CON INCARICO DI STRUTTURA SEMPLICE</v>
      </c>
      <c r="B116" s="206" t="str">
        <f>'t1'!B115</f>
        <v>AD0S31</v>
      </c>
      <c r="C116" s="643"/>
      <c r="D116" s="644"/>
      <c r="E116" s="643"/>
      <c r="F116" s="644"/>
      <c r="G116" s="643"/>
      <c r="H116" s="644"/>
      <c r="I116" s="643"/>
      <c r="J116" s="645"/>
      <c r="K116" s="643"/>
      <c r="L116" s="644"/>
      <c r="M116" s="643"/>
      <c r="N116" s="644"/>
      <c r="O116" s="643"/>
      <c r="P116" s="645"/>
      <c r="Q116" s="215"/>
      <c r="R116" s="744"/>
      <c r="S116" s="745"/>
      <c r="T116" s="744"/>
      <c r="U116" s="403">
        <f t="shared" si="2"/>
        <v>0</v>
      </c>
      <c r="V116" s="404">
        <f t="shared" si="3"/>
        <v>0</v>
      </c>
      <c r="W116" s="70">
        <f>'t1'!M115</f>
        <v>0</v>
      </c>
    </row>
    <row r="117" spans="1:23" ht="12" customHeight="1" x14ac:dyDescent="0.2">
      <c r="A117" s="144" t="str">
        <f>'t1'!A116</f>
        <v>DIRIGENTE AMM.VO CON ALTRI INCAR.PROF.LI</v>
      </c>
      <c r="B117" s="206" t="str">
        <f>'t1'!B116</f>
        <v>AD0A31</v>
      </c>
      <c r="C117" s="643"/>
      <c r="D117" s="644"/>
      <c r="E117" s="643"/>
      <c r="F117" s="644"/>
      <c r="G117" s="643"/>
      <c r="H117" s="644"/>
      <c r="I117" s="643"/>
      <c r="J117" s="645"/>
      <c r="K117" s="643"/>
      <c r="L117" s="644"/>
      <c r="M117" s="643"/>
      <c r="N117" s="644"/>
      <c r="O117" s="643"/>
      <c r="P117" s="645"/>
      <c r="Q117" s="215"/>
      <c r="R117" s="744"/>
      <c r="S117" s="745"/>
      <c r="T117" s="744"/>
      <c r="U117" s="403">
        <f t="shared" si="2"/>
        <v>0</v>
      </c>
      <c r="V117" s="404">
        <f t="shared" si="3"/>
        <v>0</v>
      </c>
      <c r="W117" s="70">
        <f>'t1'!M116</f>
        <v>0</v>
      </c>
    </row>
    <row r="118" spans="1:23" ht="12" customHeight="1" x14ac:dyDescent="0.2">
      <c r="A118" s="144" t="str">
        <f>'t1'!A117</f>
        <v>DIRIG. AMM.VO A T. DETERMINATO (ART. 15-SEPTIES DLGS.502/92)</v>
      </c>
      <c r="B118" s="206" t="str">
        <f>'t1'!B117</f>
        <v>AD0612</v>
      </c>
      <c r="C118" s="643"/>
      <c r="D118" s="644"/>
      <c r="E118" s="643"/>
      <c r="F118" s="644"/>
      <c r="G118" s="643"/>
      <c r="H118" s="644"/>
      <c r="I118" s="643"/>
      <c r="J118" s="645"/>
      <c r="K118" s="643"/>
      <c r="L118" s="644"/>
      <c r="M118" s="643"/>
      <c r="N118" s="644"/>
      <c r="O118" s="643"/>
      <c r="P118" s="645"/>
      <c r="Q118" s="215"/>
      <c r="R118" s="744"/>
      <c r="S118" s="745"/>
      <c r="T118" s="744"/>
      <c r="U118" s="403">
        <f t="shared" si="2"/>
        <v>0</v>
      </c>
      <c r="V118" s="404">
        <f t="shared" si="3"/>
        <v>0</v>
      </c>
      <c r="W118" s="70">
        <f>'t1'!M117</f>
        <v>0</v>
      </c>
    </row>
    <row r="119" spans="1:23" ht="12" customHeight="1" x14ac:dyDescent="0.2">
      <c r="A119" s="144" t="str">
        <f>'t1'!A118</f>
        <v>RICERCATORE SANITARIO</v>
      </c>
      <c r="B119" s="206" t="str">
        <f>'t1'!B118</f>
        <v>N18694</v>
      </c>
      <c r="C119" s="643"/>
      <c r="D119" s="644"/>
      <c r="E119" s="643"/>
      <c r="F119" s="644"/>
      <c r="G119" s="643"/>
      <c r="H119" s="644"/>
      <c r="I119" s="643"/>
      <c r="J119" s="645"/>
      <c r="K119" s="643"/>
      <c r="L119" s="644"/>
      <c r="M119" s="643"/>
      <c r="N119" s="644"/>
      <c r="O119" s="643"/>
      <c r="P119" s="645"/>
      <c r="Q119" s="215"/>
      <c r="R119" s="744"/>
      <c r="S119" s="745"/>
      <c r="T119" s="744"/>
      <c r="U119" s="403">
        <f t="shared" si="2"/>
        <v>0</v>
      </c>
      <c r="V119" s="404">
        <f t="shared" si="3"/>
        <v>0</v>
      </c>
      <c r="W119" s="70">
        <f>'t1'!M118</f>
        <v>0</v>
      </c>
    </row>
    <row r="120" spans="1:23" ht="12" customHeight="1" x14ac:dyDescent="0.2">
      <c r="A120" s="144" t="str">
        <f>'t1'!A119</f>
        <v>COLLABORATORE PROF.LE DI RICERCA SANITARIA</v>
      </c>
      <c r="B120" s="206" t="str">
        <f>'t1'!B119</f>
        <v>N16695</v>
      </c>
      <c r="C120" s="643"/>
      <c r="D120" s="644"/>
      <c r="E120" s="643"/>
      <c r="F120" s="644"/>
      <c r="G120" s="643"/>
      <c r="H120" s="644"/>
      <c r="I120" s="643"/>
      <c r="J120" s="645"/>
      <c r="K120" s="643"/>
      <c r="L120" s="644"/>
      <c r="M120" s="643"/>
      <c r="N120" s="644"/>
      <c r="O120" s="643"/>
      <c r="P120" s="645"/>
      <c r="Q120" s="215"/>
      <c r="R120" s="744"/>
      <c r="S120" s="745"/>
      <c r="T120" s="744"/>
      <c r="U120" s="403">
        <f t="shared" si="2"/>
        <v>0</v>
      </c>
      <c r="V120" s="404">
        <f t="shared" si="3"/>
        <v>0</v>
      </c>
      <c r="W120" s="70">
        <f>'t1'!M119</f>
        <v>0</v>
      </c>
    </row>
    <row r="121" spans="1:23" ht="12" customHeight="1" x14ac:dyDescent="0.2">
      <c r="A121" s="144" t="str">
        <f>'t1'!A120</f>
        <v>RUOLO SANITARIO - PROF. SANITARIE INFERMIERISTICHE E.Q.</v>
      </c>
      <c r="B121" s="206" t="str">
        <f>'t1'!B120</f>
        <v>SEQINF</v>
      </c>
      <c r="C121" s="643"/>
      <c r="D121" s="644"/>
      <c r="E121" s="643"/>
      <c r="F121" s="644"/>
      <c r="G121" s="643"/>
      <c r="H121" s="644"/>
      <c r="I121" s="643"/>
      <c r="J121" s="645"/>
      <c r="K121" s="643"/>
      <c r="L121" s="644"/>
      <c r="M121" s="643"/>
      <c r="N121" s="644"/>
      <c r="O121" s="643"/>
      <c r="P121" s="645"/>
      <c r="Q121" s="215"/>
      <c r="R121" s="744"/>
      <c r="S121" s="745"/>
      <c r="T121" s="744"/>
      <c r="U121" s="403">
        <f t="shared" si="2"/>
        <v>0</v>
      </c>
      <c r="V121" s="404">
        <f t="shared" si="3"/>
        <v>0</v>
      </c>
      <c r="W121" s="70">
        <f>'t1'!M120</f>
        <v>0</v>
      </c>
    </row>
    <row r="122" spans="1:23" ht="12" customHeight="1" x14ac:dyDescent="0.2">
      <c r="A122" s="144" t="str">
        <f>'t1'!A121</f>
        <v>RUOLO SANITARIO - PROF. SANITARIA OSTETRICA E.Q.</v>
      </c>
      <c r="B122" s="206" t="str">
        <f>'t1'!B121</f>
        <v>SEQOST</v>
      </c>
      <c r="C122" s="643"/>
      <c r="D122" s="644"/>
      <c r="E122" s="643"/>
      <c r="F122" s="644"/>
      <c r="G122" s="643"/>
      <c r="H122" s="644"/>
      <c r="I122" s="643"/>
      <c r="J122" s="645"/>
      <c r="K122" s="643"/>
      <c r="L122" s="644"/>
      <c r="M122" s="643"/>
      <c r="N122" s="644"/>
      <c r="O122" s="643"/>
      <c r="P122" s="645"/>
      <c r="Q122" s="215"/>
      <c r="R122" s="744"/>
      <c r="S122" s="745"/>
      <c r="T122" s="744"/>
      <c r="U122" s="403">
        <f t="shared" si="2"/>
        <v>0</v>
      </c>
      <c r="V122" s="404">
        <f t="shared" si="3"/>
        <v>0</v>
      </c>
      <c r="W122" s="70">
        <f>'t1'!M121</f>
        <v>0</v>
      </c>
    </row>
    <row r="123" spans="1:23" ht="12" customHeight="1" x14ac:dyDescent="0.2">
      <c r="A123" s="144" t="str">
        <f>'t1'!A122</f>
        <v>RUOLO SANITARIO - PROFESSIONI TECNICO SANITARIE E.Q.</v>
      </c>
      <c r="B123" s="206" t="str">
        <f>'t1'!B122</f>
        <v>SEQTCN</v>
      </c>
      <c r="C123" s="643"/>
      <c r="D123" s="644"/>
      <c r="E123" s="643"/>
      <c r="F123" s="644"/>
      <c r="G123" s="643"/>
      <c r="H123" s="644"/>
      <c r="I123" s="643"/>
      <c r="J123" s="645"/>
      <c r="K123" s="643"/>
      <c r="L123" s="644"/>
      <c r="M123" s="643"/>
      <c r="N123" s="644"/>
      <c r="O123" s="643"/>
      <c r="P123" s="645"/>
      <c r="Q123" s="215"/>
      <c r="R123" s="744"/>
      <c r="S123" s="745"/>
      <c r="T123" s="744"/>
      <c r="U123" s="403">
        <f t="shared" si="2"/>
        <v>0</v>
      </c>
      <c r="V123" s="404">
        <f t="shared" si="3"/>
        <v>0</v>
      </c>
      <c r="W123" s="70">
        <f>'t1'!M122</f>
        <v>0</v>
      </c>
    </row>
    <row r="124" spans="1:23" ht="12" customHeight="1" x14ac:dyDescent="0.2">
      <c r="A124" s="144" t="str">
        <f>'t1'!A123</f>
        <v>RUOLO SANITARIO - PROF. SANITARIE DELLA RIABILITAZIONE E.Q.</v>
      </c>
      <c r="B124" s="206" t="str">
        <f>'t1'!B123</f>
        <v>SEQRAB</v>
      </c>
      <c r="C124" s="643"/>
      <c r="D124" s="644"/>
      <c r="E124" s="643"/>
      <c r="F124" s="644"/>
      <c r="G124" s="643"/>
      <c r="H124" s="644"/>
      <c r="I124" s="643"/>
      <c r="J124" s="645"/>
      <c r="K124" s="643"/>
      <c r="L124" s="644"/>
      <c r="M124" s="643"/>
      <c r="N124" s="644"/>
      <c r="O124" s="643"/>
      <c r="P124" s="645"/>
      <c r="Q124" s="215"/>
      <c r="R124" s="744"/>
      <c r="S124" s="745"/>
      <c r="T124" s="744"/>
      <c r="U124" s="403">
        <f t="shared" si="2"/>
        <v>0</v>
      </c>
      <c r="V124" s="404">
        <f t="shared" si="3"/>
        <v>0</v>
      </c>
      <c r="W124" s="70">
        <f>'t1'!M123</f>
        <v>0</v>
      </c>
    </row>
    <row r="125" spans="1:23" ht="12" customHeight="1" x14ac:dyDescent="0.2">
      <c r="A125" s="144" t="str">
        <f>'t1'!A124</f>
        <v>RUOLO SANITARIO - PROF. SANITARIE DELLA PREVENZIONE E.Q.</v>
      </c>
      <c r="B125" s="206" t="str">
        <f>'t1'!B124</f>
        <v>SEQPRV</v>
      </c>
      <c r="C125" s="643"/>
      <c r="D125" s="644"/>
      <c r="E125" s="643"/>
      <c r="F125" s="644"/>
      <c r="G125" s="643"/>
      <c r="H125" s="644"/>
      <c r="I125" s="643"/>
      <c r="J125" s="645"/>
      <c r="K125" s="643"/>
      <c r="L125" s="644"/>
      <c r="M125" s="643"/>
      <c r="N125" s="644"/>
      <c r="O125" s="643"/>
      <c r="P125" s="645"/>
      <c r="Q125" s="215"/>
      <c r="R125" s="744"/>
      <c r="S125" s="745"/>
      <c r="T125" s="744"/>
      <c r="U125" s="403">
        <f t="shared" si="2"/>
        <v>0</v>
      </c>
      <c r="V125" s="404">
        <f t="shared" si="3"/>
        <v>0</v>
      </c>
      <c r="W125" s="70">
        <f>'t1'!M124</f>
        <v>0</v>
      </c>
    </row>
    <row r="126" spans="1:23" ht="12" customHeight="1" x14ac:dyDescent="0.2">
      <c r="A126" s="144" t="str">
        <f>'t1'!A125</f>
        <v>RUOLO SANITARIO - PROF. SAN. INFERM. SENIOR ESAURIMENTO E.Q.</v>
      </c>
      <c r="B126" s="206" t="str">
        <f>'t1'!B125</f>
        <v>SEQINE</v>
      </c>
      <c r="C126" s="643"/>
      <c r="D126" s="644"/>
      <c r="E126" s="643"/>
      <c r="F126" s="644"/>
      <c r="G126" s="643"/>
      <c r="H126" s="644"/>
      <c r="I126" s="643"/>
      <c r="J126" s="645"/>
      <c r="K126" s="643"/>
      <c r="L126" s="644"/>
      <c r="M126" s="643"/>
      <c r="N126" s="644"/>
      <c r="O126" s="643"/>
      <c r="P126" s="645"/>
      <c r="Q126" s="215"/>
      <c r="R126" s="744"/>
      <c r="S126" s="745"/>
      <c r="T126" s="744"/>
      <c r="U126" s="403">
        <f t="shared" si="2"/>
        <v>0</v>
      </c>
      <c r="V126" s="404">
        <f t="shared" si="3"/>
        <v>0</v>
      </c>
      <c r="W126" s="70">
        <f>'t1'!M125</f>
        <v>0</v>
      </c>
    </row>
    <row r="127" spans="1:23" ht="12" customHeight="1" x14ac:dyDescent="0.2">
      <c r="A127" s="144" t="str">
        <f>'t1'!A126</f>
        <v>RUOLO SANITARIO - ALTRI PROF. SAN. SENIOR A ESAURIMENTO E.Q.</v>
      </c>
      <c r="B127" s="206" t="str">
        <f>'t1'!B126</f>
        <v>SEQASE</v>
      </c>
      <c r="C127" s="643"/>
      <c r="D127" s="644"/>
      <c r="E127" s="643"/>
      <c r="F127" s="644"/>
      <c r="G127" s="643"/>
      <c r="H127" s="644"/>
      <c r="I127" s="643"/>
      <c r="J127" s="645"/>
      <c r="K127" s="643"/>
      <c r="L127" s="644"/>
      <c r="M127" s="643"/>
      <c r="N127" s="644"/>
      <c r="O127" s="643"/>
      <c r="P127" s="645"/>
      <c r="Q127" s="215"/>
      <c r="R127" s="744"/>
      <c r="S127" s="745"/>
      <c r="T127" s="744"/>
      <c r="U127" s="403">
        <f t="shared" si="2"/>
        <v>0</v>
      </c>
      <c r="V127" s="404">
        <f t="shared" si="3"/>
        <v>0</v>
      </c>
      <c r="W127" s="70">
        <f>'t1'!M126</f>
        <v>0</v>
      </c>
    </row>
    <row r="128" spans="1:23" ht="12" customHeight="1" x14ac:dyDescent="0.2">
      <c r="A128" s="144" t="str">
        <f>'t1'!A127</f>
        <v>RUOLO SOCIOSANITARIO - ASSISTENTE SOCIALE E.Q.</v>
      </c>
      <c r="B128" s="206" t="str">
        <f>'t1'!B127</f>
        <v>KEQASC</v>
      </c>
      <c r="C128" s="643"/>
      <c r="D128" s="644"/>
      <c r="E128" s="643"/>
      <c r="F128" s="644"/>
      <c r="G128" s="643"/>
      <c r="H128" s="644"/>
      <c r="I128" s="643"/>
      <c r="J128" s="645"/>
      <c r="K128" s="643"/>
      <c r="L128" s="644"/>
      <c r="M128" s="643"/>
      <c r="N128" s="644"/>
      <c r="O128" s="643"/>
      <c r="P128" s="645"/>
      <c r="Q128" s="215"/>
      <c r="R128" s="744"/>
      <c r="S128" s="745"/>
      <c r="T128" s="744"/>
      <c r="U128" s="403">
        <f t="shared" si="2"/>
        <v>0</v>
      </c>
      <c r="V128" s="404">
        <f t="shared" si="3"/>
        <v>0</v>
      </c>
      <c r="W128" s="70">
        <f>'t1'!M127</f>
        <v>0</v>
      </c>
    </row>
    <row r="129" spans="1:23" ht="12" customHeight="1" x14ac:dyDescent="0.2">
      <c r="A129" s="144" t="str">
        <f>'t1'!A128</f>
        <v>RUOLO SOCIOSANITARIO - ASSIST. SOC. SENIOR ESAURIMENTO E.Q.</v>
      </c>
      <c r="B129" s="206" t="str">
        <f>'t1'!B128</f>
        <v>KEQSCE</v>
      </c>
      <c r="C129" s="643"/>
      <c r="D129" s="644"/>
      <c r="E129" s="643"/>
      <c r="F129" s="644"/>
      <c r="G129" s="643"/>
      <c r="H129" s="644"/>
      <c r="I129" s="643"/>
      <c r="J129" s="645"/>
      <c r="K129" s="643"/>
      <c r="L129" s="644"/>
      <c r="M129" s="643"/>
      <c r="N129" s="644"/>
      <c r="O129" s="643"/>
      <c r="P129" s="645"/>
      <c r="Q129" s="215"/>
      <c r="R129" s="744"/>
      <c r="S129" s="745"/>
      <c r="T129" s="744"/>
      <c r="U129" s="403">
        <f t="shared" si="2"/>
        <v>0</v>
      </c>
      <c r="V129" s="404">
        <f t="shared" si="3"/>
        <v>0</v>
      </c>
      <c r="W129" s="70">
        <f>'t1'!M128</f>
        <v>0</v>
      </c>
    </row>
    <row r="130" spans="1:23" ht="12" customHeight="1" x14ac:dyDescent="0.2">
      <c r="A130" s="144" t="str">
        <f>'t1'!A129</f>
        <v>RUOLO PROFESSIONALE - SPECIALISTA DELLA COMUNIC. ISTIT. E.Q.</v>
      </c>
      <c r="B130" s="206" t="str">
        <f>'t1'!B129</f>
        <v>PEQ871</v>
      </c>
      <c r="C130" s="643"/>
      <c r="D130" s="644"/>
      <c r="E130" s="643"/>
      <c r="F130" s="644"/>
      <c r="G130" s="643"/>
      <c r="H130" s="644"/>
      <c r="I130" s="643"/>
      <c r="J130" s="645"/>
      <c r="K130" s="643"/>
      <c r="L130" s="644"/>
      <c r="M130" s="643"/>
      <c r="N130" s="644"/>
      <c r="O130" s="643"/>
      <c r="P130" s="645"/>
      <c r="Q130" s="215"/>
      <c r="R130" s="744"/>
      <c r="S130" s="745"/>
      <c r="T130" s="744"/>
      <c r="U130" s="403">
        <f t="shared" si="2"/>
        <v>0</v>
      </c>
      <c r="V130" s="404">
        <f t="shared" si="3"/>
        <v>0</v>
      </c>
      <c r="W130" s="70">
        <f>'t1'!M129</f>
        <v>0</v>
      </c>
    </row>
    <row r="131" spans="1:23" ht="12" customHeight="1" x14ac:dyDescent="0.2">
      <c r="A131" s="144" t="str">
        <f>'t1'!A130</f>
        <v>RUOLO PROFESSIONALE - SPECIALISTA RAPPORTI CON I MEDIA E.Q.</v>
      </c>
      <c r="B131" s="206" t="str">
        <f>'t1'!B130</f>
        <v>PEQ872</v>
      </c>
      <c r="C131" s="643"/>
      <c r="D131" s="644"/>
      <c r="E131" s="643"/>
      <c r="F131" s="644"/>
      <c r="G131" s="643"/>
      <c r="H131" s="644"/>
      <c r="I131" s="643"/>
      <c r="J131" s="645"/>
      <c r="K131" s="643"/>
      <c r="L131" s="644"/>
      <c r="M131" s="643"/>
      <c r="N131" s="644"/>
      <c r="O131" s="643"/>
      <c r="P131" s="645"/>
      <c r="Q131" s="215"/>
      <c r="R131" s="744"/>
      <c r="S131" s="745"/>
      <c r="T131" s="744"/>
      <c r="U131" s="403">
        <f t="shared" si="2"/>
        <v>0</v>
      </c>
      <c r="V131" s="404">
        <f t="shared" si="3"/>
        <v>0</v>
      </c>
      <c r="W131" s="70">
        <f>'t1'!M130</f>
        <v>0</v>
      </c>
    </row>
    <row r="132" spans="1:23" ht="12" customHeight="1" x14ac:dyDescent="0.2">
      <c r="A132" s="144" t="str">
        <f>'t1'!A131</f>
        <v>RUOLO PROFESSIONALE - ASSISTENTE RELIGIOSO E.Q.</v>
      </c>
      <c r="B132" s="206" t="str">
        <f>'t1'!B131</f>
        <v>PEQ006</v>
      </c>
      <c r="C132" s="643"/>
      <c r="D132" s="644"/>
      <c r="E132" s="643"/>
      <c r="F132" s="644"/>
      <c r="G132" s="643"/>
      <c r="H132" s="644"/>
      <c r="I132" s="643"/>
      <c r="J132" s="645"/>
      <c r="K132" s="643"/>
      <c r="L132" s="644"/>
      <c r="M132" s="643"/>
      <c r="N132" s="644"/>
      <c r="O132" s="643"/>
      <c r="P132" s="645"/>
      <c r="Q132" s="215"/>
      <c r="R132" s="744"/>
      <c r="S132" s="745"/>
      <c r="T132" s="744"/>
      <c r="U132" s="403">
        <f t="shared" ref="U132:V136" si="4">SUM(C132,E132,G132,I132,K132,M132,O132,Q132,S132)</f>
        <v>0</v>
      </c>
      <c r="V132" s="404">
        <f t="shared" si="4"/>
        <v>0</v>
      </c>
      <c r="W132" s="70">
        <f>'t1'!M131</f>
        <v>0</v>
      </c>
    </row>
    <row r="133" spans="1:23" ht="12" customHeight="1" x14ac:dyDescent="0.2">
      <c r="A133" s="144" t="str">
        <f>'t1'!A132</f>
        <v>RUOLO TECNICO - COLLABORATORE TECNICO PROFESSIONALE E.Q.</v>
      </c>
      <c r="B133" s="206" t="str">
        <f>'t1'!B132</f>
        <v>TEQ027</v>
      </c>
      <c r="C133" s="643"/>
      <c r="D133" s="644"/>
      <c r="E133" s="643"/>
      <c r="F133" s="644"/>
      <c r="G133" s="643"/>
      <c r="H133" s="644"/>
      <c r="I133" s="643"/>
      <c r="J133" s="645"/>
      <c r="K133" s="643"/>
      <c r="L133" s="644"/>
      <c r="M133" s="643"/>
      <c r="N133" s="644"/>
      <c r="O133" s="643"/>
      <c r="P133" s="645"/>
      <c r="Q133" s="215"/>
      <c r="R133" s="744"/>
      <c r="S133" s="745"/>
      <c r="T133" s="744"/>
      <c r="U133" s="403">
        <f t="shared" si="4"/>
        <v>0</v>
      </c>
      <c r="V133" s="404">
        <f t="shared" si="4"/>
        <v>0</v>
      </c>
      <c r="W133" s="70">
        <f>'t1'!M132</f>
        <v>0</v>
      </c>
    </row>
    <row r="134" spans="1:23" ht="12" customHeight="1" x14ac:dyDescent="0.2">
      <c r="A134" s="144" t="str">
        <f>'t1'!A133</f>
        <v>RUOLO TECNICO - COLLAB. TEC. PROF. SENIOR A ESAURIMENTO E.Q.</v>
      </c>
      <c r="B134" s="206" t="str">
        <f>'t1'!B133</f>
        <v>TEQCTS</v>
      </c>
      <c r="C134" s="643"/>
      <c r="D134" s="644"/>
      <c r="E134" s="643"/>
      <c r="F134" s="644"/>
      <c r="G134" s="643"/>
      <c r="H134" s="644"/>
      <c r="I134" s="643"/>
      <c r="J134" s="645"/>
      <c r="K134" s="643"/>
      <c r="L134" s="644"/>
      <c r="M134" s="643"/>
      <c r="N134" s="644"/>
      <c r="O134" s="643"/>
      <c r="P134" s="645"/>
      <c r="Q134" s="215"/>
      <c r="R134" s="744"/>
      <c r="S134" s="745"/>
      <c r="T134" s="744"/>
      <c r="U134" s="403">
        <f t="shared" si="4"/>
        <v>0</v>
      </c>
      <c r="V134" s="404">
        <f t="shared" si="4"/>
        <v>0</v>
      </c>
      <c r="W134" s="70">
        <f>'t1'!M133</f>
        <v>0</v>
      </c>
    </row>
    <row r="135" spans="1:23" ht="12" customHeight="1" x14ac:dyDescent="0.2">
      <c r="A135" s="144" t="str">
        <f>'t1'!A134</f>
        <v>RUOLO AMMINISTRATIVO - COLLAB. AMMINISTRATIVO PROFESS. E.Q.</v>
      </c>
      <c r="B135" s="206" t="str">
        <f>'t1'!B134</f>
        <v>AEQ029</v>
      </c>
      <c r="C135" s="643"/>
      <c r="D135" s="644"/>
      <c r="E135" s="643"/>
      <c r="F135" s="644"/>
      <c r="G135" s="643"/>
      <c r="H135" s="644"/>
      <c r="I135" s="643"/>
      <c r="J135" s="645"/>
      <c r="K135" s="643"/>
      <c r="L135" s="644"/>
      <c r="M135" s="643"/>
      <c r="N135" s="644"/>
      <c r="O135" s="643"/>
      <c r="P135" s="645"/>
      <c r="Q135" s="215"/>
      <c r="R135" s="744"/>
      <c r="S135" s="745"/>
      <c r="T135" s="744"/>
      <c r="U135" s="403">
        <f t="shared" si="4"/>
        <v>0</v>
      </c>
      <c r="V135" s="404">
        <f t="shared" si="4"/>
        <v>0</v>
      </c>
      <c r="W135" s="70">
        <f>'t1'!M134</f>
        <v>0</v>
      </c>
    </row>
    <row r="136" spans="1:23" ht="12" customHeight="1" x14ac:dyDescent="0.2">
      <c r="A136" s="144" t="str">
        <f>'t1'!A135</f>
        <v>RUOLO AMM.VO - COLLAB. AMM.VO PROF. SENIOR ESAURIMENTO E.Q.</v>
      </c>
      <c r="B136" s="206" t="str">
        <f>'t1'!B135</f>
        <v>AEQCAS</v>
      </c>
      <c r="C136" s="643"/>
      <c r="D136" s="644"/>
      <c r="E136" s="643"/>
      <c r="F136" s="644"/>
      <c r="G136" s="643"/>
      <c r="H136" s="644"/>
      <c r="I136" s="643"/>
      <c r="J136" s="645"/>
      <c r="K136" s="643"/>
      <c r="L136" s="644"/>
      <c r="M136" s="643"/>
      <c r="N136" s="644"/>
      <c r="O136" s="643"/>
      <c r="P136" s="645"/>
      <c r="Q136" s="215"/>
      <c r="R136" s="744"/>
      <c r="S136" s="745"/>
      <c r="T136" s="744"/>
      <c r="U136" s="403">
        <f t="shared" si="4"/>
        <v>0</v>
      </c>
      <c r="V136" s="404">
        <f t="shared" si="4"/>
        <v>0</v>
      </c>
      <c r="W136" s="70">
        <f>'t1'!M135</f>
        <v>0</v>
      </c>
    </row>
    <row r="137" spans="1:23" ht="12" customHeight="1" x14ac:dyDescent="0.2">
      <c r="A137" s="144" t="str">
        <f>'t1'!A136</f>
        <v>RUOLO SANITARIO - PROF. SANITARIE INFERMIERISTICHE</v>
      </c>
      <c r="B137" s="206" t="str">
        <f>'t1'!B136</f>
        <v>SPFINF</v>
      </c>
      <c r="C137" s="643"/>
      <c r="D137" s="644"/>
      <c r="E137" s="643"/>
      <c r="F137" s="644"/>
      <c r="G137" s="643"/>
      <c r="H137" s="644"/>
      <c r="I137" s="643"/>
      <c r="J137" s="645"/>
      <c r="K137" s="643"/>
      <c r="L137" s="644"/>
      <c r="M137" s="643"/>
      <c r="N137" s="644"/>
      <c r="O137" s="643"/>
      <c r="P137" s="645"/>
      <c r="Q137" s="215"/>
      <c r="R137" s="744"/>
      <c r="S137" s="745"/>
      <c r="T137" s="744"/>
      <c r="U137" s="403">
        <f t="shared" si="2"/>
        <v>0</v>
      </c>
      <c r="V137" s="404">
        <f t="shared" si="3"/>
        <v>0</v>
      </c>
      <c r="W137" s="70">
        <f>'t1'!M136</f>
        <v>0</v>
      </c>
    </row>
    <row r="138" spans="1:23" ht="12" customHeight="1" x14ac:dyDescent="0.2">
      <c r="A138" s="144" t="str">
        <f>'t1'!A137</f>
        <v>RUOLO SANITARIO - PROF. SANITARIA OSTETRICA</v>
      </c>
      <c r="B138" s="206" t="str">
        <f>'t1'!B137</f>
        <v>SPFOST</v>
      </c>
      <c r="C138" s="643"/>
      <c r="D138" s="644"/>
      <c r="E138" s="643"/>
      <c r="F138" s="644"/>
      <c r="G138" s="643"/>
      <c r="H138" s="644"/>
      <c r="I138" s="643"/>
      <c r="J138" s="645"/>
      <c r="K138" s="643"/>
      <c r="L138" s="644"/>
      <c r="M138" s="643"/>
      <c r="N138" s="644"/>
      <c r="O138" s="643"/>
      <c r="P138" s="645"/>
      <c r="Q138" s="215"/>
      <c r="R138" s="744"/>
      <c r="S138" s="745"/>
      <c r="T138" s="744"/>
      <c r="U138" s="403">
        <f t="shared" si="2"/>
        <v>0</v>
      </c>
      <c r="V138" s="404">
        <f t="shared" si="3"/>
        <v>0</v>
      </c>
      <c r="W138" s="70">
        <f>'t1'!M137</f>
        <v>0</v>
      </c>
    </row>
    <row r="139" spans="1:23" ht="12" customHeight="1" x14ac:dyDescent="0.2">
      <c r="A139" s="144" t="str">
        <f>'t1'!A138</f>
        <v>RUOLO SANITARIO - PROFESSIONI TECNICO SANITARIE</v>
      </c>
      <c r="B139" s="206" t="str">
        <f>'t1'!B138</f>
        <v>SPFTCN</v>
      </c>
      <c r="C139" s="643"/>
      <c r="D139" s="644"/>
      <c r="E139" s="643"/>
      <c r="F139" s="644"/>
      <c r="G139" s="643"/>
      <c r="H139" s="644"/>
      <c r="I139" s="643"/>
      <c r="J139" s="645"/>
      <c r="K139" s="643"/>
      <c r="L139" s="644"/>
      <c r="M139" s="643"/>
      <c r="N139" s="644"/>
      <c r="O139" s="643"/>
      <c r="P139" s="645"/>
      <c r="Q139" s="215"/>
      <c r="R139" s="744"/>
      <c r="S139" s="745"/>
      <c r="T139" s="744"/>
      <c r="U139" s="403">
        <f t="shared" si="2"/>
        <v>0</v>
      </c>
      <c r="V139" s="404">
        <f t="shared" si="3"/>
        <v>0</v>
      </c>
      <c r="W139" s="70">
        <f>'t1'!M138</f>
        <v>0</v>
      </c>
    </row>
    <row r="140" spans="1:23" ht="12" customHeight="1" x14ac:dyDescent="0.2">
      <c r="A140" s="144" t="str">
        <f>'t1'!A139</f>
        <v>RUOLO SANITARIO - PROF. SANITARIE DELLA RIABILITAZIONE</v>
      </c>
      <c r="B140" s="206" t="str">
        <f>'t1'!B139</f>
        <v>SPFRAB</v>
      </c>
      <c r="C140" s="643"/>
      <c r="D140" s="644"/>
      <c r="E140" s="643"/>
      <c r="F140" s="644"/>
      <c r="G140" s="643"/>
      <c r="H140" s="644"/>
      <c r="I140" s="643"/>
      <c r="J140" s="645"/>
      <c r="K140" s="643"/>
      <c r="L140" s="644"/>
      <c r="M140" s="643"/>
      <c r="N140" s="644"/>
      <c r="O140" s="643"/>
      <c r="P140" s="645"/>
      <c r="Q140" s="215"/>
      <c r="R140" s="744"/>
      <c r="S140" s="745"/>
      <c r="T140" s="744"/>
      <c r="U140" s="403">
        <f t="shared" ref="U140:U168" si="5">SUM(C140,E140,G140,I140,K140,M140,O140,Q140,S140)</f>
        <v>0</v>
      </c>
      <c r="V140" s="404">
        <f t="shared" ref="V140:V168" si="6">SUM(D140,F140,H140,J140,L140,N140,P140,R140,T140)</f>
        <v>0</v>
      </c>
      <c r="W140" s="70">
        <f>'t1'!M139</f>
        <v>0</v>
      </c>
    </row>
    <row r="141" spans="1:23" ht="12" customHeight="1" x14ac:dyDescent="0.2">
      <c r="A141" s="144" t="str">
        <f>'t1'!A140</f>
        <v>RUOLO SANITARIO - PROF. SANITARIE DELLA PREVENZIONE</v>
      </c>
      <c r="B141" s="206" t="str">
        <f>'t1'!B140</f>
        <v>SPFPRV</v>
      </c>
      <c r="C141" s="643"/>
      <c r="D141" s="644"/>
      <c r="E141" s="643"/>
      <c r="F141" s="644"/>
      <c r="G141" s="643"/>
      <c r="H141" s="644"/>
      <c r="I141" s="643"/>
      <c r="J141" s="645"/>
      <c r="K141" s="643"/>
      <c r="L141" s="644"/>
      <c r="M141" s="643"/>
      <c r="N141" s="644"/>
      <c r="O141" s="643"/>
      <c r="P141" s="645"/>
      <c r="Q141" s="215"/>
      <c r="R141" s="744"/>
      <c r="S141" s="745"/>
      <c r="T141" s="744"/>
      <c r="U141" s="403">
        <f t="shared" si="5"/>
        <v>0</v>
      </c>
      <c r="V141" s="404">
        <f t="shared" si="6"/>
        <v>0</v>
      </c>
      <c r="W141" s="70">
        <f>'t1'!M140</f>
        <v>0</v>
      </c>
    </row>
    <row r="142" spans="1:23" ht="12" customHeight="1" x14ac:dyDescent="0.2">
      <c r="A142" s="144" t="str">
        <f>'t1'!A141</f>
        <v>RUOLO SANITARIO - PROF. SAN. INFERMIER. SENIOR A ESAURIMENTO</v>
      </c>
      <c r="B142" s="206" t="str">
        <f>'t1'!B141</f>
        <v>SPFINE</v>
      </c>
      <c r="C142" s="643"/>
      <c r="D142" s="644"/>
      <c r="E142" s="643"/>
      <c r="F142" s="644"/>
      <c r="G142" s="643"/>
      <c r="H142" s="644"/>
      <c r="I142" s="643"/>
      <c r="J142" s="645"/>
      <c r="K142" s="643"/>
      <c r="L142" s="644"/>
      <c r="M142" s="643"/>
      <c r="N142" s="644"/>
      <c r="O142" s="643"/>
      <c r="P142" s="645"/>
      <c r="Q142" s="215"/>
      <c r="R142" s="744"/>
      <c r="S142" s="745"/>
      <c r="T142" s="744"/>
      <c r="U142" s="403">
        <f t="shared" si="5"/>
        <v>0</v>
      </c>
      <c r="V142" s="404">
        <f t="shared" si="6"/>
        <v>0</v>
      </c>
      <c r="W142" s="70">
        <f>'t1'!M141</f>
        <v>0</v>
      </c>
    </row>
    <row r="143" spans="1:23" ht="12" customHeight="1" x14ac:dyDescent="0.2">
      <c r="A143" s="144" t="str">
        <f>'t1'!A142</f>
        <v>RUOLO SANITARIO - ALTRI PROFILI SANIT. SENIOR A ESAURIMENTO</v>
      </c>
      <c r="B143" s="206" t="str">
        <f>'t1'!B142</f>
        <v>SPFASE</v>
      </c>
      <c r="C143" s="643"/>
      <c r="D143" s="644"/>
      <c r="E143" s="643"/>
      <c r="F143" s="644"/>
      <c r="G143" s="643"/>
      <c r="H143" s="644"/>
      <c r="I143" s="643"/>
      <c r="J143" s="645"/>
      <c r="K143" s="643"/>
      <c r="L143" s="644"/>
      <c r="M143" s="643"/>
      <c r="N143" s="644"/>
      <c r="O143" s="643"/>
      <c r="P143" s="645"/>
      <c r="Q143" s="215"/>
      <c r="R143" s="744"/>
      <c r="S143" s="745"/>
      <c r="T143" s="744"/>
      <c r="U143" s="403">
        <f t="shared" si="5"/>
        <v>0</v>
      </c>
      <c r="V143" s="404">
        <f t="shared" si="6"/>
        <v>0</v>
      </c>
      <c r="W143" s="70">
        <f>'t1'!M142</f>
        <v>0</v>
      </c>
    </row>
    <row r="144" spans="1:23" ht="12" customHeight="1" x14ac:dyDescent="0.2">
      <c r="A144" s="144" t="str">
        <f>'t1'!A143</f>
        <v>RUOLO SOCIOSANITARIO - ASSISTENTE SOCIALE</v>
      </c>
      <c r="B144" s="206" t="str">
        <f>'t1'!B143</f>
        <v>KPFASC</v>
      </c>
      <c r="C144" s="643"/>
      <c r="D144" s="644"/>
      <c r="E144" s="643"/>
      <c r="F144" s="644"/>
      <c r="G144" s="643"/>
      <c r="H144" s="644"/>
      <c r="I144" s="643"/>
      <c r="J144" s="645"/>
      <c r="K144" s="643"/>
      <c r="L144" s="644"/>
      <c r="M144" s="643"/>
      <c r="N144" s="644"/>
      <c r="O144" s="643"/>
      <c r="P144" s="645"/>
      <c r="Q144" s="215"/>
      <c r="R144" s="744"/>
      <c r="S144" s="745"/>
      <c r="T144" s="744"/>
      <c r="U144" s="403">
        <f t="shared" si="5"/>
        <v>0</v>
      </c>
      <c r="V144" s="404">
        <f t="shared" si="6"/>
        <v>0</v>
      </c>
      <c r="W144" s="70">
        <f>'t1'!M143</f>
        <v>0</v>
      </c>
    </row>
    <row r="145" spans="1:23" ht="12" customHeight="1" x14ac:dyDescent="0.2">
      <c r="A145" s="144" t="str">
        <f>'t1'!A144</f>
        <v>RUOLO SOCIOSANITARIO - ASSISTENTE SOC. SENIOR AD ESAURIMENTO</v>
      </c>
      <c r="B145" s="206" t="str">
        <f>'t1'!B144</f>
        <v>KPFSCE</v>
      </c>
      <c r="C145" s="643"/>
      <c r="D145" s="644"/>
      <c r="E145" s="643"/>
      <c r="F145" s="644"/>
      <c r="G145" s="643"/>
      <c r="H145" s="644"/>
      <c r="I145" s="643"/>
      <c r="J145" s="645"/>
      <c r="K145" s="643"/>
      <c r="L145" s="644"/>
      <c r="M145" s="643"/>
      <c r="N145" s="644"/>
      <c r="O145" s="643"/>
      <c r="P145" s="645"/>
      <c r="Q145" s="215"/>
      <c r="R145" s="744"/>
      <c r="S145" s="745"/>
      <c r="T145" s="744"/>
      <c r="U145" s="403">
        <f t="shared" si="5"/>
        <v>0</v>
      </c>
      <c r="V145" s="404">
        <f t="shared" si="6"/>
        <v>0</v>
      </c>
      <c r="W145" s="70">
        <f>'t1'!M144</f>
        <v>0</v>
      </c>
    </row>
    <row r="146" spans="1:23" ht="12" customHeight="1" x14ac:dyDescent="0.2">
      <c r="A146" s="144" t="str">
        <f>'t1'!A145</f>
        <v>RUOLO PROFESSIONALE - SPECIALISTA DELLA COMUNIC. ISTIT.</v>
      </c>
      <c r="B146" s="206" t="str">
        <f>'t1'!B145</f>
        <v>PPF871</v>
      </c>
      <c r="C146" s="643"/>
      <c r="D146" s="644"/>
      <c r="E146" s="643"/>
      <c r="F146" s="644"/>
      <c r="G146" s="643"/>
      <c r="H146" s="644"/>
      <c r="I146" s="643"/>
      <c r="J146" s="645"/>
      <c r="K146" s="643"/>
      <c r="L146" s="644"/>
      <c r="M146" s="643"/>
      <c r="N146" s="644"/>
      <c r="O146" s="643"/>
      <c r="P146" s="645"/>
      <c r="Q146" s="215"/>
      <c r="R146" s="744"/>
      <c r="S146" s="745"/>
      <c r="T146" s="744"/>
      <c r="U146" s="403">
        <f t="shared" si="5"/>
        <v>0</v>
      </c>
      <c r="V146" s="404">
        <f t="shared" si="6"/>
        <v>0</v>
      </c>
      <c r="W146" s="70">
        <f>'t1'!M145</f>
        <v>0</v>
      </c>
    </row>
    <row r="147" spans="1:23" ht="12" customHeight="1" x14ac:dyDescent="0.2">
      <c r="A147" s="144" t="str">
        <f>'t1'!A146</f>
        <v>RUOLO PROFESSIONALE - SPECIALISTA RAPPORTI CON I MEDIA</v>
      </c>
      <c r="B147" s="206" t="str">
        <f>'t1'!B146</f>
        <v>PPF872</v>
      </c>
      <c r="C147" s="643"/>
      <c r="D147" s="644"/>
      <c r="E147" s="643"/>
      <c r="F147" s="644"/>
      <c r="G147" s="643"/>
      <c r="H147" s="644"/>
      <c r="I147" s="643"/>
      <c r="J147" s="645"/>
      <c r="K147" s="643"/>
      <c r="L147" s="644"/>
      <c r="M147" s="643"/>
      <c r="N147" s="644"/>
      <c r="O147" s="643"/>
      <c r="P147" s="645"/>
      <c r="Q147" s="215"/>
      <c r="R147" s="744"/>
      <c r="S147" s="745"/>
      <c r="T147" s="744"/>
      <c r="U147" s="403">
        <f t="shared" si="5"/>
        <v>0</v>
      </c>
      <c r="V147" s="404">
        <f t="shared" si="6"/>
        <v>0</v>
      </c>
      <c r="W147" s="70">
        <f>'t1'!M146</f>
        <v>0</v>
      </c>
    </row>
    <row r="148" spans="1:23" ht="12" customHeight="1" x14ac:dyDescent="0.2">
      <c r="A148" s="144" t="str">
        <f>'t1'!A147</f>
        <v>RUOLO PROFESSIONALE - ASSISTENTE RELIGIOSO</v>
      </c>
      <c r="B148" s="206" t="str">
        <f>'t1'!B147</f>
        <v>PPF006</v>
      </c>
      <c r="C148" s="643"/>
      <c r="D148" s="644"/>
      <c r="E148" s="643"/>
      <c r="F148" s="644"/>
      <c r="G148" s="643"/>
      <c r="H148" s="644"/>
      <c r="I148" s="643"/>
      <c r="J148" s="645"/>
      <c r="K148" s="643"/>
      <c r="L148" s="644"/>
      <c r="M148" s="643"/>
      <c r="N148" s="644"/>
      <c r="O148" s="643"/>
      <c r="P148" s="645"/>
      <c r="Q148" s="215"/>
      <c r="R148" s="744"/>
      <c r="S148" s="745"/>
      <c r="T148" s="744"/>
      <c r="U148" s="403">
        <f t="shared" si="5"/>
        <v>0</v>
      </c>
      <c r="V148" s="404">
        <f t="shared" si="6"/>
        <v>0</v>
      </c>
      <c r="W148" s="70">
        <f>'t1'!M147</f>
        <v>0</v>
      </c>
    </row>
    <row r="149" spans="1:23" ht="12" customHeight="1" x14ac:dyDescent="0.2">
      <c r="A149" s="144" t="str">
        <f>'t1'!A148</f>
        <v>RUOLO TECNICO - COLLABORATORE TECNICO PROFESSIONALE</v>
      </c>
      <c r="B149" s="206" t="str">
        <f>'t1'!B148</f>
        <v>TPF026</v>
      </c>
      <c r="C149" s="643"/>
      <c r="D149" s="644"/>
      <c r="E149" s="643"/>
      <c r="F149" s="644"/>
      <c r="G149" s="643"/>
      <c r="H149" s="644"/>
      <c r="I149" s="643"/>
      <c r="J149" s="645"/>
      <c r="K149" s="643"/>
      <c r="L149" s="644"/>
      <c r="M149" s="643"/>
      <c r="N149" s="644"/>
      <c r="O149" s="643"/>
      <c r="P149" s="645"/>
      <c r="Q149" s="215"/>
      <c r="R149" s="744"/>
      <c r="S149" s="745"/>
      <c r="T149" s="744"/>
      <c r="U149" s="403">
        <f t="shared" si="5"/>
        <v>0</v>
      </c>
      <c r="V149" s="404">
        <f t="shared" si="6"/>
        <v>0</v>
      </c>
      <c r="W149" s="70">
        <f>'t1'!M148</f>
        <v>0</v>
      </c>
    </row>
    <row r="150" spans="1:23" ht="12" customHeight="1" x14ac:dyDescent="0.2">
      <c r="A150" s="144" t="str">
        <f>'t1'!A149</f>
        <v>RUOLO TECNICO - COLLAB. TECNICO PROF. SENIOR AD ESAURIMENTO</v>
      </c>
      <c r="B150" s="206" t="str">
        <f>'t1'!B149</f>
        <v>TPFCTS</v>
      </c>
      <c r="C150" s="643"/>
      <c r="D150" s="644"/>
      <c r="E150" s="643"/>
      <c r="F150" s="644"/>
      <c r="G150" s="643"/>
      <c r="H150" s="644"/>
      <c r="I150" s="643"/>
      <c r="J150" s="645"/>
      <c r="K150" s="643"/>
      <c r="L150" s="644"/>
      <c r="M150" s="643"/>
      <c r="N150" s="644"/>
      <c r="O150" s="643"/>
      <c r="P150" s="645"/>
      <c r="Q150" s="215"/>
      <c r="R150" s="744"/>
      <c r="S150" s="745"/>
      <c r="T150" s="744"/>
      <c r="U150" s="403">
        <f t="shared" si="5"/>
        <v>0</v>
      </c>
      <c r="V150" s="404">
        <f t="shared" si="6"/>
        <v>0</v>
      </c>
      <c r="W150" s="70">
        <f>'t1'!M149</f>
        <v>0</v>
      </c>
    </row>
    <row r="151" spans="1:23" ht="12" customHeight="1" x14ac:dyDescent="0.2">
      <c r="A151" s="144" t="str">
        <f>'t1'!A150</f>
        <v>RUOLO AMMINISTRATIVO - COLLAB. AMMINISTRATIVO PROFESS.</v>
      </c>
      <c r="B151" s="206" t="str">
        <f>'t1'!B150</f>
        <v>APF028</v>
      </c>
      <c r="C151" s="643"/>
      <c r="D151" s="644"/>
      <c r="E151" s="643"/>
      <c r="F151" s="644"/>
      <c r="G151" s="643"/>
      <c r="H151" s="644"/>
      <c r="I151" s="643"/>
      <c r="J151" s="645"/>
      <c r="K151" s="643"/>
      <c r="L151" s="644"/>
      <c r="M151" s="643"/>
      <c r="N151" s="644"/>
      <c r="O151" s="643"/>
      <c r="P151" s="645"/>
      <c r="Q151" s="215"/>
      <c r="R151" s="744"/>
      <c r="S151" s="745"/>
      <c r="T151" s="744"/>
      <c r="U151" s="403">
        <f t="shared" si="5"/>
        <v>0</v>
      </c>
      <c r="V151" s="404">
        <f t="shared" si="6"/>
        <v>0</v>
      </c>
      <c r="W151" s="70">
        <f>'t1'!M150</f>
        <v>0</v>
      </c>
    </row>
    <row r="152" spans="1:23" ht="12" customHeight="1" x14ac:dyDescent="0.2">
      <c r="A152" s="144" t="str">
        <f>'t1'!A151</f>
        <v>RUOLO AMM.VO - COLLAB. AMM.VO PROFESS. SENIOR AD ESAURIMENTO</v>
      </c>
      <c r="B152" s="206" t="str">
        <f>'t1'!B151</f>
        <v>APFCAS</v>
      </c>
      <c r="C152" s="643"/>
      <c r="D152" s="644"/>
      <c r="E152" s="643"/>
      <c r="F152" s="644"/>
      <c r="G152" s="643"/>
      <c r="H152" s="644"/>
      <c r="I152" s="643"/>
      <c r="J152" s="645"/>
      <c r="K152" s="643"/>
      <c r="L152" s="644"/>
      <c r="M152" s="643"/>
      <c r="N152" s="644"/>
      <c r="O152" s="643"/>
      <c r="P152" s="645"/>
      <c r="Q152" s="215"/>
      <c r="R152" s="744"/>
      <c r="S152" s="745"/>
      <c r="T152" s="744"/>
      <c r="U152" s="403">
        <f t="shared" si="5"/>
        <v>0</v>
      </c>
      <c r="V152" s="404">
        <f t="shared" si="6"/>
        <v>0</v>
      </c>
      <c r="W152" s="70">
        <f>'t1'!M151</f>
        <v>0</v>
      </c>
    </row>
    <row r="153" spans="1:23" ht="12" customHeight="1" x14ac:dyDescent="0.2">
      <c r="A153" s="144" t="str">
        <f>'t1'!A152</f>
        <v>RUOLO SANITARIO - PROFILI AREA ASSITENTI AD ESAURIMENTO</v>
      </c>
      <c r="B153" s="206" t="str">
        <f>'t1'!B152</f>
        <v>SAT162</v>
      </c>
      <c r="C153" s="643"/>
      <c r="D153" s="644"/>
      <c r="E153" s="643"/>
      <c r="F153" s="644"/>
      <c r="G153" s="643"/>
      <c r="H153" s="644"/>
      <c r="I153" s="643"/>
      <c r="J153" s="645"/>
      <c r="K153" s="643"/>
      <c r="L153" s="644"/>
      <c r="M153" s="643"/>
      <c r="N153" s="644"/>
      <c r="O153" s="643"/>
      <c r="P153" s="645"/>
      <c r="Q153" s="215"/>
      <c r="R153" s="744"/>
      <c r="S153" s="745"/>
      <c r="T153" s="744"/>
      <c r="U153" s="403">
        <f t="shared" si="5"/>
        <v>0</v>
      </c>
      <c r="V153" s="404">
        <f t="shared" si="6"/>
        <v>0</v>
      </c>
      <c r="W153" s="70">
        <f>'t1'!M152</f>
        <v>0</v>
      </c>
    </row>
    <row r="154" spans="1:23" ht="12" customHeight="1" x14ac:dyDescent="0.2">
      <c r="A154" s="144" t="str">
        <f>'t1'!A153</f>
        <v>RUOLO SOCIOSANITARIO - OPERATORE SOCIOSANITARIO SENIOR</v>
      </c>
      <c r="B154" s="206" t="str">
        <f>'t1'!B153</f>
        <v>KAT660</v>
      </c>
      <c r="C154" s="643"/>
      <c r="D154" s="644"/>
      <c r="E154" s="643"/>
      <c r="F154" s="644"/>
      <c r="G154" s="643"/>
      <c r="H154" s="644"/>
      <c r="I154" s="643"/>
      <c r="J154" s="645"/>
      <c r="K154" s="643"/>
      <c r="L154" s="644"/>
      <c r="M154" s="643"/>
      <c r="N154" s="644"/>
      <c r="O154" s="643"/>
      <c r="P154" s="645"/>
      <c r="Q154" s="215"/>
      <c r="R154" s="744"/>
      <c r="S154" s="745"/>
      <c r="T154" s="744"/>
      <c r="U154" s="403">
        <f t="shared" si="5"/>
        <v>0</v>
      </c>
      <c r="V154" s="404">
        <f t="shared" si="6"/>
        <v>0</v>
      </c>
      <c r="W154" s="70">
        <f>'t1'!M153</f>
        <v>0</v>
      </c>
    </row>
    <row r="155" spans="1:23" ht="12" customHeight="1" x14ac:dyDescent="0.2">
      <c r="A155" s="144" t="str">
        <f>'t1'!A154</f>
        <v>RUOLO SOCIOSANITARIO - PROFILI AREA ASSITENTI AD ESAURIMENTO</v>
      </c>
      <c r="B155" s="206" t="str">
        <f>'t1'!B154</f>
        <v>KAT162</v>
      </c>
      <c r="C155" s="643"/>
      <c r="D155" s="644"/>
      <c r="E155" s="643"/>
      <c r="F155" s="644"/>
      <c r="G155" s="643"/>
      <c r="H155" s="644"/>
      <c r="I155" s="643"/>
      <c r="J155" s="645"/>
      <c r="K155" s="643"/>
      <c r="L155" s="644"/>
      <c r="M155" s="643"/>
      <c r="N155" s="644"/>
      <c r="O155" s="643"/>
      <c r="P155" s="645"/>
      <c r="Q155" s="215"/>
      <c r="R155" s="744"/>
      <c r="S155" s="745"/>
      <c r="T155" s="744"/>
      <c r="U155" s="403">
        <f t="shared" si="5"/>
        <v>0</v>
      </c>
      <c r="V155" s="404">
        <f t="shared" si="6"/>
        <v>0</v>
      </c>
      <c r="W155" s="70">
        <f>'t1'!M154</f>
        <v>0</v>
      </c>
    </row>
    <row r="156" spans="1:23" ht="12" customHeight="1" x14ac:dyDescent="0.2">
      <c r="A156" s="144" t="str">
        <f>'t1'!A155</f>
        <v>RUOLO PROFESSIONALE - ASSISTENTE DELLINFORMAZIONE</v>
      </c>
      <c r="B156" s="206" t="str">
        <f>'t1'!B155</f>
        <v>PATINZ</v>
      </c>
      <c r="C156" s="643"/>
      <c r="D156" s="644"/>
      <c r="E156" s="643"/>
      <c r="F156" s="644"/>
      <c r="G156" s="643"/>
      <c r="H156" s="644"/>
      <c r="I156" s="643"/>
      <c r="J156" s="645"/>
      <c r="K156" s="643"/>
      <c r="L156" s="644"/>
      <c r="M156" s="643"/>
      <c r="N156" s="644"/>
      <c r="O156" s="643"/>
      <c r="P156" s="645"/>
      <c r="Q156" s="215"/>
      <c r="R156" s="744"/>
      <c r="S156" s="745"/>
      <c r="T156" s="744"/>
      <c r="U156" s="403">
        <f t="shared" si="5"/>
        <v>0</v>
      </c>
      <c r="V156" s="404">
        <f t="shared" si="6"/>
        <v>0</v>
      </c>
      <c r="W156" s="70">
        <f>'t1'!M155</f>
        <v>0</v>
      </c>
    </row>
    <row r="157" spans="1:23" ht="12" customHeight="1" x14ac:dyDescent="0.2">
      <c r="A157" s="144" t="str">
        <f>'t1'!A156</f>
        <v>RUOLO TECNICO - ASSISTENTE INFORMATICO</v>
      </c>
      <c r="B157" s="206" t="str">
        <f>'t1'!B156</f>
        <v>TATIFC</v>
      </c>
      <c r="C157" s="643"/>
      <c r="D157" s="644"/>
      <c r="E157" s="643"/>
      <c r="F157" s="644"/>
      <c r="G157" s="643"/>
      <c r="H157" s="644"/>
      <c r="I157" s="643"/>
      <c r="J157" s="645"/>
      <c r="K157" s="643"/>
      <c r="L157" s="644"/>
      <c r="M157" s="643"/>
      <c r="N157" s="644"/>
      <c r="O157" s="643"/>
      <c r="P157" s="645"/>
      <c r="Q157" s="215"/>
      <c r="R157" s="744"/>
      <c r="S157" s="745"/>
      <c r="T157" s="744"/>
      <c r="U157" s="403">
        <f t="shared" si="5"/>
        <v>0</v>
      </c>
      <c r="V157" s="404">
        <f t="shared" si="6"/>
        <v>0</v>
      </c>
      <c r="W157" s="70">
        <f>'t1'!M156</f>
        <v>0</v>
      </c>
    </row>
    <row r="158" spans="1:23" ht="12" customHeight="1" x14ac:dyDescent="0.2">
      <c r="A158" s="144" t="str">
        <f>'t1'!A157</f>
        <v>RUOLO TECNICO - ASSISTENTE TECNICO</v>
      </c>
      <c r="B158" s="206" t="str">
        <f>'t1'!B157</f>
        <v>TAT119</v>
      </c>
      <c r="C158" s="643"/>
      <c r="D158" s="644"/>
      <c r="E158" s="643"/>
      <c r="F158" s="644"/>
      <c r="G158" s="643"/>
      <c r="H158" s="644"/>
      <c r="I158" s="643"/>
      <c r="J158" s="645"/>
      <c r="K158" s="643"/>
      <c r="L158" s="644"/>
      <c r="M158" s="643"/>
      <c r="N158" s="644"/>
      <c r="O158" s="643"/>
      <c r="P158" s="645"/>
      <c r="Q158" s="215"/>
      <c r="R158" s="744"/>
      <c r="S158" s="745"/>
      <c r="T158" s="744"/>
      <c r="U158" s="403">
        <f t="shared" si="5"/>
        <v>0</v>
      </c>
      <c r="V158" s="404">
        <f t="shared" si="6"/>
        <v>0</v>
      </c>
      <c r="W158" s="70">
        <f>'t1'!M157</f>
        <v>0</v>
      </c>
    </row>
    <row r="159" spans="1:23" ht="12" customHeight="1" x14ac:dyDescent="0.2">
      <c r="A159" s="144" t="str">
        <f>'t1'!A158</f>
        <v>RUOLO TECNICO - PROFILI AREA ASSITENTI AD ESAURIMENTO</v>
      </c>
      <c r="B159" s="206" t="str">
        <f>'t1'!B158</f>
        <v>TAT162</v>
      </c>
      <c r="C159" s="643"/>
      <c r="D159" s="644"/>
      <c r="E159" s="643"/>
      <c r="F159" s="644"/>
      <c r="G159" s="643"/>
      <c r="H159" s="644"/>
      <c r="I159" s="643"/>
      <c r="J159" s="645"/>
      <c r="K159" s="643"/>
      <c r="L159" s="644"/>
      <c r="M159" s="643"/>
      <c r="N159" s="644"/>
      <c r="O159" s="643"/>
      <c r="P159" s="645"/>
      <c r="Q159" s="215"/>
      <c r="R159" s="744"/>
      <c r="S159" s="745"/>
      <c r="T159" s="744"/>
      <c r="U159" s="403">
        <f t="shared" ref="U159:U163" si="7">SUM(C159,E159,G159,I159,K159,M159,O159,Q159,S159)</f>
        <v>0</v>
      </c>
      <c r="V159" s="404">
        <f t="shared" ref="V159:V163" si="8">SUM(D159,F159,H159,J159,L159,N159,P159,R159,T159)</f>
        <v>0</v>
      </c>
      <c r="W159" s="70">
        <f>'t1'!M158</f>
        <v>0</v>
      </c>
    </row>
    <row r="160" spans="1:23" ht="12" customHeight="1" x14ac:dyDescent="0.2">
      <c r="A160" s="144" t="str">
        <f>'t1'!A159</f>
        <v>RUOLO AMMINISTRATIVO - ASSISTENTE AMMINISTRATIVO</v>
      </c>
      <c r="B160" s="206" t="str">
        <f>'t1'!B159</f>
        <v>AAT117</v>
      </c>
      <c r="C160" s="643"/>
      <c r="D160" s="644"/>
      <c r="E160" s="643"/>
      <c r="F160" s="644"/>
      <c r="G160" s="643"/>
      <c r="H160" s="644"/>
      <c r="I160" s="643"/>
      <c r="J160" s="645"/>
      <c r="K160" s="643"/>
      <c r="L160" s="644"/>
      <c r="M160" s="643"/>
      <c r="N160" s="644"/>
      <c r="O160" s="643"/>
      <c r="P160" s="645"/>
      <c r="Q160" s="215"/>
      <c r="R160" s="744"/>
      <c r="S160" s="745"/>
      <c r="T160" s="744"/>
      <c r="U160" s="403">
        <f t="shared" si="7"/>
        <v>0</v>
      </c>
      <c r="V160" s="404">
        <f t="shared" si="8"/>
        <v>0</v>
      </c>
      <c r="W160" s="70">
        <f>'t1'!M159</f>
        <v>0</v>
      </c>
    </row>
    <row r="161" spans="1:23" ht="12" customHeight="1" x14ac:dyDescent="0.2">
      <c r="A161" s="144" t="str">
        <f>'t1'!A160</f>
        <v>RUOLO SOCIOSANITARIO - OPERATORE SOCIOSANITARIO</v>
      </c>
      <c r="B161" s="206" t="str">
        <f>'t1'!B160</f>
        <v>KOP660</v>
      </c>
      <c r="C161" s="643"/>
      <c r="D161" s="644"/>
      <c r="E161" s="643"/>
      <c r="F161" s="644"/>
      <c r="G161" s="643"/>
      <c r="H161" s="644"/>
      <c r="I161" s="643"/>
      <c r="J161" s="645"/>
      <c r="K161" s="643"/>
      <c r="L161" s="644"/>
      <c r="M161" s="643"/>
      <c r="N161" s="644"/>
      <c r="O161" s="643"/>
      <c r="P161" s="645"/>
      <c r="Q161" s="215"/>
      <c r="R161" s="744"/>
      <c r="S161" s="745"/>
      <c r="T161" s="744"/>
      <c r="U161" s="403">
        <f t="shared" si="7"/>
        <v>0</v>
      </c>
      <c r="V161" s="404">
        <f t="shared" si="8"/>
        <v>0</v>
      </c>
      <c r="W161" s="70">
        <f>'t1'!M160</f>
        <v>0</v>
      </c>
    </row>
    <row r="162" spans="1:23" ht="12" customHeight="1" x14ac:dyDescent="0.2">
      <c r="A162" s="144" t="str">
        <f>'t1'!A161</f>
        <v>RUOLO TECNICO - OPERATORE TECNICO SPECIALIZZATO</v>
      </c>
      <c r="B162" s="206" t="str">
        <f>'t1'!B161</f>
        <v>TOP059</v>
      </c>
      <c r="C162" s="643"/>
      <c r="D162" s="644"/>
      <c r="E162" s="643"/>
      <c r="F162" s="644"/>
      <c r="G162" s="643"/>
      <c r="H162" s="644"/>
      <c r="I162" s="643"/>
      <c r="J162" s="645"/>
      <c r="K162" s="643"/>
      <c r="L162" s="644"/>
      <c r="M162" s="643"/>
      <c r="N162" s="644"/>
      <c r="O162" s="643"/>
      <c r="P162" s="645"/>
      <c r="Q162" s="215"/>
      <c r="R162" s="744"/>
      <c r="S162" s="745"/>
      <c r="T162" s="744"/>
      <c r="U162" s="403">
        <f t="shared" si="7"/>
        <v>0</v>
      </c>
      <c r="V162" s="404">
        <f t="shared" si="8"/>
        <v>0</v>
      </c>
      <c r="W162" s="70">
        <f>'t1'!M161</f>
        <v>0</v>
      </c>
    </row>
    <row r="163" spans="1:23" ht="12" customHeight="1" x14ac:dyDescent="0.2">
      <c r="A163" s="144" t="str">
        <f>'t1'!A162</f>
        <v>RUOLO AMMINISTRATIVO - COADIUTORE AMMINISTRATIVO SENIOR</v>
      </c>
      <c r="B163" s="206" t="str">
        <f>'t1'!B162</f>
        <v>AOP870</v>
      </c>
      <c r="C163" s="643"/>
      <c r="D163" s="644"/>
      <c r="E163" s="643"/>
      <c r="F163" s="644"/>
      <c r="G163" s="643"/>
      <c r="H163" s="644"/>
      <c r="I163" s="643"/>
      <c r="J163" s="645"/>
      <c r="K163" s="643"/>
      <c r="L163" s="644"/>
      <c r="M163" s="643"/>
      <c r="N163" s="644"/>
      <c r="O163" s="643"/>
      <c r="P163" s="645"/>
      <c r="Q163" s="215"/>
      <c r="R163" s="744"/>
      <c r="S163" s="745"/>
      <c r="T163" s="744"/>
      <c r="U163" s="403">
        <f t="shared" si="7"/>
        <v>0</v>
      </c>
      <c r="V163" s="404">
        <f t="shared" si="8"/>
        <v>0</v>
      </c>
      <c r="W163" s="70">
        <f>'t1'!M162</f>
        <v>0</v>
      </c>
    </row>
    <row r="164" spans="1:23" ht="12" customHeight="1" x14ac:dyDescent="0.2">
      <c r="A164" s="144" t="str">
        <f>'t1'!A163</f>
        <v>PROFILI AREA DEGLI OPERATORI AD ESAURIMENTO</v>
      </c>
      <c r="B164" s="206" t="str">
        <f>'t1'!B163</f>
        <v>0OP269</v>
      </c>
      <c r="C164" s="643"/>
      <c r="D164" s="644"/>
      <c r="E164" s="643"/>
      <c r="F164" s="644"/>
      <c r="G164" s="643"/>
      <c r="H164" s="644"/>
      <c r="I164" s="643"/>
      <c r="J164" s="645"/>
      <c r="K164" s="643"/>
      <c r="L164" s="644"/>
      <c r="M164" s="643"/>
      <c r="N164" s="644"/>
      <c r="O164" s="643"/>
      <c r="P164" s="645"/>
      <c r="Q164" s="215"/>
      <c r="R164" s="744"/>
      <c r="S164" s="745"/>
      <c r="T164" s="744"/>
      <c r="U164" s="403">
        <f t="shared" si="5"/>
        <v>0</v>
      </c>
      <c r="V164" s="404">
        <f t="shared" si="6"/>
        <v>0</v>
      </c>
      <c r="W164" s="70">
        <f>'t1'!M163</f>
        <v>0</v>
      </c>
    </row>
    <row r="165" spans="1:23" ht="12" customHeight="1" x14ac:dyDescent="0.2">
      <c r="A165" s="144" t="str">
        <f>'t1'!A164</f>
        <v>RUOLO TECNICO - OPERATORE TECNICO</v>
      </c>
      <c r="B165" s="206" t="str">
        <f>'t1'!B164</f>
        <v>TPT092</v>
      </c>
      <c r="C165" s="643"/>
      <c r="D165" s="644"/>
      <c r="E165" s="643"/>
      <c r="F165" s="644"/>
      <c r="G165" s="643"/>
      <c r="H165" s="644"/>
      <c r="I165" s="643"/>
      <c r="J165" s="645"/>
      <c r="K165" s="643"/>
      <c r="L165" s="644"/>
      <c r="M165" s="643"/>
      <c r="N165" s="644"/>
      <c r="O165" s="643"/>
      <c r="P165" s="645"/>
      <c r="Q165" s="215"/>
      <c r="R165" s="744"/>
      <c r="S165" s="745"/>
      <c r="T165" s="744"/>
      <c r="U165" s="403">
        <f t="shared" si="5"/>
        <v>0</v>
      </c>
      <c r="V165" s="404">
        <f t="shared" si="6"/>
        <v>0</v>
      </c>
      <c r="W165" s="70">
        <f>'t1'!M164</f>
        <v>0</v>
      </c>
    </row>
    <row r="166" spans="1:23" ht="12" customHeight="1" x14ac:dyDescent="0.2">
      <c r="A166" s="144" t="str">
        <f>'t1'!A165</f>
        <v>RUOLO AMMINISTRATIVO - COADIUTORE AMMINISTRATIVO</v>
      </c>
      <c r="B166" s="206" t="str">
        <f>'t1'!B165</f>
        <v>APT017</v>
      </c>
      <c r="C166" s="643"/>
      <c r="D166" s="644"/>
      <c r="E166" s="643"/>
      <c r="F166" s="644"/>
      <c r="G166" s="643"/>
      <c r="H166" s="644"/>
      <c r="I166" s="643"/>
      <c r="J166" s="645"/>
      <c r="K166" s="643"/>
      <c r="L166" s="644"/>
      <c r="M166" s="643"/>
      <c r="N166" s="644"/>
      <c r="O166" s="643"/>
      <c r="P166" s="645"/>
      <c r="Q166" s="215"/>
      <c r="R166" s="744"/>
      <c r="S166" s="745"/>
      <c r="T166" s="744"/>
      <c r="U166" s="403">
        <f t="shared" si="5"/>
        <v>0</v>
      </c>
      <c r="V166" s="404">
        <f t="shared" si="6"/>
        <v>0</v>
      </c>
      <c r="W166" s="70">
        <f>'t1'!M165</f>
        <v>0</v>
      </c>
    </row>
    <row r="167" spans="1:23" ht="12" customHeight="1" x14ac:dyDescent="0.2">
      <c r="A167" s="144" t="str">
        <f>'t1'!A166</f>
        <v>PROFILI AREA PERSONALE DI SUPPORTO AD ESAURIMENTO</v>
      </c>
      <c r="B167" s="206" t="str">
        <f>'t1'!B166</f>
        <v>0PTSPR</v>
      </c>
      <c r="C167" s="643"/>
      <c r="D167" s="644"/>
      <c r="E167" s="643"/>
      <c r="F167" s="644"/>
      <c r="G167" s="643"/>
      <c r="H167" s="644"/>
      <c r="I167" s="643"/>
      <c r="J167" s="645"/>
      <c r="K167" s="643"/>
      <c r="L167" s="644"/>
      <c r="M167" s="643"/>
      <c r="N167" s="644"/>
      <c r="O167" s="643"/>
      <c r="P167" s="645"/>
      <c r="Q167" s="215"/>
      <c r="R167" s="744"/>
      <c r="S167" s="745"/>
      <c r="T167" s="744"/>
      <c r="U167" s="403">
        <f t="shared" si="5"/>
        <v>0</v>
      </c>
      <c r="V167" s="404">
        <f t="shared" si="6"/>
        <v>0</v>
      </c>
      <c r="W167" s="70">
        <f>'t1'!M166</f>
        <v>0</v>
      </c>
    </row>
    <row r="168" spans="1:23" ht="12" customHeight="1" thickBot="1" x14ac:dyDescent="0.25">
      <c r="A168" s="144" t="str">
        <f>'t1'!A167</f>
        <v>CONTRATTISTI</v>
      </c>
      <c r="B168" s="206" t="str">
        <f>'t1'!B167</f>
        <v>000061</v>
      </c>
      <c r="C168" s="643"/>
      <c r="D168" s="644"/>
      <c r="E168" s="643"/>
      <c r="F168" s="644"/>
      <c r="G168" s="643"/>
      <c r="H168" s="644"/>
      <c r="I168" s="643"/>
      <c r="J168" s="645"/>
      <c r="K168" s="643"/>
      <c r="L168" s="644"/>
      <c r="M168" s="643"/>
      <c r="N168" s="644"/>
      <c r="O168" s="643"/>
      <c r="P168" s="645"/>
      <c r="Q168" s="215"/>
      <c r="R168" s="744"/>
      <c r="S168" s="745"/>
      <c r="T168" s="744"/>
      <c r="U168" s="403">
        <f t="shared" si="5"/>
        <v>0</v>
      </c>
      <c r="V168" s="404">
        <f t="shared" si="6"/>
        <v>0</v>
      </c>
      <c r="W168" s="70">
        <f>'t1'!M167</f>
        <v>0</v>
      </c>
    </row>
    <row r="169" spans="1:23" ht="12.75" customHeight="1" thickTop="1" thickBot="1" x14ac:dyDescent="0.25">
      <c r="A169" s="80" t="s">
        <v>265</v>
      </c>
      <c r="B169" s="81"/>
      <c r="C169" s="405">
        <f t="shared" ref="C169:J169" si="9">SUM(C7:C168)</f>
        <v>0</v>
      </c>
      <c r="D169" s="407">
        <f t="shared" si="9"/>
        <v>0</v>
      </c>
      <c r="E169" s="405">
        <f t="shared" si="9"/>
        <v>0</v>
      </c>
      <c r="F169" s="407">
        <f t="shared" si="9"/>
        <v>0</v>
      </c>
      <c r="G169" s="405">
        <f t="shared" si="9"/>
        <v>0</v>
      </c>
      <c r="H169" s="407">
        <f t="shared" si="9"/>
        <v>0</v>
      </c>
      <c r="I169" s="405">
        <f t="shared" si="9"/>
        <v>0</v>
      </c>
      <c r="J169" s="407">
        <f t="shared" si="9"/>
        <v>0</v>
      </c>
      <c r="K169" s="405">
        <f t="shared" ref="K169:T169" si="10">SUM(K7:K168)</f>
        <v>0</v>
      </c>
      <c r="L169" s="407">
        <f t="shared" si="10"/>
        <v>0</v>
      </c>
      <c r="M169" s="405">
        <f t="shared" si="10"/>
        <v>0</v>
      </c>
      <c r="N169" s="407">
        <f t="shared" si="10"/>
        <v>0</v>
      </c>
      <c r="O169" s="405">
        <f t="shared" si="10"/>
        <v>0</v>
      </c>
      <c r="P169" s="407">
        <f t="shared" si="10"/>
        <v>0</v>
      </c>
      <c r="Q169" s="746">
        <f t="shared" si="10"/>
        <v>0</v>
      </c>
      <c r="R169" s="747">
        <f t="shared" si="10"/>
        <v>0</v>
      </c>
      <c r="S169" s="746">
        <f t="shared" si="10"/>
        <v>0</v>
      </c>
      <c r="T169" s="747">
        <f t="shared" si="10"/>
        <v>0</v>
      </c>
      <c r="U169" s="405">
        <f>SUM(U7:U168)</f>
        <v>0</v>
      </c>
      <c r="V169" s="406">
        <f>SUM(V7:V168)</f>
        <v>0</v>
      </c>
    </row>
    <row r="170" spans="1:23" ht="5.25" customHeight="1" x14ac:dyDescent="0.2"/>
    <row r="171" spans="1:23" s="473" customFormat="1" ht="12" customHeight="1" x14ac:dyDescent="0.2">
      <c r="A171" s="473" t="s">
        <v>342</v>
      </c>
      <c r="B171" s="475"/>
      <c r="Q171" s="3"/>
      <c r="R171" s="3"/>
      <c r="S171" s="3"/>
      <c r="T171" s="3"/>
    </row>
    <row r="172" spans="1:23" s="473" customFormat="1" ht="10.35" customHeight="1" x14ac:dyDescent="0.2">
      <c r="A172" s="740" t="s">
        <v>659</v>
      </c>
      <c r="B172" s="740"/>
      <c r="C172" s="740"/>
      <c r="D172" s="740"/>
      <c r="E172" s="740"/>
      <c r="F172" s="740"/>
      <c r="G172" s="740"/>
      <c r="H172" s="740"/>
      <c r="I172" s="740"/>
      <c r="J172" s="740"/>
      <c r="K172" s="740"/>
      <c r="L172" s="740"/>
      <c r="M172" s="740"/>
      <c r="N172" s="740"/>
      <c r="O172" s="740"/>
      <c r="P172" s="740"/>
      <c r="Q172" s="3"/>
      <c r="R172" s="3"/>
      <c r="S172" s="3"/>
      <c r="T172" s="3"/>
      <c r="U172" s="740"/>
      <c r="V172" s="740"/>
      <c r="W172" s="474"/>
    </row>
    <row r="173" spans="1:23" s="473" customFormat="1" ht="12" customHeight="1" x14ac:dyDescent="0.2">
      <c r="A173" s="19" t="s">
        <v>663</v>
      </c>
      <c r="B173" s="440"/>
      <c r="C173" s="19"/>
      <c r="D173" s="19"/>
      <c r="E173" s="19"/>
      <c r="F173" s="19"/>
      <c r="G173" s="19"/>
      <c r="H173" s="19"/>
      <c r="I173" s="19"/>
      <c r="J173" s="19"/>
      <c r="K173" s="19"/>
      <c r="L173" s="19"/>
      <c r="M173" s="19"/>
      <c r="N173" s="19"/>
      <c r="O173" s="19"/>
      <c r="P173" s="19"/>
      <c r="Q173" s="70"/>
      <c r="R173" s="70"/>
      <c r="S173" s="70"/>
      <c r="T173" s="70"/>
      <c r="U173" s="19"/>
      <c r="V173" s="19"/>
      <c r="W173" s="19"/>
    </row>
    <row r="174" spans="1:23" s="473" customFormat="1" ht="12" customHeight="1" x14ac:dyDescent="0.2">
      <c r="A174" s="740" t="s">
        <v>661</v>
      </c>
      <c r="B174" s="740"/>
      <c r="C174" s="740"/>
      <c r="D174" s="740"/>
      <c r="E174" s="740"/>
      <c r="F174" s="740"/>
      <c r="G174" s="740"/>
      <c r="H174" s="740"/>
      <c r="I174" s="740"/>
      <c r="J174" s="740"/>
      <c r="K174" s="740"/>
      <c r="L174" s="740"/>
      <c r="M174" s="740"/>
      <c r="N174" s="740"/>
      <c r="O174" s="740"/>
      <c r="P174" s="740"/>
      <c r="Q174" s="70"/>
      <c r="R174" s="70"/>
      <c r="S174" s="70"/>
      <c r="T174" s="70"/>
      <c r="U174" s="740"/>
      <c r="V174" s="740"/>
      <c r="W174" s="474"/>
    </row>
    <row r="175" spans="1:23" s="473" customFormat="1" ht="12" customHeight="1" x14ac:dyDescent="0.2">
      <c r="A175" s="19" t="s">
        <v>662</v>
      </c>
      <c r="B175" s="440"/>
      <c r="C175" s="19"/>
      <c r="D175" s="19"/>
      <c r="E175" s="19"/>
      <c r="F175" s="19"/>
      <c r="G175" s="19"/>
      <c r="H175" s="19"/>
      <c r="I175" s="19"/>
      <c r="J175" s="19"/>
      <c r="K175" s="19"/>
      <c r="L175" s="19"/>
      <c r="M175" s="19"/>
      <c r="N175" s="19"/>
      <c r="O175" s="19"/>
      <c r="P175" s="19"/>
      <c r="Q175" s="70"/>
      <c r="R175" s="70"/>
      <c r="S175" s="70"/>
      <c r="T175" s="70"/>
      <c r="U175" s="19"/>
      <c r="V175" s="19"/>
      <c r="W175" s="19"/>
    </row>
    <row r="263" spans="17:20" x14ac:dyDescent="0.2">
      <c r="Q263" s="740"/>
      <c r="R263" s="740"/>
      <c r="S263" s="740"/>
      <c r="T263" s="740"/>
    </row>
    <row r="265" spans="17:20" x14ac:dyDescent="0.2">
      <c r="Q265" s="740"/>
      <c r="R265" s="740"/>
      <c r="S265" s="740"/>
      <c r="T265" s="740"/>
    </row>
  </sheetData>
  <sheetProtection algorithmName="SHA-512" hashValue="iNSzp6QKQZx1KPPlj9vs0nro43xQq23bGqz/98AGHseY/iE+/OEZMXwuqv1eNct8dmTIIFAcTCIDskI1Sv5vjA==" saltValue="CeGuRQatkx3DcN5BAIfvQw==" spinCount="100000" sheet="1" formatColumns="0" selectLockedCells="1" autoFilter="0"/>
  <mergeCells count="22">
    <mergeCell ref="Q4:R4"/>
    <mergeCell ref="G5:H5"/>
    <mergeCell ref="Q5:R5"/>
    <mergeCell ref="M4:N4"/>
    <mergeCell ref="K5:L5"/>
    <mergeCell ref="O5:P5"/>
    <mergeCell ref="A1:J1"/>
    <mergeCell ref="I5:J5"/>
    <mergeCell ref="G4:H4"/>
    <mergeCell ref="I4:J4"/>
    <mergeCell ref="K4:L4"/>
    <mergeCell ref="H2:V2"/>
    <mergeCell ref="U4:V4"/>
    <mergeCell ref="U5:V5"/>
    <mergeCell ref="S5:T5"/>
    <mergeCell ref="S4:T4"/>
    <mergeCell ref="E5:F5"/>
    <mergeCell ref="E4:F4"/>
    <mergeCell ref="O4:P4"/>
    <mergeCell ref="M5:N5"/>
    <mergeCell ref="C4:D4"/>
    <mergeCell ref="C5:D5"/>
  </mergeCells>
  <phoneticPr fontId="31" type="noConversion"/>
  <conditionalFormatting sqref="A7:V168">
    <cfRule type="expression" dxfId="20" priority="2" stopIfTrue="1">
      <formula>$W7&gt;0</formula>
    </cfRule>
  </conditionalFormatting>
  <printOptions horizontalCentered="1" verticalCentered="1"/>
  <pageMargins left="0" right="0" top="0.19685039370078741" bottom="0.15748031496062992" header="0.15748031496062992" footer="0.15748031496062992"/>
  <pageSetup paperSize="9" scale="8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4"/>
  <dimension ref="A1:Y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7109375" style="52" customWidth="1"/>
    <col min="2" max="2" width="8.7109375" style="54" customWidth="1"/>
    <col min="3" max="20" width="7.7109375" style="52" customWidth="1"/>
    <col min="21" max="22" width="6.7109375" style="52" customWidth="1"/>
    <col min="23" max="24" width="9.7109375" style="52" customWidth="1"/>
    <col min="25" max="25" width="0" style="52" hidden="1" customWidth="1"/>
    <col min="26" max="16384" width="10.7109375" style="52"/>
  </cols>
  <sheetData>
    <row r="1" spans="1:25" s="3" customFormat="1" ht="87" customHeight="1" x14ac:dyDescent="0.2">
      <c r="A1" s="2052" t="str">
        <f>'t1'!A1</f>
        <v>SERVIZIO SANITARIO NAZIONALE - anno 2024</v>
      </c>
      <c r="B1" s="2052"/>
      <c r="C1" s="2052"/>
      <c r="D1" s="2052"/>
      <c r="E1" s="2052"/>
      <c r="F1" s="2052"/>
      <c r="G1" s="2052"/>
      <c r="H1" s="2052"/>
      <c r="I1" s="2052"/>
      <c r="J1" s="2052"/>
      <c r="K1" s="2052"/>
      <c r="L1" s="2052"/>
      <c r="M1" s="2052"/>
      <c r="N1" s="2052"/>
      <c r="O1" s="2052"/>
      <c r="P1" s="2052"/>
      <c r="Q1" s="2052"/>
      <c r="R1" s="2052"/>
      <c r="S1" s="2052"/>
      <c r="T1" s="2052"/>
      <c r="U1" s="2052"/>
      <c r="V1" s="2052"/>
      <c r="X1" s="292"/>
    </row>
    <row r="2" spans="1:25" ht="30" customHeight="1" thickBot="1" x14ac:dyDescent="0.25">
      <c r="A2" s="53"/>
      <c r="P2" s="2053"/>
      <c r="Q2" s="2053"/>
      <c r="R2" s="2053"/>
      <c r="S2" s="2053"/>
      <c r="T2" s="2053"/>
      <c r="U2" s="2053"/>
      <c r="V2" s="2053"/>
      <c r="W2" s="2053"/>
      <c r="X2" s="2053"/>
    </row>
    <row r="3" spans="1:25" ht="16.5" customHeight="1" thickBot="1" x14ac:dyDescent="0.25">
      <c r="A3" s="55"/>
      <c r="B3" s="56"/>
      <c r="C3" s="57" t="s">
        <v>437</v>
      </c>
      <c r="D3" s="58"/>
      <c r="E3" s="58"/>
      <c r="F3" s="58"/>
      <c r="G3" s="58"/>
      <c r="H3" s="58"/>
      <c r="I3" s="58"/>
      <c r="J3" s="58"/>
      <c r="K3" s="58"/>
      <c r="L3" s="58"/>
      <c r="M3" s="58"/>
      <c r="N3" s="58"/>
      <c r="O3" s="58"/>
      <c r="P3" s="58"/>
      <c r="Q3" s="58"/>
      <c r="R3" s="58"/>
      <c r="S3" s="58"/>
      <c r="T3" s="59"/>
      <c r="U3" s="58"/>
      <c r="V3" s="59"/>
      <c r="W3" s="58"/>
      <c r="X3" s="59"/>
    </row>
    <row r="4" spans="1:25" ht="16.5" customHeight="1" thickTop="1" x14ac:dyDescent="0.2">
      <c r="A4" s="258" t="s">
        <v>339</v>
      </c>
      <c r="B4" s="60" t="s">
        <v>262</v>
      </c>
      <c r="C4" s="2080" t="s">
        <v>283</v>
      </c>
      <c r="D4" s="2081"/>
      <c r="E4" s="2080" t="s">
        <v>284</v>
      </c>
      <c r="F4" s="2081"/>
      <c r="G4" s="2080" t="s">
        <v>285</v>
      </c>
      <c r="H4" s="2081"/>
      <c r="I4" s="2080" t="s">
        <v>286</v>
      </c>
      <c r="J4" s="2081"/>
      <c r="K4" s="2080" t="s">
        <v>287</v>
      </c>
      <c r="L4" s="2081"/>
      <c r="M4" s="2080" t="s">
        <v>288</v>
      </c>
      <c r="N4" s="2081"/>
      <c r="O4" s="2080" t="s">
        <v>289</v>
      </c>
      <c r="P4" s="2081"/>
      <c r="Q4" s="2080" t="s">
        <v>290</v>
      </c>
      <c r="R4" s="2081"/>
      <c r="S4" s="2080" t="s">
        <v>773</v>
      </c>
      <c r="T4" s="2081"/>
      <c r="U4" s="2080" t="s">
        <v>774</v>
      </c>
      <c r="V4" s="2081"/>
      <c r="W4" s="61" t="s">
        <v>265</v>
      </c>
      <c r="X4" s="124"/>
    </row>
    <row r="5" spans="1:25" ht="10.8" thickBot="1" x14ac:dyDescent="0.25">
      <c r="A5" s="798" t="s">
        <v>954</v>
      </c>
      <c r="B5" s="62"/>
      <c r="C5" s="63" t="s">
        <v>281</v>
      </c>
      <c r="D5" s="64" t="s">
        <v>282</v>
      </c>
      <c r="E5" s="63" t="s">
        <v>281</v>
      </c>
      <c r="F5" s="64" t="s">
        <v>282</v>
      </c>
      <c r="G5" s="63" t="s">
        <v>281</v>
      </c>
      <c r="H5" s="64" t="s">
        <v>282</v>
      </c>
      <c r="I5" s="63" t="s">
        <v>281</v>
      </c>
      <c r="J5" s="64" t="s">
        <v>282</v>
      </c>
      <c r="K5" s="63" t="s">
        <v>281</v>
      </c>
      <c r="L5" s="64" t="s">
        <v>282</v>
      </c>
      <c r="M5" s="63" t="s">
        <v>281</v>
      </c>
      <c r="N5" s="64" t="s">
        <v>282</v>
      </c>
      <c r="O5" s="63" t="s">
        <v>281</v>
      </c>
      <c r="P5" s="64" t="s">
        <v>282</v>
      </c>
      <c r="Q5" s="63" t="s">
        <v>281</v>
      </c>
      <c r="R5" s="64" t="s">
        <v>282</v>
      </c>
      <c r="S5" s="63" t="s">
        <v>281</v>
      </c>
      <c r="T5" s="65" t="s">
        <v>282</v>
      </c>
      <c r="U5" s="63" t="s">
        <v>281</v>
      </c>
      <c r="V5" s="65" t="s">
        <v>282</v>
      </c>
      <c r="W5" s="63" t="s">
        <v>281</v>
      </c>
      <c r="X5" s="65" t="s">
        <v>282</v>
      </c>
    </row>
    <row r="6" spans="1:25" ht="13.5" customHeight="1" thickTop="1" x14ac:dyDescent="0.2">
      <c r="A6" s="18" t="str">
        <f>'t1'!A6</f>
        <v>DIRETTORE GENERALE</v>
      </c>
      <c r="B6" s="217" t="str">
        <f>'t1'!B6</f>
        <v>0D0097</v>
      </c>
      <c r="C6" s="220"/>
      <c r="D6" s="221"/>
      <c r="E6" s="220"/>
      <c r="F6" s="221"/>
      <c r="G6" s="220"/>
      <c r="H6" s="221"/>
      <c r="I6" s="220"/>
      <c r="J6" s="221"/>
      <c r="K6" s="220"/>
      <c r="L6" s="221"/>
      <c r="M6" s="222"/>
      <c r="N6" s="223"/>
      <c r="O6" s="220"/>
      <c r="P6" s="221"/>
      <c r="Q6" s="220"/>
      <c r="R6" s="221"/>
      <c r="S6" s="224"/>
      <c r="T6" s="225"/>
      <c r="U6" s="224"/>
      <c r="V6" s="225"/>
      <c r="W6" s="411">
        <f>SUM(C6,E6,G6,I6,K6,M6,O6,Q6,S6,U6)</f>
        <v>0</v>
      </c>
      <c r="X6" s="412">
        <f>SUM(D6,F6,H6,J6,L6,N6,P6,R6,T6,V6)</f>
        <v>0</v>
      </c>
      <c r="Y6" s="52">
        <f>'t1'!M6</f>
        <v>0</v>
      </c>
    </row>
    <row r="7" spans="1:25" ht="13.5" customHeight="1" x14ac:dyDescent="0.2">
      <c r="A7" s="144" t="str">
        <f>'t1'!A7</f>
        <v>DIRETTORE SANITARIO</v>
      </c>
      <c r="B7" s="206" t="str">
        <f>'t1'!B7</f>
        <v>0D0482</v>
      </c>
      <c r="C7" s="220"/>
      <c r="D7" s="221"/>
      <c r="E7" s="220"/>
      <c r="F7" s="221"/>
      <c r="G7" s="220"/>
      <c r="H7" s="221"/>
      <c r="I7" s="220"/>
      <c r="J7" s="221"/>
      <c r="K7" s="220"/>
      <c r="L7" s="221"/>
      <c r="M7" s="222"/>
      <c r="N7" s="223"/>
      <c r="O7" s="220"/>
      <c r="P7" s="221"/>
      <c r="Q7" s="220"/>
      <c r="R7" s="221"/>
      <c r="S7" s="224"/>
      <c r="T7" s="226"/>
      <c r="U7" s="224"/>
      <c r="V7" s="226"/>
      <c r="W7" s="411">
        <f>SUM(C7,E7,G7,I7,K7,M7,O7,Q7,S7,U7)</f>
        <v>0</v>
      </c>
      <c r="X7" s="413">
        <f>SUM(D7,F7,H7,J7,L7,N7,P7,R7,T7,V7)</f>
        <v>0</v>
      </c>
      <c r="Y7" s="52">
        <f>'t1'!M7</f>
        <v>0</v>
      </c>
    </row>
    <row r="8" spans="1:25" ht="13.5" customHeight="1" x14ac:dyDescent="0.2">
      <c r="A8" s="144" t="str">
        <f>'t1'!A8</f>
        <v>DIRETTORE AMMINISTRATIVO</v>
      </c>
      <c r="B8" s="206" t="str">
        <f>'t1'!B8</f>
        <v>0D0163</v>
      </c>
      <c r="C8" s="220"/>
      <c r="D8" s="221"/>
      <c r="E8" s="220"/>
      <c r="F8" s="221"/>
      <c r="G8" s="220"/>
      <c r="H8" s="221"/>
      <c r="I8" s="220"/>
      <c r="J8" s="221"/>
      <c r="K8" s="220"/>
      <c r="L8" s="221"/>
      <c r="M8" s="222"/>
      <c r="N8" s="223"/>
      <c r="O8" s="220"/>
      <c r="P8" s="221"/>
      <c r="Q8" s="220"/>
      <c r="R8" s="221"/>
      <c r="S8" s="224"/>
      <c r="T8" s="226"/>
      <c r="U8" s="224"/>
      <c r="V8" s="226"/>
      <c r="W8" s="411">
        <f t="shared" ref="W8:W71" si="0">SUM(C8,E8,G8,I8,K8,M8,O8,Q8,S8,U8)</f>
        <v>0</v>
      </c>
      <c r="X8" s="413">
        <f t="shared" ref="X8:X71" si="1">SUM(D8,F8,H8,J8,L8,N8,P8,R8,T8,V8)</f>
        <v>0</v>
      </c>
      <c r="Y8" s="52">
        <f>'t1'!M8</f>
        <v>0</v>
      </c>
    </row>
    <row r="9" spans="1:25" ht="13.5" customHeight="1" x14ac:dyDescent="0.2">
      <c r="A9" s="144" t="str">
        <f>'t1'!A9</f>
        <v>DIRETTORE DEI SERVIZI SOCIALI</v>
      </c>
      <c r="B9" s="206" t="str">
        <f>'t1'!B9</f>
        <v>0D0484</v>
      </c>
      <c r="C9" s="220"/>
      <c r="D9" s="221"/>
      <c r="E9" s="220"/>
      <c r="F9" s="221"/>
      <c r="G9" s="220"/>
      <c r="H9" s="221"/>
      <c r="I9" s="220"/>
      <c r="J9" s="221"/>
      <c r="K9" s="220"/>
      <c r="L9" s="221"/>
      <c r="M9" s="222"/>
      <c r="N9" s="223"/>
      <c r="O9" s="220"/>
      <c r="P9" s="221"/>
      <c r="Q9" s="220"/>
      <c r="R9" s="221"/>
      <c r="S9" s="224"/>
      <c r="T9" s="226"/>
      <c r="U9" s="224"/>
      <c r="V9" s="226"/>
      <c r="W9" s="411">
        <f t="shared" si="0"/>
        <v>0</v>
      </c>
      <c r="X9" s="413">
        <f t="shared" si="1"/>
        <v>0</v>
      </c>
      <c r="Y9" s="52">
        <f>'t1'!M9</f>
        <v>0</v>
      </c>
    </row>
    <row r="10" spans="1:25" ht="13.5" customHeight="1" x14ac:dyDescent="0.2">
      <c r="A10" s="144" t="str">
        <f>'t1'!A10</f>
        <v>DIR. MEDICO CON INC. STRUTTURA COMPLESSA (RAPP. ESCLUSIVO)</v>
      </c>
      <c r="B10" s="206" t="str">
        <f>'t1'!B10</f>
        <v>SD0E33</v>
      </c>
      <c r="C10" s="220"/>
      <c r="D10" s="221"/>
      <c r="E10" s="220"/>
      <c r="F10" s="221"/>
      <c r="G10" s="220"/>
      <c r="H10" s="221"/>
      <c r="I10" s="220"/>
      <c r="J10" s="221"/>
      <c r="K10" s="220"/>
      <c r="L10" s="221"/>
      <c r="M10" s="222"/>
      <c r="N10" s="223"/>
      <c r="O10" s="220"/>
      <c r="P10" s="221"/>
      <c r="Q10" s="220"/>
      <c r="R10" s="221"/>
      <c r="S10" s="224"/>
      <c r="T10" s="226"/>
      <c r="U10" s="224"/>
      <c r="V10" s="226"/>
      <c r="W10" s="411">
        <f t="shared" si="0"/>
        <v>0</v>
      </c>
      <c r="X10" s="413">
        <f t="shared" si="1"/>
        <v>0</v>
      </c>
      <c r="Y10" s="52">
        <f>'t1'!M10</f>
        <v>0</v>
      </c>
    </row>
    <row r="11" spans="1:25" ht="13.5" customHeight="1" x14ac:dyDescent="0.2">
      <c r="A11" s="144" t="str">
        <f>'t1'!A11</f>
        <v>DIR. MEDICO CON INC. DI STRUTTURA COMPLESSA (RAPP. NON ESCL.</v>
      </c>
      <c r="B11" s="206" t="str">
        <f>'t1'!B11</f>
        <v>SD0N33</v>
      </c>
      <c r="C11" s="220"/>
      <c r="D11" s="221"/>
      <c r="E11" s="220"/>
      <c r="F11" s="221"/>
      <c r="G11" s="220"/>
      <c r="H11" s="221"/>
      <c r="I11" s="220"/>
      <c r="J11" s="221"/>
      <c r="K11" s="220"/>
      <c r="L11" s="221"/>
      <c r="M11" s="222"/>
      <c r="N11" s="223"/>
      <c r="O11" s="220"/>
      <c r="P11" s="221"/>
      <c r="Q11" s="220"/>
      <c r="R11" s="221"/>
      <c r="S11" s="224"/>
      <c r="T11" s="226"/>
      <c r="U11" s="224"/>
      <c r="V11" s="226"/>
      <c r="W11" s="411">
        <f t="shared" si="0"/>
        <v>0</v>
      </c>
      <c r="X11" s="413">
        <f t="shared" si="1"/>
        <v>0</v>
      </c>
      <c r="Y11" s="52">
        <f>'t1'!M11</f>
        <v>0</v>
      </c>
    </row>
    <row r="12" spans="1:25" ht="13.5" customHeight="1" x14ac:dyDescent="0.2">
      <c r="A12" s="144" t="str">
        <f>'t1'!A12</f>
        <v>DIR. MEDICO CON INCARICO DI STRUTTURA SEMPLICE (RAPP. ESCLUS</v>
      </c>
      <c r="B12" s="206" t="str">
        <f>'t1'!B12</f>
        <v>SD0E34</v>
      </c>
      <c r="C12" s="220"/>
      <c r="D12" s="221"/>
      <c r="E12" s="220"/>
      <c r="F12" s="221"/>
      <c r="G12" s="220"/>
      <c r="H12" s="221"/>
      <c r="I12" s="220"/>
      <c r="J12" s="221"/>
      <c r="K12" s="220"/>
      <c r="L12" s="221"/>
      <c r="M12" s="222"/>
      <c r="N12" s="223"/>
      <c r="O12" s="220"/>
      <c r="P12" s="221"/>
      <c r="Q12" s="220"/>
      <c r="R12" s="221"/>
      <c r="S12" s="224"/>
      <c r="T12" s="226"/>
      <c r="U12" s="224"/>
      <c r="V12" s="226"/>
      <c r="W12" s="411">
        <f t="shared" si="0"/>
        <v>0</v>
      </c>
      <c r="X12" s="413">
        <f t="shared" si="1"/>
        <v>0</v>
      </c>
      <c r="Y12" s="52">
        <f>'t1'!M12</f>
        <v>0</v>
      </c>
    </row>
    <row r="13" spans="1:25" ht="13.5" customHeight="1" x14ac:dyDescent="0.2">
      <c r="A13" s="144" t="str">
        <f>'t1'!A13</f>
        <v>DIR. MEDICO CON INCARICO STRUTTURA SEMPLICE (RAPP. NON ESCL.</v>
      </c>
      <c r="B13" s="206" t="str">
        <f>'t1'!B13</f>
        <v>SD0N34</v>
      </c>
      <c r="C13" s="220"/>
      <c r="D13" s="221"/>
      <c r="E13" s="220"/>
      <c r="F13" s="221"/>
      <c r="G13" s="220"/>
      <c r="H13" s="221"/>
      <c r="I13" s="220"/>
      <c r="J13" s="221"/>
      <c r="K13" s="220"/>
      <c r="L13" s="221"/>
      <c r="M13" s="222"/>
      <c r="N13" s="223"/>
      <c r="O13" s="220"/>
      <c r="P13" s="221"/>
      <c r="Q13" s="220"/>
      <c r="R13" s="221"/>
      <c r="S13" s="224"/>
      <c r="T13" s="226"/>
      <c r="U13" s="224"/>
      <c r="V13" s="226"/>
      <c r="W13" s="411">
        <f t="shared" si="0"/>
        <v>0</v>
      </c>
      <c r="X13" s="413">
        <f t="shared" si="1"/>
        <v>0</v>
      </c>
      <c r="Y13" s="52">
        <f>'t1'!M13</f>
        <v>0</v>
      </c>
    </row>
    <row r="14" spans="1:25" ht="13.5" customHeight="1" x14ac:dyDescent="0.2">
      <c r="A14" s="144" t="str">
        <f>'t1'!A14</f>
        <v>DIRIGENTI MEDICI CON ALTRI INCAR. PROF.LI (RAPP. ESCLUSIVO)</v>
      </c>
      <c r="B14" s="206" t="str">
        <f>'t1'!B14</f>
        <v>SD0035</v>
      </c>
      <c r="C14" s="220"/>
      <c r="D14" s="221"/>
      <c r="E14" s="220"/>
      <c r="F14" s="221"/>
      <c r="G14" s="220"/>
      <c r="H14" s="221"/>
      <c r="I14" s="220"/>
      <c r="J14" s="221"/>
      <c r="K14" s="220"/>
      <c r="L14" s="221"/>
      <c r="M14" s="222"/>
      <c r="N14" s="223"/>
      <c r="O14" s="220"/>
      <c r="P14" s="221"/>
      <c r="Q14" s="220"/>
      <c r="R14" s="221"/>
      <c r="S14" s="224"/>
      <c r="T14" s="226"/>
      <c r="U14" s="224"/>
      <c r="V14" s="226"/>
      <c r="W14" s="411">
        <f t="shared" si="0"/>
        <v>0</v>
      </c>
      <c r="X14" s="413">
        <f t="shared" si="1"/>
        <v>0</v>
      </c>
      <c r="Y14" s="52">
        <f>'t1'!M14</f>
        <v>0</v>
      </c>
    </row>
    <row r="15" spans="1:25" ht="13.5" customHeight="1" x14ac:dyDescent="0.2">
      <c r="A15" s="144" t="str">
        <f>'t1'!A15</f>
        <v>DIRIGENTI MEDICI CON ALTRI INCAR. PROF.LI (RAPP. NON ESCL.)</v>
      </c>
      <c r="B15" s="206" t="str">
        <f>'t1'!B15</f>
        <v>SD0036</v>
      </c>
      <c r="C15" s="220"/>
      <c r="D15" s="221"/>
      <c r="E15" s="220"/>
      <c r="F15" s="221"/>
      <c r="G15" s="220"/>
      <c r="H15" s="221"/>
      <c r="I15" s="220"/>
      <c r="J15" s="221"/>
      <c r="K15" s="220"/>
      <c r="L15" s="221"/>
      <c r="M15" s="222"/>
      <c r="N15" s="223"/>
      <c r="O15" s="220"/>
      <c r="P15" s="221"/>
      <c r="Q15" s="220"/>
      <c r="R15" s="221"/>
      <c r="S15" s="224"/>
      <c r="T15" s="226"/>
      <c r="U15" s="224"/>
      <c r="V15" s="226"/>
      <c r="W15" s="411">
        <f t="shared" si="0"/>
        <v>0</v>
      </c>
      <c r="X15" s="413">
        <f t="shared" si="1"/>
        <v>0</v>
      </c>
      <c r="Y15" s="52">
        <f>'t1'!M15</f>
        <v>0</v>
      </c>
    </row>
    <row r="16" spans="1:25" ht="13.5" customHeight="1" x14ac:dyDescent="0.2">
      <c r="A16" s="144" t="str">
        <f>'t1'!A16</f>
        <v>DIR. MEDICI A T.  DETERMINATO(ART. 15-SEPTIES D.LGS. 502/92)</v>
      </c>
      <c r="B16" s="206" t="str">
        <f>'t1'!B16</f>
        <v>SD0597</v>
      </c>
      <c r="C16" s="220"/>
      <c r="D16" s="221"/>
      <c r="E16" s="220"/>
      <c r="F16" s="221"/>
      <c r="G16" s="220"/>
      <c r="H16" s="221"/>
      <c r="I16" s="220"/>
      <c r="J16" s="221"/>
      <c r="K16" s="220"/>
      <c r="L16" s="221"/>
      <c r="M16" s="222"/>
      <c r="N16" s="223"/>
      <c r="O16" s="220"/>
      <c r="P16" s="221"/>
      <c r="Q16" s="220"/>
      <c r="R16" s="221"/>
      <c r="S16" s="224"/>
      <c r="T16" s="226"/>
      <c r="U16" s="224"/>
      <c r="V16" s="226"/>
      <c r="W16" s="411">
        <f t="shared" si="0"/>
        <v>0</v>
      </c>
      <c r="X16" s="413">
        <f t="shared" si="1"/>
        <v>0</v>
      </c>
      <c r="Y16" s="52">
        <f>'t1'!M16</f>
        <v>0</v>
      </c>
    </row>
    <row r="17" spans="1:25" ht="13.5" customHeight="1" x14ac:dyDescent="0.2">
      <c r="A17" s="144" t="str">
        <f>'t1'!A17</f>
        <v>VETERINARI CON INC. DI STRUTTURA COMPLESSA (RAPP.ESCLUSIVO)</v>
      </c>
      <c r="B17" s="206" t="str">
        <f>'t1'!B17</f>
        <v>SD0E74</v>
      </c>
      <c r="C17" s="220"/>
      <c r="D17" s="221"/>
      <c r="E17" s="220"/>
      <c r="F17" s="221"/>
      <c r="G17" s="220"/>
      <c r="H17" s="221"/>
      <c r="I17" s="220"/>
      <c r="J17" s="221"/>
      <c r="K17" s="220"/>
      <c r="L17" s="221"/>
      <c r="M17" s="222"/>
      <c r="N17" s="223"/>
      <c r="O17" s="220"/>
      <c r="P17" s="221"/>
      <c r="Q17" s="220"/>
      <c r="R17" s="221"/>
      <c r="S17" s="224"/>
      <c r="T17" s="226"/>
      <c r="U17" s="224"/>
      <c r="V17" s="226"/>
      <c r="W17" s="411">
        <f t="shared" si="0"/>
        <v>0</v>
      </c>
      <c r="X17" s="413">
        <f t="shared" si="1"/>
        <v>0</v>
      </c>
      <c r="Y17" s="52">
        <f>'t1'!M17</f>
        <v>0</v>
      </c>
    </row>
    <row r="18" spans="1:25" ht="13.5" customHeight="1" x14ac:dyDescent="0.2">
      <c r="A18" s="144" t="str">
        <f>'t1'!A18</f>
        <v>VETERINARI CON INC. DI STRUTTURA COMPLESSA (RAPP. NON ESCL.)</v>
      </c>
      <c r="B18" s="206" t="str">
        <f>'t1'!B18</f>
        <v>SD0N74</v>
      </c>
      <c r="C18" s="220"/>
      <c r="D18" s="221"/>
      <c r="E18" s="220"/>
      <c r="F18" s="221"/>
      <c r="G18" s="220"/>
      <c r="H18" s="221"/>
      <c r="I18" s="220"/>
      <c r="J18" s="221"/>
      <c r="K18" s="220"/>
      <c r="L18" s="221"/>
      <c r="M18" s="222"/>
      <c r="N18" s="223"/>
      <c r="O18" s="220"/>
      <c r="P18" s="221"/>
      <c r="Q18" s="220"/>
      <c r="R18" s="221"/>
      <c r="S18" s="224"/>
      <c r="T18" s="226"/>
      <c r="U18" s="224"/>
      <c r="V18" s="226"/>
      <c r="W18" s="411">
        <f t="shared" si="0"/>
        <v>0</v>
      </c>
      <c r="X18" s="413">
        <f t="shared" si="1"/>
        <v>0</v>
      </c>
      <c r="Y18" s="52">
        <f>'t1'!M18</f>
        <v>0</v>
      </c>
    </row>
    <row r="19" spans="1:25" ht="13.5" customHeight="1" x14ac:dyDescent="0.2">
      <c r="A19" s="144" t="str">
        <f>'t1'!A19</f>
        <v>VETERINARI CON INC. DI STRUTTURA SEMPLICE (RAPP. ESCLUSIVO)</v>
      </c>
      <c r="B19" s="206" t="str">
        <f>'t1'!B19</f>
        <v>SD0E73</v>
      </c>
      <c r="C19" s="220"/>
      <c r="D19" s="221"/>
      <c r="E19" s="220"/>
      <c r="F19" s="221"/>
      <c r="G19" s="220"/>
      <c r="H19" s="221"/>
      <c r="I19" s="220"/>
      <c r="J19" s="221"/>
      <c r="K19" s="220"/>
      <c r="L19" s="221"/>
      <c r="M19" s="222"/>
      <c r="N19" s="223"/>
      <c r="O19" s="220"/>
      <c r="P19" s="221"/>
      <c r="Q19" s="220"/>
      <c r="R19" s="221"/>
      <c r="S19" s="224"/>
      <c r="T19" s="226"/>
      <c r="U19" s="224"/>
      <c r="V19" s="226"/>
      <c r="W19" s="411">
        <f t="shared" si="0"/>
        <v>0</v>
      </c>
      <c r="X19" s="413">
        <f t="shared" si="1"/>
        <v>0</v>
      </c>
      <c r="Y19" s="52">
        <f>'t1'!M19</f>
        <v>0</v>
      </c>
    </row>
    <row r="20" spans="1:25" ht="13.5" customHeight="1" x14ac:dyDescent="0.2">
      <c r="A20" s="144" t="str">
        <f>'t1'!A20</f>
        <v>VETERINARI CON INC. DI STRUTTURA SEMPLICE (RAPP. NON ESCL.)</v>
      </c>
      <c r="B20" s="206" t="str">
        <f>'t1'!B20</f>
        <v>SD0N73</v>
      </c>
      <c r="C20" s="220"/>
      <c r="D20" s="221"/>
      <c r="E20" s="220"/>
      <c r="F20" s="221"/>
      <c r="G20" s="220"/>
      <c r="H20" s="221"/>
      <c r="I20" s="220"/>
      <c r="J20" s="221"/>
      <c r="K20" s="220"/>
      <c r="L20" s="221"/>
      <c r="M20" s="222"/>
      <c r="N20" s="223"/>
      <c r="O20" s="220"/>
      <c r="P20" s="221"/>
      <c r="Q20" s="220"/>
      <c r="R20" s="221"/>
      <c r="S20" s="224"/>
      <c r="T20" s="226"/>
      <c r="U20" s="224"/>
      <c r="V20" s="226"/>
      <c r="W20" s="411">
        <f t="shared" si="0"/>
        <v>0</v>
      </c>
      <c r="X20" s="413">
        <f t="shared" si="1"/>
        <v>0</v>
      </c>
      <c r="Y20" s="52">
        <f>'t1'!M20</f>
        <v>0</v>
      </c>
    </row>
    <row r="21" spans="1:25" ht="13.5" customHeight="1" x14ac:dyDescent="0.2">
      <c r="A21" s="144" t="str">
        <f>'t1'!A21</f>
        <v>VETERINARI CON ALTRI INCAR. PROF.LI (RAPP. ESCLUSIVO)</v>
      </c>
      <c r="B21" s="206" t="str">
        <f>'t1'!B21</f>
        <v>SD0A73</v>
      </c>
      <c r="C21" s="220"/>
      <c r="D21" s="221"/>
      <c r="E21" s="220"/>
      <c r="F21" s="221"/>
      <c r="G21" s="220"/>
      <c r="H21" s="221"/>
      <c r="I21" s="220"/>
      <c r="J21" s="221"/>
      <c r="K21" s="220"/>
      <c r="L21" s="221"/>
      <c r="M21" s="222"/>
      <c r="N21" s="223"/>
      <c r="O21" s="220"/>
      <c r="P21" s="221"/>
      <c r="Q21" s="220"/>
      <c r="R21" s="221"/>
      <c r="S21" s="224"/>
      <c r="T21" s="226"/>
      <c r="U21" s="224"/>
      <c r="V21" s="226"/>
      <c r="W21" s="411">
        <f t="shared" si="0"/>
        <v>0</v>
      </c>
      <c r="X21" s="413">
        <f t="shared" si="1"/>
        <v>0</v>
      </c>
      <c r="Y21" s="52">
        <f>'t1'!M21</f>
        <v>0</v>
      </c>
    </row>
    <row r="22" spans="1:25" ht="13.5" customHeight="1" x14ac:dyDescent="0.2">
      <c r="A22" s="144" t="str">
        <f>'t1'!A22</f>
        <v>VETERINARI CON ALTRI INCAR. PROF.LI (RAPP. NON ESCL.)</v>
      </c>
      <c r="B22" s="206" t="str">
        <f>'t1'!B22</f>
        <v>SD0072</v>
      </c>
      <c r="C22" s="220"/>
      <c r="D22" s="221"/>
      <c r="E22" s="220"/>
      <c r="F22" s="221"/>
      <c r="G22" s="220"/>
      <c r="H22" s="221"/>
      <c r="I22" s="220"/>
      <c r="J22" s="221"/>
      <c r="K22" s="220"/>
      <c r="L22" s="221"/>
      <c r="M22" s="222"/>
      <c r="N22" s="223"/>
      <c r="O22" s="220"/>
      <c r="P22" s="221"/>
      <c r="Q22" s="220"/>
      <c r="R22" s="221"/>
      <c r="S22" s="224"/>
      <c r="T22" s="226"/>
      <c r="U22" s="224"/>
      <c r="V22" s="226"/>
      <c r="W22" s="411">
        <f t="shared" si="0"/>
        <v>0</v>
      </c>
      <c r="X22" s="413">
        <f t="shared" si="1"/>
        <v>0</v>
      </c>
      <c r="Y22" s="52">
        <f>'t1'!M22</f>
        <v>0</v>
      </c>
    </row>
    <row r="23" spans="1:25" ht="13.5" customHeight="1" x14ac:dyDescent="0.2">
      <c r="A23" s="144" t="str">
        <f>'t1'!A23</f>
        <v>VETERINARI A T. DETERMINATO (ART. 15-SEPTIES D.LGS. 502/92)</v>
      </c>
      <c r="B23" s="206" t="str">
        <f>'t1'!B23</f>
        <v>SD0598</v>
      </c>
      <c r="C23" s="220"/>
      <c r="D23" s="221"/>
      <c r="E23" s="220"/>
      <c r="F23" s="221"/>
      <c r="G23" s="220"/>
      <c r="H23" s="221"/>
      <c r="I23" s="220"/>
      <c r="J23" s="221"/>
      <c r="K23" s="220"/>
      <c r="L23" s="221"/>
      <c r="M23" s="222"/>
      <c r="N23" s="223"/>
      <c r="O23" s="220"/>
      <c r="P23" s="221"/>
      <c r="Q23" s="220"/>
      <c r="R23" s="221"/>
      <c r="S23" s="224"/>
      <c r="T23" s="226"/>
      <c r="U23" s="224"/>
      <c r="V23" s="226"/>
      <c r="W23" s="411">
        <f t="shared" si="0"/>
        <v>0</v>
      </c>
      <c r="X23" s="413">
        <f t="shared" si="1"/>
        <v>0</v>
      </c>
      <c r="Y23" s="52">
        <f>'t1'!M23</f>
        <v>0</v>
      </c>
    </row>
    <row r="24" spans="1:25" ht="13.5" customHeight="1" x14ac:dyDescent="0.2">
      <c r="A24" s="144" t="str">
        <f>'t1'!A24</f>
        <v>ODONTOIATRI CON INC. DI STRUTTURA COMPLESSA (RAPP. ESCL.)</v>
      </c>
      <c r="B24" s="206" t="str">
        <f>'t1'!B24</f>
        <v>SD0E49</v>
      </c>
      <c r="C24" s="220"/>
      <c r="D24" s="221"/>
      <c r="E24" s="220"/>
      <c r="F24" s="221"/>
      <c r="G24" s="220"/>
      <c r="H24" s="221"/>
      <c r="I24" s="220"/>
      <c r="J24" s="221"/>
      <c r="K24" s="220"/>
      <c r="L24" s="221"/>
      <c r="M24" s="222"/>
      <c r="N24" s="223"/>
      <c r="O24" s="220"/>
      <c r="P24" s="221"/>
      <c r="Q24" s="220"/>
      <c r="R24" s="221"/>
      <c r="S24" s="224"/>
      <c r="T24" s="226"/>
      <c r="U24" s="224"/>
      <c r="V24" s="226"/>
      <c r="W24" s="411">
        <f t="shared" si="0"/>
        <v>0</v>
      </c>
      <c r="X24" s="413">
        <f t="shared" si="1"/>
        <v>0</v>
      </c>
      <c r="Y24" s="52">
        <f>'t1'!M24</f>
        <v>0</v>
      </c>
    </row>
    <row r="25" spans="1:25" ht="13.5" customHeight="1" x14ac:dyDescent="0.2">
      <c r="A25" s="144" t="str">
        <f>'t1'!A25</f>
        <v>ODONTOIATRI CON INC. DI STRUTTURA COMPLESSA (RAPP. NON ESCL.</v>
      </c>
      <c r="B25" s="206" t="str">
        <f>'t1'!B25</f>
        <v>SD0N49</v>
      </c>
      <c r="C25" s="220"/>
      <c r="D25" s="221"/>
      <c r="E25" s="220"/>
      <c r="F25" s="221"/>
      <c r="G25" s="220"/>
      <c r="H25" s="221"/>
      <c r="I25" s="220"/>
      <c r="J25" s="221"/>
      <c r="K25" s="220"/>
      <c r="L25" s="221"/>
      <c r="M25" s="222"/>
      <c r="N25" s="223"/>
      <c r="O25" s="220"/>
      <c r="P25" s="221"/>
      <c r="Q25" s="220"/>
      <c r="R25" s="221"/>
      <c r="S25" s="224"/>
      <c r="T25" s="226"/>
      <c r="U25" s="224"/>
      <c r="V25" s="226"/>
      <c r="W25" s="411">
        <f t="shared" si="0"/>
        <v>0</v>
      </c>
      <c r="X25" s="413">
        <f t="shared" si="1"/>
        <v>0</v>
      </c>
      <c r="Y25" s="52">
        <f>'t1'!M25</f>
        <v>0</v>
      </c>
    </row>
    <row r="26" spans="1:25" ht="13.5" customHeight="1" x14ac:dyDescent="0.2">
      <c r="A26" s="144" t="str">
        <f>'t1'!A26</f>
        <v>ODONTOIATRI CON INC. DI STRUTTURA SEMPLICE (RAPP. ESCLUSIVO)</v>
      </c>
      <c r="B26" s="206" t="str">
        <f>'t1'!B26</f>
        <v>SD0E48</v>
      </c>
      <c r="C26" s="220"/>
      <c r="D26" s="221"/>
      <c r="E26" s="220"/>
      <c r="F26" s="221"/>
      <c r="G26" s="220"/>
      <c r="H26" s="221"/>
      <c r="I26" s="220"/>
      <c r="J26" s="221"/>
      <c r="K26" s="220"/>
      <c r="L26" s="221"/>
      <c r="M26" s="222"/>
      <c r="N26" s="223"/>
      <c r="O26" s="220"/>
      <c r="P26" s="221"/>
      <c r="Q26" s="220"/>
      <c r="R26" s="221"/>
      <c r="S26" s="224"/>
      <c r="T26" s="226"/>
      <c r="U26" s="224"/>
      <c r="V26" s="226"/>
      <c r="W26" s="411">
        <f t="shared" si="0"/>
        <v>0</v>
      </c>
      <c r="X26" s="413">
        <f t="shared" si="1"/>
        <v>0</v>
      </c>
      <c r="Y26" s="52">
        <f>'t1'!M26</f>
        <v>0</v>
      </c>
    </row>
    <row r="27" spans="1:25" ht="13.5" customHeight="1" x14ac:dyDescent="0.2">
      <c r="A27" s="144" t="str">
        <f>'t1'!A27</f>
        <v>ODONTOIATRI CON INC. DI STRUTTURA SEMPLICE (RAPP. NON ESCL.)</v>
      </c>
      <c r="B27" s="206" t="str">
        <f>'t1'!B27</f>
        <v>SD0N48</v>
      </c>
      <c r="C27" s="220"/>
      <c r="D27" s="221"/>
      <c r="E27" s="220"/>
      <c r="F27" s="221"/>
      <c r="G27" s="220"/>
      <c r="H27" s="221"/>
      <c r="I27" s="220"/>
      <c r="J27" s="221"/>
      <c r="K27" s="220"/>
      <c r="L27" s="221"/>
      <c r="M27" s="222"/>
      <c r="N27" s="223"/>
      <c r="O27" s="220"/>
      <c r="P27" s="221"/>
      <c r="Q27" s="220"/>
      <c r="R27" s="221"/>
      <c r="S27" s="224"/>
      <c r="T27" s="226"/>
      <c r="U27" s="224"/>
      <c r="V27" s="226"/>
      <c r="W27" s="411">
        <f t="shared" si="0"/>
        <v>0</v>
      </c>
      <c r="X27" s="413">
        <f t="shared" si="1"/>
        <v>0</v>
      </c>
      <c r="Y27" s="52">
        <f>'t1'!M27</f>
        <v>0</v>
      </c>
    </row>
    <row r="28" spans="1:25" ht="13.5" customHeight="1" x14ac:dyDescent="0.2">
      <c r="A28" s="144" t="str">
        <f>'t1'!A28</f>
        <v>ODONTOIATRI CON ALTRI INCAR. PROF.LI (RAPP. ESCLUSIVO)</v>
      </c>
      <c r="B28" s="206" t="str">
        <f>'t1'!B28</f>
        <v>SD0A48</v>
      </c>
      <c r="C28" s="220"/>
      <c r="D28" s="221"/>
      <c r="E28" s="220"/>
      <c r="F28" s="221"/>
      <c r="G28" s="220"/>
      <c r="H28" s="221"/>
      <c r="I28" s="220"/>
      <c r="J28" s="221"/>
      <c r="K28" s="220"/>
      <c r="L28" s="221"/>
      <c r="M28" s="222"/>
      <c r="N28" s="223"/>
      <c r="O28" s="220"/>
      <c r="P28" s="221"/>
      <c r="Q28" s="220"/>
      <c r="R28" s="221"/>
      <c r="S28" s="224"/>
      <c r="T28" s="226"/>
      <c r="U28" s="224"/>
      <c r="V28" s="226"/>
      <c r="W28" s="411">
        <f t="shared" si="0"/>
        <v>0</v>
      </c>
      <c r="X28" s="413">
        <f t="shared" si="1"/>
        <v>0</v>
      </c>
      <c r="Y28" s="52">
        <f>'t1'!M28</f>
        <v>0</v>
      </c>
    </row>
    <row r="29" spans="1:25" ht="13.5" customHeight="1" x14ac:dyDescent="0.2">
      <c r="A29" s="144" t="str">
        <f>'t1'!A29</f>
        <v>ODONTOIATRI CON ALTRI INCAR. PROF.LI (RAPP. NON ESCL.)</v>
      </c>
      <c r="B29" s="206" t="str">
        <f>'t1'!B29</f>
        <v>SD0047</v>
      </c>
      <c r="C29" s="220"/>
      <c r="D29" s="221"/>
      <c r="E29" s="220"/>
      <c r="F29" s="221"/>
      <c r="G29" s="220"/>
      <c r="H29" s="221"/>
      <c r="I29" s="220"/>
      <c r="J29" s="221"/>
      <c r="K29" s="220"/>
      <c r="L29" s="221"/>
      <c r="M29" s="222"/>
      <c r="N29" s="223"/>
      <c r="O29" s="220"/>
      <c r="P29" s="221"/>
      <c r="Q29" s="220"/>
      <c r="R29" s="221"/>
      <c r="S29" s="224"/>
      <c r="T29" s="226"/>
      <c r="U29" s="224"/>
      <c r="V29" s="226"/>
      <c r="W29" s="411">
        <f t="shared" si="0"/>
        <v>0</v>
      </c>
      <c r="X29" s="413">
        <f t="shared" si="1"/>
        <v>0</v>
      </c>
      <c r="Y29" s="52">
        <f>'t1'!M29</f>
        <v>0</v>
      </c>
    </row>
    <row r="30" spans="1:25" ht="13.5" customHeight="1" x14ac:dyDescent="0.2">
      <c r="A30" s="144" t="str">
        <f>'t1'!A30</f>
        <v>ODONTOIATRI A T. DETERMINATO (ART. 15-SEPTIES D.LGS. 502/92)</v>
      </c>
      <c r="B30" s="206" t="str">
        <f>'t1'!B30</f>
        <v>SD0599</v>
      </c>
      <c r="C30" s="220"/>
      <c r="D30" s="221"/>
      <c r="E30" s="220"/>
      <c r="F30" s="221"/>
      <c r="G30" s="220"/>
      <c r="H30" s="221"/>
      <c r="I30" s="220"/>
      <c r="J30" s="221"/>
      <c r="K30" s="220"/>
      <c r="L30" s="221"/>
      <c r="M30" s="222"/>
      <c r="N30" s="223"/>
      <c r="O30" s="220"/>
      <c r="P30" s="221"/>
      <c r="Q30" s="220"/>
      <c r="R30" s="221"/>
      <c r="S30" s="224"/>
      <c r="T30" s="226"/>
      <c r="U30" s="224"/>
      <c r="V30" s="226"/>
      <c r="W30" s="411">
        <f t="shared" si="0"/>
        <v>0</v>
      </c>
      <c r="X30" s="413">
        <f t="shared" si="1"/>
        <v>0</v>
      </c>
      <c r="Y30" s="52">
        <f>'t1'!M30</f>
        <v>0</v>
      </c>
    </row>
    <row r="31" spans="1:25" ht="13.5" customHeight="1" x14ac:dyDescent="0.2">
      <c r="A31" s="144" t="str">
        <f>'t1'!A31</f>
        <v>FARMACISTI CON INC. DI STRUTTURA COMPLESSA (RAPP. ESCLUSIVO)</v>
      </c>
      <c r="B31" s="206" t="str">
        <f>'t1'!B31</f>
        <v>SD0E39</v>
      </c>
      <c r="C31" s="220"/>
      <c r="D31" s="221"/>
      <c r="E31" s="220"/>
      <c r="F31" s="221"/>
      <c r="G31" s="220"/>
      <c r="H31" s="221"/>
      <c r="I31" s="220"/>
      <c r="J31" s="221"/>
      <c r="K31" s="220"/>
      <c r="L31" s="221"/>
      <c r="M31" s="222"/>
      <c r="N31" s="223"/>
      <c r="O31" s="220"/>
      <c r="P31" s="221"/>
      <c r="Q31" s="220"/>
      <c r="R31" s="221"/>
      <c r="S31" s="224"/>
      <c r="T31" s="226"/>
      <c r="U31" s="224"/>
      <c r="V31" s="226"/>
      <c r="W31" s="411">
        <f t="shared" si="0"/>
        <v>0</v>
      </c>
      <c r="X31" s="413">
        <f t="shared" si="1"/>
        <v>0</v>
      </c>
      <c r="Y31" s="52">
        <f>'t1'!M31</f>
        <v>0</v>
      </c>
    </row>
    <row r="32" spans="1:25" ht="13.5" customHeight="1" x14ac:dyDescent="0.2">
      <c r="A32" s="144" t="str">
        <f>'t1'!A32</f>
        <v>FARMACISTI CON INC. DI STRUTTURA COMPLESSA (RAPP. NON ESCL.)</v>
      </c>
      <c r="B32" s="206" t="str">
        <f>'t1'!B32</f>
        <v>SD0N39</v>
      </c>
      <c r="C32" s="220"/>
      <c r="D32" s="221"/>
      <c r="E32" s="220"/>
      <c r="F32" s="221"/>
      <c r="G32" s="220"/>
      <c r="H32" s="221"/>
      <c r="I32" s="220"/>
      <c r="J32" s="221"/>
      <c r="K32" s="220"/>
      <c r="L32" s="221"/>
      <c r="M32" s="222"/>
      <c r="N32" s="223"/>
      <c r="O32" s="220"/>
      <c r="P32" s="221"/>
      <c r="Q32" s="220"/>
      <c r="R32" s="221"/>
      <c r="S32" s="224"/>
      <c r="T32" s="226"/>
      <c r="U32" s="224"/>
      <c r="V32" s="226"/>
      <c r="W32" s="411">
        <f t="shared" si="0"/>
        <v>0</v>
      </c>
      <c r="X32" s="413">
        <f t="shared" si="1"/>
        <v>0</v>
      </c>
      <c r="Y32" s="52">
        <f>'t1'!M32</f>
        <v>0</v>
      </c>
    </row>
    <row r="33" spans="1:25" ht="13.5" customHeight="1" x14ac:dyDescent="0.2">
      <c r="A33" s="144" t="str">
        <f>'t1'!A33</f>
        <v>FARMACISTI CON INC. DI STRUTTURA SEMPLICE (RAPP. ESCLUSIVO)</v>
      </c>
      <c r="B33" s="206" t="str">
        <f>'t1'!B33</f>
        <v>SD0E38</v>
      </c>
      <c r="C33" s="220"/>
      <c r="D33" s="221"/>
      <c r="E33" s="220"/>
      <c r="F33" s="221"/>
      <c r="G33" s="220"/>
      <c r="H33" s="221"/>
      <c r="I33" s="220"/>
      <c r="J33" s="221"/>
      <c r="K33" s="220"/>
      <c r="L33" s="221"/>
      <c r="M33" s="222"/>
      <c r="N33" s="223"/>
      <c r="O33" s="220"/>
      <c r="P33" s="221"/>
      <c r="Q33" s="220"/>
      <c r="R33" s="221"/>
      <c r="S33" s="224"/>
      <c r="T33" s="226"/>
      <c r="U33" s="224"/>
      <c r="V33" s="226"/>
      <c r="W33" s="411">
        <f t="shared" si="0"/>
        <v>0</v>
      </c>
      <c r="X33" s="413">
        <f t="shared" si="1"/>
        <v>0</v>
      </c>
      <c r="Y33" s="52">
        <f>'t1'!M33</f>
        <v>0</v>
      </c>
    </row>
    <row r="34" spans="1:25" ht="13.5" customHeight="1" x14ac:dyDescent="0.2">
      <c r="A34" s="144" t="str">
        <f>'t1'!A34</f>
        <v>FARMACISTI CON INC. DI STRUTTURA SEMPLICE (RAPP. NON ESCL.)</v>
      </c>
      <c r="B34" s="206" t="str">
        <f>'t1'!B34</f>
        <v>SD0N38</v>
      </c>
      <c r="C34" s="220"/>
      <c r="D34" s="221"/>
      <c r="E34" s="220"/>
      <c r="F34" s="221"/>
      <c r="G34" s="220"/>
      <c r="H34" s="221"/>
      <c r="I34" s="220"/>
      <c r="J34" s="221"/>
      <c r="K34" s="220"/>
      <c r="L34" s="221"/>
      <c r="M34" s="222"/>
      <c r="N34" s="223"/>
      <c r="O34" s="220"/>
      <c r="P34" s="221"/>
      <c r="Q34" s="220"/>
      <c r="R34" s="221"/>
      <c r="S34" s="224"/>
      <c r="T34" s="226"/>
      <c r="U34" s="224"/>
      <c r="V34" s="226"/>
      <c r="W34" s="411">
        <f t="shared" si="0"/>
        <v>0</v>
      </c>
      <c r="X34" s="413">
        <f t="shared" si="1"/>
        <v>0</v>
      </c>
      <c r="Y34" s="52">
        <f>'t1'!M34</f>
        <v>0</v>
      </c>
    </row>
    <row r="35" spans="1:25" ht="13.5" customHeight="1" x14ac:dyDescent="0.2">
      <c r="A35" s="144" t="str">
        <f>'t1'!A35</f>
        <v>FARMACISTI CON ALTRI INCAR. PROF.LI (RAPP. ESCLUSIVO)</v>
      </c>
      <c r="B35" s="206" t="str">
        <f>'t1'!B35</f>
        <v>SD0A38</v>
      </c>
      <c r="C35" s="220"/>
      <c r="D35" s="221"/>
      <c r="E35" s="220"/>
      <c r="F35" s="221"/>
      <c r="G35" s="220"/>
      <c r="H35" s="221"/>
      <c r="I35" s="220"/>
      <c r="J35" s="221"/>
      <c r="K35" s="220"/>
      <c r="L35" s="221"/>
      <c r="M35" s="222"/>
      <c r="N35" s="223"/>
      <c r="O35" s="220"/>
      <c r="P35" s="221"/>
      <c r="Q35" s="220"/>
      <c r="R35" s="221"/>
      <c r="S35" s="224"/>
      <c r="T35" s="226"/>
      <c r="U35" s="224"/>
      <c r="V35" s="226"/>
      <c r="W35" s="411">
        <f t="shared" si="0"/>
        <v>0</v>
      </c>
      <c r="X35" s="413">
        <f t="shared" si="1"/>
        <v>0</v>
      </c>
      <c r="Y35" s="52">
        <f>'t1'!M35</f>
        <v>0</v>
      </c>
    </row>
    <row r="36" spans="1:25" ht="13.5" customHeight="1" x14ac:dyDescent="0.2">
      <c r="A36" s="144" t="str">
        <f>'t1'!A36</f>
        <v>FARMACISTI CON ALTRI INCAR. PROF.LI (RAPP. NON ESCL.)</v>
      </c>
      <c r="B36" s="206" t="str">
        <f>'t1'!B36</f>
        <v>SD0037</v>
      </c>
      <c r="C36" s="220"/>
      <c r="D36" s="221"/>
      <c r="E36" s="220"/>
      <c r="F36" s="221"/>
      <c r="G36" s="220"/>
      <c r="H36" s="221"/>
      <c r="I36" s="220"/>
      <c r="J36" s="221"/>
      <c r="K36" s="220"/>
      <c r="L36" s="221"/>
      <c r="M36" s="222"/>
      <c r="N36" s="223"/>
      <c r="O36" s="220"/>
      <c r="P36" s="221"/>
      <c r="Q36" s="220"/>
      <c r="R36" s="221"/>
      <c r="S36" s="224"/>
      <c r="T36" s="226"/>
      <c r="U36" s="224"/>
      <c r="V36" s="226"/>
      <c r="W36" s="411">
        <f t="shared" si="0"/>
        <v>0</v>
      </c>
      <c r="X36" s="413">
        <f t="shared" si="1"/>
        <v>0</v>
      </c>
      <c r="Y36" s="52">
        <f>'t1'!M36</f>
        <v>0</v>
      </c>
    </row>
    <row r="37" spans="1:25" ht="13.5" customHeight="1" x14ac:dyDescent="0.2">
      <c r="A37" s="144" t="str">
        <f>'t1'!A37</f>
        <v>FARMACISTI A T. DETERMINATO (ART. 15-SEPTIES D.LGS. 502/92)</v>
      </c>
      <c r="B37" s="206" t="str">
        <f>'t1'!B37</f>
        <v>SD0600</v>
      </c>
      <c r="C37" s="220"/>
      <c r="D37" s="221"/>
      <c r="E37" s="220"/>
      <c r="F37" s="221"/>
      <c r="G37" s="220"/>
      <c r="H37" s="221"/>
      <c r="I37" s="220"/>
      <c r="J37" s="221"/>
      <c r="K37" s="220"/>
      <c r="L37" s="221"/>
      <c r="M37" s="222"/>
      <c r="N37" s="223"/>
      <c r="O37" s="220"/>
      <c r="P37" s="221"/>
      <c r="Q37" s="220"/>
      <c r="R37" s="221"/>
      <c r="S37" s="224"/>
      <c r="T37" s="226"/>
      <c r="U37" s="224"/>
      <c r="V37" s="226"/>
      <c r="W37" s="411">
        <f t="shared" si="0"/>
        <v>0</v>
      </c>
      <c r="X37" s="413">
        <f t="shared" si="1"/>
        <v>0</v>
      </c>
      <c r="Y37" s="52">
        <f>'t1'!M37</f>
        <v>0</v>
      </c>
    </row>
    <row r="38" spans="1:25" ht="13.5" customHeight="1" x14ac:dyDescent="0.2">
      <c r="A38" s="144" t="str">
        <f>'t1'!A38</f>
        <v>BIOLOGI CON INC. DI STRUTTURA COMPLESSA (RAPP. ESCLUSIVO)</v>
      </c>
      <c r="B38" s="206" t="str">
        <f>'t1'!B38</f>
        <v>SD0E13</v>
      </c>
      <c r="C38" s="220"/>
      <c r="D38" s="221"/>
      <c r="E38" s="220"/>
      <c r="F38" s="221"/>
      <c r="G38" s="220"/>
      <c r="H38" s="221"/>
      <c r="I38" s="220"/>
      <c r="J38" s="221"/>
      <c r="K38" s="220"/>
      <c r="L38" s="221"/>
      <c r="M38" s="222"/>
      <c r="N38" s="223"/>
      <c r="O38" s="220"/>
      <c r="P38" s="221"/>
      <c r="Q38" s="220"/>
      <c r="R38" s="221"/>
      <c r="S38" s="224"/>
      <c r="T38" s="226"/>
      <c r="U38" s="224"/>
      <c r="V38" s="226"/>
      <c r="W38" s="411">
        <f t="shared" si="0"/>
        <v>0</v>
      </c>
      <c r="X38" s="413">
        <f t="shared" si="1"/>
        <v>0</v>
      </c>
      <c r="Y38" s="52">
        <f>'t1'!M38</f>
        <v>0</v>
      </c>
    </row>
    <row r="39" spans="1:25" ht="13.5" customHeight="1" x14ac:dyDescent="0.2">
      <c r="A39" s="144" t="str">
        <f>'t1'!A39</f>
        <v>BIOLOGI CON INC. DI STRUTTURA COMPLESSA (RAPP. NON ESCL.)</v>
      </c>
      <c r="B39" s="206" t="str">
        <f>'t1'!B39</f>
        <v>SD0N13</v>
      </c>
      <c r="C39" s="220"/>
      <c r="D39" s="221"/>
      <c r="E39" s="220"/>
      <c r="F39" s="221"/>
      <c r="G39" s="220"/>
      <c r="H39" s="221"/>
      <c r="I39" s="220"/>
      <c r="J39" s="221"/>
      <c r="K39" s="220"/>
      <c r="L39" s="221"/>
      <c r="M39" s="222"/>
      <c r="N39" s="223"/>
      <c r="O39" s="220"/>
      <c r="P39" s="221"/>
      <c r="Q39" s="220"/>
      <c r="R39" s="221"/>
      <c r="S39" s="224"/>
      <c r="T39" s="226"/>
      <c r="U39" s="224"/>
      <c r="V39" s="226"/>
      <c r="W39" s="411">
        <f t="shared" si="0"/>
        <v>0</v>
      </c>
      <c r="X39" s="413">
        <f t="shared" si="1"/>
        <v>0</v>
      </c>
      <c r="Y39" s="52">
        <f>'t1'!M39</f>
        <v>0</v>
      </c>
    </row>
    <row r="40" spans="1:25" ht="13.5" customHeight="1" x14ac:dyDescent="0.2">
      <c r="A40" s="144" t="str">
        <f>'t1'!A40</f>
        <v>BIOLOGI CON INC. DI STRUTTURA SEMPLICE (RAPP. ESCLUSIVO)</v>
      </c>
      <c r="B40" s="206" t="str">
        <f>'t1'!B40</f>
        <v>SD0E12</v>
      </c>
      <c r="C40" s="220"/>
      <c r="D40" s="221"/>
      <c r="E40" s="220"/>
      <c r="F40" s="221"/>
      <c r="G40" s="220"/>
      <c r="H40" s="221"/>
      <c r="I40" s="220"/>
      <c r="J40" s="221"/>
      <c r="K40" s="220"/>
      <c r="L40" s="221"/>
      <c r="M40" s="222"/>
      <c r="N40" s="223"/>
      <c r="O40" s="220"/>
      <c r="P40" s="221"/>
      <c r="Q40" s="220"/>
      <c r="R40" s="221"/>
      <c r="S40" s="224"/>
      <c r="T40" s="226"/>
      <c r="U40" s="224"/>
      <c r="V40" s="226"/>
      <c r="W40" s="411">
        <f t="shared" si="0"/>
        <v>0</v>
      </c>
      <c r="X40" s="413">
        <f t="shared" si="1"/>
        <v>0</v>
      </c>
      <c r="Y40" s="52">
        <f>'t1'!M40</f>
        <v>0</v>
      </c>
    </row>
    <row r="41" spans="1:25" ht="13.5" customHeight="1" x14ac:dyDescent="0.2">
      <c r="A41" s="144" t="str">
        <f>'t1'!A41</f>
        <v>BIOLOGI CON INC. DI STRUTTURA SEMPLICE (RAPP. NON ESCL.)</v>
      </c>
      <c r="B41" s="206" t="str">
        <f>'t1'!B41</f>
        <v>SD0N12</v>
      </c>
      <c r="C41" s="220"/>
      <c r="D41" s="221"/>
      <c r="E41" s="220"/>
      <c r="F41" s="221"/>
      <c r="G41" s="220"/>
      <c r="H41" s="221"/>
      <c r="I41" s="220"/>
      <c r="J41" s="221"/>
      <c r="K41" s="220"/>
      <c r="L41" s="221"/>
      <c r="M41" s="222"/>
      <c r="N41" s="223"/>
      <c r="O41" s="220"/>
      <c r="P41" s="221"/>
      <c r="Q41" s="220"/>
      <c r="R41" s="221"/>
      <c r="S41" s="224"/>
      <c r="T41" s="226"/>
      <c r="U41" s="224"/>
      <c r="V41" s="226"/>
      <c r="W41" s="411">
        <f t="shared" si="0"/>
        <v>0</v>
      </c>
      <c r="X41" s="413">
        <f t="shared" si="1"/>
        <v>0</v>
      </c>
      <c r="Y41" s="52">
        <f>'t1'!M41</f>
        <v>0</v>
      </c>
    </row>
    <row r="42" spans="1:25" ht="13.5" customHeight="1" x14ac:dyDescent="0.2">
      <c r="A42" s="144" t="str">
        <f>'t1'!A42</f>
        <v>BIOLOGI CON ALTRI INCAR. PROF.LI (RAPP. ESCLUSIVO)</v>
      </c>
      <c r="B42" s="206" t="str">
        <f>'t1'!B42</f>
        <v>SD0A12</v>
      </c>
      <c r="C42" s="220"/>
      <c r="D42" s="221"/>
      <c r="E42" s="220"/>
      <c r="F42" s="221"/>
      <c r="G42" s="220"/>
      <c r="H42" s="221"/>
      <c r="I42" s="220"/>
      <c r="J42" s="221"/>
      <c r="K42" s="220"/>
      <c r="L42" s="221"/>
      <c r="M42" s="222"/>
      <c r="N42" s="223"/>
      <c r="O42" s="220"/>
      <c r="P42" s="221"/>
      <c r="Q42" s="220"/>
      <c r="R42" s="221"/>
      <c r="S42" s="224"/>
      <c r="T42" s="226"/>
      <c r="U42" s="224"/>
      <c r="V42" s="226"/>
      <c r="W42" s="411">
        <f t="shared" si="0"/>
        <v>0</v>
      </c>
      <c r="X42" s="413">
        <f t="shared" si="1"/>
        <v>0</v>
      </c>
      <c r="Y42" s="52">
        <f>'t1'!M42</f>
        <v>0</v>
      </c>
    </row>
    <row r="43" spans="1:25" ht="13.5" customHeight="1" x14ac:dyDescent="0.2">
      <c r="A43" s="144" t="str">
        <f>'t1'!A43</f>
        <v>BIOLOGI CON ALTRI INCAR. PROF.LI (RAPP. NON ESCL.)</v>
      </c>
      <c r="B43" s="206" t="str">
        <f>'t1'!B43</f>
        <v>SD0011</v>
      </c>
      <c r="C43" s="220"/>
      <c r="D43" s="221"/>
      <c r="E43" s="220"/>
      <c r="F43" s="221"/>
      <c r="G43" s="220"/>
      <c r="H43" s="221"/>
      <c r="I43" s="220"/>
      <c r="J43" s="221"/>
      <c r="K43" s="220"/>
      <c r="L43" s="221"/>
      <c r="M43" s="222"/>
      <c r="N43" s="223"/>
      <c r="O43" s="220"/>
      <c r="P43" s="221"/>
      <c r="Q43" s="220"/>
      <c r="R43" s="221"/>
      <c r="S43" s="224"/>
      <c r="T43" s="226"/>
      <c r="U43" s="224"/>
      <c r="V43" s="226"/>
      <c r="W43" s="411">
        <f t="shared" si="0"/>
        <v>0</v>
      </c>
      <c r="X43" s="413">
        <f t="shared" si="1"/>
        <v>0</v>
      </c>
      <c r="Y43" s="52">
        <f>'t1'!M43</f>
        <v>0</v>
      </c>
    </row>
    <row r="44" spans="1:25" ht="13.5" customHeight="1" x14ac:dyDescent="0.2">
      <c r="A44" s="144" t="str">
        <f>'t1'!A44</f>
        <v>BIOLOGI A T. DETERMINATO (ART. 15-SEPTIES D.LGS. 502/92)</v>
      </c>
      <c r="B44" s="206" t="str">
        <f>'t1'!B44</f>
        <v>SD0601</v>
      </c>
      <c r="C44" s="220"/>
      <c r="D44" s="221"/>
      <c r="E44" s="220"/>
      <c r="F44" s="221"/>
      <c r="G44" s="220"/>
      <c r="H44" s="221"/>
      <c r="I44" s="220"/>
      <c r="J44" s="221"/>
      <c r="K44" s="220"/>
      <c r="L44" s="221"/>
      <c r="M44" s="222"/>
      <c r="N44" s="223"/>
      <c r="O44" s="220"/>
      <c r="P44" s="221"/>
      <c r="Q44" s="220"/>
      <c r="R44" s="221"/>
      <c r="S44" s="224"/>
      <c r="T44" s="226"/>
      <c r="U44" s="224"/>
      <c r="V44" s="226"/>
      <c r="W44" s="411">
        <f t="shared" si="0"/>
        <v>0</v>
      </c>
      <c r="X44" s="413">
        <f t="shared" si="1"/>
        <v>0</v>
      </c>
      <c r="Y44" s="52">
        <f>'t1'!M44</f>
        <v>0</v>
      </c>
    </row>
    <row r="45" spans="1:25" ht="13.5" customHeight="1" x14ac:dyDescent="0.2">
      <c r="A45" s="144" t="str">
        <f>'t1'!A45</f>
        <v>CHIMICI CON INC. DI STRUTTURA COMPLESSA (RAPP. ESCLUSIVO)</v>
      </c>
      <c r="B45" s="206" t="str">
        <f>'t1'!B45</f>
        <v>SD0E16</v>
      </c>
      <c r="C45" s="220"/>
      <c r="D45" s="221"/>
      <c r="E45" s="220"/>
      <c r="F45" s="221"/>
      <c r="G45" s="220"/>
      <c r="H45" s="221"/>
      <c r="I45" s="220"/>
      <c r="J45" s="221"/>
      <c r="K45" s="220"/>
      <c r="L45" s="221"/>
      <c r="M45" s="222"/>
      <c r="N45" s="223"/>
      <c r="O45" s="220"/>
      <c r="P45" s="221"/>
      <c r="Q45" s="220"/>
      <c r="R45" s="221"/>
      <c r="S45" s="224"/>
      <c r="T45" s="226"/>
      <c r="U45" s="224"/>
      <c r="V45" s="226"/>
      <c r="W45" s="411">
        <f t="shared" si="0"/>
        <v>0</v>
      </c>
      <c r="X45" s="413">
        <f t="shared" si="1"/>
        <v>0</v>
      </c>
      <c r="Y45" s="52">
        <f>'t1'!M45</f>
        <v>0</v>
      </c>
    </row>
    <row r="46" spans="1:25" ht="13.5" customHeight="1" x14ac:dyDescent="0.2">
      <c r="A46" s="144" t="str">
        <f>'t1'!A46</f>
        <v>CHIMICI CON INC. DI STRUTTURA COMPLESSA (RAPP.NON ESCL.)</v>
      </c>
      <c r="B46" s="206" t="str">
        <f>'t1'!B46</f>
        <v>SD0N16</v>
      </c>
      <c r="C46" s="220"/>
      <c r="D46" s="221"/>
      <c r="E46" s="220"/>
      <c r="F46" s="221"/>
      <c r="G46" s="220"/>
      <c r="H46" s="221"/>
      <c r="I46" s="220"/>
      <c r="J46" s="221"/>
      <c r="K46" s="220"/>
      <c r="L46" s="221"/>
      <c r="M46" s="222"/>
      <c r="N46" s="223"/>
      <c r="O46" s="220"/>
      <c r="P46" s="221"/>
      <c r="Q46" s="220"/>
      <c r="R46" s="221"/>
      <c r="S46" s="224"/>
      <c r="T46" s="226"/>
      <c r="U46" s="224"/>
      <c r="V46" s="226"/>
      <c r="W46" s="411">
        <f t="shared" si="0"/>
        <v>0</v>
      </c>
      <c r="X46" s="413">
        <f t="shared" si="1"/>
        <v>0</v>
      </c>
      <c r="Y46" s="52">
        <f>'t1'!M46</f>
        <v>0</v>
      </c>
    </row>
    <row r="47" spans="1:25" ht="13.5" customHeight="1" x14ac:dyDescent="0.2">
      <c r="A47" s="144" t="str">
        <f>'t1'!A47</f>
        <v>CHIMICI CON INC. DI STRUTTURA SEMPLICE (RAPP. ESCLUSIVO)</v>
      </c>
      <c r="B47" s="206" t="str">
        <f>'t1'!B47</f>
        <v>SD0E15</v>
      </c>
      <c r="C47" s="220"/>
      <c r="D47" s="221"/>
      <c r="E47" s="220"/>
      <c r="F47" s="221"/>
      <c r="G47" s="220"/>
      <c r="H47" s="221"/>
      <c r="I47" s="220"/>
      <c r="J47" s="221"/>
      <c r="K47" s="220"/>
      <c r="L47" s="221"/>
      <c r="M47" s="222"/>
      <c r="N47" s="223"/>
      <c r="O47" s="220"/>
      <c r="P47" s="221"/>
      <c r="Q47" s="220"/>
      <c r="R47" s="221"/>
      <c r="S47" s="224"/>
      <c r="T47" s="226"/>
      <c r="U47" s="224"/>
      <c r="V47" s="226"/>
      <c r="W47" s="411">
        <f t="shared" si="0"/>
        <v>0</v>
      </c>
      <c r="X47" s="413">
        <f t="shared" si="1"/>
        <v>0</v>
      </c>
      <c r="Y47" s="52">
        <f>'t1'!M47</f>
        <v>0</v>
      </c>
    </row>
    <row r="48" spans="1:25" ht="13.5" customHeight="1" x14ac:dyDescent="0.2">
      <c r="A48" s="144" t="str">
        <f>'t1'!A48</f>
        <v>CHIMICI CON INC. DI STRUTTURA SEMPLICE (RAPP. NON ESCL.)</v>
      </c>
      <c r="B48" s="206" t="str">
        <f>'t1'!B48</f>
        <v>SD0N15</v>
      </c>
      <c r="C48" s="220"/>
      <c r="D48" s="221"/>
      <c r="E48" s="220"/>
      <c r="F48" s="221"/>
      <c r="G48" s="220"/>
      <c r="H48" s="221"/>
      <c r="I48" s="220"/>
      <c r="J48" s="221"/>
      <c r="K48" s="220"/>
      <c r="L48" s="221"/>
      <c r="M48" s="222"/>
      <c r="N48" s="223"/>
      <c r="O48" s="220"/>
      <c r="P48" s="221"/>
      <c r="Q48" s="220"/>
      <c r="R48" s="221"/>
      <c r="S48" s="224"/>
      <c r="T48" s="226"/>
      <c r="U48" s="224"/>
      <c r="V48" s="226"/>
      <c r="W48" s="411">
        <f t="shared" si="0"/>
        <v>0</v>
      </c>
      <c r="X48" s="413">
        <f t="shared" si="1"/>
        <v>0</v>
      </c>
      <c r="Y48" s="52">
        <f>'t1'!M48</f>
        <v>0</v>
      </c>
    </row>
    <row r="49" spans="1:25" ht="13.5" customHeight="1" x14ac:dyDescent="0.2">
      <c r="A49" s="144" t="str">
        <f>'t1'!A49</f>
        <v>CHIMICI CON ALTRI INCAR. PROF.LI (RAPP. ESCLUSIVO)</v>
      </c>
      <c r="B49" s="206" t="str">
        <f>'t1'!B49</f>
        <v>SD0A15</v>
      </c>
      <c r="C49" s="220"/>
      <c r="D49" s="221"/>
      <c r="E49" s="220"/>
      <c r="F49" s="221"/>
      <c r="G49" s="220"/>
      <c r="H49" s="221"/>
      <c r="I49" s="220"/>
      <c r="J49" s="221"/>
      <c r="K49" s="220"/>
      <c r="L49" s="221"/>
      <c r="M49" s="222"/>
      <c r="N49" s="223"/>
      <c r="O49" s="220"/>
      <c r="P49" s="221"/>
      <c r="Q49" s="220"/>
      <c r="R49" s="221"/>
      <c r="S49" s="224"/>
      <c r="T49" s="226"/>
      <c r="U49" s="224"/>
      <c r="V49" s="226"/>
      <c r="W49" s="411">
        <f t="shared" si="0"/>
        <v>0</v>
      </c>
      <c r="X49" s="413">
        <f t="shared" si="1"/>
        <v>0</v>
      </c>
      <c r="Y49" s="52">
        <f>'t1'!M49</f>
        <v>0</v>
      </c>
    </row>
    <row r="50" spans="1:25" ht="13.5" customHeight="1" x14ac:dyDescent="0.2">
      <c r="A50" s="144" t="str">
        <f>'t1'!A50</f>
        <v>CHIMICI CON ALTRI INCAR. PROF.LI (RAPP. NON ESCL.)</v>
      </c>
      <c r="B50" s="206" t="str">
        <f>'t1'!B50</f>
        <v>SD0014</v>
      </c>
      <c r="C50" s="220"/>
      <c r="D50" s="221"/>
      <c r="E50" s="220"/>
      <c r="F50" s="221"/>
      <c r="G50" s="220"/>
      <c r="H50" s="221"/>
      <c r="I50" s="220"/>
      <c r="J50" s="221"/>
      <c r="K50" s="220"/>
      <c r="L50" s="221"/>
      <c r="M50" s="222"/>
      <c r="N50" s="223"/>
      <c r="O50" s="220"/>
      <c r="P50" s="221"/>
      <c r="Q50" s="220"/>
      <c r="R50" s="221"/>
      <c r="S50" s="224"/>
      <c r="T50" s="226"/>
      <c r="U50" s="224"/>
      <c r="V50" s="226"/>
      <c r="W50" s="411">
        <f t="shared" si="0"/>
        <v>0</v>
      </c>
      <c r="X50" s="413">
        <f t="shared" si="1"/>
        <v>0</v>
      </c>
      <c r="Y50" s="52">
        <f>'t1'!M50</f>
        <v>0</v>
      </c>
    </row>
    <row r="51" spans="1:25" ht="13.5" customHeight="1" x14ac:dyDescent="0.2">
      <c r="A51" s="144" t="str">
        <f>'t1'!A51</f>
        <v>CHIMICI A T. DETERMINATO (ART. 15-SEPTIES D.LGS. 502/92)</v>
      </c>
      <c r="B51" s="206" t="str">
        <f>'t1'!B51</f>
        <v>SD0602</v>
      </c>
      <c r="C51" s="220"/>
      <c r="D51" s="221"/>
      <c r="E51" s="220"/>
      <c r="F51" s="221"/>
      <c r="G51" s="220"/>
      <c r="H51" s="221"/>
      <c r="I51" s="220"/>
      <c r="J51" s="221"/>
      <c r="K51" s="220"/>
      <c r="L51" s="221"/>
      <c r="M51" s="222"/>
      <c r="N51" s="223"/>
      <c r="O51" s="220"/>
      <c r="P51" s="221"/>
      <c r="Q51" s="220"/>
      <c r="R51" s="221"/>
      <c r="S51" s="224"/>
      <c r="T51" s="226"/>
      <c r="U51" s="224"/>
      <c r="V51" s="226"/>
      <c r="W51" s="411">
        <f t="shared" si="0"/>
        <v>0</v>
      </c>
      <c r="X51" s="413">
        <f t="shared" si="1"/>
        <v>0</v>
      </c>
      <c r="Y51" s="52">
        <f>'t1'!M51</f>
        <v>0</v>
      </c>
    </row>
    <row r="52" spans="1:25" ht="13.5" customHeight="1" x14ac:dyDescent="0.2">
      <c r="A52" s="144" t="str">
        <f>'t1'!A52</f>
        <v>FISICI CON INC. DI STRUTTURA COMPLESSA (RAPP. ESCLUSIVO)</v>
      </c>
      <c r="B52" s="206" t="str">
        <f>'t1'!B52</f>
        <v>SD0E42</v>
      </c>
      <c r="C52" s="220"/>
      <c r="D52" s="221"/>
      <c r="E52" s="220"/>
      <c r="F52" s="221"/>
      <c r="G52" s="220"/>
      <c r="H52" s="221"/>
      <c r="I52" s="220"/>
      <c r="J52" s="221"/>
      <c r="K52" s="220"/>
      <c r="L52" s="221"/>
      <c r="M52" s="222"/>
      <c r="N52" s="223"/>
      <c r="O52" s="220"/>
      <c r="P52" s="221"/>
      <c r="Q52" s="220"/>
      <c r="R52" s="221"/>
      <c r="S52" s="224"/>
      <c r="T52" s="226"/>
      <c r="U52" s="224"/>
      <c r="V52" s="226"/>
      <c r="W52" s="411">
        <f t="shared" si="0"/>
        <v>0</v>
      </c>
      <c r="X52" s="413">
        <f t="shared" si="1"/>
        <v>0</v>
      </c>
      <c r="Y52" s="52">
        <f>'t1'!M52</f>
        <v>0</v>
      </c>
    </row>
    <row r="53" spans="1:25" ht="13.5" customHeight="1" x14ac:dyDescent="0.2">
      <c r="A53" s="144" t="str">
        <f>'t1'!A53</f>
        <v>FISICI CON INC. DI STRUTTURA COMPLESSA (RAPP. NON ESCL.)</v>
      </c>
      <c r="B53" s="206" t="str">
        <f>'t1'!B53</f>
        <v>SD0N42</v>
      </c>
      <c r="C53" s="220"/>
      <c r="D53" s="221"/>
      <c r="E53" s="220"/>
      <c r="F53" s="221"/>
      <c r="G53" s="220"/>
      <c r="H53" s="221"/>
      <c r="I53" s="220"/>
      <c r="J53" s="221"/>
      <c r="K53" s="220"/>
      <c r="L53" s="221"/>
      <c r="M53" s="222"/>
      <c r="N53" s="223"/>
      <c r="O53" s="220"/>
      <c r="P53" s="221"/>
      <c r="Q53" s="220"/>
      <c r="R53" s="221"/>
      <c r="S53" s="224"/>
      <c r="T53" s="226"/>
      <c r="U53" s="224"/>
      <c r="V53" s="226"/>
      <c r="W53" s="411">
        <f t="shared" si="0"/>
        <v>0</v>
      </c>
      <c r="X53" s="413">
        <f t="shared" si="1"/>
        <v>0</v>
      </c>
      <c r="Y53" s="52">
        <f>'t1'!M53</f>
        <v>0</v>
      </c>
    </row>
    <row r="54" spans="1:25" ht="13.5" customHeight="1" x14ac:dyDescent="0.2">
      <c r="A54" s="144" t="str">
        <f>'t1'!A54</f>
        <v>FISICI CON INC. DI STRUTTURA SEMPLICE (RAPP. ESCLUSIVO)</v>
      </c>
      <c r="B54" s="206" t="str">
        <f>'t1'!B54</f>
        <v>SD0E41</v>
      </c>
      <c r="C54" s="220"/>
      <c r="D54" s="221"/>
      <c r="E54" s="220"/>
      <c r="F54" s="221"/>
      <c r="G54" s="220"/>
      <c r="H54" s="221"/>
      <c r="I54" s="220"/>
      <c r="J54" s="221"/>
      <c r="K54" s="220"/>
      <c r="L54" s="221"/>
      <c r="M54" s="222"/>
      <c r="N54" s="223"/>
      <c r="O54" s="220"/>
      <c r="P54" s="221"/>
      <c r="Q54" s="220"/>
      <c r="R54" s="221"/>
      <c r="S54" s="224"/>
      <c r="T54" s="226"/>
      <c r="U54" s="224"/>
      <c r="V54" s="226"/>
      <c r="W54" s="411">
        <f t="shared" si="0"/>
        <v>0</v>
      </c>
      <c r="X54" s="413">
        <f t="shared" si="1"/>
        <v>0</v>
      </c>
      <c r="Y54" s="52">
        <f>'t1'!M54</f>
        <v>0</v>
      </c>
    </row>
    <row r="55" spans="1:25" ht="13.5" customHeight="1" x14ac:dyDescent="0.2">
      <c r="A55" s="144" t="str">
        <f>'t1'!A55</f>
        <v>FISICI CON INC. DI STRUTTURA SEMPLICE (RAPP. NON ESCL.)</v>
      </c>
      <c r="B55" s="206" t="str">
        <f>'t1'!B55</f>
        <v>SD0N41</v>
      </c>
      <c r="C55" s="220"/>
      <c r="D55" s="221"/>
      <c r="E55" s="220"/>
      <c r="F55" s="221"/>
      <c r="G55" s="220"/>
      <c r="H55" s="221"/>
      <c r="I55" s="220"/>
      <c r="J55" s="221"/>
      <c r="K55" s="220"/>
      <c r="L55" s="221"/>
      <c r="M55" s="222"/>
      <c r="N55" s="223"/>
      <c r="O55" s="220"/>
      <c r="P55" s="221"/>
      <c r="Q55" s="220"/>
      <c r="R55" s="221"/>
      <c r="S55" s="224"/>
      <c r="T55" s="226"/>
      <c r="U55" s="224"/>
      <c r="V55" s="226"/>
      <c r="W55" s="411">
        <f t="shared" si="0"/>
        <v>0</v>
      </c>
      <c r="X55" s="413">
        <f t="shared" si="1"/>
        <v>0</v>
      </c>
      <c r="Y55" s="52">
        <f>'t1'!M55</f>
        <v>0</v>
      </c>
    </row>
    <row r="56" spans="1:25" ht="13.5" customHeight="1" x14ac:dyDescent="0.2">
      <c r="A56" s="144" t="str">
        <f>'t1'!A56</f>
        <v>FISICI CON ALTRI INCAR. PROF.LI (RAPP. ESCLUSIVO)</v>
      </c>
      <c r="B56" s="206" t="str">
        <f>'t1'!B56</f>
        <v>SD0A41</v>
      </c>
      <c r="C56" s="220"/>
      <c r="D56" s="221"/>
      <c r="E56" s="220"/>
      <c r="F56" s="221"/>
      <c r="G56" s="220"/>
      <c r="H56" s="221"/>
      <c r="I56" s="220"/>
      <c r="J56" s="221"/>
      <c r="K56" s="220"/>
      <c r="L56" s="221"/>
      <c r="M56" s="222"/>
      <c r="N56" s="223"/>
      <c r="O56" s="220"/>
      <c r="P56" s="221"/>
      <c r="Q56" s="220"/>
      <c r="R56" s="221"/>
      <c r="S56" s="224"/>
      <c r="T56" s="226"/>
      <c r="U56" s="224"/>
      <c r="V56" s="226"/>
      <c r="W56" s="411">
        <f t="shared" si="0"/>
        <v>0</v>
      </c>
      <c r="X56" s="413">
        <f t="shared" si="1"/>
        <v>0</v>
      </c>
      <c r="Y56" s="52">
        <f>'t1'!M56</f>
        <v>0</v>
      </c>
    </row>
    <row r="57" spans="1:25" ht="13.5" customHeight="1" x14ac:dyDescent="0.2">
      <c r="A57" s="144" t="str">
        <f>'t1'!A57</f>
        <v>FISICI CON ALTRI INCAR. PROF.LI (RAPP. NON ESCL.)</v>
      </c>
      <c r="B57" s="206" t="str">
        <f>'t1'!B57</f>
        <v>SD0040</v>
      </c>
      <c r="C57" s="220"/>
      <c r="D57" s="221"/>
      <c r="E57" s="220"/>
      <c r="F57" s="221"/>
      <c r="G57" s="220"/>
      <c r="H57" s="221"/>
      <c r="I57" s="220"/>
      <c r="J57" s="221"/>
      <c r="K57" s="220"/>
      <c r="L57" s="221"/>
      <c r="M57" s="222"/>
      <c r="N57" s="223"/>
      <c r="O57" s="220"/>
      <c r="P57" s="221"/>
      <c r="Q57" s="220"/>
      <c r="R57" s="221"/>
      <c r="S57" s="224"/>
      <c r="T57" s="226"/>
      <c r="U57" s="224"/>
      <c r="V57" s="226"/>
      <c r="W57" s="411">
        <f t="shared" si="0"/>
        <v>0</v>
      </c>
      <c r="X57" s="413">
        <f t="shared" si="1"/>
        <v>0</v>
      </c>
      <c r="Y57" s="52">
        <f>'t1'!M57</f>
        <v>0</v>
      </c>
    </row>
    <row r="58" spans="1:25" ht="13.5" customHeight="1" x14ac:dyDescent="0.2">
      <c r="A58" s="144" t="str">
        <f>'t1'!A58</f>
        <v>FISICI A T. DETERMINATO (ART. 15-SEPTIES D.LGS. 502/92)</v>
      </c>
      <c r="B58" s="206" t="str">
        <f>'t1'!B58</f>
        <v>SD0603</v>
      </c>
      <c r="C58" s="220"/>
      <c r="D58" s="221"/>
      <c r="E58" s="220"/>
      <c r="F58" s="221"/>
      <c r="G58" s="220"/>
      <c r="H58" s="221"/>
      <c r="I58" s="220"/>
      <c r="J58" s="221"/>
      <c r="K58" s="220"/>
      <c r="L58" s="221"/>
      <c r="M58" s="222"/>
      <c r="N58" s="223"/>
      <c r="O58" s="220"/>
      <c r="P58" s="221"/>
      <c r="Q58" s="220"/>
      <c r="R58" s="221"/>
      <c r="S58" s="224"/>
      <c r="T58" s="226"/>
      <c r="U58" s="224"/>
      <c r="V58" s="226"/>
      <c r="W58" s="411">
        <f t="shared" si="0"/>
        <v>0</v>
      </c>
      <c r="X58" s="413">
        <f t="shared" si="1"/>
        <v>0</v>
      </c>
      <c r="Y58" s="52">
        <f>'t1'!M58</f>
        <v>0</v>
      </c>
    </row>
    <row r="59" spans="1:25" ht="13.5" customHeight="1" x14ac:dyDescent="0.2">
      <c r="A59" s="144" t="str">
        <f>'t1'!A59</f>
        <v>PSICOLOGI CON INC. DI STRUTTURA COMPLESSA (RAPP. ESCLUSIVO)</v>
      </c>
      <c r="B59" s="206" t="str">
        <f>'t1'!B59</f>
        <v>SD0E66</v>
      </c>
      <c r="C59" s="220"/>
      <c r="D59" s="221"/>
      <c r="E59" s="220"/>
      <c r="F59" s="221"/>
      <c r="G59" s="220"/>
      <c r="H59" s="221"/>
      <c r="I59" s="220"/>
      <c r="J59" s="221"/>
      <c r="K59" s="220"/>
      <c r="L59" s="221"/>
      <c r="M59" s="222"/>
      <c r="N59" s="223"/>
      <c r="O59" s="220"/>
      <c r="P59" s="221"/>
      <c r="Q59" s="220"/>
      <c r="R59" s="221"/>
      <c r="S59" s="224"/>
      <c r="T59" s="226"/>
      <c r="U59" s="224"/>
      <c r="V59" s="226"/>
      <c r="W59" s="411">
        <f t="shared" si="0"/>
        <v>0</v>
      </c>
      <c r="X59" s="413">
        <f t="shared" si="1"/>
        <v>0</v>
      </c>
      <c r="Y59" s="52">
        <f>'t1'!M59</f>
        <v>0</v>
      </c>
    </row>
    <row r="60" spans="1:25" ht="13.5" customHeight="1" x14ac:dyDescent="0.2">
      <c r="A60" s="144" t="str">
        <f>'t1'!A60</f>
        <v>PSICOLOGI CON INC. DI STRUTTURA COMPLESSA (RAPP. NON ESCL.)</v>
      </c>
      <c r="B60" s="206" t="str">
        <f>'t1'!B60</f>
        <v>SD0N66</v>
      </c>
      <c r="C60" s="220"/>
      <c r="D60" s="221"/>
      <c r="E60" s="220"/>
      <c r="F60" s="221"/>
      <c r="G60" s="220"/>
      <c r="H60" s="221"/>
      <c r="I60" s="220"/>
      <c r="J60" s="221"/>
      <c r="K60" s="220"/>
      <c r="L60" s="221"/>
      <c r="M60" s="222"/>
      <c r="N60" s="223"/>
      <c r="O60" s="220"/>
      <c r="P60" s="221"/>
      <c r="Q60" s="220"/>
      <c r="R60" s="221"/>
      <c r="S60" s="224"/>
      <c r="T60" s="226"/>
      <c r="U60" s="224"/>
      <c r="V60" s="226"/>
      <c r="W60" s="411">
        <f t="shared" si="0"/>
        <v>0</v>
      </c>
      <c r="X60" s="413">
        <f t="shared" si="1"/>
        <v>0</v>
      </c>
      <c r="Y60" s="52">
        <f>'t1'!M60</f>
        <v>0</v>
      </c>
    </row>
    <row r="61" spans="1:25" ht="13.5" customHeight="1" x14ac:dyDescent="0.2">
      <c r="A61" s="144" t="str">
        <f>'t1'!A61</f>
        <v>PSICOLOGI CON INC. DI STRUTTURA SEMPLICE (RAPP. ESCLUSIVO)</v>
      </c>
      <c r="B61" s="206" t="str">
        <f>'t1'!B61</f>
        <v>SD0E65</v>
      </c>
      <c r="C61" s="220"/>
      <c r="D61" s="221"/>
      <c r="E61" s="220"/>
      <c r="F61" s="221"/>
      <c r="G61" s="220"/>
      <c r="H61" s="221"/>
      <c r="I61" s="220"/>
      <c r="J61" s="221"/>
      <c r="K61" s="220"/>
      <c r="L61" s="221"/>
      <c r="M61" s="222"/>
      <c r="N61" s="223"/>
      <c r="O61" s="220"/>
      <c r="P61" s="221"/>
      <c r="Q61" s="220"/>
      <c r="R61" s="221"/>
      <c r="S61" s="224"/>
      <c r="T61" s="226"/>
      <c r="U61" s="224"/>
      <c r="V61" s="226"/>
      <c r="W61" s="411">
        <f t="shared" si="0"/>
        <v>0</v>
      </c>
      <c r="X61" s="413">
        <f t="shared" si="1"/>
        <v>0</v>
      </c>
      <c r="Y61" s="52">
        <f>'t1'!M61</f>
        <v>0</v>
      </c>
    </row>
    <row r="62" spans="1:25" ht="13.5" customHeight="1" x14ac:dyDescent="0.2">
      <c r="A62" s="144" t="str">
        <f>'t1'!A62</f>
        <v>PSICOLOGI CON INC. DI STRUTTURA SEMPLICE (RAPP. NON ESCL.)</v>
      </c>
      <c r="B62" s="206" t="str">
        <f>'t1'!B62</f>
        <v>SD0N65</v>
      </c>
      <c r="C62" s="220"/>
      <c r="D62" s="221"/>
      <c r="E62" s="220"/>
      <c r="F62" s="221"/>
      <c r="G62" s="220"/>
      <c r="H62" s="221"/>
      <c r="I62" s="220"/>
      <c r="J62" s="221"/>
      <c r="K62" s="220"/>
      <c r="L62" s="221"/>
      <c r="M62" s="222"/>
      <c r="N62" s="223"/>
      <c r="O62" s="220"/>
      <c r="P62" s="221"/>
      <c r="Q62" s="220"/>
      <c r="R62" s="221"/>
      <c r="S62" s="224"/>
      <c r="T62" s="226"/>
      <c r="U62" s="224"/>
      <c r="V62" s="226"/>
      <c r="W62" s="411">
        <f t="shared" si="0"/>
        <v>0</v>
      </c>
      <c r="X62" s="413">
        <f t="shared" si="1"/>
        <v>0</v>
      </c>
      <c r="Y62" s="52">
        <f>'t1'!M62</f>
        <v>0</v>
      </c>
    </row>
    <row r="63" spans="1:25" ht="13.5" customHeight="1" x14ac:dyDescent="0.2">
      <c r="A63" s="144" t="str">
        <f>'t1'!A63</f>
        <v>PSICOLOGI CON ALTRI INCAR. PROF.LI (RAPP. ESCLUSIVO)</v>
      </c>
      <c r="B63" s="206" t="str">
        <f>'t1'!B63</f>
        <v>SD0A65</v>
      </c>
      <c r="C63" s="220"/>
      <c r="D63" s="221"/>
      <c r="E63" s="220"/>
      <c r="F63" s="221"/>
      <c r="G63" s="220"/>
      <c r="H63" s="221"/>
      <c r="I63" s="220"/>
      <c r="J63" s="221"/>
      <c r="K63" s="220"/>
      <c r="L63" s="221"/>
      <c r="M63" s="222"/>
      <c r="N63" s="223"/>
      <c r="O63" s="220"/>
      <c r="P63" s="221"/>
      <c r="Q63" s="220"/>
      <c r="R63" s="221"/>
      <c r="S63" s="224"/>
      <c r="T63" s="226"/>
      <c r="U63" s="224"/>
      <c r="V63" s="226"/>
      <c r="W63" s="411">
        <f t="shared" si="0"/>
        <v>0</v>
      </c>
      <c r="X63" s="413">
        <f t="shared" si="1"/>
        <v>0</v>
      </c>
      <c r="Y63" s="52">
        <f>'t1'!M63</f>
        <v>0</v>
      </c>
    </row>
    <row r="64" spans="1:25" ht="13.5" customHeight="1" x14ac:dyDescent="0.2">
      <c r="A64" s="144" t="str">
        <f>'t1'!A64</f>
        <v>PSICOLOGI CON ALTRI INCAR. PROF.LI (RAPP. NON ESCL.)</v>
      </c>
      <c r="B64" s="206" t="str">
        <f>'t1'!B64</f>
        <v>SD0064</v>
      </c>
      <c r="C64" s="220"/>
      <c r="D64" s="221"/>
      <c r="E64" s="220"/>
      <c r="F64" s="221"/>
      <c r="G64" s="220"/>
      <c r="H64" s="221"/>
      <c r="I64" s="220"/>
      <c r="J64" s="221"/>
      <c r="K64" s="220"/>
      <c r="L64" s="221"/>
      <c r="M64" s="222"/>
      <c r="N64" s="223"/>
      <c r="O64" s="220"/>
      <c r="P64" s="221"/>
      <c r="Q64" s="220"/>
      <c r="R64" s="221"/>
      <c r="S64" s="224"/>
      <c r="T64" s="226"/>
      <c r="U64" s="224"/>
      <c r="V64" s="226"/>
      <c r="W64" s="411">
        <f t="shared" si="0"/>
        <v>0</v>
      </c>
      <c r="X64" s="413">
        <f t="shared" si="1"/>
        <v>0</v>
      </c>
      <c r="Y64" s="52">
        <f>'t1'!M64</f>
        <v>0</v>
      </c>
    </row>
    <row r="65" spans="1:25" ht="13.5" customHeight="1" x14ac:dyDescent="0.2">
      <c r="A65" s="144" t="str">
        <f>'t1'!A65</f>
        <v>PSICOLOGI A T. DETERMINATO (ART. 15-SEPTIES D.LGS. 502/92)</v>
      </c>
      <c r="B65" s="206" t="str">
        <f>'t1'!B65</f>
        <v>SD0604</v>
      </c>
      <c r="C65" s="220"/>
      <c r="D65" s="221"/>
      <c r="E65" s="220"/>
      <c r="F65" s="221"/>
      <c r="G65" s="220"/>
      <c r="H65" s="221"/>
      <c r="I65" s="220"/>
      <c r="J65" s="221"/>
      <c r="K65" s="220"/>
      <c r="L65" s="221"/>
      <c r="M65" s="222"/>
      <c r="N65" s="223"/>
      <c r="O65" s="220"/>
      <c r="P65" s="221"/>
      <c r="Q65" s="220"/>
      <c r="R65" s="221"/>
      <c r="S65" s="224"/>
      <c r="T65" s="226"/>
      <c r="U65" s="224"/>
      <c r="V65" s="226"/>
      <c r="W65" s="411">
        <f t="shared" si="0"/>
        <v>0</v>
      </c>
      <c r="X65" s="413">
        <f t="shared" si="1"/>
        <v>0</v>
      </c>
      <c r="Y65" s="52">
        <f>'t1'!M65</f>
        <v>0</v>
      </c>
    </row>
    <row r="66" spans="1:25" ht="13.5" customHeight="1" x14ac:dyDescent="0.2">
      <c r="A66" s="144" t="str">
        <f>'t1'!A66</f>
        <v>DIRIGENTE PROF. SANIT. INFERM/OSTETRICA (INC. STRUT. COMPL.)</v>
      </c>
      <c r="B66" s="206" t="str">
        <f>'t1'!B66</f>
        <v>SD0CO1</v>
      </c>
      <c r="C66" s="220"/>
      <c r="D66" s="221"/>
      <c r="E66" s="220"/>
      <c r="F66" s="221"/>
      <c r="G66" s="220"/>
      <c r="H66" s="221"/>
      <c r="I66" s="220"/>
      <c r="J66" s="221"/>
      <c r="K66" s="220"/>
      <c r="L66" s="221"/>
      <c r="M66" s="222"/>
      <c r="N66" s="223"/>
      <c r="O66" s="220"/>
      <c r="P66" s="221"/>
      <c r="Q66" s="220"/>
      <c r="R66" s="221"/>
      <c r="S66" s="224"/>
      <c r="T66" s="226"/>
      <c r="U66" s="224"/>
      <c r="V66" s="226"/>
      <c r="W66" s="411">
        <f t="shared" si="0"/>
        <v>0</v>
      </c>
      <c r="X66" s="413">
        <f t="shared" si="1"/>
        <v>0</v>
      </c>
      <c r="Y66" s="52">
        <f>'t1'!M66</f>
        <v>0</v>
      </c>
    </row>
    <row r="67" spans="1:25" ht="13.5" customHeight="1" x14ac:dyDescent="0.2">
      <c r="A67" s="144" t="str">
        <f>'t1'!A67</f>
        <v>DIRIGENTE PROF. SANIT. INFERM/OSTETRICA (INC. STRUT. SEMPL.)</v>
      </c>
      <c r="B67" s="206" t="str">
        <f>'t1'!B67</f>
        <v>SD0SE1</v>
      </c>
      <c r="C67" s="220"/>
      <c r="D67" s="221"/>
      <c r="E67" s="220"/>
      <c r="F67" s="221"/>
      <c r="G67" s="220"/>
      <c r="H67" s="221"/>
      <c r="I67" s="220"/>
      <c r="J67" s="221"/>
      <c r="K67" s="220"/>
      <c r="L67" s="221"/>
      <c r="M67" s="222"/>
      <c r="N67" s="223"/>
      <c r="O67" s="220"/>
      <c r="P67" s="221"/>
      <c r="Q67" s="220"/>
      <c r="R67" s="221"/>
      <c r="S67" s="224"/>
      <c r="T67" s="226"/>
      <c r="U67" s="224"/>
      <c r="V67" s="226"/>
      <c r="W67" s="411">
        <f t="shared" si="0"/>
        <v>0</v>
      </c>
      <c r="X67" s="413">
        <f t="shared" si="1"/>
        <v>0</v>
      </c>
      <c r="Y67" s="52">
        <f>'t1'!M67</f>
        <v>0</v>
      </c>
    </row>
    <row r="68" spans="1:25" ht="13.5" customHeight="1" x14ac:dyDescent="0.2">
      <c r="A68" s="144" t="str">
        <f>'t1'!A68</f>
        <v>DIRIGENTE PROF. SANIT. INFERM/OSTETRICA (ALTRI INC. PROF.LI)</v>
      </c>
      <c r="B68" s="206" t="str">
        <f>'t1'!B68</f>
        <v>SD0AI1</v>
      </c>
      <c r="C68" s="220"/>
      <c r="D68" s="221"/>
      <c r="E68" s="220"/>
      <c r="F68" s="221"/>
      <c r="G68" s="220"/>
      <c r="H68" s="221"/>
      <c r="I68" s="220"/>
      <c r="J68" s="221"/>
      <c r="K68" s="220"/>
      <c r="L68" s="221"/>
      <c r="M68" s="222"/>
      <c r="N68" s="223"/>
      <c r="O68" s="220"/>
      <c r="P68" s="221"/>
      <c r="Q68" s="220"/>
      <c r="R68" s="221"/>
      <c r="S68" s="224"/>
      <c r="T68" s="226"/>
      <c r="U68" s="224"/>
      <c r="V68" s="226"/>
      <c r="W68" s="411">
        <f t="shared" si="0"/>
        <v>0</v>
      </c>
      <c r="X68" s="413">
        <f t="shared" si="1"/>
        <v>0</v>
      </c>
      <c r="Y68" s="52">
        <f>'t1'!M68</f>
        <v>0</v>
      </c>
    </row>
    <row r="69" spans="1:25" ht="13.5" customHeight="1" x14ac:dyDescent="0.2">
      <c r="A69" s="144" t="str">
        <f>'t1'!A69</f>
        <v>DIR. PROF.SAN.INFERM/OSTET T.DET.ART.15-SEPTIES DLGS 502/92</v>
      </c>
      <c r="B69" s="206" t="str">
        <f>'t1'!B69</f>
        <v>SD048B</v>
      </c>
      <c r="C69" s="220"/>
      <c r="D69" s="221"/>
      <c r="E69" s="220"/>
      <c r="F69" s="221"/>
      <c r="G69" s="220"/>
      <c r="H69" s="221"/>
      <c r="I69" s="220"/>
      <c r="J69" s="221"/>
      <c r="K69" s="220"/>
      <c r="L69" s="221"/>
      <c r="M69" s="222"/>
      <c r="N69" s="223"/>
      <c r="O69" s="220"/>
      <c r="P69" s="221"/>
      <c r="Q69" s="220"/>
      <c r="R69" s="221"/>
      <c r="S69" s="224"/>
      <c r="T69" s="226"/>
      <c r="U69" s="224"/>
      <c r="V69" s="226"/>
      <c r="W69" s="411">
        <f t="shared" si="0"/>
        <v>0</v>
      </c>
      <c r="X69" s="413">
        <f t="shared" si="1"/>
        <v>0</v>
      </c>
      <c r="Y69" s="52">
        <f>'t1'!M69</f>
        <v>0</v>
      </c>
    </row>
    <row r="70" spans="1:25" ht="13.5" customHeight="1" x14ac:dyDescent="0.2">
      <c r="A70" s="144" t="str">
        <f>'t1'!A70</f>
        <v>DIRIGENTE PROF. SANIT. RIABILITATIVE (INC. STRUT. COMPL.)</v>
      </c>
      <c r="B70" s="206" t="str">
        <f>'t1'!B70</f>
        <v>SD0CO2</v>
      </c>
      <c r="C70" s="220"/>
      <c r="D70" s="221"/>
      <c r="E70" s="220"/>
      <c r="F70" s="221"/>
      <c r="G70" s="220"/>
      <c r="H70" s="221"/>
      <c r="I70" s="220"/>
      <c r="J70" s="221"/>
      <c r="K70" s="220"/>
      <c r="L70" s="221"/>
      <c r="M70" s="222"/>
      <c r="N70" s="223"/>
      <c r="O70" s="220"/>
      <c r="P70" s="221"/>
      <c r="Q70" s="220"/>
      <c r="R70" s="221"/>
      <c r="S70" s="224"/>
      <c r="T70" s="226"/>
      <c r="U70" s="224"/>
      <c r="V70" s="226"/>
      <c r="W70" s="411">
        <f t="shared" si="0"/>
        <v>0</v>
      </c>
      <c r="X70" s="413">
        <f t="shared" si="1"/>
        <v>0</v>
      </c>
      <c r="Y70" s="52">
        <f>'t1'!M70</f>
        <v>0</v>
      </c>
    </row>
    <row r="71" spans="1:25" ht="13.5" customHeight="1" x14ac:dyDescent="0.2">
      <c r="A71" s="144" t="str">
        <f>'t1'!A71</f>
        <v>DIRIGENTE PROF. SANIT. RIABILITATIVE (INC. STRUT. SEMPL.)</v>
      </c>
      <c r="B71" s="206" t="str">
        <f>'t1'!B71</f>
        <v>SD0SE2</v>
      </c>
      <c r="C71" s="220"/>
      <c r="D71" s="221"/>
      <c r="E71" s="220"/>
      <c r="F71" s="221"/>
      <c r="G71" s="220"/>
      <c r="H71" s="221"/>
      <c r="I71" s="220"/>
      <c r="J71" s="221"/>
      <c r="K71" s="220"/>
      <c r="L71" s="221"/>
      <c r="M71" s="222"/>
      <c r="N71" s="223"/>
      <c r="O71" s="220"/>
      <c r="P71" s="221"/>
      <c r="Q71" s="220"/>
      <c r="R71" s="221"/>
      <c r="S71" s="224"/>
      <c r="T71" s="226"/>
      <c r="U71" s="224"/>
      <c r="V71" s="226"/>
      <c r="W71" s="411">
        <f t="shared" si="0"/>
        <v>0</v>
      </c>
      <c r="X71" s="413">
        <f t="shared" si="1"/>
        <v>0</v>
      </c>
      <c r="Y71" s="52">
        <f>'t1'!M71</f>
        <v>0</v>
      </c>
    </row>
    <row r="72" spans="1:25" ht="13.5" customHeight="1" x14ac:dyDescent="0.2">
      <c r="A72" s="144" t="str">
        <f>'t1'!A72</f>
        <v>DIRIGENTE PROF. SANIT. RIABILITATIVE (ALTRI INC. PROF.LI)</v>
      </c>
      <c r="B72" s="206" t="str">
        <f>'t1'!B72</f>
        <v>SD0AI2</v>
      </c>
      <c r="C72" s="220"/>
      <c r="D72" s="221"/>
      <c r="E72" s="220"/>
      <c r="F72" s="221"/>
      <c r="G72" s="220"/>
      <c r="H72" s="221"/>
      <c r="I72" s="220"/>
      <c r="J72" s="221"/>
      <c r="K72" s="220"/>
      <c r="L72" s="221"/>
      <c r="M72" s="222"/>
      <c r="N72" s="223"/>
      <c r="O72" s="220"/>
      <c r="P72" s="221"/>
      <c r="Q72" s="220"/>
      <c r="R72" s="221"/>
      <c r="S72" s="224"/>
      <c r="T72" s="226"/>
      <c r="U72" s="224"/>
      <c r="V72" s="226"/>
      <c r="W72" s="411">
        <f t="shared" ref="W72:W139" si="2">SUM(C72,E72,G72,I72,K72,M72,O72,Q72,S72,U72)</f>
        <v>0</v>
      </c>
      <c r="X72" s="413">
        <f t="shared" ref="X72:X139" si="3">SUM(D72,F72,H72,J72,L72,N72,P72,R72,T72,V72)</f>
        <v>0</v>
      </c>
      <c r="Y72" s="52">
        <f>'t1'!M72</f>
        <v>0</v>
      </c>
    </row>
    <row r="73" spans="1:25" ht="13.5" customHeight="1" x14ac:dyDescent="0.2">
      <c r="A73" s="144" t="str">
        <f>'t1'!A73</f>
        <v>DIR. PROF. SAN. RIABILITAT. T.DET.ART.15-SEPTIES DLGS 502/92</v>
      </c>
      <c r="B73" s="206" t="str">
        <f>'t1'!B73</f>
        <v>SD048C</v>
      </c>
      <c r="C73" s="220"/>
      <c r="D73" s="221"/>
      <c r="E73" s="220"/>
      <c r="F73" s="221"/>
      <c r="G73" s="220"/>
      <c r="H73" s="221"/>
      <c r="I73" s="220"/>
      <c r="J73" s="221"/>
      <c r="K73" s="220"/>
      <c r="L73" s="221"/>
      <c r="M73" s="222"/>
      <c r="N73" s="223"/>
      <c r="O73" s="220"/>
      <c r="P73" s="221"/>
      <c r="Q73" s="220"/>
      <c r="R73" s="221"/>
      <c r="S73" s="224"/>
      <c r="T73" s="226"/>
      <c r="U73" s="224"/>
      <c r="V73" s="226"/>
      <c r="W73" s="411">
        <f t="shared" si="2"/>
        <v>0</v>
      </c>
      <c r="X73" s="413">
        <f t="shared" si="3"/>
        <v>0</v>
      </c>
      <c r="Y73" s="52">
        <f>'t1'!M73</f>
        <v>0</v>
      </c>
    </row>
    <row r="74" spans="1:25" ht="13.5" customHeight="1" x14ac:dyDescent="0.2">
      <c r="A74" s="144" t="str">
        <f>'t1'!A74</f>
        <v>DIRIGENTE PROF. TECNICO SANITARIE (INC. STRUT. COMPL.)</v>
      </c>
      <c r="B74" s="206" t="str">
        <f>'t1'!B74</f>
        <v>SD0CO3</v>
      </c>
      <c r="C74" s="220"/>
      <c r="D74" s="221"/>
      <c r="E74" s="220"/>
      <c r="F74" s="221"/>
      <c r="G74" s="220"/>
      <c r="H74" s="221"/>
      <c r="I74" s="220"/>
      <c r="J74" s="221"/>
      <c r="K74" s="220"/>
      <c r="L74" s="221"/>
      <c r="M74" s="222"/>
      <c r="N74" s="223"/>
      <c r="O74" s="220"/>
      <c r="P74" s="221"/>
      <c r="Q74" s="220"/>
      <c r="R74" s="221"/>
      <c r="S74" s="224"/>
      <c r="T74" s="226"/>
      <c r="U74" s="224"/>
      <c r="V74" s="226"/>
      <c r="W74" s="411">
        <f t="shared" si="2"/>
        <v>0</v>
      </c>
      <c r="X74" s="413">
        <f t="shared" si="3"/>
        <v>0</v>
      </c>
      <c r="Y74" s="52">
        <f>'t1'!M74</f>
        <v>0</v>
      </c>
    </row>
    <row r="75" spans="1:25" ht="13.5" customHeight="1" x14ac:dyDescent="0.2">
      <c r="A75" s="144" t="str">
        <f>'t1'!A75</f>
        <v>DIRIGENTE PROF. TECNICO SANITARIE (INC. STRUT. SEMPL.)</v>
      </c>
      <c r="B75" s="206" t="str">
        <f>'t1'!B75</f>
        <v>SD0SE3</v>
      </c>
      <c r="C75" s="220"/>
      <c r="D75" s="221"/>
      <c r="E75" s="220"/>
      <c r="F75" s="221"/>
      <c r="G75" s="220"/>
      <c r="H75" s="221"/>
      <c r="I75" s="220"/>
      <c r="J75" s="221"/>
      <c r="K75" s="220"/>
      <c r="L75" s="221"/>
      <c r="M75" s="222"/>
      <c r="N75" s="223"/>
      <c r="O75" s="220"/>
      <c r="P75" s="221"/>
      <c r="Q75" s="220"/>
      <c r="R75" s="221"/>
      <c r="S75" s="224"/>
      <c r="T75" s="226"/>
      <c r="U75" s="224"/>
      <c r="V75" s="226"/>
      <c r="W75" s="411">
        <f t="shared" si="2"/>
        <v>0</v>
      </c>
      <c r="X75" s="413">
        <f t="shared" si="3"/>
        <v>0</v>
      </c>
      <c r="Y75" s="52">
        <f>'t1'!M75</f>
        <v>0</v>
      </c>
    </row>
    <row r="76" spans="1:25" ht="13.5" customHeight="1" x14ac:dyDescent="0.2">
      <c r="A76" s="144" t="str">
        <f>'t1'!A76</f>
        <v>DIRIGENTE PROF. TECNICO SANITARIE (ALTRI INC. PROF.LI)</v>
      </c>
      <c r="B76" s="206" t="str">
        <f>'t1'!B76</f>
        <v>SD0AI3</v>
      </c>
      <c r="C76" s="220"/>
      <c r="D76" s="221"/>
      <c r="E76" s="220"/>
      <c r="F76" s="221"/>
      <c r="G76" s="220"/>
      <c r="H76" s="221"/>
      <c r="I76" s="220"/>
      <c r="J76" s="221"/>
      <c r="K76" s="220"/>
      <c r="L76" s="221"/>
      <c r="M76" s="222"/>
      <c r="N76" s="223"/>
      <c r="O76" s="220"/>
      <c r="P76" s="221"/>
      <c r="Q76" s="220"/>
      <c r="R76" s="221"/>
      <c r="S76" s="224"/>
      <c r="T76" s="226"/>
      <c r="U76" s="224"/>
      <c r="V76" s="226"/>
      <c r="W76" s="411">
        <f t="shared" si="2"/>
        <v>0</v>
      </c>
      <c r="X76" s="413">
        <f t="shared" si="3"/>
        <v>0</v>
      </c>
      <c r="Y76" s="52">
        <f>'t1'!M76</f>
        <v>0</v>
      </c>
    </row>
    <row r="77" spans="1:25" ht="13.5" customHeight="1" x14ac:dyDescent="0.2">
      <c r="A77" s="144" t="str">
        <f>'t1'!A77</f>
        <v>DIR. PROF.TECNICO SANITARIE T.DET.ART.15-SEPTIES DLGS 502/92</v>
      </c>
      <c r="B77" s="206" t="str">
        <f>'t1'!B77</f>
        <v>SD048D</v>
      </c>
      <c r="C77" s="220"/>
      <c r="D77" s="221"/>
      <c r="E77" s="220"/>
      <c r="F77" s="221"/>
      <c r="G77" s="220"/>
      <c r="H77" s="221"/>
      <c r="I77" s="220"/>
      <c r="J77" s="221"/>
      <c r="K77" s="220"/>
      <c r="L77" s="221"/>
      <c r="M77" s="222"/>
      <c r="N77" s="223"/>
      <c r="O77" s="220"/>
      <c r="P77" s="221"/>
      <c r="Q77" s="220"/>
      <c r="R77" s="221"/>
      <c r="S77" s="224"/>
      <c r="T77" s="226"/>
      <c r="U77" s="224"/>
      <c r="V77" s="226"/>
      <c r="W77" s="411">
        <f t="shared" si="2"/>
        <v>0</v>
      </c>
      <c r="X77" s="413">
        <f t="shared" si="3"/>
        <v>0</v>
      </c>
      <c r="Y77" s="52">
        <f>'t1'!M77</f>
        <v>0</v>
      </c>
    </row>
    <row r="78" spans="1:25" ht="13.5" customHeight="1" x14ac:dyDescent="0.2">
      <c r="A78" s="144" t="str">
        <f>'t1'!A78</f>
        <v>DIRIGENTE PROF.TECNICHE DELLA PREVENZIONE (INC.STRUT.COMPL.)</v>
      </c>
      <c r="B78" s="206" t="str">
        <f>'t1'!B78</f>
        <v>SD0CO4</v>
      </c>
      <c r="C78" s="220"/>
      <c r="D78" s="221"/>
      <c r="E78" s="220"/>
      <c r="F78" s="221"/>
      <c r="G78" s="220"/>
      <c r="H78" s="221"/>
      <c r="I78" s="220"/>
      <c r="J78" s="221"/>
      <c r="K78" s="220"/>
      <c r="L78" s="221"/>
      <c r="M78" s="222"/>
      <c r="N78" s="223"/>
      <c r="O78" s="220"/>
      <c r="P78" s="221"/>
      <c r="Q78" s="220"/>
      <c r="R78" s="221"/>
      <c r="S78" s="224"/>
      <c r="T78" s="226"/>
      <c r="U78" s="224"/>
      <c r="V78" s="226"/>
      <c r="W78" s="411">
        <f t="shared" si="2"/>
        <v>0</v>
      </c>
      <c r="X78" s="413">
        <f t="shared" si="3"/>
        <v>0</v>
      </c>
      <c r="Y78" s="52">
        <f>'t1'!M78</f>
        <v>0</v>
      </c>
    </row>
    <row r="79" spans="1:25" ht="13.5" customHeight="1" x14ac:dyDescent="0.2">
      <c r="A79" s="144" t="str">
        <f>'t1'!A79</f>
        <v>DIRIGENTE PROF.TECNICHE DELLA PREVENZIONE (INC.STRUT.SEMPL.)</v>
      </c>
      <c r="B79" s="206" t="str">
        <f>'t1'!B79</f>
        <v>SD0SE4</v>
      </c>
      <c r="C79" s="220"/>
      <c r="D79" s="221"/>
      <c r="E79" s="220"/>
      <c r="F79" s="221"/>
      <c r="G79" s="220"/>
      <c r="H79" s="221"/>
      <c r="I79" s="220"/>
      <c r="J79" s="221"/>
      <c r="K79" s="220"/>
      <c r="L79" s="221"/>
      <c r="M79" s="222"/>
      <c r="N79" s="223"/>
      <c r="O79" s="220"/>
      <c r="P79" s="221"/>
      <c r="Q79" s="220"/>
      <c r="R79" s="221"/>
      <c r="S79" s="224"/>
      <c r="T79" s="226"/>
      <c r="U79" s="224"/>
      <c r="V79" s="226"/>
      <c r="W79" s="411">
        <f t="shared" si="2"/>
        <v>0</v>
      </c>
      <c r="X79" s="413">
        <f t="shared" si="3"/>
        <v>0</v>
      </c>
      <c r="Y79" s="52">
        <f>'t1'!M79</f>
        <v>0</v>
      </c>
    </row>
    <row r="80" spans="1:25" ht="13.5" customHeight="1" x14ac:dyDescent="0.2">
      <c r="A80" s="144" t="str">
        <f>'t1'!A80</f>
        <v>DIRIGENTE PROF.TECNICHE DELLA PREVENZIONE(ALTRI INC.PROF.LI)</v>
      </c>
      <c r="B80" s="206" t="str">
        <f>'t1'!B80</f>
        <v>SD0AI4</v>
      </c>
      <c r="C80" s="220"/>
      <c r="D80" s="221"/>
      <c r="E80" s="220"/>
      <c r="F80" s="221"/>
      <c r="G80" s="220"/>
      <c r="H80" s="221"/>
      <c r="I80" s="220"/>
      <c r="J80" s="221"/>
      <c r="K80" s="220"/>
      <c r="L80" s="221"/>
      <c r="M80" s="222"/>
      <c r="N80" s="223"/>
      <c r="O80" s="220"/>
      <c r="P80" s="221"/>
      <c r="Q80" s="220"/>
      <c r="R80" s="221"/>
      <c r="S80" s="224"/>
      <c r="T80" s="226"/>
      <c r="U80" s="224"/>
      <c r="V80" s="226"/>
      <c r="W80" s="411">
        <f t="shared" si="2"/>
        <v>0</v>
      </c>
      <c r="X80" s="413">
        <f t="shared" si="3"/>
        <v>0</v>
      </c>
      <c r="Y80" s="52">
        <f>'t1'!M80</f>
        <v>0</v>
      </c>
    </row>
    <row r="81" spans="1:25" ht="13.5" customHeight="1" x14ac:dyDescent="0.2">
      <c r="A81" s="144" t="str">
        <f>'t1'!A81</f>
        <v>DIR. PROF.TECNICHE PREVENZ. T.DET.ART.15-SEPTIES DLGS 502/92</v>
      </c>
      <c r="B81" s="206" t="str">
        <f>'t1'!B81</f>
        <v>SD048E</v>
      </c>
      <c r="C81" s="220"/>
      <c r="D81" s="221"/>
      <c r="E81" s="220"/>
      <c r="F81" s="221"/>
      <c r="G81" s="220"/>
      <c r="H81" s="221"/>
      <c r="I81" s="220"/>
      <c r="J81" s="221"/>
      <c r="K81" s="220"/>
      <c r="L81" s="221"/>
      <c r="M81" s="222"/>
      <c r="N81" s="223"/>
      <c r="O81" s="220"/>
      <c r="P81" s="221"/>
      <c r="Q81" s="220"/>
      <c r="R81" s="221"/>
      <c r="S81" s="224"/>
      <c r="T81" s="226"/>
      <c r="U81" s="224"/>
      <c r="V81" s="226"/>
      <c r="W81" s="411">
        <f t="shared" si="2"/>
        <v>0</v>
      </c>
      <c r="X81" s="413">
        <f t="shared" si="3"/>
        <v>0</v>
      </c>
      <c r="Y81" s="52">
        <f>'t1'!M81</f>
        <v>0</v>
      </c>
    </row>
    <row r="82" spans="1:25" ht="13.5" customHeight="1" x14ac:dyDescent="0.2">
      <c r="A82" s="144" t="str">
        <f>'t1'!A82</f>
        <v>AVVOCATO DIRIG. CON INCARICO DI STRUTTURA COMPLESSA</v>
      </c>
      <c r="B82" s="206" t="str">
        <f>'t1'!B82</f>
        <v>PD0010</v>
      </c>
      <c r="C82" s="220"/>
      <c r="D82" s="221"/>
      <c r="E82" s="220"/>
      <c r="F82" s="221"/>
      <c r="G82" s="220"/>
      <c r="H82" s="221"/>
      <c r="I82" s="220"/>
      <c r="J82" s="221"/>
      <c r="K82" s="220"/>
      <c r="L82" s="221"/>
      <c r="M82" s="222"/>
      <c r="N82" s="223"/>
      <c r="O82" s="220"/>
      <c r="P82" s="221"/>
      <c r="Q82" s="220"/>
      <c r="R82" s="221"/>
      <c r="S82" s="224"/>
      <c r="T82" s="226"/>
      <c r="U82" s="224"/>
      <c r="V82" s="226"/>
      <c r="W82" s="411">
        <f t="shared" si="2"/>
        <v>0</v>
      </c>
      <c r="X82" s="413">
        <f t="shared" si="3"/>
        <v>0</v>
      </c>
      <c r="Y82" s="52">
        <f>'t1'!M82</f>
        <v>0</v>
      </c>
    </row>
    <row r="83" spans="1:25" ht="13.5" customHeight="1" x14ac:dyDescent="0.2">
      <c r="A83" s="144" t="str">
        <f>'t1'!A83</f>
        <v>AVVOCATO DIRIG. CON INCARICO DI STRUTTURA SEMPLICE</v>
      </c>
      <c r="B83" s="206" t="str">
        <f>'t1'!B83</f>
        <v>PD0S09</v>
      </c>
      <c r="C83" s="220"/>
      <c r="D83" s="221"/>
      <c r="E83" s="220"/>
      <c r="F83" s="221"/>
      <c r="G83" s="220"/>
      <c r="H83" s="221"/>
      <c r="I83" s="220"/>
      <c r="J83" s="221"/>
      <c r="K83" s="220"/>
      <c r="L83" s="221"/>
      <c r="M83" s="222"/>
      <c r="N83" s="223"/>
      <c r="O83" s="220"/>
      <c r="P83" s="221"/>
      <c r="Q83" s="220"/>
      <c r="R83" s="221"/>
      <c r="S83" s="224"/>
      <c r="T83" s="226"/>
      <c r="U83" s="224"/>
      <c r="V83" s="226"/>
      <c r="W83" s="411">
        <f t="shared" si="2"/>
        <v>0</v>
      </c>
      <c r="X83" s="413">
        <f t="shared" si="3"/>
        <v>0</v>
      </c>
      <c r="Y83" s="52">
        <f>'t1'!M83</f>
        <v>0</v>
      </c>
    </row>
    <row r="84" spans="1:25" ht="13.5" customHeight="1" x14ac:dyDescent="0.2">
      <c r="A84" s="144" t="str">
        <f>'t1'!A84</f>
        <v>AVVOCATO DIRIG. CON ALTRI INCAR.PROF.LI</v>
      </c>
      <c r="B84" s="206" t="str">
        <f>'t1'!B84</f>
        <v>PD0A09</v>
      </c>
      <c r="C84" s="220"/>
      <c r="D84" s="221"/>
      <c r="E84" s="220"/>
      <c r="F84" s="221"/>
      <c r="G84" s="220"/>
      <c r="H84" s="221"/>
      <c r="I84" s="220"/>
      <c r="J84" s="221"/>
      <c r="K84" s="220"/>
      <c r="L84" s="221"/>
      <c r="M84" s="222"/>
      <c r="N84" s="223"/>
      <c r="O84" s="220"/>
      <c r="P84" s="221"/>
      <c r="Q84" s="220"/>
      <c r="R84" s="221"/>
      <c r="S84" s="224"/>
      <c r="T84" s="226"/>
      <c r="U84" s="224"/>
      <c r="V84" s="226"/>
      <c r="W84" s="411">
        <f t="shared" si="2"/>
        <v>0</v>
      </c>
      <c r="X84" s="413">
        <f t="shared" si="3"/>
        <v>0</v>
      </c>
      <c r="Y84" s="52">
        <f>'t1'!M84</f>
        <v>0</v>
      </c>
    </row>
    <row r="85" spans="1:25" ht="13.5" customHeight="1" x14ac:dyDescent="0.2">
      <c r="A85" s="144" t="str">
        <f>'t1'!A85</f>
        <v>AVVOCATO DIR. A T. DETERMINATO(ART. 15-SEPTIES DLGS. 502/92)</v>
      </c>
      <c r="B85" s="206" t="str">
        <f>'t1'!B85</f>
        <v>PD0605</v>
      </c>
      <c r="C85" s="220"/>
      <c r="D85" s="221"/>
      <c r="E85" s="220"/>
      <c r="F85" s="221"/>
      <c r="G85" s="220"/>
      <c r="H85" s="221"/>
      <c r="I85" s="220"/>
      <c r="J85" s="221"/>
      <c r="K85" s="220"/>
      <c r="L85" s="221"/>
      <c r="M85" s="222"/>
      <c r="N85" s="223"/>
      <c r="O85" s="220"/>
      <c r="P85" s="221"/>
      <c r="Q85" s="220"/>
      <c r="R85" s="221"/>
      <c r="S85" s="224"/>
      <c r="T85" s="226"/>
      <c r="U85" s="224"/>
      <c r="V85" s="226"/>
      <c r="W85" s="411">
        <f t="shared" si="2"/>
        <v>0</v>
      </c>
      <c r="X85" s="413">
        <f t="shared" si="3"/>
        <v>0</v>
      </c>
      <c r="Y85" s="52">
        <f>'t1'!M85</f>
        <v>0</v>
      </c>
    </row>
    <row r="86" spans="1:25" ht="13.5" customHeight="1" x14ac:dyDescent="0.2">
      <c r="A86" s="144" t="str">
        <f>'t1'!A86</f>
        <v>INGEGNERE DIRIG. CON INCARICO DI STRUTTURA COMPLESSA</v>
      </c>
      <c r="B86" s="206" t="str">
        <f>'t1'!B86</f>
        <v>PD0046</v>
      </c>
      <c r="C86" s="220"/>
      <c r="D86" s="221"/>
      <c r="E86" s="220"/>
      <c r="F86" s="221"/>
      <c r="G86" s="220"/>
      <c r="H86" s="221"/>
      <c r="I86" s="220"/>
      <c r="J86" s="221"/>
      <c r="K86" s="220"/>
      <c r="L86" s="221"/>
      <c r="M86" s="222"/>
      <c r="N86" s="223"/>
      <c r="O86" s="220"/>
      <c r="P86" s="221"/>
      <c r="Q86" s="220"/>
      <c r="R86" s="221"/>
      <c r="S86" s="224"/>
      <c r="T86" s="226"/>
      <c r="U86" s="224"/>
      <c r="V86" s="226"/>
      <c r="W86" s="411">
        <f t="shared" si="2"/>
        <v>0</v>
      </c>
      <c r="X86" s="413">
        <f t="shared" si="3"/>
        <v>0</v>
      </c>
      <c r="Y86" s="52">
        <f>'t1'!M86</f>
        <v>0</v>
      </c>
    </row>
    <row r="87" spans="1:25" ht="13.5" customHeight="1" x14ac:dyDescent="0.2">
      <c r="A87" s="144" t="str">
        <f>'t1'!A87</f>
        <v>INGEGNERE DIRIG. CON INCARICO DI STRUTTURA SEMPLICE</v>
      </c>
      <c r="B87" s="206" t="str">
        <f>'t1'!B87</f>
        <v>PD0S45</v>
      </c>
      <c r="C87" s="220"/>
      <c r="D87" s="221"/>
      <c r="E87" s="220"/>
      <c r="F87" s="221"/>
      <c r="G87" s="220"/>
      <c r="H87" s="221"/>
      <c r="I87" s="220"/>
      <c r="J87" s="221"/>
      <c r="K87" s="220"/>
      <c r="L87" s="221"/>
      <c r="M87" s="222"/>
      <c r="N87" s="223"/>
      <c r="O87" s="220"/>
      <c r="P87" s="221"/>
      <c r="Q87" s="220"/>
      <c r="R87" s="221"/>
      <c r="S87" s="224"/>
      <c r="T87" s="226"/>
      <c r="U87" s="224"/>
      <c r="V87" s="226"/>
      <c r="W87" s="411">
        <f t="shared" si="2"/>
        <v>0</v>
      </c>
      <c r="X87" s="413">
        <f t="shared" si="3"/>
        <v>0</v>
      </c>
      <c r="Y87" s="52">
        <f>'t1'!M87</f>
        <v>0</v>
      </c>
    </row>
    <row r="88" spans="1:25" ht="13.5" customHeight="1" x14ac:dyDescent="0.2">
      <c r="A88" s="144" t="str">
        <f>'t1'!A88</f>
        <v>INGEGNERE DIRIG. CON ALTRI INCAR.PROF.LI</v>
      </c>
      <c r="B88" s="206" t="str">
        <f>'t1'!B88</f>
        <v>PD0A45</v>
      </c>
      <c r="C88" s="220"/>
      <c r="D88" s="221"/>
      <c r="E88" s="220"/>
      <c r="F88" s="221"/>
      <c r="G88" s="220"/>
      <c r="H88" s="221"/>
      <c r="I88" s="220"/>
      <c r="J88" s="221"/>
      <c r="K88" s="220"/>
      <c r="L88" s="221"/>
      <c r="M88" s="222"/>
      <c r="N88" s="223"/>
      <c r="O88" s="220"/>
      <c r="P88" s="221"/>
      <c r="Q88" s="220"/>
      <c r="R88" s="221"/>
      <c r="S88" s="224"/>
      <c r="T88" s="226"/>
      <c r="U88" s="224"/>
      <c r="V88" s="226"/>
      <c r="W88" s="411">
        <f t="shared" si="2"/>
        <v>0</v>
      </c>
      <c r="X88" s="413">
        <f t="shared" si="3"/>
        <v>0</v>
      </c>
      <c r="Y88" s="52">
        <f>'t1'!M88</f>
        <v>0</v>
      </c>
    </row>
    <row r="89" spans="1:25" ht="13.5" customHeight="1" x14ac:dyDescent="0.2">
      <c r="A89" s="144" t="str">
        <f>'t1'!A89</f>
        <v>INGEGNERE DIR. A T. DETERMINATO(ART.15-SEPTIES DLGS. 502/92)</v>
      </c>
      <c r="B89" s="206" t="str">
        <f>'t1'!B89</f>
        <v>PD0606</v>
      </c>
      <c r="C89" s="220"/>
      <c r="D89" s="221"/>
      <c r="E89" s="220"/>
      <c r="F89" s="221"/>
      <c r="G89" s="220"/>
      <c r="H89" s="221"/>
      <c r="I89" s="220"/>
      <c r="J89" s="221"/>
      <c r="K89" s="220"/>
      <c r="L89" s="221"/>
      <c r="M89" s="222"/>
      <c r="N89" s="223"/>
      <c r="O89" s="220"/>
      <c r="P89" s="221"/>
      <c r="Q89" s="220"/>
      <c r="R89" s="221"/>
      <c r="S89" s="224"/>
      <c r="T89" s="226"/>
      <c r="U89" s="224"/>
      <c r="V89" s="226"/>
      <c r="W89" s="411">
        <f t="shared" si="2"/>
        <v>0</v>
      </c>
      <c r="X89" s="413">
        <f t="shared" si="3"/>
        <v>0</v>
      </c>
      <c r="Y89" s="52">
        <f>'t1'!M89</f>
        <v>0</v>
      </c>
    </row>
    <row r="90" spans="1:25" ht="13.5" customHeight="1" x14ac:dyDescent="0.2">
      <c r="A90" s="144" t="str">
        <f>'t1'!A90</f>
        <v>ARCHITETTI DIRIG. CON INCARICO DI STRUTTURA COMPLESSA</v>
      </c>
      <c r="B90" s="206" t="str">
        <f>'t1'!B90</f>
        <v>PD0004</v>
      </c>
      <c r="C90" s="220"/>
      <c r="D90" s="221"/>
      <c r="E90" s="220"/>
      <c r="F90" s="221"/>
      <c r="G90" s="220"/>
      <c r="H90" s="221"/>
      <c r="I90" s="220"/>
      <c r="J90" s="221"/>
      <c r="K90" s="220"/>
      <c r="L90" s="221"/>
      <c r="M90" s="222"/>
      <c r="N90" s="223"/>
      <c r="O90" s="220"/>
      <c r="P90" s="221"/>
      <c r="Q90" s="220"/>
      <c r="R90" s="221"/>
      <c r="S90" s="224"/>
      <c r="T90" s="226"/>
      <c r="U90" s="224"/>
      <c r="V90" s="226"/>
      <c r="W90" s="411">
        <f t="shared" si="2"/>
        <v>0</v>
      </c>
      <c r="X90" s="413">
        <f t="shared" si="3"/>
        <v>0</v>
      </c>
      <c r="Y90" s="52">
        <f>'t1'!M90</f>
        <v>0</v>
      </c>
    </row>
    <row r="91" spans="1:25" ht="13.5" customHeight="1" x14ac:dyDescent="0.2">
      <c r="A91" s="144" t="str">
        <f>'t1'!A91</f>
        <v>ARCHITETTI DIRIG. CON INCARICO DI STRUTTURA SEMPLICE</v>
      </c>
      <c r="B91" s="206" t="str">
        <f>'t1'!B91</f>
        <v>PD0S03</v>
      </c>
      <c r="C91" s="220"/>
      <c r="D91" s="221"/>
      <c r="E91" s="220"/>
      <c r="F91" s="221"/>
      <c r="G91" s="220"/>
      <c r="H91" s="221"/>
      <c r="I91" s="220"/>
      <c r="J91" s="221"/>
      <c r="K91" s="220"/>
      <c r="L91" s="221"/>
      <c r="M91" s="222"/>
      <c r="N91" s="223"/>
      <c r="O91" s="220"/>
      <c r="P91" s="221"/>
      <c r="Q91" s="220"/>
      <c r="R91" s="221"/>
      <c r="S91" s="224"/>
      <c r="T91" s="226"/>
      <c r="U91" s="224"/>
      <c r="V91" s="226"/>
      <c r="W91" s="411">
        <f t="shared" si="2"/>
        <v>0</v>
      </c>
      <c r="X91" s="413">
        <f t="shared" si="3"/>
        <v>0</v>
      </c>
      <c r="Y91" s="52">
        <f>'t1'!M91</f>
        <v>0</v>
      </c>
    </row>
    <row r="92" spans="1:25" ht="13.5" customHeight="1" x14ac:dyDescent="0.2">
      <c r="A92" s="144" t="str">
        <f>'t1'!A92</f>
        <v>ARCHITETTI DIRIG. CON ALTRI INCAR.PROF.LI</v>
      </c>
      <c r="B92" s="206" t="str">
        <f>'t1'!B92</f>
        <v>PD0A03</v>
      </c>
      <c r="C92" s="220"/>
      <c r="D92" s="221"/>
      <c r="E92" s="220"/>
      <c r="F92" s="221"/>
      <c r="G92" s="220"/>
      <c r="H92" s="221"/>
      <c r="I92" s="220"/>
      <c r="J92" s="221"/>
      <c r="K92" s="220"/>
      <c r="L92" s="221"/>
      <c r="M92" s="222"/>
      <c r="N92" s="223"/>
      <c r="O92" s="220"/>
      <c r="P92" s="221"/>
      <c r="Q92" s="220"/>
      <c r="R92" s="221"/>
      <c r="S92" s="224"/>
      <c r="T92" s="226"/>
      <c r="U92" s="224"/>
      <c r="V92" s="226"/>
      <c r="W92" s="411">
        <f t="shared" si="2"/>
        <v>0</v>
      </c>
      <c r="X92" s="413">
        <f t="shared" si="3"/>
        <v>0</v>
      </c>
      <c r="Y92" s="52">
        <f>'t1'!M92</f>
        <v>0</v>
      </c>
    </row>
    <row r="93" spans="1:25" ht="13.5" customHeight="1" x14ac:dyDescent="0.2">
      <c r="A93" s="144" t="str">
        <f>'t1'!A93</f>
        <v>ARCHITETTI DIR. A T.DETERMINATO(ART. 15-SEPTIES DLGS.502/92)</v>
      </c>
      <c r="B93" s="206" t="str">
        <f>'t1'!B93</f>
        <v>PD0607</v>
      </c>
      <c r="C93" s="220"/>
      <c r="D93" s="221"/>
      <c r="E93" s="220"/>
      <c r="F93" s="221"/>
      <c r="G93" s="220"/>
      <c r="H93" s="221"/>
      <c r="I93" s="220"/>
      <c r="J93" s="221"/>
      <c r="K93" s="220"/>
      <c r="L93" s="221"/>
      <c r="M93" s="222"/>
      <c r="N93" s="223"/>
      <c r="O93" s="220"/>
      <c r="P93" s="221"/>
      <c r="Q93" s="220"/>
      <c r="R93" s="221"/>
      <c r="S93" s="224"/>
      <c r="T93" s="226"/>
      <c r="U93" s="224"/>
      <c r="V93" s="226"/>
      <c r="W93" s="411">
        <f t="shared" si="2"/>
        <v>0</v>
      </c>
      <c r="X93" s="413">
        <f t="shared" si="3"/>
        <v>0</v>
      </c>
      <c r="Y93" s="52">
        <f>'t1'!M93</f>
        <v>0</v>
      </c>
    </row>
    <row r="94" spans="1:25" ht="13.5" customHeight="1" x14ac:dyDescent="0.2">
      <c r="A94" s="144" t="str">
        <f>'t1'!A94</f>
        <v>GEOLOGI DIRIG. CON INCARICO DI STRUTTURA COMPLESSA</v>
      </c>
      <c r="B94" s="206" t="str">
        <f>'t1'!B94</f>
        <v>PD0044</v>
      </c>
      <c r="C94" s="220"/>
      <c r="D94" s="221"/>
      <c r="E94" s="220"/>
      <c r="F94" s="221"/>
      <c r="G94" s="220"/>
      <c r="H94" s="221"/>
      <c r="I94" s="220"/>
      <c r="J94" s="221"/>
      <c r="K94" s="220"/>
      <c r="L94" s="221"/>
      <c r="M94" s="222"/>
      <c r="N94" s="223"/>
      <c r="O94" s="220"/>
      <c r="P94" s="221"/>
      <c r="Q94" s="220"/>
      <c r="R94" s="221"/>
      <c r="S94" s="224"/>
      <c r="T94" s="226"/>
      <c r="U94" s="224"/>
      <c r="V94" s="226"/>
      <c r="W94" s="411">
        <f t="shared" si="2"/>
        <v>0</v>
      </c>
      <c r="X94" s="413">
        <f t="shared" si="3"/>
        <v>0</v>
      </c>
      <c r="Y94" s="52">
        <f>'t1'!M94</f>
        <v>0</v>
      </c>
    </row>
    <row r="95" spans="1:25" ht="13.5" customHeight="1" x14ac:dyDescent="0.2">
      <c r="A95" s="144" t="str">
        <f>'t1'!A95</f>
        <v>GEOLOGI DIRIG. CON INCARICO DI STRUTTURA SEMPLICE</v>
      </c>
      <c r="B95" s="206" t="str">
        <f>'t1'!B95</f>
        <v>PD0S43</v>
      </c>
      <c r="C95" s="220"/>
      <c r="D95" s="221"/>
      <c r="E95" s="220"/>
      <c r="F95" s="221"/>
      <c r="G95" s="220"/>
      <c r="H95" s="221"/>
      <c r="I95" s="220"/>
      <c r="J95" s="221"/>
      <c r="K95" s="220"/>
      <c r="L95" s="221"/>
      <c r="M95" s="222"/>
      <c r="N95" s="223"/>
      <c r="O95" s="220"/>
      <c r="P95" s="221"/>
      <c r="Q95" s="220"/>
      <c r="R95" s="221"/>
      <c r="S95" s="224"/>
      <c r="T95" s="226"/>
      <c r="U95" s="224"/>
      <c r="V95" s="226"/>
      <c r="W95" s="411">
        <f t="shared" si="2"/>
        <v>0</v>
      </c>
      <c r="X95" s="413">
        <f t="shared" si="3"/>
        <v>0</v>
      </c>
      <c r="Y95" s="52">
        <f>'t1'!M95</f>
        <v>0</v>
      </c>
    </row>
    <row r="96" spans="1:25" ht="13.5" customHeight="1" x14ac:dyDescent="0.2">
      <c r="A96" s="144" t="str">
        <f>'t1'!A96</f>
        <v>GEOLOGI DIRIG. CON ALTRI INCAR.PROF.LI</v>
      </c>
      <c r="B96" s="206" t="str">
        <f>'t1'!B96</f>
        <v>PD0A43</v>
      </c>
      <c r="C96" s="220"/>
      <c r="D96" s="221"/>
      <c r="E96" s="220"/>
      <c r="F96" s="221"/>
      <c r="G96" s="220"/>
      <c r="H96" s="221"/>
      <c r="I96" s="220"/>
      <c r="J96" s="221"/>
      <c r="K96" s="220"/>
      <c r="L96" s="221"/>
      <c r="M96" s="222"/>
      <c r="N96" s="223"/>
      <c r="O96" s="220"/>
      <c r="P96" s="221"/>
      <c r="Q96" s="220"/>
      <c r="R96" s="221"/>
      <c r="S96" s="224"/>
      <c r="T96" s="226"/>
      <c r="U96" s="224"/>
      <c r="V96" s="226"/>
      <c r="W96" s="411">
        <f t="shared" si="2"/>
        <v>0</v>
      </c>
      <c r="X96" s="413">
        <f t="shared" si="3"/>
        <v>0</v>
      </c>
      <c r="Y96" s="52">
        <f>'t1'!M96</f>
        <v>0</v>
      </c>
    </row>
    <row r="97" spans="1:25" ht="13.5" customHeight="1" x14ac:dyDescent="0.2">
      <c r="A97" s="144" t="str">
        <f>'t1'!A97</f>
        <v>GEOLOGI  DIR. A T. DETERMINATO(ART. 15-SEPTIES DLGS. 502/92)</v>
      </c>
      <c r="B97" s="206" t="str">
        <f>'t1'!B97</f>
        <v>PD0608</v>
      </c>
      <c r="C97" s="220"/>
      <c r="D97" s="221"/>
      <c r="E97" s="220"/>
      <c r="F97" s="221"/>
      <c r="G97" s="220"/>
      <c r="H97" s="221"/>
      <c r="I97" s="220"/>
      <c r="J97" s="221"/>
      <c r="K97" s="220"/>
      <c r="L97" s="221"/>
      <c r="M97" s="222"/>
      <c r="N97" s="223"/>
      <c r="O97" s="220"/>
      <c r="P97" s="221"/>
      <c r="Q97" s="220"/>
      <c r="R97" s="221"/>
      <c r="S97" s="224"/>
      <c r="T97" s="226"/>
      <c r="U97" s="224"/>
      <c r="V97" s="226"/>
      <c r="W97" s="411">
        <f t="shared" si="2"/>
        <v>0</v>
      </c>
      <c r="X97" s="413">
        <f t="shared" si="3"/>
        <v>0</v>
      </c>
      <c r="Y97" s="52">
        <f>'t1'!M97</f>
        <v>0</v>
      </c>
    </row>
    <row r="98" spans="1:25" ht="13.5" customHeight="1" x14ac:dyDescent="0.2">
      <c r="A98" s="144" t="str">
        <f>'t1'!A98</f>
        <v>ANALISTI DIRIG. CON INCARICO DI STRUTTURA COMPLESSA</v>
      </c>
      <c r="B98" s="206" t="str">
        <f>'t1'!B98</f>
        <v>TD0002</v>
      </c>
      <c r="C98" s="220"/>
      <c r="D98" s="221"/>
      <c r="E98" s="220"/>
      <c r="F98" s="221"/>
      <c r="G98" s="220"/>
      <c r="H98" s="221"/>
      <c r="I98" s="220"/>
      <c r="J98" s="221"/>
      <c r="K98" s="220"/>
      <c r="L98" s="221"/>
      <c r="M98" s="222"/>
      <c r="N98" s="223"/>
      <c r="O98" s="220"/>
      <c r="P98" s="221"/>
      <c r="Q98" s="220"/>
      <c r="R98" s="221"/>
      <c r="S98" s="224"/>
      <c r="T98" s="226"/>
      <c r="U98" s="224"/>
      <c r="V98" s="226"/>
      <c r="W98" s="411">
        <f t="shared" si="2"/>
        <v>0</v>
      </c>
      <c r="X98" s="413">
        <f t="shared" si="3"/>
        <v>0</v>
      </c>
      <c r="Y98" s="52">
        <f>'t1'!M98</f>
        <v>0</v>
      </c>
    </row>
    <row r="99" spans="1:25" ht="13.5" customHeight="1" x14ac:dyDescent="0.2">
      <c r="A99" s="144" t="str">
        <f>'t1'!A99</f>
        <v>ANALISTI DIRIG. CON INCARICO DI STRUTTURA SEMPLICE</v>
      </c>
      <c r="B99" s="206" t="str">
        <f>'t1'!B99</f>
        <v>TD0S01</v>
      </c>
      <c r="C99" s="220"/>
      <c r="D99" s="221"/>
      <c r="E99" s="220"/>
      <c r="F99" s="221"/>
      <c r="G99" s="220"/>
      <c r="H99" s="221"/>
      <c r="I99" s="220"/>
      <c r="J99" s="221"/>
      <c r="K99" s="220"/>
      <c r="L99" s="221"/>
      <c r="M99" s="222"/>
      <c r="N99" s="223"/>
      <c r="O99" s="220"/>
      <c r="P99" s="221"/>
      <c r="Q99" s="220"/>
      <c r="R99" s="221"/>
      <c r="S99" s="224"/>
      <c r="T99" s="226"/>
      <c r="U99" s="224"/>
      <c r="V99" s="226"/>
      <c r="W99" s="411">
        <f t="shared" si="2"/>
        <v>0</v>
      </c>
      <c r="X99" s="413">
        <f t="shared" si="3"/>
        <v>0</v>
      </c>
      <c r="Y99" s="52">
        <f>'t1'!M99</f>
        <v>0</v>
      </c>
    </row>
    <row r="100" spans="1:25" ht="13.5" customHeight="1" x14ac:dyDescent="0.2">
      <c r="A100" s="144" t="str">
        <f>'t1'!A100</f>
        <v>ANALISTI DIRIG. CON ALTRI INCAR.PROF.LI</v>
      </c>
      <c r="B100" s="206" t="str">
        <f>'t1'!B100</f>
        <v>TD0A01</v>
      </c>
      <c r="C100" s="220"/>
      <c r="D100" s="221"/>
      <c r="E100" s="220"/>
      <c r="F100" s="221"/>
      <c r="G100" s="220"/>
      <c r="H100" s="221"/>
      <c r="I100" s="220"/>
      <c r="J100" s="221"/>
      <c r="K100" s="220"/>
      <c r="L100" s="221"/>
      <c r="M100" s="222"/>
      <c r="N100" s="223"/>
      <c r="O100" s="220"/>
      <c r="P100" s="221"/>
      <c r="Q100" s="220"/>
      <c r="R100" s="221"/>
      <c r="S100" s="224"/>
      <c r="T100" s="226"/>
      <c r="U100" s="224"/>
      <c r="V100" s="226"/>
      <c r="W100" s="411">
        <f t="shared" si="2"/>
        <v>0</v>
      </c>
      <c r="X100" s="413">
        <f t="shared" si="3"/>
        <v>0</v>
      </c>
      <c r="Y100" s="52">
        <f>'t1'!M100</f>
        <v>0</v>
      </c>
    </row>
    <row r="101" spans="1:25" ht="13.5" customHeight="1" x14ac:dyDescent="0.2">
      <c r="A101" s="144" t="str">
        <f>'t1'!A101</f>
        <v>ANALISTI DIR. A T. DETERMINATO(ART. 15-SEPTIES DLGS. 502/92)</v>
      </c>
      <c r="B101" s="206" t="str">
        <f>'t1'!B101</f>
        <v>TD0609</v>
      </c>
      <c r="C101" s="220"/>
      <c r="D101" s="221"/>
      <c r="E101" s="220"/>
      <c r="F101" s="221"/>
      <c r="G101" s="220"/>
      <c r="H101" s="221"/>
      <c r="I101" s="220"/>
      <c r="J101" s="221"/>
      <c r="K101" s="220"/>
      <c r="L101" s="221"/>
      <c r="M101" s="222"/>
      <c r="N101" s="223"/>
      <c r="O101" s="220"/>
      <c r="P101" s="221"/>
      <c r="Q101" s="220"/>
      <c r="R101" s="221"/>
      <c r="S101" s="224"/>
      <c r="T101" s="226"/>
      <c r="U101" s="224"/>
      <c r="V101" s="226"/>
      <c r="W101" s="411">
        <f t="shared" si="2"/>
        <v>0</v>
      </c>
      <c r="X101" s="413">
        <f t="shared" si="3"/>
        <v>0</v>
      </c>
      <c r="Y101" s="52">
        <f>'t1'!M101</f>
        <v>0</v>
      </c>
    </row>
    <row r="102" spans="1:25" ht="13.5" customHeight="1" x14ac:dyDescent="0.2">
      <c r="A102" s="144" t="str">
        <f>'t1'!A102</f>
        <v>STATISTICO DIRIG. CON INCARICO DI STRUTTURA COMPLESSA</v>
      </c>
      <c r="B102" s="206" t="str">
        <f>'t1'!B102</f>
        <v>TD0071</v>
      </c>
      <c r="C102" s="220"/>
      <c r="D102" s="221"/>
      <c r="E102" s="220"/>
      <c r="F102" s="221"/>
      <c r="G102" s="220"/>
      <c r="H102" s="221"/>
      <c r="I102" s="220"/>
      <c r="J102" s="221"/>
      <c r="K102" s="220"/>
      <c r="L102" s="221"/>
      <c r="M102" s="222"/>
      <c r="N102" s="223"/>
      <c r="O102" s="220"/>
      <c r="P102" s="221"/>
      <c r="Q102" s="220"/>
      <c r="R102" s="221"/>
      <c r="S102" s="224"/>
      <c r="T102" s="226"/>
      <c r="U102" s="224"/>
      <c r="V102" s="226"/>
      <c r="W102" s="411">
        <f t="shared" si="2"/>
        <v>0</v>
      </c>
      <c r="X102" s="413">
        <f t="shared" si="3"/>
        <v>0</v>
      </c>
      <c r="Y102" s="52">
        <f>'t1'!M102</f>
        <v>0</v>
      </c>
    </row>
    <row r="103" spans="1:25" ht="13.5" customHeight="1" x14ac:dyDescent="0.2">
      <c r="A103" s="144" t="str">
        <f>'t1'!A103</f>
        <v>STATISTICO DIRIG. CON INCARICO DI STRUTTURA SEMPLICE</v>
      </c>
      <c r="B103" s="206" t="str">
        <f>'t1'!B103</f>
        <v>TD0S70</v>
      </c>
      <c r="C103" s="220"/>
      <c r="D103" s="221"/>
      <c r="E103" s="220"/>
      <c r="F103" s="221"/>
      <c r="G103" s="220"/>
      <c r="H103" s="221"/>
      <c r="I103" s="220"/>
      <c r="J103" s="221"/>
      <c r="K103" s="220"/>
      <c r="L103" s="221"/>
      <c r="M103" s="222"/>
      <c r="N103" s="223"/>
      <c r="O103" s="220"/>
      <c r="P103" s="221"/>
      <c r="Q103" s="220"/>
      <c r="R103" s="221"/>
      <c r="S103" s="224"/>
      <c r="T103" s="226"/>
      <c r="U103" s="224"/>
      <c r="V103" s="226"/>
      <c r="W103" s="411">
        <f t="shared" si="2"/>
        <v>0</v>
      </c>
      <c r="X103" s="413">
        <f t="shared" si="3"/>
        <v>0</v>
      </c>
      <c r="Y103" s="52">
        <f>'t1'!M103</f>
        <v>0</v>
      </c>
    </row>
    <row r="104" spans="1:25" ht="13.5" customHeight="1" x14ac:dyDescent="0.2">
      <c r="A104" s="144" t="str">
        <f>'t1'!A104</f>
        <v>STATISTICO DIRIG. CON ALTRI INCAR.PROF.LI</v>
      </c>
      <c r="B104" s="206" t="str">
        <f>'t1'!B104</f>
        <v>TD0A70</v>
      </c>
      <c r="C104" s="220"/>
      <c r="D104" s="221"/>
      <c r="E104" s="220"/>
      <c r="F104" s="221"/>
      <c r="G104" s="220"/>
      <c r="H104" s="221"/>
      <c r="I104" s="220"/>
      <c r="J104" s="221"/>
      <c r="K104" s="220"/>
      <c r="L104" s="221"/>
      <c r="M104" s="222"/>
      <c r="N104" s="223"/>
      <c r="O104" s="220"/>
      <c r="P104" s="221"/>
      <c r="Q104" s="220"/>
      <c r="R104" s="221"/>
      <c r="S104" s="224"/>
      <c r="T104" s="226"/>
      <c r="U104" s="224"/>
      <c r="V104" s="226"/>
      <c r="W104" s="411">
        <f t="shared" si="2"/>
        <v>0</v>
      </c>
      <c r="X104" s="413">
        <f t="shared" si="3"/>
        <v>0</v>
      </c>
      <c r="Y104" s="52">
        <f>'t1'!M104</f>
        <v>0</v>
      </c>
    </row>
    <row r="105" spans="1:25" ht="13.5" customHeight="1" x14ac:dyDescent="0.2">
      <c r="A105" s="144" t="str">
        <f>'t1'!A105</f>
        <v>STATISTICO DIR. A T.DETERMINATO(ART. 15-SEPTIES DLGS.502/92)</v>
      </c>
      <c r="B105" s="206" t="str">
        <f>'t1'!B105</f>
        <v>TD0610</v>
      </c>
      <c r="C105" s="220"/>
      <c r="D105" s="221"/>
      <c r="E105" s="220"/>
      <c r="F105" s="221"/>
      <c r="G105" s="220"/>
      <c r="H105" s="221"/>
      <c r="I105" s="220"/>
      <c r="J105" s="221"/>
      <c r="K105" s="220"/>
      <c r="L105" s="221"/>
      <c r="M105" s="222"/>
      <c r="N105" s="223"/>
      <c r="O105" s="220"/>
      <c r="P105" s="221"/>
      <c r="Q105" s="220"/>
      <c r="R105" s="221"/>
      <c r="S105" s="224"/>
      <c r="T105" s="226"/>
      <c r="U105" s="224"/>
      <c r="V105" s="226"/>
      <c r="W105" s="411">
        <f t="shared" si="2"/>
        <v>0</v>
      </c>
      <c r="X105" s="413">
        <f t="shared" si="3"/>
        <v>0</v>
      </c>
      <c r="Y105" s="52">
        <f>'t1'!M105</f>
        <v>0</v>
      </c>
    </row>
    <row r="106" spans="1:25" ht="13.5" customHeight="1" x14ac:dyDescent="0.2">
      <c r="A106" s="144" t="str">
        <f>'t1'!A106</f>
        <v>SOCIOLOGO DIRIG. CON INCARICO DI STRUTTURA COMPLESSA</v>
      </c>
      <c r="B106" s="206" t="str">
        <f>'t1'!B106</f>
        <v>TD0068</v>
      </c>
      <c r="C106" s="220"/>
      <c r="D106" s="221"/>
      <c r="E106" s="220"/>
      <c r="F106" s="221"/>
      <c r="G106" s="220"/>
      <c r="H106" s="221"/>
      <c r="I106" s="220"/>
      <c r="J106" s="221"/>
      <c r="K106" s="220"/>
      <c r="L106" s="221"/>
      <c r="M106" s="222"/>
      <c r="N106" s="223"/>
      <c r="O106" s="220"/>
      <c r="P106" s="221"/>
      <c r="Q106" s="220"/>
      <c r="R106" s="221"/>
      <c r="S106" s="224"/>
      <c r="T106" s="226"/>
      <c r="U106" s="224"/>
      <c r="V106" s="226"/>
      <c r="W106" s="411">
        <f t="shared" si="2"/>
        <v>0</v>
      </c>
      <c r="X106" s="413">
        <f t="shared" si="3"/>
        <v>0</v>
      </c>
      <c r="Y106" s="52">
        <f>'t1'!M106</f>
        <v>0</v>
      </c>
    </row>
    <row r="107" spans="1:25" ht="13.5" customHeight="1" x14ac:dyDescent="0.2">
      <c r="A107" s="144" t="str">
        <f>'t1'!A107</f>
        <v>SOCIOLOGO DIRIG. CON INCARICO DI STRUTTURA SEMPLICE</v>
      </c>
      <c r="B107" s="206" t="str">
        <f>'t1'!B107</f>
        <v>TD0S67</v>
      </c>
      <c r="C107" s="220"/>
      <c r="D107" s="221"/>
      <c r="E107" s="220"/>
      <c r="F107" s="221"/>
      <c r="G107" s="220"/>
      <c r="H107" s="221"/>
      <c r="I107" s="220"/>
      <c r="J107" s="221"/>
      <c r="K107" s="220"/>
      <c r="L107" s="221"/>
      <c r="M107" s="222"/>
      <c r="N107" s="223"/>
      <c r="O107" s="220"/>
      <c r="P107" s="221"/>
      <c r="Q107" s="220"/>
      <c r="R107" s="221"/>
      <c r="S107" s="224"/>
      <c r="T107" s="226"/>
      <c r="U107" s="224"/>
      <c r="V107" s="226"/>
      <c r="W107" s="411">
        <f t="shared" si="2"/>
        <v>0</v>
      </c>
      <c r="X107" s="413">
        <f t="shared" si="3"/>
        <v>0</v>
      </c>
      <c r="Y107" s="52">
        <f>'t1'!M107</f>
        <v>0</v>
      </c>
    </row>
    <row r="108" spans="1:25" ht="13.5" customHeight="1" x14ac:dyDescent="0.2">
      <c r="A108" s="144" t="str">
        <f>'t1'!A108</f>
        <v>SOCIOLOGO DIRIG. CON ALTRI INCAR.PROF.LI</v>
      </c>
      <c r="B108" s="206" t="str">
        <f>'t1'!B108</f>
        <v>TD0A67</v>
      </c>
      <c r="C108" s="220"/>
      <c r="D108" s="221"/>
      <c r="E108" s="220"/>
      <c r="F108" s="221"/>
      <c r="G108" s="220"/>
      <c r="H108" s="221"/>
      <c r="I108" s="220"/>
      <c r="J108" s="221"/>
      <c r="K108" s="220"/>
      <c r="L108" s="221"/>
      <c r="M108" s="222"/>
      <c r="N108" s="223"/>
      <c r="O108" s="220"/>
      <c r="P108" s="221"/>
      <c r="Q108" s="220"/>
      <c r="R108" s="221"/>
      <c r="S108" s="224"/>
      <c r="T108" s="226"/>
      <c r="U108" s="224"/>
      <c r="V108" s="226"/>
      <c r="W108" s="411">
        <f t="shared" si="2"/>
        <v>0</v>
      </c>
      <c r="X108" s="413">
        <f t="shared" si="3"/>
        <v>0</v>
      </c>
      <c r="Y108" s="52">
        <f>'t1'!M108</f>
        <v>0</v>
      </c>
    </row>
    <row r="109" spans="1:25" ht="13.5" customHeight="1" x14ac:dyDescent="0.2">
      <c r="A109" s="144" t="str">
        <f>'t1'!A109</f>
        <v>SOCIOLOGO DIR. A T. DETERMINATO(ART.15-SEPTIES DLGS. 502/92)</v>
      </c>
      <c r="B109" s="206" t="str">
        <f>'t1'!B109</f>
        <v>TD0611</v>
      </c>
      <c r="C109" s="220"/>
      <c r="D109" s="221"/>
      <c r="E109" s="220"/>
      <c r="F109" s="221"/>
      <c r="G109" s="220"/>
      <c r="H109" s="221"/>
      <c r="I109" s="220"/>
      <c r="J109" s="221"/>
      <c r="K109" s="220"/>
      <c r="L109" s="221"/>
      <c r="M109" s="222"/>
      <c r="N109" s="223"/>
      <c r="O109" s="220"/>
      <c r="P109" s="221"/>
      <c r="Q109" s="220"/>
      <c r="R109" s="221"/>
      <c r="S109" s="224"/>
      <c r="T109" s="226"/>
      <c r="U109" s="224"/>
      <c r="V109" s="226"/>
      <c r="W109" s="411">
        <f t="shared" si="2"/>
        <v>0</v>
      </c>
      <c r="X109" s="413">
        <f t="shared" si="3"/>
        <v>0</v>
      </c>
      <c r="Y109" s="52">
        <f>'t1'!M109</f>
        <v>0</v>
      </c>
    </row>
    <row r="110" spans="1:25" ht="13.5" customHeight="1" x14ac:dyDescent="0.2">
      <c r="A110" s="144" t="str">
        <f>'t1'!A110</f>
        <v>DIR. AMBIENTALE CON INCARICO DI STRUTTURA COMPLESSA</v>
      </c>
      <c r="B110" s="206" t="str">
        <f>'t1'!B110</f>
        <v>TD0C02</v>
      </c>
      <c r="C110" s="220"/>
      <c r="D110" s="221"/>
      <c r="E110" s="220"/>
      <c r="F110" s="221"/>
      <c r="G110" s="220"/>
      <c r="H110" s="221"/>
      <c r="I110" s="220"/>
      <c r="J110" s="221"/>
      <c r="K110" s="220"/>
      <c r="L110" s="221"/>
      <c r="M110" s="222"/>
      <c r="N110" s="223"/>
      <c r="O110" s="220"/>
      <c r="P110" s="221"/>
      <c r="Q110" s="220"/>
      <c r="R110" s="221"/>
      <c r="S110" s="224"/>
      <c r="T110" s="226"/>
      <c r="U110" s="224"/>
      <c r="V110" s="226"/>
      <c r="W110" s="411">
        <f t="shared" si="2"/>
        <v>0</v>
      </c>
      <c r="X110" s="413">
        <f t="shared" si="3"/>
        <v>0</v>
      </c>
      <c r="Y110" s="52">
        <f>'t1'!M110</f>
        <v>0</v>
      </c>
    </row>
    <row r="111" spans="1:25" ht="13.5" customHeight="1" x14ac:dyDescent="0.2">
      <c r="A111" s="144" t="str">
        <f>'t1'!A111</f>
        <v>DIR. AMBIENTALE CON INCARICO DI STRUTTURA SEMPLICE</v>
      </c>
      <c r="B111" s="206" t="str">
        <f>'t1'!B111</f>
        <v>TD0S02</v>
      </c>
      <c r="C111" s="220"/>
      <c r="D111" s="221"/>
      <c r="E111" s="220"/>
      <c r="F111" s="221"/>
      <c r="G111" s="220"/>
      <c r="H111" s="221"/>
      <c r="I111" s="220"/>
      <c r="J111" s="221"/>
      <c r="K111" s="220"/>
      <c r="L111" s="221"/>
      <c r="M111" s="222"/>
      <c r="N111" s="223"/>
      <c r="O111" s="220"/>
      <c r="P111" s="221"/>
      <c r="Q111" s="220"/>
      <c r="R111" s="221"/>
      <c r="S111" s="224"/>
      <c r="T111" s="226"/>
      <c r="U111" s="224"/>
      <c r="V111" s="226"/>
      <c r="W111" s="411">
        <f t="shared" si="2"/>
        <v>0</v>
      </c>
      <c r="X111" s="413">
        <f t="shared" si="3"/>
        <v>0</v>
      </c>
      <c r="Y111" s="52">
        <f>'t1'!M111</f>
        <v>0</v>
      </c>
    </row>
    <row r="112" spans="1:25" ht="13.5" customHeight="1" x14ac:dyDescent="0.2">
      <c r="A112" s="144" t="str">
        <f>'t1'!A112</f>
        <v>DIR. AMBIENTALE CON ALTRI INCAR.PROF.LI</v>
      </c>
      <c r="B112" s="206" t="str">
        <f>'t1'!B112</f>
        <v>TD0A02</v>
      </c>
      <c r="C112" s="220"/>
      <c r="D112" s="221"/>
      <c r="E112" s="220"/>
      <c r="F112" s="221"/>
      <c r="G112" s="220"/>
      <c r="H112" s="221"/>
      <c r="I112" s="220"/>
      <c r="J112" s="221"/>
      <c r="K112" s="220"/>
      <c r="L112" s="221"/>
      <c r="M112" s="222"/>
      <c r="N112" s="223"/>
      <c r="O112" s="220"/>
      <c r="P112" s="221"/>
      <c r="Q112" s="220"/>
      <c r="R112" s="221"/>
      <c r="S112" s="224"/>
      <c r="T112" s="226"/>
      <c r="U112" s="224"/>
      <c r="V112" s="226"/>
      <c r="W112" s="411">
        <f t="shared" si="2"/>
        <v>0</v>
      </c>
      <c r="X112" s="413">
        <f t="shared" si="3"/>
        <v>0</v>
      </c>
      <c r="Y112" s="52">
        <f>'t1'!M112</f>
        <v>0</v>
      </c>
    </row>
    <row r="113" spans="1:25" ht="13.5" customHeight="1" x14ac:dyDescent="0.2">
      <c r="A113" s="144" t="str">
        <f>'t1'!A113</f>
        <v>DIR. AMBIENTALE A T.DETERMINATO (ART.15-SEPTIES DLGS 502/92)</v>
      </c>
      <c r="B113" s="206" t="str">
        <f>'t1'!B113</f>
        <v>TD0810</v>
      </c>
      <c r="C113" s="220"/>
      <c r="D113" s="221"/>
      <c r="E113" s="220"/>
      <c r="F113" s="221"/>
      <c r="G113" s="220"/>
      <c r="H113" s="221"/>
      <c r="I113" s="220"/>
      <c r="J113" s="221"/>
      <c r="K113" s="220"/>
      <c r="L113" s="221"/>
      <c r="M113" s="222"/>
      <c r="N113" s="223"/>
      <c r="O113" s="220"/>
      <c r="P113" s="221"/>
      <c r="Q113" s="220"/>
      <c r="R113" s="221"/>
      <c r="S113" s="224"/>
      <c r="T113" s="226"/>
      <c r="U113" s="224"/>
      <c r="V113" s="226"/>
      <c r="W113" s="411">
        <f t="shared" si="2"/>
        <v>0</v>
      </c>
      <c r="X113" s="413">
        <f t="shared" si="3"/>
        <v>0</v>
      </c>
      <c r="Y113" s="52">
        <f>'t1'!M113</f>
        <v>0</v>
      </c>
    </row>
    <row r="114" spans="1:25" ht="13.5" customHeight="1" x14ac:dyDescent="0.2">
      <c r="A114" s="144" t="str">
        <f>'t1'!A114</f>
        <v>DIRIGENTE AMM.VO CON INCARICO DI STRUTTURA COMPLESSA</v>
      </c>
      <c r="B114" s="206" t="str">
        <f>'t1'!B114</f>
        <v>AD0032</v>
      </c>
      <c r="C114" s="220"/>
      <c r="D114" s="221"/>
      <c r="E114" s="220"/>
      <c r="F114" s="221"/>
      <c r="G114" s="220"/>
      <c r="H114" s="221"/>
      <c r="I114" s="220"/>
      <c r="J114" s="221"/>
      <c r="K114" s="220"/>
      <c r="L114" s="221"/>
      <c r="M114" s="222"/>
      <c r="N114" s="223"/>
      <c r="O114" s="220"/>
      <c r="P114" s="221"/>
      <c r="Q114" s="220"/>
      <c r="R114" s="221"/>
      <c r="S114" s="224"/>
      <c r="T114" s="226"/>
      <c r="U114" s="224"/>
      <c r="V114" s="226"/>
      <c r="W114" s="411">
        <f t="shared" si="2"/>
        <v>0</v>
      </c>
      <c r="X114" s="413">
        <f t="shared" si="3"/>
        <v>0</v>
      </c>
      <c r="Y114" s="52">
        <f>'t1'!M114</f>
        <v>0</v>
      </c>
    </row>
    <row r="115" spans="1:25" ht="13.5" customHeight="1" x14ac:dyDescent="0.2">
      <c r="A115" s="144" t="str">
        <f>'t1'!A115</f>
        <v>DIRIGENTE AMM.VO CON INCARICO DI STRUTTURA SEMPLICE</v>
      </c>
      <c r="B115" s="206" t="str">
        <f>'t1'!B115</f>
        <v>AD0S31</v>
      </c>
      <c r="C115" s="220"/>
      <c r="D115" s="221"/>
      <c r="E115" s="220"/>
      <c r="F115" s="221"/>
      <c r="G115" s="220"/>
      <c r="H115" s="221"/>
      <c r="I115" s="220"/>
      <c r="J115" s="221"/>
      <c r="K115" s="220"/>
      <c r="L115" s="221"/>
      <c r="M115" s="222"/>
      <c r="N115" s="223"/>
      <c r="O115" s="220"/>
      <c r="P115" s="221"/>
      <c r="Q115" s="220"/>
      <c r="R115" s="221"/>
      <c r="S115" s="224"/>
      <c r="T115" s="226"/>
      <c r="U115" s="224"/>
      <c r="V115" s="226"/>
      <c r="W115" s="411">
        <f t="shared" si="2"/>
        <v>0</v>
      </c>
      <c r="X115" s="413">
        <f t="shared" si="3"/>
        <v>0</v>
      </c>
      <c r="Y115" s="52">
        <f>'t1'!M115</f>
        <v>0</v>
      </c>
    </row>
    <row r="116" spans="1:25" ht="13.5" customHeight="1" x14ac:dyDescent="0.2">
      <c r="A116" s="144" t="str">
        <f>'t1'!A116</f>
        <v>DIRIGENTE AMM.VO CON ALTRI INCAR.PROF.LI</v>
      </c>
      <c r="B116" s="206" t="str">
        <f>'t1'!B116</f>
        <v>AD0A31</v>
      </c>
      <c r="C116" s="220"/>
      <c r="D116" s="221"/>
      <c r="E116" s="220"/>
      <c r="F116" s="221"/>
      <c r="G116" s="220"/>
      <c r="H116" s="221"/>
      <c r="I116" s="220"/>
      <c r="J116" s="221"/>
      <c r="K116" s="220"/>
      <c r="L116" s="221"/>
      <c r="M116" s="222"/>
      <c r="N116" s="223"/>
      <c r="O116" s="220"/>
      <c r="P116" s="221"/>
      <c r="Q116" s="220"/>
      <c r="R116" s="221"/>
      <c r="S116" s="224"/>
      <c r="T116" s="226"/>
      <c r="U116" s="224"/>
      <c r="V116" s="226"/>
      <c r="W116" s="411">
        <f t="shared" si="2"/>
        <v>0</v>
      </c>
      <c r="X116" s="413">
        <f t="shared" si="3"/>
        <v>0</v>
      </c>
      <c r="Y116" s="52">
        <f>'t1'!M116</f>
        <v>0</v>
      </c>
    </row>
    <row r="117" spans="1:25" ht="13.5" customHeight="1" x14ac:dyDescent="0.2">
      <c r="A117" s="144" t="str">
        <f>'t1'!A117</f>
        <v>DIRIG. AMM.VO A T. DETERMINATO (ART. 15-SEPTIES DLGS.502/92)</v>
      </c>
      <c r="B117" s="206" t="str">
        <f>'t1'!B117</f>
        <v>AD0612</v>
      </c>
      <c r="C117" s="220"/>
      <c r="D117" s="221"/>
      <c r="E117" s="220"/>
      <c r="F117" s="221"/>
      <c r="G117" s="220"/>
      <c r="H117" s="221"/>
      <c r="I117" s="220"/>
      <c r="J117" s="221"/>
      <c r="K117" s="220"/>
      <c r="L117" s="221"/>
      <c r="M117" s="222"/>
      <c r="N117" s="223"/>
      <c r="O117" s="220"/>
      <c r="P117" s="221"/>
      <c r="Q117" s="220"/>
      <c r="R117" s="221"/>
      <c r="S117" s="224"/>
      <c r="T117" s="226"/>
      <c r="U117" s="224"/>
      <c r="V117" s="226"/>
      <c r="W117" s="411">
        <f t="shared" si="2"/>
        <v>0</v>
      </c>
      <c r="X117" s="413">
        <f t="shared" si="3"/>
        <v>0</v>
      </c>
      <c r="Y117" s="52">
        <f>'t1'!M117</f>
        <v>0</v>
      </c>
    </row>
    <row r="118" spans="1:25" ht="13.5" customHeight="1" x14ac:dyDescent="0.2">
      <c r="A118" s="144" t="str">
        <f>'t1'!A118</f>
        <v>RICERCATORE SANITARIO</v>
      </c>
      <c r="B118" s="206" t="str">
        <f>'t1'!B118</f>
        <v>N18694</v>
      </c>
      <c r="C118" s="220"/>
      <c r="D118" s="221"/>
      <c r="E118" s="220"/>
      <c r="F118" s="221"/>
      <c r="G118" s="220"/>
      <c r="H118" s="221"/>
      <c r="I118" s="220"/>
      <c r="J118" s="221"/>
      <c r="K118" s="220"/>
      <c r="L118" s="221"/>
      <c r="M118" s="222"/>
      <c r="N118" s="223"/>
      <c r="O118" s="220"/>
      <c r="P118" s="221"/>
      <c r="Q118" s="220"/>
      <c r="R118" s="221"/>
      <c r="S118" s="224"/>
      <c r="T118" s="226"/>
      <c r="U118" s="224"/>
      <c r="V118" s="226"/>
      <c r="W118" s="411">
        <f t="shared" si="2"/>
        <v>0</v>
      </c>
      <c r="X118" s="413">
        <f t="shared" si="3"/>
        <v>0</v>
      </c>
      <c r="Y118" s="52">
        <f>'t1'!M118</f>
        <v>0</v>
      </c>
    </row>
    <row r="119" spans="1:25" ht="13.5" customHeight="1" x14ac:dyDescent="0.2">
      <c r="A119" s="144" t="str">
        <f>'t1'!A119</f>
        <v>COLLABORATORE PROF.LE DI RICERCA SANITARIA</v>
      </c>
      <c r="B119" s="206" t="str">
        <f>'t1'!B119</f>
        <v>N16695</v>
      </c>
      <c r="C119" s="220"/>
      <c r="D119" s="221"/>
      <c r="E119" s="220"/>
      <c r="F119" s="221"/>
      <c r="G119" s="220"/>
      <c r="H119" s="221"/>
      <c r="I119" s="220"/>
      <c r="J119" s="221"/>
      <c r="K119" s="220"/>
      <c r="L119" s="221"/>
      <c r="M119" s="222"/>
      <c r="N119" s="223"/>
      <c r="O119" s="220"/>
      <c r="P119" s="221"/>
      <c r="Q119" s="220"/>
      <c r="R119" s="221"/>
      <c r="S119" s="224"/>
      <c r="T119" s="226"/>
      <c r="U119" s="224"/>
      <c r="V119" s="226"/>
      <c r="W119" s="411">
        <f t="shared" si="2"/>
        <v>0</v>
      </c>
      <c r="X119" s="413">
        <f t="shared" si="3"/>
        <v>0</v>
      </c>
      <c r="Y119" s="52">
        <f>'t1'!M119</f>
        <v>0</v>
      </c>
    </row>
    <row r="120" spans="1:25" ht="13.5" customHeight="1" x14ac:dyDescent="0.2">
      <c r="A120" s="144" t="str">
        <f>'t1'!A120</f>
        <v>RUOLO SANITARIO - PROF. SANITARIE INFERMIERISTICHE E.Q.</v>
      </c>
      <c r="B120" s="206" t="str">
        <f>'t1'!B120</f>
        <v>SEQINF</v>
      </c>
      <c r="C120" s="220"/>
      <c r="D120" s="221"/>
      <c r="E120" s="220"/>
      <c r="F120" s="221"/>
      <c r="G120" s="220"/>
      <c r="H120" s="221"/>
      <c r="I120" s="220"/>
      <c r="J120" s="221"/>
      <c r="K120" s="220"/>
      <c r="L120" s="221"/>
      <c r="M120" s="222"/>
      <c r="N120" s="223"/>
      <c r="O120" s="220"/>
      <c r="P120" s="221"/>
      <c r="Q120" s="220"/>
      <c r="R120" s="221"/>
      <c r="S120" s="224"/>
      <c r="T120" s="226"/>
      <c r="U120" s="224"/>
      <c r="V120" s="226"/>
      <c r="W120" s="411">
        <f t="shared" si="2"/>
        <v>0</v>
      </c>
      <c r="X120" s="413">
        <f t="shared" si="3"/>
        <v>0</v>
      </c>
      <c r="Y120" s="52">
        <f>'t1'!M120</f>
        <v>0</v>
      </c>
    </row>
    <row r="121" spans="1:25" ht="13.5" customHeight="1" x14ac:dyDescent="0.2">
      <c r="A121" s="144" t="str">
        <f>'t1'!A121</f>
        <v>RUOLO SANITARIO - PROF. SANITARIA OSTETRICA E.Q.</v>
      </c>
      <c r="B121" s="206" t="str">
        <f>'t1'!B121</f>
        <v>SEQOST</v>
      </c>
      <c r="C121" s="220"/>
      <c r="D121" s="221"/>
      <c r="E121" s="220"/>
      <c r="F121" s="221"/>
      <c r="G121" s="220"/>
      <c r="H121" s="221"/>
      <c r="I121" s="220"/>
      <c r="J121" s="221"/>
      <c r="K121" s="220"/>
      <c r="L121" s="221"/>
      <c r="M121" s="222"/>
      <c r="N121" s="223"/>
      <c r="O121" s="220"/>
      <c r="P121" s="221"/>
      <c r="Q121" s="220"/>
      <c r="R121" s="221"/>
      <c r="S121" s="224"/>
      <c r="T121" s="226"/>
      <c r="U121" s="224"/>
      <c r="V121" s="226"/>
      <c r="W121" s="411">
        <f t="shared" si="2"/>
        <v>0</v>
      </c>
      <c r="X121" s="413">
        <f t="shared" si="3"/>
        <v>0</v>
      </c>
      <c r="Y121" s="52">
        <f>'t1'!M121</f>
        <v>0</v>
      </c>
    </row>
    <row r="122" spans="1:25" ht="13.5" customHeight="1" x14ac:dyDescent="0.2">
      <c r="A122" s="144" t="str">
        <f>'t1'!A122</f>
        <v>RUOLO SANITARIO - PROFESSIONI TECNICO SANITARIE E.Q.</v>
      </c>
      <c r="B122" s="206" t="str">
        <f>'t1'!B122</f>
        <v>SEQTCN</v>
      </c>
      <c r="C122" s="220"/>
      <c r="D122" s="221"/>
      <c r="E122" s="220"/>
      <c r="F122" s="221"/>
      <c r="G122" s="220"/>
      <c r="H122" s="221"/>
      <c r="I122" s="220"/>
      <c r="J122" s="221"/>
      <c r="K122" s="220"/>
      <c r="L122" s="221"/>
      <c r="M122" s="222"/>
      <c r="N122" s="223"/>
      <c r="O122" s="220"/>
      <c r="P122" s="221"/>
      <c r="Q122" s="220"/>
      <c r="R122" s="221"/>
      <c r="S122" s="224"/>
      <c r="T122" s="226"/>
      <c r="U122" s="224"/>
      <c r="V122" s="226"/>
      <c r="W122" s="411">
        <f t="shared" si="2"/>
        <v>0</v>
      </c>
      <c r="X122" s="413">
        <f t="shared" si="3"/>
        <v>0</v>
      </c>
      <c r="Y122" s="52">
        <f>'t1'!M122</f>
        <v>0</v>
      </c>
    </row>
    <row r="123" spans="1:25" ht="13.5" customHeight="1" x14ac:dyDescent="0.2">
      <c r="A123" s="144" t="str">
        <f>'t1'!A123</f>
        <v>RUOLO SANITARIO - PROF. SANITARIE DELLA RIABILITAZIONE E.Q.</v>
      </c>
      <c r="B123" s="206" t="str">
        <f>'t1'!B123</f>
        <v>SEQRAB</v>
      </c>
      <c r="C123" s="220"/>
      <c r="D123" s="221"/>
      <c r="E123" s="220"/>
      <c r="F123" s="221"/>
      <c r="G123" s="220"/>
      <c r="H123" s="221"/>
      <c r="I123" s="220"/>
      <c r="J123" s="221"/>
      <c r="K123" s="220"/>
      <c r="L123" s="221"/>
      <c r="M123" s="222"/>
      <c r="N123" s="223"/>
      <c r="O123" s="220"/>
      <c r="P123" s="221"/>
      <c r="Q123" s="220"/>
      <c r="R123" s="221"/>
      <c r="S123" s="224"/>
      <c r="T123" s="226"/>
      <c r="U123" s="224"/>
      <c r="V123" s="226"/>
      <c r="W123" s="411">
        <f t="shared" si="2"/>
        <v>0</v>
      </c>
      <c r="X123" s="413">
        <f t="shared" si="3"/>
        <v>0</v>
      </c>
      <c r="Y123" s="52">
        <f>'t1'!M123</f>
        <v>0</v>
      </c>
    </row>
    <row r="124" spans="1:25" ht="13.5" customHeight="1" x14ac:dyDescent="0.2">
      <c r="A124" s="144" t="str">
        <f>'t1'!A124</f>
        <v>RUOLO SANITARIO - PROF. SANITARIE DELLA PREVENZIONE E.Q.</v>
      </c>
      <c r="B124" s="206" t="str">
        <f>'t1'!B124</f>
        <v>SEQPRV</v>
      </c>
      <c r="C124" s="220"/>
      <c r="D124" s="221"/>
      <c r="E124" s="220"/>
      <c r="F124" s="221"/>
      <c r="G124" s="220"/>
      <c r="H124" s="221"/>
      <c r="I124" s="220"/>
      <c r="J124" s="221"/>
      <c r="K124" s="220"/>
      <c r="L124" s="221"/>
      <c r="M124" s="222"/>
      <c r="N124" s="223"/>
      <c r="O124" s="220"/>
      <c r="P124" s="221"/>
      <c r="Q124" s="220"/>
      <c r="R124" s="221"/>
      <c r="S124" s="224"/>
      <c r="T124" s="226"/>
      <c r="U124" s="224"/>
      <c r="V124" s="226"/>
      <c r="W124" s="411">
        <f t="shared" si="2"/>
        <v>0</v>
      </c>
      <c r="X124" s="413">
        <f t="shared" si="3"/>
        <v>0</v>
      </c>
      <c r="Y124" s="52">
        <f>'t1'!M124</f>
        <v>0</v>
      </c>
    </row>
    <row r="125" spans="1:25" ht="13.5" customHeight="1" x14ac:dyDescent="0.2">
      <c r="A125" s="144" t="str">
        <f>'t1'!A125</f>
        <v>RUOLO SANITARIO - PROF. SAN. INFERM. SENIOR ESAURIMENTO E.Q.</v>
      </c>
      <c r="B125" s="206" t="str">
        <f>'t1'!B125</f>
        <v>SEQINE</v>
      </c>
      <c r="C125" s="220"/>
      <c r="D125" s="221"/>
      <c r="E125" s="220"/>
      <c r="F125" s="221"/>
      <c r="G125" s="220"/>
      <c r="H125" s="221"/>
      <c r="I125" s="220"/>
      <c r="J125" s="221"/>
      <c r="K125" s="220"/>
      <c r="L125" s="221"/>
      <c r="M125" s="222"/>
      <c r="N125" s="223"/>
      <c r="O125" s="220"/>
      <c r="P125" s="221"/>
      <c r="Q125" s="220"/>
      <c r="R125" s="221"/>
      <c r="S125" s="224"/>
      <c r="T125" s="226"/>
      <c r="U125" s="224"/>
      <c r="V125" s="226"/>
      <c r="W125" s="411">
        <f t="shared" si="2"/>
        <v>0</v>
      </c>
      <c r="X125" s="413">
        <f t="shared" si="3"/>
        <v>0</v>
      </c>
      <c r="Y125" s="52">
        <f>'t1'!M125</f>
        <v>0</v>
      </c>
    </row>
    <row r="126" spans="1:25" ht="13.5" customHeight="1" x14ac:dyDescent="0.2">
      <c r="A126" s="144" t="str">
        <f>'t1'!A126</f>
        <v>RUOLO SANITARIO - ALTRI PROF. SAN. SENIOR A ESAURIMENTO E.Q.</v>
      </c>
      <c r="B126" s="206" t="str">
        <f>'t1'!B126</f>
        <v>SEQASE</v>
      </c>
      <c r="C126" s="220"/>
      <c r="D126" s="221"/>
      <c r="E126" s="220"/>
      <c r="F126" s="221"/>
      <c r="G126" s="220"/>
      <c r="H126" s="221"/>
      <c r="I126" s="220"/>
      <c r="J126" s="221"/>
      <c r="K126" s="220"/>
      <c r="L126" s="221"/>
      <c r="M126" s="222"/>
      <c r="N126" s="223"/>
      <c r="O126" s="220"/>
      <c r="P126" s="221"/>
      <c r="Q126" s="220"/>
      <c r="R126" s="221"/>
      <c r="S126" s="224"/>
      <c r="T126" s="226"/>
      <c r="U126" s="224"/>
      <c r="V126" s="226"/>
      <c r="W126" s="411">
        <f t="shared" si="2"/>
        <v>0</v>
      </c>
      <c r="X126" s="413">
        <f t="shared" si="3"/>
        <v>0</v>
      </c>
      <c r="Y126" s="52">
        <f>'t1'!M126</f>
        <v>0</v>
      </c>
    </row>
    <row r="127" spans="1:25" ht="13.5" customHeight="1" x14ac:dyDescent="0.2">
      <c r="A127" s="144" t="str">
        <f>'t1'!A127</f>
        <v>RUOLO SOCIOSANITARIO - ASSISTENTE SOCIALE E.Q.</v>
      </c>
      <c r="B127" s="206" t="str">
        <f>'t1'!B127</f>
        <v>KEQASC</v>
      </c>
      <c r="C127" s="220"/>
      <c r="D127" s="221"/>
      <c r="E127" s="220"/>
      <c r="F127" s="221"/>
      <c r="G127" s="220"/>
      <c r="H127" s="221"/>
      <c r="I127" s="220"/>
      <c r="J127" s="221"/>
      <c r="K127" s="220"/>
      <c r="L127" s="221"/>
      <c r="M127" s="222"/>
      <c r="N127" s="223"/>
      <c r="O127" s="220"/>
      <c r="P127" s="221"/>
      <c r="Q127" s="220"/>
      <c r="R127" s="221"/>
      <c r="S127" s="224"/>
      <c r="T127" s="226"/>
      <c r="U127" s="224"/>
      <c r="V127" s="226"/>
      <c r="W127" s="411">
        <f t="shared" si="2"/>
        <v>0</v>
      </c>
      <c r="X127" s="413">
        <f t="shared" si="3"/>
        <v>0</v>
      </c>
      <c r="Y127" s="52">
        <f>'t1'!M127</f>
        <v>0</v>
      </c>
    </row>
    <row r="128" spans="1:25" ht="13.5" customHeight="1" x14ac:dyDescent="0.2">
      <c r="A128" s="144" t="str">
        <f>'t1'!A128</f>
        <v>RUOLO SOCIOSANITARIO - ASSIST. SOC. SENIOR ESAURIMENTO E.Q.</v>
      </c>
      <c r="B128" s="206" t="str">
        <f>'t1'!B128</f>
        <v>KEQSCE</v>
      </c>
      <c r="C128" s="220"/>
      <c r="D128" s="221"/>
      <c r="E128" s="220"/>
      <c r="F128" s="221"/>
      <c r="G128" s="220"/>
      <c r="H128" s="221"/>
      <c r="I128" s="220"/>
      <c r="J128" s="221"/>
      <c r="K128" s="220"/>
      <c r="L128" s="221"/>
      <c r="M128" s="222"/>
      <c r="N128" s="223"/>
      <c r="O128" s="220"/>
      <c r="P128" s="221"/>
      <c r="Q128" s="220"/>
      <c r="R128" s="221"/>
      <c r="S128" s="224"/>
      <c r="T128" s="226"/>
      <c r="U128" s="224"/>
      <c r="V128" s="226"/>
      <c r="W128" s="411">
        <f t="shared" si="2"/>
        <v>0</v>
      </c>
      <c r="X128" s="413">
        <f t="shared" si="3"/>
        <v>0</v>
      </c>
      <c r="Y128" s="52">
        <f>'t1'!M128</f>
        <v>0</v>
      </c>
    </row>
    <row r="129" spans="1:25" ht="13.5" customHeight="1" x14ac:dyDescent="0.2">
      <c r="A129" s="144" t="str">
        <f>'t1'!A129</f>
        <v>RUOLO PROFESSIONALE - SPECIALISTA DELLA COMUNIC. ISTIT. E.Q.</v>
      </c>
      <c r="B129" s="206" t="str">
        <f>'t1'!B129</f>
        <v>PEQ871</v>
      </c>
      <c r="C129" s="220"/>
      <c r="D129" s="221"/>
      <c r="E129" s="220"/>
      <c r="F129" s="221"/>
      <c r="G129" s="220"/>
      <c r="H129" s="221"/>
      <c r="I129" s="220"/>
      <c r="J129" s="221"/>
      <c r="K129" s="220"/>
      <c r="L129" s="221"/>
      <c r="M129" s="222"/>
      <c r="N129" s="223"/>
      <c r="O129" s="220"/>
      <c r="P129" s="221"/>
      <c r="Q129" s="220"/>
      <c r="R129" s="221"/>
      <c r="S129" s="224"/>
      <c r="T129" s="226"/>
      <c r="U129" s="224"/>
      <c r="V129" s="226"/>
      <c r="W129" s="411">
        <f t="shared" si="2"/>
        <v>0</v>
      </c>
      <c r="X129" s="413">
        <f t="shared" si="3"/>
        <v>0</v>
      </c>
      <c r="Y129" s="52">
        <f>'t1'!M129</f>
        <v>0</v>
      </c>
    </row>
    <row r="130" spans="1:25" ht="13.5" customHeight="1" x14ac:dyDescent="0.2">
      <c r="A130" s="144" t="str">
        <f>'t1'!A130</f>
        <v>RUOLO PROFESSIONALE - SPECIALISTA RAPPORTI CON I MEDIA E.Q.</v>
      </c>
      <c r="B130" s="206" t="str">
        <f>'t1'!B130</f>
        <v>PEQ872</v>
      </c>
      <c r="C130" s="220"/>
      <c r="D130" s="221"/>
      <c r="E130" s="220"/>
      <c r="F130" s="221"/>
      <c r="G130" s="220"/>
      <c r="H130" s="221"/>
      <c r="I130" s="220"/>
      <c r="J130" s="221"/>
      <c r="K130" s="220"/>
      <c r="L130" s="221"/>
      <c r="M130" s="222"/>
      <c r="N130" s="223"/>
      <c r="O130" s="220"/>
      <c r="P130" s="221"/>
      <c r="Q130" s="220"/>
      <c r="R130" s="221"/>
      <c r="S130" s="224"/>
      <c r="T130" s="226"/>
      <c r="U130" s="224"/>
      <c r="V130" s="226"/>
      <c r="W130" s="411">
        <f t="shared" si="2"/>
        <v>0</v>
      </c>
      <c r="X130" s="413">
        <f t="shared" si="3"/>
        <v>0</v>
      </c>
      <c r="Y130" s="52">
        <f>'t1'!M130</f>
        <v>0</v>
      </c>
    </row>
    <row r="131" spans="1:25" ht="13.5" customHeight="1" x14ac:dyDescent="0.2">
      <c r="A131" s="144" t="str">
        <f>'t1'!A131</f>
        <v>RUOLO PROFESSIONALE - ASSISTENTE RELIGIOSO E.Q.</v>
      </c>
      <c r="B131" s="206" t="str">
        <f>'t1'!B131</f>
        <v>PEQ006</v>
      </c>
      <c r="C131" s="220"/>
      <c r="D131" s="221"/>
      <c r="E131" s="220"/>
      <c r="F131" s="221"/>
      <c r="G131" s="220"/>
      <c r="H131" s="221"/>
      <c r="I131" s="220"/>
      <c r="J131" s="221"/>
      <c r="K131" s="220"/>
      <c r="L131" s="221"/>
      <c r="M131" s="222"/>
      <c r="N131" s="223"/>
      <c r="O131" s="220"/>
      <c r="P131" s="221"/>
      <c r="Q131" s="220"/>
      <c r="R131" s="221"/>
      <c r="S131" s="224"/>
      <c r="T131" s="226"/>
      <c r="U131" s="224"/>
      <c r="V131" s="226"/>
      <c r="W131" s="411">
        <f t="shared" ref="W131:X135" si="4">SUM(C131,E131,G131,I131,K131,M131,O131,Q131,S131,U131)</f>
        <v>0</v>
      </c>
      <c r="X131" s="413">
        <f t="shared" si="4"/>
        <v>0</v>
      </c>
      <c r="Y131" s="52">
        <f>'t1'!M131</f>
        <v>0</v>
      </c>
    </row>
    <row r="132" spans="1:25" ht="13.5" customHeight="1" x14ac:dyDescent="0.2">
      <c r="A132" s="144" t="str">
        <f>'t1'!A132</f>
        <v>RUOLO TECNICO - COLLABORATORE TECNICO PROFESSIONALE E.Q.</v>
      </c>
      <c r="B132" s="206" t="str">
        <f>'t1'!B132</f>
        <v>TEQ027</v>
      </c>
      <c r="C132" s="220"/>
      <c r="D132" s="221"/>
      <c r="E132" s="220"/>
      <c r="F132" s="221"/>
      <c r="G132" s="220"/>
      <c r="H132" s="221"/>
      <c r="I132" s="220"/>
      <c r="J132" s="221"/>
      <c r="K132" s="220"/>
      <c r="L132" s="221"/>
      <c r="M132" s="222"/>
      <c r="N132" s="223"/>
      <c r="O132" s="220"/>
      <c r="P132" s="221"/>
      <c r="Q132" s="220"/>
      <c r="R132" s="221"/>
      <c r="S132" s="224"/>
      <c r="T132" s="226"/>
      <c r="U132" s="224"/>
      <c r="V132" s="226"/>
      <c r="W132" s="411">
        <f t="shared" si="4"/>
        <v>0</v>
      </c>
      <c r="X132" s="413">
        <f t="shared" si="4"/>
        <v>0</v>
      </c>
      <c r="Y132" s="52">
        <f>'t1'!M132</f>
        <v>0</v>
      </c>
    </row>
    <row r="133" spans="1:25" ht="13.5" customHeight="1" x14ac:dyDescent="0.2">
      <c r="A133" s="144" t="str">
        <f>'t1'!A133</f>
        <v>RUOLO TECNICO - COLLAB. TEC. PROF. SENIOR A ESAURIMENTO E.Q.</v>
      </c>
      <c r="B133" s="206" t="str">
        <f>'t1'!B133</f>
        <v>TEQCTS</v>
      </c>
      <c r="C133" s="220"/>
      <c r="D133" s="221"/>
      <c r="E133" s="220"/>
      <c r="F133" s="221"/>
      <c r="G133" s="220"/>
      <c r="H133" s="221"/>
      <c r="I133" s="220"/>
      <c r="J133" s="221"/>
      <c r="K133" s="220"/>
      <c r="L133" s="221"/>
      <c r="M133" s="222"/>
      <c r="N133" s="223"/>
      <c r="O133" s="220"/>
      <c r="P133" s="221"/>
      <c r="Q133" s="220"/>
      <c r="R133" s="221"/>
      <c r="S133" s="224"/>
      <c r="T133" s="226"/>
      <c r="U133" s="224"/>
      <c r="V133" s="226"/>
      <c r="W133" s="411">
        <f t="shared" si="4"/>
        <v>0</v>
      </c>
      <c r="X133" s="413">
        <f t="shared" si="4"/>
        <v>0</v>
      </c>
      <c r="Y133" s="52">
        <f>'t1'!M133</f>
        <v>0</v>
      </c>
    </row>
    <row r="134" spans="1:25" ht="13.5" customHeight="1" x14ac:dyDescent="0.2">
      <c r="A134" s="144" t="str">
        <f>'t1'!A134</f>
        <v>RUOLO AMMINISTRATIVO - COLLAB. AMMINISTRATIVO PROFESS. E.Q.</v>
      </c>
      <c r="B134" s="206" t="str">
        <f>'t1'!B134</f>
        <v>AEQ029</v>
      </c>
      <c r="C134" s="220"/>
      <c r="D134" s="221"/>
      <c r="E134" s="220"/>
      <c r="F134" s="221"/>
      <c r="G134" s="220"/>
      <c r="H134" s="221"/>
      <c r="I134" s="220"/>
      <c r="J134" s="221"/>
      <c r="K134" s="220"/>
      <c r="L134" s="221"/>
      <c r="M134" s="222"/>
      <c r="N134" s="223"/>
      <c r="O134" s="220"/>
      <c r="P134" s="221"/>
      <c r="Q134" s="220"/>
      <c r="R134" s="221"/>
      <c r="S134" s="224"/>
      <c r="T134" s="226"/>
      <c r="U134" s="224"/>
      <c r="V134" s="226"/>
      <c r="W134" s="411">
        <f t="shared" si="4"/>
        <v>0</v>
      </c>
      <c r="X134" s="413">
        <f t="shared" si="4"/>
        <v>0</v>
      </c>
      <c r="Y134" s="52">
        <f>'t1'!M134</f>
        <v>0</v>
      </c>
    </row>
    <row r="135" spans="1:25" ht="13.5" customHeight="1" x14ac:dyDescent="0.2">
      <c r="A135" s="144" t="str">
        <f>'t1'!A135</f>
        <v>RUOLO AMM.VO - COLLAB. AMM.VO PROF. SENIOR ESAURIMENTO E.Q.</v>
      </c>
      <c r="B135" s="206" t="str">
        <f>'t1'!B135</f>
        <v>AEQCAS</v>
      </c>
      <c r="C135" s="220"/>
      <c r="D135" s="221"/>
      <c r="E135" s="220"/>
      <c r="F135" s="221"/>
      <c r="G135" s="220"/>
      <c r="H135" s="221"/>
      <c r="I135" s="220"/>
      <c r="J135" s="221"/>
      <c r="K135" s="220"/>
      <c r="L135" s="221"/>
      <c r="M135" s="222"/>
      <c r="N135" s="223"/>
      <c r="O135" s="220"/>
      <c r="P135" s="221"/>
      <c r="Q135" s="220"/>
      <c r="R135" s="221"/>
      <c r="S135" s="224"/>
      <c r="T135" s="226"/>
      <c r="U135" s="224"/>
      <c r="V135" s="226"/>
      <c r="W135" s="411">
        <f t="shared" si="4"/>
        <v>0</v>
      </c>
      <c r="X135" s="413">
        <f t="shared" si="4"/>
        <v>0</v>
      </c>
      <c r="Y135" s="52">
        <f>'t1'!M135</f>
        <v>0</v>
      </c>
    </row>
    <row r="136" spans="1:25" ht="13.5" customHeight="1" x14ac:dyDescent="0.2">
      <c r="A136" s="144" t="str">
        <f>'t1'!A136</f>
        <v>RUOLO SANITARIO - PROF. SANITARIE INFERMIERISTICHE</v>
      </c>
      <c r="B136" s="206" t="str">
        <f>'t1'!B136</f>
        <v>SPFINF</v>
      </c>
      <c r="C136" s="220"/>
      <c r="D136" s="221"/>
      <c r="E136" s="220"/>
      <c r="F136" s="221"/>
      <c r="G136" s="220"/>
      <c r="H136" s="221"/>
      <c r="I136" s="220"/>
      <c r="J136" s="221"/>
      <c r="K136" s="220"/>
      <c r="L136" s="221"/>
      <c r="M136" s="222"/>
      <c r="N136" s="223"/>
      <c r="O136" s="220"/>
      <c r="P136" s="221"/>
      <c r="Q136" s="220"/>
      <c r="R136" s="221"/>
      <c r="S136" s="224"/>
      <c r="T136" s="226"/>
      <c r="U136" s="224"/>
      <c r="V136" s="226"/>
      <c r="W136" s="411">
        <f t="shared" si="2"/>
        <v>0</v>
      </c>
      <c r="X136" s="413">
        <f t="shared" si="3"/>
        <v>0</v>
      </c>
      <c r="Y136" s="52">
        <f>'t1'!M136</f>
        <v>0</v>
      </c>
    </row>
    <row r="137" spans="1:25" ht="13.5" customHeight="1" x14ac:dyDescent="0.2">
      <c r="A137" s="144" t="str">
        <f>'t1'!A137</f>
        <v>RUOLO SANITARIO - PROF. SANITARIA OSTETRICA</v>
      </c>
      <c r="B137" s="206" t="str">
        <f>'t1'!B137</f>
        <v>SPFOST</v>
      </c>
      <c r="C137" s="220"/>
      <c r="D137" s="221"/>
      <c r="E137" s="220"/>
      <c r="F137" s="221"/>
      <c r="G137" s="220"/>
      <c r="H137" s="221"/>
      <c r="I137" s="220"/>
      <c r="J137" s="221"/>
      <c r="K137" s="220"/>
      <c r="L137" s="221"/>
      <c r="M137" s="222"/>
      <c r="N137" s="223"/>
      <c r="O137" s="220"/>
      <c r="P137" s="221"/>
      <c r="Q137" s="220"/>
      <c r="R137" s="221"/>
      <c r="S137" s="224"/>
      <c r="T137" s="226"/>
      <c r="U137" s="224"/>
      <c r="V137" s="226"/>
      <c r="W137" s="411">
        <f t="shared" si="2"/>
        <v>0</v>
      </c>
      <c r="X137" s="413">
        <f t="shared" si="3"/>
        <v>0</v>
      </c>
      <c r="Y137" s="52">
        <f>'t1'!M137</f>
        <v>0</v>
      </c>
    </row>
    <row r="138" spans="1:25" ht="13.5" customHeight="1" x14ac:dyDescent="0.2">
      <c r="A138" s="144" t="str">
        <f>'t1'!A138</f>
        <v>RUOLO SANITARIO - PROFESSIONI TECNICO SANITARIE</v>
      </c>
      <c r="B138" s="206" t="str">
        <f>'t1'!B138</f>
        <v>SPFTCN</v>
      </c>
      <c r="C138" s="220"/>
      <c r="D138" s="221"/>
      <c r="E138" s="220"/>
      <c r="F138" s="221"/>
      <c r="G138" s="220"/>
      <c r="H138" s="221"/>
      <c r="I138" s="220"/>
      <c r="J138" s="221"/>
      <c r="K138" s="220"/>
      <c r="L138" s="221"/>
      <c r="M138" s="222"/>
      <c r="N138" s="223"/>
      <c r="O138" s="220"/>
      <c r="P138" s="221"/>
      <c r="Q138" s="220"/>
      <c r="R138" s="221"/>
      <c r="S138" s="224"/>
      <c r="T138" s="226"/>
      <c r="U138" s="224"/>
      <c r="V138" s="226"/>
      <c r="W138" s="411">
        <f t="shared" si="2"/>
        <v>0</v>
      </c>
      <c r="X138" s="413">
        <f t="shared" si="3"/>
        <v>0</v>
      </c>
      <c r="Y138" s="52">
        <f>'t1'!M138</f>
        <v>0</v>
      </c>
    </row>
    <row r="139" spans="1:25" ht="13.5" customHeight="1" x14ac:dyDescent="0.2">
      <c r="A139" s="144" t="str">
        <f>'t1'!A139</f>
        <v>RUOLO SANITARIO - PROF. SANITARIE DELLA RIABILITAZIONE</v>
      </c>
      <c r="B139" s="206" t="str">
        <f>'t1'!B139</f>
        <v>SPFRAB</v>
      </c>
      <c r="C139" s="220"/>
      <c r="D139" s="221"/>
      <c r="E139" s="220"/>
      <c r="F139" s="221"/>
      <c r="G139" s="220"/>
      <c r="H139" s="221"/>
      <c r="I139" s="220"/>
      <c r="J139" s="221"/>
      <c r="K139" s="220"/>
      <c r="L139" s="221"/>
      <c r="M139" s="222"/>
      <c r="N139" s="223"/>
      <c r="O139" s="220"/>
      <c r="P139" s="221"/>
      <c r="Q139" s="220"/>
      <c r="R139" s="221"/>
      <c r="S139" s="224"/>
      <c r="T139" s="226"/>
      <c r="U139" s="224"/>
      <c r="V139" s="226"/>
      <c r="W139" s="411">
        <f t="shared" si="2"/>
        <v>0</v>
      </c>
      <c r="X139" s="413">
        <f t="shared" si="3"/>
        <v>0</v>
      </c>
      <c r="Y139" s="52">
        <f>'t1'!M139</f>
        <v>0</v>
      </c>
    </row>
    <row r="140" spans="1:25" ht="13.5" customHeight="1" x14ac:dyDescent="0.2">
      <c r="A140" s="144" t="str">
        <f>'t1'!A140</f>
        <v>RUOLO SANITARIO - PROF. SANITARIE DELLA PREVENZIONE</v>
      </c>
      <c r="B140" s="206" t="str">
        <f>'t1'!B140</f>
        <v>SPFPRV</v>
      </c>
      <c r="C140" s="220"/>
      <c r="D140" s="221"/>
      <c r="E140" s="220"/>
      <c r="F140" s="221"/>
      <c r="G140" s="220"/>
      <c r="H140" s="221"/>
      <c r="I140" s="220"/>
      <c r="J140" s="221"/>
      <c r="K140" s="220"/>
      <c r="L140" s="221"/>
      <c r="M140" s="222"/>
      <c r="N140" s="223"/>
      <c r="O140" s="220"/>
      <c r="P140" s="221"/>
      <c r="Q140" s="220"/>
      <c r="R140" s="221"/>
      <c r="S140" s="224"/>
      <c r="T140" s="226"/>
      <c r="U140" s="224"/>
      <c r="V140" s="226"/>
      <c r="W140" s="411">
        <f t="shared" ref="W140:W157" si="5">SUM(C140,E140,G140,I140,K140,M140,O140,Q140,S140,U140)</f>
        <v>0</v>
      </c>
      <c r="X140" s="413">
        <f t="shared" ref="X140:X157" si="6">SUM(D140,F140,H140,J140,L140,N140,P140,R140,T140,V140)</f>
        <v>0</v>
      </c>
      <c r="Y140" s="52">
        <f>'t1'!M140</f>
        <v>0</v>
      </c>
    </row>
    <row r="141" spans="1:25" ht="13.5" customHeight="1" x14ac:dyDescent="0.2">
      <c r="A141" s="144" t="str">
        <f>'t1'!A141</f>
        <v>RUOLO SANITARIO - PROF. SAN. INFERMIER. SENIOR A ESAURIMENTO</v>
      </c>
      <c r="B141" s="206" t="str">
        <f>'t1'!B141</f>
        <v>SPFINE</v>
      </c>
      <c r="C141" s="220"/>
      <c r="D141" s="221"/>
      <c r="E141" s="220"/>
      <c r="F141" s="221"/>
      <c r="G141" s="220"/>
      <c r="H141" s="221"/>
      <c r="I141" s="220"/>
      <c r="J141" s="221"/>
      <c r="K141" s="220"/>
      <c r="L141" s="221"/>
      <c r="M141" s="222"/>
      <c r="N141" s="223"/>
      <c r="O141" s="220"/>
      <c r="P141" s="221"/>
      <c r="Q141" s="220"/>
      <c r="R141" s="221"/>
      <c r="S141" s="224"/>
      <c r="T141" s="226"/>
      <c r="U141" s="224"/>
      <c r="V141" s="226"/>
      <c r="W141" s="411">
        <f t="shared" si="5"/>
        <v>0</v>
      </c>
      <c r="X141" s="413">
        <f t="shared" si="6"/>
        <v>0</v>
      </c>
      <c r="Y141" s="52">
        <f>'t1'!M141</f>
        <v>0</v>
      </c>
    </row>
    <row r="142" spans="1:25" ht="13.5" customHeight="1" x14ac:dyDescent="0.2">
      <c r="A142" s="144" t="str">
        <f>'t1'!A142</f>
        <v>RUOLO SANITARIO - ALTRI PROFILI SANIT. SENIOR A ESAURIMENTO</v>
      </c>
      <c r="B142" s="206" t="str">
        <f>'t1'!B142</f>
        <v>SPFASE</v>
      </c>
      <c r="C142" s="220"/>
      <c r="D142" s="221"/>
      <c r="E142" s="220"/>
      <c r="F142" s="221"/>
      <c r="G142" s="220"/>
      <c r="H142" s="221"/>
      <c r="I142" s="220"/>
      <c r="J142" s="221"/>
      <c r="K142" s="220"/>
      <c r="L142" s="221"/>
      <c r="M142" s="222"/>
      <c r="N142" s="223"/>
      <c r="O142" s="220"/>
      <c r="P142" s="221"/>
      <c r="Q142" s="220"/>
      <c r="R142" s="221"/>
      <c r="S142" s="224"/>
      <c r="T142" s="226"/>
      <c r="U142" s="224"/>
      <c r="V142" s="226"/>
      <c r="W142" s="411">
        <f t="shared" si="5"/>
        <v>0</v>
      </c>
      <c r="X142" s="413">
        <f t="shared" si="6"/>
        <v>0</v>
      </c>
      <c r="Y142" s="52">
        <f>'t1'!M142</f>
        <v>0</v>
      </c>
    </row>
    <row r="143" spans="1:25" ht="13.5" customHeight="1" x14ac:dyDescent="0.2">
      <c r="A143" s="144" t="str">
        <f>'t1'!A143</f>
        <v>RUOLO SOCIOSANITARIO - ASSISTENTE SOCIALE</v>
      </c>
      <c r="B143" s="206" t="str">
        <f>'t1'!B143</f>
        <v>KPFASC</v>
      </c>
      <c r="C143" s="220"/>
      <c r="D143" s="221"/>
      <c r="E143" s="220"/>
      <c r="F143" s="221"/>
      <c r="G143" s="220"/>
      <c r="H143" s="221"/>
      <c r="I143" s="220"/>
      <c r="J143" s="221"/>
      <c r="K143" s="220"/>
      <c r="L143" s="221"/>
      <c r="M143" s="222"/>
      <c r="N143" s="223"/>
      <c r="O143" s="220"/>
      <c r="P143" s="221"/>
      <c r="Q143" s="220"/>
      <c r="R143" s="221"/>
      <c r="S143" s="224"/>
      <c r="T143" s="226"/>
      <c r="U143" s="224"/>
      <c r="V143" s="226"/>
      <c r="W143" s="411">
        <f t="shared" si="5"/>
        <v>0</v>
      </c>
      <c r="X143" s="413">
        <f t="shared" si="6"/>
        <v>0</v>
      </c>
      <c r="Y143" s="52">
        <f>'t1'!M143</f>
        <v>0</v>
      </c>
    </row>
    <row r="144" spans="1:25" ht="13.5" customHeight="1" x14ac:dyDescent="0.2">
      <c r="A144" s="144" t="str">
        <f>'t1'!A144</f>
        <v>RUOLO SOCIOSANITARIO - ASSISTENTE SOC. SENIOR AD ESAURIMENTO</v>
      </c>
      <c r="B144" s="206" t="str">
        <f>'t1'!B144</f>
        <v>KPFSCE</v>
      </c>
      <c r="C144" s="220"/>
      <c r="D144" s="221"/>
      <c r="E144" s="220"/>
      <c r="F144" s="221"/>
      <c r="G144" s="220"/>
      <c r="H144" s="221"/>
      <c r="I144" s="220"/>
      <c r="J144" s="221"/>
      <c r="K144" s="220"/>
      <c r="L144" s="221"/>
      <c r="M144" s="222"/>
      <c r="N144" s="223"/>
      <c r="O144" s="220"/>
      <c r="P144" s="221"/>
      <c r="Q144" s="220"/>
      <c r="R144" s="221"/>
      <c r="S144" s="224"/>
      <c r="T144" s="226"/>
      <c r="U144" s="224"/>
      <c r="V144" s="226"/>
      <c r="W144" s="411">
        <f t="shared" si="5"/>
        <v>0</v>
      </c>
      <c r="X144" s="413">
        <f t="shared" si="6"/>
        <v>0</v>
      </c>
      <c r="Y144" s="52">
        <f>'t1'!M144</f>
        <v>0</v>
      </c>
    </row>
    <row r="145" spans="1:25" ht="13.5" customHeight="1" x14ac:dyDescent="0.2">
      <c r="A145" s="144" t="str">
        <f>'t1'!A145</f>
        <v>RUOLO PROFESSIONALE - SPECIALISTA DELLA COMUNIC. ISTIT.</v>
      </c>
      <c r="B145" s="206" t="str">
        <f>'t1'!B145</f>
        <v>PPF871</v>
      </c>
      <c r="C145" s="220"/>
      <c r="D145" s="221"/>
      <c r="E145" s="220"/>
      <c r="F145" s="221"/>
      <c r="G145" s="220"/>
      <c r="H145" s="221"/>
      <c r="I145" s="220"/>
      <c r="J145" s="221"/>
      <c r="K145" s="220"/>
      <c r="L145" s="221"/>
      <c r="M145" s="222"/>
      <c r="N145" s="223"/>
      <c r="O145" s="220"/>
      <c r="P145" s="221"/>
      <c r="Q145" s="220"/>
      <c r="R145" s="221"/>
      <c r="S145" s="224"/>
      <c r="T145" s="226"/>
      <c r="U145" s="224"/>
      <c r="V145" s="226"/>
      <c r="W145" s="411">
        <f t="shared" si="5"/>
        <v>0</v>
      </c>
      <c r="X145" s="413">
        <f t="shared" si="6"/>
        <v>0</v>
      </c>
      <c r="Y145" s="52">
        <f>'t1'!M145</f>
        <v>0</v>
      </c>
    </row>
    <row r="146" spans="1:25" ht="13.5" customHeight="1" x14ac:dyDescent="0.2">
      <c r="A146" s="144" t="str">
        <f>'t1'!A146</f>
        <v>RUOLO PROFESSIONALE - SPECIALISTA RAPPORTI CON I MEDIA</v>
      </c>
      <c r="B146" s="206" t="str">
        <f>'t1'!B146</f>
        <v>PPF872</v>
      </c>
      <c r="C146" s="220"/>
      <c r="D146" s="221"/>
      <c r="E146" s="220"/>
      <c r="F146" s="221"/>
      <c r="G146" s="220"/>
      <c r="H146" s="221"/>
      <c r="I146" s="220"/>
      <c r="J146" s="221"/>
      <c r="K146" s="220"/>
      <c r="L146" s="221"/>
      <c r="M146" s="222"/>
      <c r="N146" s="223"/>
      <c r="O146" s="220"/>
      <c r="P146" s="221"/>
      <c r="Q146" s="220"/>
      <c r="R146" s="221"/>
      <c r="S146" s="224"/>
      <c r="T146" s="226"/>
      <c r="U146" s="224"/>
      <c r="V146" s="226"/>
      <c r="W146" s="411">
        <f t="shared" si="5"/>
        <v>0</v>
      </c>
      <c r="X146" s="413">
        <f t="shared" si="6"/>
        <v>0</v>
      </c>
      <c r="Y146" s="52">
        <f>'t1'!M146</f>
        <v>0</v>
      </c>
    </row>
    <row r="147" spans="1:25" ht="13.5" customHeight="1" x14ac:dyDescent="0.2">
      <c r="A147" s="144" t="str">
        <f>'t1'!A147</f>
        <v>RUOLO PROFESSIONALE - ASSISTENTE RELIGIOSO</v>
      </c>
      <c r="B147" s="206" t="str">
        <f>'t1'!B147</f>
        <v>PPF006</v>
      </c>
      <c r="C147" s="220"/>
      <c r="D147" s="221"/>
      <c r="E147" s="220"/>
      <c r="F147" s="221"/>
      <c r="G147" s="220"/>
      <c r="H147" s="221"/>
      <c r="I147" s="220"/>
      <c r="J147" s="221"/>
      <c r="K147" s="220"/>
      <c r="L147" s="221"/>
      <c r="M147" s="222"/>
      <c r="N147" s="223"/>
      <c r="O147" s="220"/>
      <c r="P147" s="221"/>
      <c r="Q147" s="220"/>
      <c r="R147" s="221"/>
      <c r="S147" s="224"/>
      <c r="T147" s="226"/>
      <c r="U147" s="224"/>
      <c r="V147" s="226"/>
      <c r="W147" s="411">
        <f t="shared" si="5"/>
        <v>0</v>
      </c>
      <c r="X147" s="413">
        <f t="shared" si="6"/>
        <v>0</v>
      </c>
      <c r="Y147" s="52">
        <f>'t1'!M147</f>
        <v>0</v>
      </c>
    </row>
    <row r="148" spans="1:25" ht="13.5" customHeight="1" x14ac:dyDescent="0.2">
      <c r="A148" s="144" t="str">
        <f>'t1'!A148</f>
        <v>RUOLO TECNICO - COLLABORATORE TECNICO PROFESSIONALE</v>
      </c>
      <c r="B148" s="206" t="str">
        <f>'t1'!B148</f>
        <v>TPF026</v>
      </c>
      <c r="C148" s="220"/>
      <c r="D148" s="221"/>
      <c r="E148" s="220"/>
      <c r="F148" s="221"/>
      <c r="G148" s="220"/>
      <c r="H148" s="221"/>
      <c r="I148" s="220"/>
      <c r="J148" s="221"/>
      <c r="K148" s="220"/>
      <c r="L148" s="221"/>
      <c r="M148" s="222"/>
      <c r="N148" s="223"/>
      <c r="O148" s="220"/>
      <c r="P148" s="221"/>
      <c r="Q148" s="220"/>
      <c r="R148" s="221"/>
      <c r="S148" s="224"/>
      <c r="T148" s="226"/>
      <c r="U148" s="224"/>
      <c r="V148" s="226"/>
      <c r="W148" s="411">
        <f t="shared" si="5"/>
        <v>0</v>
      </c>
      <c r="X148" s="413">
        <f t="shared" si="6"/>
        <v>0</v>
      </c>
      <c r="Y148" s="52">
        <f>'t1'!M148</f>
        <v>0</v>
      </c>
    </row>
    <row r="149" spans="1:25" ht="13.5" customHeight="1" x14ac:dyDescent="0.2">
      <c r="A149" s="144" t="str">
        <f>'t1'!A149</f>
        <v>RUOLO TECNICO - COLLAB. TECNICO PROF. SENIOR AD ESAURIMENTO</v>
      </c>
      <c r="B149" s="206" t="str">
        <f>'t1'!B149</f>
        <v>TPFCTS</v>
      </c>
      <c r="C149" s="220"/>
      <c r="D149" s="221"/>
      <c r="E149" s="220"/>
      <c r="F149" s="221"/>
      <c r="G149" s="220"/>
      <c r="H149" s="221"/>
      <c r="I149" s="220"/>
      <c r="J149" s="221"/>
      <c r="K149" s="220"/>
      <c r="L149" s="221"/>
      <c r="M149" s="222"/>
      <c r="N149" s="223"/>
      <c r="O149" s="220"/>
      <c r="P149" s="221"/>
      <c r="Q149" s="220"/>
      <c r="R149" s="221"/>
      <c r="S149" s="224"/>
      <c r="T149" s="226"/>
      <c r="U149" s="224"/>
      <c r="V149" s="226"/>
      <c r="W149" s="411">
        <f t="shared" si="5"/>
        <v>0</v>
      </c>
      <c r="X149" s="413">
        <f t="shared" si="6"/>
        <v>0</v>
      </c>
      <c r="Y149" s="52">
        <f>'t1'!M149</f>
        <v>0</v>
      </c>
    </row>
    <row r="150" spans="1:25" ht="13.5" customHeight="1" x14ac:dyDescent="0.2">
      <c r="A150" s="144" t="str">
        <f>'t1'!A150</f>
        <v>RUOLO AMMINISTRATIVO - COLLAB. AMMINISTRATIVO PROFESS.</v>
      </c>
      <c r="B150" s="206" t="str">
        <f>'t1'!B150</f>
        <v>APF028</v>
      </c>
      <c r="C150" s="220"/>
      <c r="D150" s="221"/>
      <c r="E150" s="220"/>
      <c r="F150" s="221"/>
      <c r="G150" s="220"/>
      <c r="H150" s="221"/>
      <c r="I150" s="220"/>
      <c r="J150" s="221"/>
      <c r="K150" s="220"/>
      <c r="L150" s="221"/>
      <c r="M150" s="222"/>
      <c r="N150" s="223"/>
      <c r="O150" s="220"/>
      <c r="P150" s="221"/>
      <c r="Q150" s="220"/>
      <c r="R150" s="221"/>
      <c r="S150" s="224"/>
      <c r="T150" s="226"/>
      <c r="U150" s="224"/>
      <c r="V150" s="226"/>
      <c r="W150" s="411">
        <f t="shared" si="5"/>
        <v>0</v>
      </c>
      <c r="X150" s="413">
        <f t="shared" si="6"/>
        <v>0</v>
      </c>
      <c r="Y150" s="52">
        <f>'t1'!M150</f>
        <v>0</v>
      </c>
    </row>
    <row r="151" spans="1:25" ht="13.5" customHeight="1" x14ac:dyDescent="0.2">
      <c r="A151" s="144" t="str">
        <f>'t1'!A151</f>
        <v>RUOLO AMM.VO - COLLAB. AMM.VO PROFESS. SENIOR AD ESAURIMENTO</v>
      </c>
      <c r="B151" s="206" t="str">
        <f>'t1'!B151</f>
        <v>APFCAS</v>
      </c>
      <c r="C151" s="220"/>
      <c r="D151" s="221"/>
      <c r="E151" s="220"/>
      <c r="F151" s="221"/>
      <c r="G151" s="220"/>
      <c r="H151" s="221"/>
      <c r="I151" s="220"/>
      <c r="J151" s="221"/>
      <c r="K151" s="220"/>
      <c r="L151" s="221"/>
      <c r="M151" s="222"/>
      <c r="N151" s="223"/>
      <c r="O151" s="220"/>
      <c r="P151" s="221"/>
      <c r="Q151" s="220"/>
      <c r="R151" s="221"/>
      <c r="S151" s="224"/>
      <c r="T151" s="226"/>
      <c r="U151" s="224"/>
      <c r="V151" s="226"/>
      <c r="W151" s="411">
        <f t="shared" si="5"/>
        <v>0</v>
      </c>
      <c r="X151" s="413">
        <f t="shared" si="6"/>
        <v>0</v>
      </c>
      <c r="Y151" s="52">
        <f>'t1'!M151</f>
        <v>0</v>
      </c>
    </row>
    <row r="152" spans="1:25" ht="13.5" customHeight="1" x14ac:dyDescent="0.2">
      <c r="A152" s="144" t="str">
        <f>'t1'!A152</f>
        <v>RUOLO SANITARIO - PROFILI AREA ASSITENTI AD ESAURIMENTO</v>
      </c>
      <c r="B152" s="206" t="str">
        <f>'t1'!B152</f>
        <v>SAT162</v>
      </c>
      <c r="C152" s="220"/>
      <c r="D152" s="221"/>
      <c r="E152" s="220"/>
      <c r="F152" s="221"/>
      <c r="G152" s="220"/>
      <c r="H152" s="221"/>
      <c r="I152" s="220"/>
      <c r="J152" s="221"/>
      <c r="K152" s="220"/>
      <c r="L152" s="221"/>
      <c r="M152" s="222"/>
      <c r="N152" s="223"/>
      <c r="O152" s="220"/>
      <c r="P152" s="221"/>
      <c r="Q152" s="220"/>
      <c r="R152" s="221"/>
      <c r="S152" s="224"/>
      <c r="T152" s="226"/>
      <c r="U152" s="224"/>
      <c r="V152" s="226"/>
      <c r="W152" s="411">
        <f t="shared" si="5"/>
        <v>0</v>
      </c>
      <c r="X152" s="413">
        <f t="shared" si="6"/>
        <v>0</v>
      </c>
      <c r="Y152" s="52">
        <f>'t1'!M152</f>
        <v>0</v>
      </c>
    </row>
    <row r="153" spans="1:25" ht="13.5" customHeight="1" x14ac:dyDescent="0.2">
      <c r="A153" s="144" t="str">
        <f>'t1'!A153</f>
        <v>RUOLO SOCIOSANITARIO - OPERATORE SOCIOSANITARIO SENIOR</v>
      </c>
      <c r="B153" s="206" t="str">
        <f>'t1'!B153</f>
        <v>KAT660</v>
      </c>
      <c r="C153" s="220"/>
      <c r="D153" s="221"/>
      <c r="E153" s="220"/>
      <c r="F153" s="221"/>
      <c r="G153" s="220"/>
      <c r="H153" s="221"/>
      <c r="I153" s="220"/>
      <c r="J153" s="221"/>
      <c r="K153" s="220"/>
      <c r="L153" s="221"/>
      <c r="M153" s="222"/>
      <c r="N153" s="223"/>
      <c r="O153" s="220"/>
      <c r="P153" s="221"/>
      <c r="Q153" s="220"/>
      <c r="R153" s="221"/>
      <c r="S153" s="224"/>
      <c r="T153" s="226"/>
      <c r="U153" s="224"/>
      <c r="V153" s="226"/>
      <c r="W153" s="411">
        <f t="shared" si="5"/>
        <v>0</v>
      </c>
      <c r="X153" s="413">
        <f t="shared" si="6"/>
        <v>0</v>
      </c>
      <c r="Y153" s="52">
        <f>'t1'!M153</f>
        <v>0</v>
      </c>
    </row>
    <row r="154" spans="1:25" ht="13.5" customHeight="1" x14ac:dyDescent="0.2">
      <c r="A154" s="144" t="str">
        <f>'t1'!A154</f>
        <v>RUOLO SOCIOSANITARIO - PROFILI AREA ASSITENTI AD ESAURIMENTO</v>
      </c>
      <c r="B154" s="206" t="str">
        <f>'t1'!B154</f>
        <v>KAT162</v>
      </c>
      <c r="C154" s="220"/>
      <c r="D154" s="221"/>
      <c r="E154" s="220"/>
      <c r="F154" s="221"/>
      <c r="G154" s="220"/>
      <c r="H154" s="221"/>
      <c r="I154" s="220"/>
      <c r="J154" s="221"/>
      <c r="K154" s="220"/>
      <c r="L154" s="221"/>
      <c r="M154" s="222"/>
      <c r="N154" s="223"/>
      <c r="O154" s="220"/>
      <c r="P154" s="221"/>
      <c r="Q154" s="220"/>
      <c r="R154" s="221"/>
      <c r="S154" s="224"/>
      <c r="T154" s="226"/>
      <c r="U154" s="224"/>
      <c r="V154" s="226"/>
      <c r="W154" s="411">
        <f t="shared" si="5"/>
        <v>0</v>
      </c>
      <c r="X154" s="413">
        <f t="shared" si="6"/>
        <v>0</v>
      </c>
      <c r="Y154" s="52">
        <f>'t1'!M154</f>
        <v>0</v>
      </c>
    </row>
    <row r="155" spans="1:25" ht="13.5" customHeight="1" x14ac:dyDescent="0.2">
      <c r="A155" s="144" t="str">
        <f>'t1'!A155</f>
        <v>RUOLO PROFESSIONALE - ASSISTENTE DELLINFORMAZIONE</v>
      </c>
      <c r="B155" s="206" t="str">
        <f>'t1'!B155</f>
        <v>PATINZ</v>
      </c>
      <c r="C155" s="220"/>
      <c r="D155" s="221"/>
      <c r="E155" s="220"/>
      <c r="F155" s="221"/>
      <c r="G155" s="220"/>
      <c r="H155" s="221"/>
      <c r="I155" s="220"/>
      <c r="J155" s="221"/>
      <c r="K155" s="220"/>
      <c r="L155" s="221"/>
      <c r="M155" s="222"/>
      <c r="N155" s="223"/>
      <c r="O155" s="220"/>
      <c r="P155" s="221"/>
      <c r="Q155" s="220"/>
      <c r="R155" s="221"/>
      <c r="S155" s="224"/>
      <c r="T155" s="226"/>
      <c r="U155" s="224"/>
      <c r="V155" s="226"/>
      <c r="W155" s="411">
        <f t="shared" si="5"/>
        <v>0</v>
      </c>
      <c r="X155" s="413">
        <f t="shared" si="6"/>
        <v>0</v>
      </c>
      <c r="Y155" s="52">
        <f>'t1'!M155</f>
        <v>0</v>
      </c>
    </row>
    <row r="156" spans="1:25" ht="13.5" customHeight="1" x14ac:dyDescent="0.2">
      <c r="A156" s="144" t="str">
        <f>'t1'!A156</f>
        <v>RUOLO TECNICO - ASSISTENTE INFORMATICO</v>
      </c>
      <c r="B156" s="206" t="str">
        <f>'t1'!B156</f>
        <v>TATIFC</v>
      </c>
      <c r="C156" s="220"/>
      <c r="D156" s="221"/>
      <c r="E156" s="220"/>
      <c r="F156" s="221"/>
      <c r="G156" s="220"/>
      <c r="H156" s="221"/>
      <c r="I156" s="220"/>
      <c r="J156" s="221"/>
      <c r="K156" s="220"/>
      <c r="L156" s="221"/>
      <c r="M156" s="222"/>
      <c r="N156" s="223"/>
      <c r="O156" s="220"/>
      <c r="P156" s="221"/>
      <c r="Q156" s="220"/>
      <c r="R156" s="221"/>
      <c r="S156" s="224"/>
      <c r="T156" s="226"/>
      <c r="U156" s="224"/>
      <c r="V156" s="226"/>
      <c r="W156" s="411">
        <f t="shared" si="5"/>
        <v>0</v>
      </c>
      <c r="X156" s="413">
        <f t="shared" si="6"/>
        <v>0</v>
      </c>
      <c r="Y156" s="52">
        <f>'t1'!M156</f>
        <v>0</v>
      </c>
    </row>
    <row r="157" spans="1:25" ht="13.5" customHeight="1" x14ac:dyDescent="0.2">
      <c r="A157" s="144" t="str">
        <f>'t1'!A157</f>
        <v>RUOLO TECNICO - ASSISTENTE TECNICO</v>
      </c>
      <c r="B157" s="206" t="str">
        <f>'t1'!B157</f>
        <v>TAT119</v>
      </c>
      <c r="C157" s="220"/>
      <c r="D157" s="221"/>
      <c r="E157" s="220"/>
      <c r="F157" s="221"/>
      <c r="G157" s="220"/>
      <c r="H157" s="221"/>
      <c r="I157" s="220"/>
      <c r="J157" s="221"/>
      <c r="K157" s="220"/>
      <c r="L157" s="221"/>
      <c r="M157" s="222"/>
      <c r="N157" s="223"/>
      <c r="O157" s="220"/>
      <c r="P157" s="221"/>
      <c r="Q157" s="220"/>
      <c r="R157" s="221"/>
      <c r="S157" s="224"/>
      <c r="T157" s="226"/>
      <c r="U157" s="224"/>
      <c r="V157" s="226"/>
      <c r="W157" s="411">
        <f t="shared" si="5"/>
        <v>0</v>
      </c>
      <c r="X157" s="413">
        <f t="shared" si="6"/>
        <v>0</v>
      </c>
      <c r="Y157" s="52">
        <f>'t1'!M157</f>
        <v>0</v>
      </c>
    </row>
    <row r="158" spans="1:25" ht="13.5" customHeight="1" x14ac:dyDescent="0.2">
      <c r="A158" s="144" t="str">
        <f>'t1'!A158</f>
        <v>RUOLO TECNICO - PROFILI AREA ASSITENTI AD ESAURIMENTO</v>
      </c>
      <c r="B158" s="206" t="str">
        <f>'t1'!B158</f>
        <v>TAT162</v>
      </c>
      <c r="C158" s="220"/>
      <c r="D158" s="221"/>
      <c r="E158" s="220"/>
      <c r="F158" s="221"/>
      <c r="G158" s="220"/>
      <c r="H158" s="221"/>
      <c r="I158" s="220"/>
      <c r="J158" s="221"/>
      <c r="K158" s="220"/>
      <c r="L158" s="221"/>
      <c r="M158" s="222"/>
      <c r="N158" s="223"/>
      <c r="O158" s="220"/>
      <c r="P158" s="221"/>
      <c r="Q158" s="220"/>
      <c r="R158" s="221"/>
      <c r="S158" s="224"/>
      <c r="T158" s="226"/>
      <c r="U158" s="224"/>
      <c r="V158" s="226"/>
      <c r="W158" s="411">
        <f t="shared" ref="W158:W167" si="7">SUM(C158,E158,G158,I158,K158,M158,O158,Q158,S158,U158)</f>
        <v>0</v>
      </c>
      <c r="X158" s="413">
        <f t="shared" ref="X158:X167" si="8">SUM(D158,F158,H158,J158,L158,N158,P158,R158,T158,V158)</f>
        <v>0</v>
      </c>
      <c r="Y158" s="52">
        <f>'t1'!M158</f>
        <v>0</v>
      </c>
    </row>
    <row r="159" spans="1:25" ht="13.5" customHeight="1" x14ac:dyDescent="0.2">
      <c r="A159" s="144" t="str">
        <f>'t1'!A159</f>
        <v>RUOLO AMMINISTRATIVO - ASSISTENTE AMMINISTRATIVO</v>
      </c>
      <c r="B159" s="206" t="str">
        <f>'t1'!B159</f>
        <v>AAT117</v>
      </c>
      <c r="C159" s="220"/>
      <c r="D159" s="221"/>
      <c r="E159" s="220"/>
      <c r="F159" s="221"/>
      <c r="G159" s="220"/>
      <c r="H159" s="221"/>
      <c r="I159" s="220"/>
      <c r="J159" s="221"/>
      <c r="K159" s="220"/>
      <c r="L159" s="221"/>
      <c r="M159" s="222"/>
      <c r="N159" s="223"/>
      <c r="O159" s="220"/>
      <c r="P159" s="221"/>
      <c r="Q159" s="220"/>
      <c r="R159" s="221"/>
      <c r="S159" s="224"/>
      <c r="T159" s="226"/>
      <c r="U159" s="224"/>
      <c r="V159" s="226"/>
      <c r="W159" s="411">
        <f t="shared" si="7"/>
        <v>0</v>
      </c>
      <c r="X159" s="413">
        <f t="shared" si="8"/>
        <v>0</v>
      </c>
      <c r="Y159" s="52">
        <f>'t1'!M159</f>
        <v>0</v>
      </c>
    </row>
    <row r="160" spans="1:25" ht="13.5" customHeight="1" x14ac:dyDescent="0.2">
      <c r="A160" s="144" t="str">
        <f>'t1'!A160</f>
        <v>RUOLO SOCIOSANITARIO - OPERATORE SOCIOSANITARIO</v>
      </c>
      <c r="B160" s="206" t="str">
        <f>'t1'!B160</f>
        <v>KOP660</v>
      </c>
      <c r="C160" s="220"/>
      <c r="D160" s="221"/>
      <c r="E160" s="220"/>
      <c r="F160" s="221"/>
      <c r="G160" s="220"/>
      <c r="H160" s="221"/>
      <c r="I160" s="220"/>
      <c r="J160" s="221"/>
      <c r="K160" s="220"/>
      <c r="L160" s="221"/>
      <c r="M160" s="222"/>
      <c r="N160" s="223"/>
      <c r="O160" s="220"/>
      <c r="P160" s="221"/>
      <c r="Q160" s="220"/>
      <c r="R160" s="221"/>
      <c r="S160" s="224"/>
      <c r="T160" s="226"/>
      <c r="U160" s="224"/>
      <c r="V160" s="226"/>
      <c r="W160" s="411">
        <f t="shared" si="7"/>
        <v>0</v>
      </c>
      <c r="X160" s="413">
        <f t="shared" si="8"/>
        <v>0</v>
      </c>
      <c r="Y160" s="52">
        <f>'t1'!M160</f>
        <v>0</v>
      </c>
    </row>
    <row r="161" spans="1:25" ht="13.5" customHeight="1" x14ac:dyDescent="0.2">
      <c r="A161" s="144" t="str">
        <f>'t1'!A161</f>
        <v>RUOLO TECNICO - OPERATORE TECNICO SPECIALIZZATO</v>
      </c>
      <c r="B161" s="206" t="str">
        <f>'t1'!B161</f>
        <v>TOP059</v>
      </c>
      <c r="C161" s="220"/>
      <c r="D161" s="221"/>
      <c r="E161" s="220"/>
      <c r="F161" s="221"/>
      <c r="G161" s="220"/>
      <c r="H161" s="221"/>
      <c r="I161" s="220"/>
      <c r="J161" s="221"/>
      <c r="K161" s="220"/>
      <c r="L161" s="221"/>
      <c r="M161" s="222"/>
      <c r="N161" s="223"/>
      <c r="O161" s="220"/>
      <c r="P161" s="221"/>
      <c r="Q161" s="220"/>
      <c r="R161" s="221"/>
      <c r="S161" s="224"/>
      <c r="T161" s="226"/>
      <c r="U161" s="224"/>
      <c r="V161" s="226"/>
      <c r="W161" s="411">
        <f t="shared" si="7"/>
        <v>0</v>
      </c>
      <c r="X161" s="413">
        <f t="shared" si="8"/>
        <v>0</v>
      </c>
      <c r="Y161" s="52">
        <f>'t1'!M161</f>
        <v>0</v>
      </c>
    </row>
    <row r="162" spans="1:25" ht="13.5" customHeight="1" x14ac:dyDescent="0.2">
      <c r="A162" s="144" t="str">
        <f>'t1'!A162</f>
        <v>RUOLO AMMINISTRATIVO - COADIUTORE AMMINISTRATIVO SENIOR</v>
      </c>
      <c r="B162" s="206" t="str">
        <f>'t1'!B162</f>
        <v>AOP870</v>
      </c>
      <c r="C162" s="220"/>
      <c r="D162" s="221"/>
      <c r="E162" s="220"/>
      <c r="F162" s="221"/>
      <c r="G162" s="220"/>
      <c r="H162" s="221"/>
      <c r="I162" s="220"/>
      <c r="J162" s="221"/>
      <c r="K162" s="220"/>
      <c r="L162" s="221"/>
      <c r="M162" s="222"/>
      <c r="N162" s="223"/>
      <c r="O162" s="220"/>
      <c r="P162" s="221"/>
      <c r="Q162" s="220"/>
      <c r="R162" s="221"/>
      <c r="S162" s="224"/>
      <c r="T162" s="226"/>
      <c r="U162" s="224"/>
      <c r="V162" s="226"/>
      <c r="W162" s="411">
        <f t="shared" si="7"/>
        <v>0</v>
      </c>
      <c r="X162" s="413">
        <f t="shared" si="8"/>
        <v>0</v>
      </c>
      <c r="Y162" s="52">
        <f>'t1'!M162</f>
        <v>0</v>
      </c>
    </row>
    <row r="163" spans="1:25" ht="13.5" customHeight="1" x14ac:dyDescent="0.2">
      <c r="A163" s="144" t="str">
        <f>'t1'!A163</f>
        <v>PROFILI AREA DEGLI OPERATORI AD ESAURIMENTO</v>
      </c>
      <c r="B163" s="206" t="str">
        <f>'t1'!B163</f>
        <v>0OP269</v>
      </c>
      <c r="C163" s="220"/>
      <c r="D163" s="221"/>
      <c r="E163" s="220"/>
      <c r="F163" s="221"/>
      <c r="G163" s="220"/>
      <c r="H163" s="221"/>
      <c r="I163" s="220"/>
      <c r="J163" s="221"/>
      <c r="K163" s="220"/>
      <c r="L163" s="221"/>
      <c r="M163" s="222"/>
      <c r="N163" s="223"/>
      <c r="O163" s="220"/>
      <c r="P163" s="221"/>
      <c r="Q163" s="220"/>
      <c r="R163" s="221"/>
      <c r="S163" s="224"/>
      <c r="T163" s="226"/>
      <c r="U163" s="224"/>
      <c r="V163" s="226"/>
      <c r="W163" s="411">
        <f t="shared" si="7"/>
        <v>0</v>
      </c>
      <c r="X163" s="413">
        <f t="shared" si="8"/>
        <v>0</v>
      </c>
      <c r="Y163" s="52">
        <f>'t1'!M163</f>
        <v>0</v>
      </c>
    </row>
    <row r="164" spans="1:25" ht="13.5" customHeight="1" x14ac:dyDescent="0.2">
      <c r="A164" s="144" t="str">
        <f>'t1'!A164</f>
        <v>RUOLO TECNICO - OPERATORE TECNICO</v>
      </c>
      <c r="B164" s="206" t="str">
        <f>'t1'!B164</f>
        <v>TPT092</v>
      </c>
      <c r="C164" s="220"/>
      <c r="D164" s="221"/>
      <c r="E164" s="220"/>
      <c r="F164" s="221"/>
      <c r="G164" s="220"/>
      <c r="H164" s="221"/>
      <c r="I164" s="220"/>
      <c r="J164" s="221"/>
      <c r="K164" s="220"/>
      <c r="L164" s="221"/>
      <c r="M164" s="222"/>
      <c r="N164" s="223"/>
      <c r="O164" s="220"/>
      <c r="P164" s="221"/>
      <c r="Q164" s="220"/>
      <c r="R164" s="221"/>
      <c r="S164" s="224"/>
      <c r="T164" s="226"/>
      <c r="U164" s="224"/>
      <c r="V164" s="226"/>
      <c r="W164" s="411">
        <f t="shared" si="7"/>
        <v>0</v>
      </c>
      <c r="X164" s="413">
        <f t="shared" si="8"/>
        <v>0</v>
      </c>
      <c r="Y164" s="52">
        <f>'t1'!M164</f>
        <v>0</v>
      </c>
    </row>
    <row r="165" spans="1:25" ht="13.5" customHeight="1" x14ac:dyDescent="0.2">
      <c r="A165" s="144" t="str">
        <f>'t1'!A165</f>
        <v>RUOLO AMMINISTRATIVO - COADIUTORE AMMINISTRATIVO</v>
      </c>
      <c r="B165" s="206" t="str">
        <f>'t1'!B165</f>
        <v>APT017</v>
      </c>
      <c r="C165" s="220"/>
      <c r="D165" s="221"/>
      <c r="E165" s="220"/>
      <c r="F165" s="221"/>
      <c r="G165" s="220"/>
      <c r="H165" s="221"/>
      <c r="I165" s="220"/>
      <c r="J165" s="221"/>
      <c r="K165" s="220"/>
      <c r="L165" s="221"/>
      <c r="M165" s="222"/>
      <c r="N165" s="223"/>
      <c r="O165" s="220"/>
      <c r="P165" s="221"/>
      <c r="Q165" s="220"/>
      <c r="R165" s="221"/>
      <c r="S165" s="224"/>
      <c r="T165" s="226"/>
      <c r="U165" s="224"/>
      <c r="V165" s="226"/>
      <c r="W165" s="411">
        <f t="shared" si="7"/>
        <v>0</v>
      </c>
      <c r="X165" s="413">
        <f t="shared" si="8"/>
        <v>0</v>
      </c>
      <c r="Y165" s="52">
        <f>'t1'!M165</f>
        <v>0</v>
      </c>
    </row>
    <row r="166" spans="1:25" ht="13.5" customHeight="1" x14ac:dyDescent="0.2">
      <c r="A166" s="144" t="str">
        <f>'t1'!A166</f>
        <v>PROFILI AREA PERSONALE DI SUPPORTO AD ESAURIMENTO</v>
      </c>
      <c r="B166" s="206" t="str">
        <f>'t1'!B166</f>
        <v>0PTSPR</v>
      </c>
      <c r="C166" s="220"/>
      <c r="D166" s="221"/>
      <c r="E166" s="220"/>
      <c r="F166" s="221"/>
      <c r="G166" s="220"/>
      <c r="H166" s="221"/>
      <c r="I166" s="220"/>
      <c r="J166" s="221"/>
      <c r="K166" s="220"/>
      <c r="L166" s="221"/>
      <c r="M166" s="222"/>
      <c r="N166" s="223"/>
      <c r="O166" s="220"/>
      <c r="P166" s="221"/>
      <c r="Q166" s="220"/>
      <c r="R166" s="221"/>
      <c r="S166" s="224"/>
      <c r="T166" s="226"/>
      <c r="U166" s="224"/>
      <c r="V166" s="226"/>
      <c r="W166" s="411">
        <f t="shared" si="7"/>
        <v>0</v>
      </c>
      <c r="X166" s="413">
        <f t="shared" si="8"/>
        <v>0</v>
      </c>
      <c r="Y166" s="52">
        <f>'t1'!M166</f>
        <v>0</v>
      </c>
    </row>
    <row r="167" spans="1:25" ht="13.5" customHeight="1" thickBot="1" x14ac:dyDescent="0.25">
      <c r="A167" s="144" t="str">
        <f>'t1'!A167</f>
        <v>CONTRATTISTI</v>
      </c>
      <c r="B167" s="206" t="str">
        <f>'t1'!B167</f>
        <v>000061</v>
      </c>
      <c r="C167" s="220"/>
      <c r="D167" s="221"/>
      <c r="E167" s="220"/>
      <c r="F167" s="221"/>
      <c r="G167" s="220"/>
      <c r="H167" s="221"/>
      <c r="I167" s="220"/>
      <c r="J167" s="221"/>
      <c r="K167" s="220"/>
      <c r="L167" s="221"/>
      <c r="M167" s="222"/>
      <c r="N167" s="223"/>
      <c r="O167" s="220"/>
      <c r="P167" s="221"/>
      <c r="Q167" s="220"/>
      <c r="R167" s="221"/>
      <c r="S167" s="224"/>
      <c r="T167" s="226"/>
      <c r="U167" s="224"/>
      <c r="V167" s="226"/>
      <c r="W167" s="411">
        <f t="shared" si="7"/>
        <v>0</v>
      </c>
      <c r="X167" s="413">
        <f t="shared" si="8"/>
        <v>0</v>
      </c>
      <c r="Y167" s="52">
        <f>'t1'!M167</f>
        <v>0</v>
      </c>
    </row>
    <row r="168" spans="1:25" ht="17.25" customHeight="1" thickTop="1" thickBot="1" x14ac:dyDescent="0.25">
      <c r="A168" s="66" t="s">
        <v>265</v>
      </c>
      <c r="B168" s="67"/>
      <c r="C168" s="408">
        <f>SUM(C6:C167)</f>
        <v>0</v>
      </c>
      <c r="D168" s="409">
        <f t="shared" ref="D168:X168" si="9">SUM(D6:D167)</f>
        <v>0</v>
      </c>
      <c r="E168" s="408">
        <f t="shared" si="9"/>
        <v>0</v>
      </c>
      <c r="F168" s="409">
        <f t="shared" si="9"/>
        <v>0</v>
      </c>
      <c r="G168" s="408">
        <f t="shared" si="9"/>
        <v>0</v>
      </c>
      <c r="H168" s="409">
        <f t="shared" si="9"/>
        <v>0</v>
      </c>
      <c r="I168" s="408">
        <f t="shared" si="9"/>
        <v>0</v>
      </c>
      <c r="J168" s="409">
        <f t="shared" si="9"/>
        <v>0</v>
      </c>
      <c r="K168" s="408">
        <f t="shared" si="9"/>
        <v>0</v>
      </c>
      <c r="L168" s="409">
        <f t="shared" si="9"/>
        <v>0</v>
      </c>
      <c r="M168" s="408">
        <f t="shared" si="9"/>
        <v>0</v>
      </c>
      <c r="N168" s="409">
        <f t="shared" si="9"/>
        <v>0</v>
      </c>
      <c r="O168" s="408">
        <f t="shared" si="9"/>
        <v>0</v>
      </c>
      <c r="P168" s="409">
        <f t="shared" si="9"/>
        <v>0</v>
      </c>
      <c r="Q168" s="408">
        <f t="shared" si="9"/>
        <v>0</v>
      </c>
      <c r="R168" s="409">
        <f t="shared" si="9"/>
        <v>0</v>
      </c>
      <c r="S168" s="408">
        <f>SUM(S6:S167)</f>
        <v>0</v>
      </c>
      <c r="T168" s="409">
        <f>SUM(T6:T167)</f>
        <v>0</v>
      </c>
      <c r="U168" s="408">
        <f t="shared" si="9"/>
        <v>0</v>
      </c>
      <c r="V168" s="409">
        <f t="shared" si="9"/>
        <v>0</v>
      </c>
      <c r="W168" s="408">
        <f t="shared" si="9"/>
        <v>0</v>
      </c>
      <c r="X168" s="410">
        <f t="shared" si="9"/>
        <v>0</v>
      </c>
      <c r="Y168" s="52">
        <f>'t1'!M168</f>
        <v>0</v>
      </c>
    </row>
    <row r="169" spans="1:25" s="37" customFormat="1" ht="19.5" customHeight="1" x14ac:dyDescent="0.2">
      <c r="A169" s="2054" t="s">
        <v>659</v>
      </c>
      <c r="B169" s="2054"/>
      <c r="C169" s="2054"/>
      <c r="D169" s="2054"/>
      <c r="E169" s="2054"/>
      <c r="F169" s="2054"/>
      <c r="G169" s="2054"/>
      <c r="H169" s="2054"/>
      <c r="I169" s="2054"/>
      <c r="J169" s="2054"/>
      <c r="K169" s="2054"/>
      <c r="L169" s="2054"/>
      <c r="M169" s="2054"/>
      <c r="N169" s="2054"/>
      <c r="O169" s="2054"/>
      <c r="P169" s="2054"/>
      <c r="Q169" s="2054"/>
      <c r="R169" s="2054"/>
      <c r="S169" s="2054"/>
      <c r="T169" s="2054"/>
      <c r="U169" s="2054"/>
      <c r="V169" s="2054"/>
      <c r="W169" s="2054"/>
      <c r="X169" s="2054"/>
      <c r="Y169" s="52" t="e">
        <f>'t1'!#REF!</f>
        <v>#REF!</v>
      </c>
    </row>
    <row r="170" spans="1:25" x14ac:dyDescent="0.2">
      <c r="A170" s="19" t="s">
        <v>663</v>
      </c>
      <c r="B170" s="440"/>
      <c r="C170" s="19"/>
      <c r="D170" s="19"/>
      <c r="E170" s="19"/>
      <c r="F170" s="19"/>
      <c r="G170" s="19"/>
      <c r="H170" s="19"/>
      <c r="I170" s="19"/>
      <c r="J170" s="19"/>
      <c r="K170" s="19"/>
      <c r="L170" s="19"/>
      <c r="M170" s="476"/>
      <c r="N170" s="476"/>
      <c r="O170" s="476"/>
      <c r="P170" s="476"/>
      <c r="Q170" s="476"/>
      <c r="R170" s="476"/>
      <c r="S170" s="476"/>
      <c r="T170" s="476"/>
      <c r="U170" s="476"/>
      <c r="V170" s="476"/>
      <c r="W170" s="476"/>
      <c r="X170" s="476"/>
      <c r="Y170" s="52" t="e">
        <f>'t1'!#REF!</f>
        <v>#REF!</v>
      </c>
    </row>
    <row r="171" spans="1:25" x14ac:dyDescent="0.2">
      <c r="A171" s="2054" t="s">
        <v>661</v>
      </c>
      <c r="B171" s="2054"/>
      <c r="C171" s="2054"/>
      <c r="D171" s="2054"/>
      <c r="E171" s="2054"/>
      <c r="F171" s="2054"/>
      <c r="G171" s="2054"/>
      <c r="H171" s="2054"/>
      <c r="I171" s="2054"/>
      <c r="J171" s="2054"/>
      <c r="K171" s="2054"/>
      <c r="L171" s="2054"/>
      <c r="M171" s="2054"/>
      <c r="N171" s="2054"/>
      <c r="O171" s="2054"/>
      <c r="P171" s="2054"/>
      <c r="Q171" s="2054"/>
      <c r="R171" s="2054"/>
      <c r="S171" s="2054"/>
      <c r="T171" s="2054"/>
      <c r="U171" s="2054"/>
      <c r="V171" s="2054"/>
      <c r="W171" s="2054"/>
      <c r="X171" s="2054"/>
      <c r="Y171" s="52" t="e">
        <f>'t1'!#REF!</f>
        <v>#REF!</v>
      </c>
    </row>
    <row r="172" spans="1:25" x14ac:dyDescent="0.2">
      <c r="A172" s="19" t="s">
        <v>662</v>
      </c>
      <c r="B172" s="440"/>
      <c r="C172" s="19"/>
      <c r="D172" s="19"/>
      <c r="E172" s="19"/>
      <c r="F172" s="19"/>
      <c r="G172" s="19"/>
      <c r="H172" s="19"/>
      <c r="I172" s="19"/>
      <c r="J172" s="19"/>
      <c r="K172" s="19"/>
      <c r="L172" s="19"/>
      <c r="M172" s="476"/>
      <c r="N172" s="476"/>
      <c r="O172" s="476"/>
      <c r="P172" s="476"/>
      <c r="Q172" s="476"/>
      <c r="R172" s="476"/>
      <c r="S172" s="476"/>
      <c r="T172" s="476"/>
      <c r="U172" s="476"/>
      <c r="V172" s="476"/>
      <c r="W172" s="476"/>
      <c r="X172" s="476"/>
      <c r="Y172" s="52" t="e">
        <f>'t1'!#REF!</f>
        <v>#REF!</v>
      </c>
    </row>
  </sheetData>
  <sheetProtection algorithmName="SHA-512" hashValue="XXRPGUFmjDlFKv8/SGhEEqxDLLUNglH9Lti46m8B8jc0tkHNddu5KhDbdT2+wKHp9OlVt6EOJNjDOmf+v7Erbg==" saltValue="ghdF7lMgMZDdYgjFtx3+Yw==" spinCount="100000" sheet="1" formatColumns="0" selectLockedCells="1" autoFilter="0"/>
  <mergeCells count="14">
    <mergeCell ref="A169:X169"/>
    <mergeCell ref="A171:X171"/>
    <mergeCell ref="O4:P4"/>
    <mergeCell ref="Q4:R4"/>
    <mergeCell ref="A1:V1"/>
    <mergeCell ref="C4:D4"/>
    <mergeCell ref="E4:F4"/>
    <mergeCell ref="G4:H4"/>
    <mergeCell ref="I4:J4"/>
    <mergeCell ref="P2:X2"/>
    <mergeCell ref="U4:V4"/>
    <mergeCell ref="K4:L4"/>
    <mergeCell ref="M4:N4"/>
    <mergeCell ref="S4:T4"/>
  </mergeCells>
  <phoneticPr fontId="31" type="noConversion"/>
  <conditionalFormatting sqref="A6:X167">
    <cfRule type="expression" dxfId="19" priority="1" stopIfTrue="1">
      <formula>$Y6&gt;0</formula>
    </cfRule>
  </conditionalFormatting>
  <printOptions horizontalCentered="1" verticalCentered="1"/>
  <pageMargins left="0" right="0" top="0.27559055118110237" bottom="0.27559055118110237" header="0.15748031496062992" footer="0.15748031496062992"/>
  <pageSetup paperSize="9" scale="7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5"/>
  <dimension ref="A1:AC173"/>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 style="37" customWidth="1"/>
    <col min="2" max="2" width="8.7109375" style="39" bestFit="1" customWidth="1"/>
    <col min="3" max="24" width="7.28515625" style="37" customWidth="1"/>
    <col min="25" max="26" width="6.28515625" style="37" customWidth="1"/>
    <col min="27" max="28" width="9.28515625" style="37" customWidth="1"/>
    <col min="29" max="29" width="10.7109375" style="37" hidden="1" customWidth="1"/>
    <col min="30" max="16384" width="10.7109375" style="37"/>
  </cols>
  <sheetData>
    <row r="1" spans="1:29" s="3" customFormat="1" ht="86.25" customHeight="1" x14ac:dyDescent="0.2">
      <c r="A1" s="2052" t="str">
        <f>'t1'!A1</f>
        <v>SERVIZIO SANITARIO NAZIONALE - anno 2024</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AB1" s="292"/>
    </row>
    <row r="2" spans="1:29" ht="30" customHeight="1" thickBot="1" x14ac:dyDescent="0.25">
      <c r="A2" s="38"/>
      <c r="S2" s="2053"/>
      <c r="T2" s="2053"/>
      <c r="U2" s="2053"/>
      <c r="V2" s="2053"/>
      <c r="W2" s="2053"/>
      <c r="X2" s="2053"/>
      <c r="Y2" s="2053"/>
      <c r="Z2" s="2053"/>
      <c r="AA2" s="2053"/>
      <c r="AB2" s="2053"/>
    </row>
    <row r="3" spans="1:29" ht="16.5" customHeight="1" thickBot="1" x14ac:dyDescent="0.25">
      <c r="A3" s="40"/>
      <c r="B3" s="41"/>
      <c r="C3" s="42" t="s">
        <v>438</v>
      </c>
      <c r="D3" s="43"/>
      <c r="E3" s="43"/>
      <c r="F3" s="43"/>
      <c r="G3" s="43"/>
      <c r="H3" s="43"/>
      <c r="I3" s="43"/>
      <c r="J3" s="43"/>
      <c r="K3" s="43"/>
      <c r="L3" s="43"/>
      <c r="M3" s="43"/>
      <c r="N3" s="43"/>
      <c r="O3" s="43"/>
      <c r="P3" s="43"/>
      <c r="Q3" s="43"/>
      <c r="R3" s="43"/>
      <c r="S3" s="43"/>
      <c r="T3" s="43"/>
      <c r="U3" s="43"/>
      <c r="V3" s="43"/>
      <c r="W3" s="43"/>
      <c r="X3" s="44"/>
      <c r="Y3" s="43"/>
      <c r="Z3" s="44"/>
      <c r="AA3" s="43"/>
      <c r="AB3" s="44"/>
    </row>
    <row r="4" spans="1:29" ht="16.5" customHeight="1" thickTop="1" x14ac:dyDescent="0.2">
      <c r="A4" s="257" t="s">
        <v>331</v>
      </c>
      <c r="B4" s="45" t="s">
        <v>262</v>
      </c>
      <c r="C4" s="2082" t="s">
        <v>365</v>
      </c>
      <c r="D4" s="2084"/>
      <c r="E4" s="153" t="s">
        <v>366</v>
      </c>
      <c r="F4" s="152"/>
      <c r="G4" s="2082" t="s">
        <v>273</v>
      </c>
      <c r="H4" s="2084"/>
      <c r="I4" s="2082" t="s">
        <v>274</v>
      </c>
      <c r="J4" s="2084"/>
      <c r="K4" s="2082" t="s">
        <v>275</v>
      </c>
      <c r="L4" s="2084"/>
      <c r="M4" s="2082" t="s">
        <v>276</v>
      </c>
      <c r="N4" s="2084"/>
      <c r="O4" s="2082" t="s">
        <v>277</v>
      </c>
      <c r="P4" s="2084"/>
      <c r="Q4" s="2082" t="s">
        <v>278</v>
      </c>
      <c r="R4" s="2084"/>
      <c r="S4" s="2082" t="s">
        <v>279</v>
      </c>
      <c r="T4" s="2084"/>
      <c r="U4" s="2082" t="s">
        <v>280</v>
      </c>
      <c r="V4" s="2084"/>
      <c r="W4" s="2082" t="s">
        <v>775</v>
      </c>
      <c r="X4" s="2084"/>
      <c r="Y4" s="2082" t="s">
        <v>776</v>
      </c>
      <c r="Z4" s="2083"/>
      <c r="AA4" s="2082" t="s">
        <v>265</v>
      </c>
      <c r="AB4" s="2083"/>
    </row>
    <row r="5" spans="1:29" ht="10.8" thickBot="1" x14ac:dyDescent="0.25">
      <c r="A5" s="798" t="s">
        <v>954</v>
      </c>
      <c r="B5" s="46"/>
      <c r="C5" s="47" t="s">
        <v>281</v>
      </c>
      <c r="D5" s="48" t="s">
        <v>282</v>
      </c>
      <c r="E5" s="47" t="s">
        <v>281</v>
      </c>
      <c r="F5" s="48" t="s">
        <v>282</v>
      </c>
      <c r="G5" s="47" t="s">
        <v>281</v>
      </c>
      <c r="H5" s="48" t="s">
        <v>282</v>
      </c>
      <c r="I5" s="47" t="s">
        <v>281</v>
      </c>
      <c r="J5" s="48" t="s">
        <v>282</v>
      </c>
      <c r="K5" s="47" t="s">
        <v>281</v>
      </c>
      <c r="L5" s="48" t="s">
        <v>282</v>
      </c>
      <c r="M5" s="47" t="s">
        <v>281</v>
      </c>
      <c r="N5" s="48" t="s">
        <v>282</v>
      </c>
      <c r="O5" s="47" t="s">
        <v>281</v>
      </c>
      <c r="P5" s="48" t="s">
        <v>282</v>
      </c>
      <c r="Q5" s="47" t="s">
        <v>281</v>
      </c>
      <c r="R5" s="48" t="s">
        <v>282</v>
      </c>
      <c r="S5" s="47" t="s">
        <v>281</v>
      </c>
      <c r="T5" s="48" t="s">
        <v>282</v>
      </c>
      <c r="U5" s="47" t="s">
        <v>281</v>
      </c>
      <c r="V5" s="48" t="s">
        <v>282</v>
      </c>
      <c r="W5" s="47" t="s">
        <v>281</v>
      </c>
      <c r="X5" s="49" t="s">
        <v>282</v>
      </c>
      <c r="Y5" s="47" t="s">
        <v>281</v>
      </c>
      <c r="Z5" s="49" t="s">
        <v>282</v>
      </c>
      <c r="AA5" s="47" t="s">
        <v>281</v>
      </c>
      <c r="AB5" s="49" t="s">
        <v>282</v>
      </c>
    </row>
    <row r="6" spans="1:29" ht="13.5" customHeight="1" thickTop="1" x14ac:dyDescent="0.2">
      <c r="A6" s="18" t="str">
        <f>'t1'!A6</f>
        <v>DIRETTORE GENERALE</v>
      </c>
      <c r="B6" s="217" t="str">
        <f>'t1'!B6</f>
        <v>0D0097</v>
      </c>
      <c r="C6" s="236"/>
      <c r="D6" s="237"/>
      <c r="E6" s="238"/>
      <c r="F6" s="237"/>
      <c r="G6" s="236"/>
      <c r="H6" s="237"/>
      <c r="I6" s="236"/>
      <c r="J6" s="237"/>
      <c r="K6" s="236"/>
      <c r="L6" s="237"/>
      <c r="M6" s="236"/>
      <c r="N6" s="237"/>
      <c r="O6" s="238"/>
      <c r="P6" s="239"/>
      <c r="Q6" s="236"/>
      <c r="R6" s="237"/>
      <c r="S6" s="236"/>
      <c r="T6" s="237"/>
      <c r="U6" s="236"/>
      <c r="V6" s="237"/>
      <c r="W6" s="240"/>
      <c r="X6" s="241"/>
      <c r="Y6" s="240"/>
      <c r="Z6" s="241"/>
      <c r="AA6" s="414">
        <f>SUM(C6,E6,G6,I6,K6,M6,O6,Q6,S6,U6,W6,Y6)</f>
        <v>0</v>
      </c>
      <c r="AB6" s="415">
        <f>SUM(D6,F6,H6,J6,L6,N6,P6,R6,T6,V6,X6,Z6)</f>
        <v>0</v>
      </c>
      <c r="AC6" s="37">
        <f>'t1'!M6</f>
        <v>0</v>
      </c>
    </row>
    <row r="7" spans="1:29" ht="14.1" customHeight="1" x14ac:dyDescent="0.2">
      <c r="A7" s="144" t="str">
        <f>'t1'!A7</f>
        <v>DIRETTORE SANITARIO</v>
      </c>
      <c r="B7" s="206" t="str">
        <f>'t1'!B7</f>
        <v>0D0482</v>
      </c>
      <c r="C7" s="236"/>
      <c r="D7" s="237"/>
      <c r="E7" s="238"/>
      <c r="F7" s="237"/>
      <c r="G7" s="236"/>
      <c r="H7" s="237"/>
      <c r="I7" s="236"/>
      <c r="J7" s="237"/>
      <c r="K7" s="236"/>
      <c r="L7" s="237"/>
      <c r="M7" s="236"/>
      <c r="N7" s="237"/>
      <c r="O7" s="238"/>
      <c r="P7" s="239"/>
      <c r="Q7" s="236"/>
      <c r="R7" s="237"/>
      <c r="S7" s="236"/>
      <c r="T7" s="237"/>
      <c r="U7" s="236"/>
      <c r="V7" s="237"/>
      <c r="W7" s="240"/>
      <c r="X7" s="237"/>
      <c r="Y7" s="240"/>
      <c r="Z7" s="237"/>
      <c r="AA7" s="416">
        <f>SUM(C7,E7,G7,I7,K7,M7,O7,Q7,S7,U7,W7,Y7)</f>
        <v>0</v>
      </c>
      <c r="AB7" s="417">
        <f>SUM(D7,F7,H7,J7,L7,N7,P7,R7,T7,V7,X7,Z7)</f>
        <v>0</v>
      </c>
      <c r="AC7" s="37">
        <f>'t1'!M7</f>
        <v>0</v>
      </c>
    </row>
    <row r="8" spans="1:29" ht="14.1" customHeight="1" x14ac:dyDescent="0.2">
      <c r="A8" s="144" t="str">
        <f>'t1'!A8</f>
        <v>DIRETTORE AMMINISTRATIVO</v>
      </c>
      <c r="B8" s="206" t="str">
        <f>'t1'!B8</f>
        <v>0D0163</v>
      </c>
      <c r="C8" s="236"/>
      <c r="D8" s="237"/>
      <c r="E8" s="238"/>
      <c r="F8" s="237"/>
      <c r="G8" s="236"/>
      <c r="H8" s="237"/>
      <c r="I8" s="236"/>
      <c r="J8" s="237"/>
      <c r="K8" s="236"/>
      <c r="L8" s="237"/>
      <c r="M8" s="236"/>
      <c r="N8" s="237"/>
      <c r="O8" s="238"/>
      <c r="P8" s="239"/>
      <c r="Q8" s="236"/>
      <c r="R8" s="237"/>
      <c r="S8" s="236"/>
      <c r="T8" s="237"/>
      <c r="U8" s="236"/>
      <c r="V8" s="237"/>
      <c r="W8" s="240"/>
      <c r="X8" s="237"/>
      <c r="Y8" s="240"/>
      <c r="Z8" s="237"/>
      <c r="AA8" s="416">
        <f t="shared" ref="AA8:AA71" si="0">SUM(C8,E8,G8,I8,K8,M8,O8,Q8,S8,U8,W8,Y8)</f>
        <v>0</v>
      </c>
      <c r="AB8" s="417">
        <f t="shared" ref="AB8:AB71" si="1">SUM(D8,F8,H8,J8,L8,N8,P8,R8,T8,V8,X8,Z8)</f>
        <v>0</v>
      </c>
      <c r="AC8" s="37">
        <f>'t1'!M8</f>
        <v>0</v>
      </c>
    </row>
    <row r="9" spans="1:29" ht="14.1" customHeight="1" x14ac:dyDescent="0.2">
      <c r="A9" s="144" t="str">
        <f>'t1'!A9</f>
        <v>DIRETTORE DEI SERVIZI SOCIALI</v>
      </c>
      <c r="B9" s="206" t="str">
        <f>'t1'!B9</f>
        <v>0D0484</v>
      </c>
      <c r="C9" s="236"/>
      <c r="D9" s="237"/>
      <c r="E9" s="238"/>
      <c r="F9" s="237"/>
      <c r="G9" s="236"/>
      <c r="H9" s="237"/>
      <c r="I9" s="236"/>
      <c r="J9" s="237"/>
      <c r="K9" s="236"/>
      <c r="L9" s="237"/>
      <c r="M9" s="236"/>
      <c r="N9" s="237"/>
      <c r="O9" s="238"/>
      <c r="P9" s="239"/>
      <c r="Q9" s="236"/>
      <c r="R9" s="237"/>
      <c r="S9" s="236"/>
      <c r="T9" s="237"/>
      <c r="U9" s="236"/>
      <c r="V9" s="237"/>
      <c r="W9" s="240"/>
      <c r="X9" s="237"/>
      <c r="Y9" s="240"/>
      <c r="Z9" s="237"/>
      <c r="AA9" s="416">
        <f t="shared" si="0"/>
        <v>0</v>
      </c>
      <c r="AB9" s="417">
        <f t="shared" si="1"/>
        <v>0</v>
      </c>
      <c r="AC9" s="37">
        <f>'t1'!M9</f>
        <v>0</v>
      </c>
    </row>
    <row r="10" spans="1:29" ht="14.1" customHeight="1" x14ac:dyDescent="0.2">
      <c r="A10" s="144" t="str">
        <f>'t1'!A10</f>
        <v>DIR. MEDICO CON INC. STRUTTURA COMPLESSA (RAPP. ESCLUSIVO)</v>
      </c>
      <c r="B10" s="206" t="str">
        <f>'t1'!B10</f>
        <v>SD0E33</v>
      </c>
      <c r="C10" s="236"/>
      <c r="D10" s="237"/>
      <c r="E10" s="238"/>
      <c r="F10" s="237"/>
      <c r="G10" s="236"/>
      <c r="H10" s="237"/>
      <c r="I10" s="236"/>
      <c r="J10" s="237"/>
      <c r="K10" s="236"/>
      <c r="L10" s="237"/>
      <c r="M10" s="236"/>
      <c r="N10" s="237"/>
      <c r="O10" s="238"/>
      <c r="P10" s="239"/>
      <c r="Q10" s="236"/>
      <c r="R10" s="237"/>
      <c r="S10" s="236"/>
      <c r="T10" s="237"/>
      <c r="U10" s="236"/>
      <c r="V10" s="237"/>
      <c r="W10" s="240"/>
      <c r="X10" s="237"/>
      <c r="Y10" s="240"/>
      <c r="Z10" s="237"/>
      <c r="AA10" s="416">
        <f t="shared" si="0"/>
        <v>0</v>
      </c>
      <c r="AB10" s="417">
        <f t="shared" si="1"/>
        <v>0</v>
      </c>
      <c r="AC10" s="37">
        <f>'t1'!M10</f>
        <v>0</v>
      </c>
    </row>
    <row r="11" spans="1:29" ht="14.1" customHeight="1" x14ac:dyDescent="0.2">
      <c r="A11" s="144" t="str">
        <f>'t1'!A11</f>
        <v>DIR. MEDICO CON INC. DI STRUTTURA COMPLESSA (RAPP. NON ESCL.</v>
      </c>
      <c r="B11" s="206" t="str">
        <f>'t1'!B11</f>
        <v>SD0N33</v>
      </c>
      <c r="C11" s="236"/>
      <c r="D11" s="237"/>
      <c r="E11" s="238"/>
      <c r="F11" s="237"/>
      <c r="G11" s="236"/>
      <c r="H11" s="237"/>
      <c r="I11" s="236"/>
      <c r="J11" s="237"/>
      <c r="K11" s="236"/>
      <c r="L11" s="237"/>
      <c r="M11" s="236"/>
      <c r="N11" s="237"/>
      <c r="O11" s="238"/>
      <c r="P11" s="239"/>
      <c r="Q11" s="236"/>
      <c r="R11" s="237"/>
      <c r="S11" s="236"/>
      <c r="T11" s="237"/>
      <c r="U11" s="236"/>
      <c r="V11" s="237"/>
      <c r="W11" s="240"/>
      <c r="X11" s="237"/>
      <c r="Y11" s="240"/>
      <c r="Z11" s="237"/>
      <c r="AA11" s="416">
        <f t="shared" si="0"/>
        <v>0</v>
      </c>
      <c r="AB11" s="417">
        <f t="shared" si="1"/>
        <v>0</v>
      </c>
      <c r="AC11" s="37">
        <f>'t1'!M11</f>
        <v>0</v>
      </c>
    </row>
    <row r="12" spans="1:29" ht="14.1" customHeight="1" x14ac:dyDescent="0.2">
      <c r="A12" s="144" t="str">
        <f>'t1'!A12</f>
        <v>DIR. MEDICO CON INCARICO DI STRUTTURA SEMPLICE (RAPP. ESCLUS</v>
      </c>
      <c r="B12" s="206" t="str">
        <f>'t1'!B12</f>
        <v>SD0E34</v>
      </c>
      <c r="C12" s="236"/>
      <c r="D12" s="237"/>
      <c r="E12" s="238"/>
      <c r="F12" s="237"/>
      <c r="G12" s="236"/>
      <c r="H12" s="237"/>
      <c r="I12" s="236"/>
      <c r="J12" s="237"/>
      <c r="K12" s="236"/>
      <c r="L12" s="237"/>
      <c r="M12" s="236"/>
      <c r="N12" s="237"/>
      <c r="O12" s="238"/>
      <c r="P12" s="239"/>
      <c r="Q12" s="236"/>
      <c r="R12" s="237"/>
      <c r="S12" s="236"/>
      <c r="T12" s="237"/>
      <c r="U12" s="236"/>
      <c r="V12" s="237"/>
      <c r="W12" s="240"/>
      <c r="X12" s="237"/>
      <c r="Y12" s="240"/>
      <c r="Z12" s="237"/>
      <c r="AA12" s="416">
        <f t="shared" si="0"/>
        <v>0</v>
      </c>
      <c r="AB12" s="417">
        <f t="shared" si="1"/>
        <v>0</v>
      </c>
      <c r="AC12" s="37">
        <f>'t1'!M12</f>
        <v>0</v>
      </c>
    </row>
    <row r="13" spans="1:29" ht="14.1" customHeight="1" x14ac:dyDescent="0.2">
      <c r="A13" s="144" t="str">
        <f>'t1'!A13</f>
        <v>DIR. MEDICO CON INCARICO STRUTTURA SEMPLICE (RAPP. NON ESCL.</v>
      </c>
      <c r="B13" s="206" t="str">
        <f>'t1'!B13</f>
        <v>SD0N34</v>
      </c>
      <c r="C13" s="236"/>
      <c r="D13" s="237"/>
      <c r="E13" s="238"/>
      <c r="F13" s="237"/>
      <c r="G13" s="236"/>
      <c r="H13" s="237"/>
      <c r="I13" s="236"/>
      <c r="J13" s="237"/>
      <c r="K13" s="236"/>
      <c r="L13" s="237"/>
      <c r="M13" s="236"/>
      <c r="N13" s="237"/>
      <c r="O13" s="238"/>
      <c r="P13" s="239"/>
      <c r="Q13" s="236"/>
      <c r="R13" s="237"/>
      <c r="S13" s="236"/>
      <c r="T13" s="237"/>
      <c r="U13" s="236"/>
      <c r="V13" s="237"/>
      <c r="W13" s="240"/>
      <c r="X13" s="237"/>
      <c r="Y13" s="240"/>
      <c r="Z13" s="237"/>
      <c r="AA13" s="416">
        <f t="shared" si="0"/>
        <v>0</v>
      </c>
      <c r="AB13" s="417">
        <f t="shared" si="1"/>
        <v>0</v>
      </c>
      <c r="AC13" s="37">
        <f>'t1'!M13</f>
        <v>0</v>
      </c>
    </row>
    <row r="14" spans="1:29" ht="14.1" customHeight="1" x14ac:dyDescent="0.2">
      <c r="A14" s="144" t="str">
        <f>'t1'!A14</f>
        <v>DIRIGENTI MEDICI CON ALTRI INCAR. PROF.LI (RAPP. ESCLUSIVO)</v>
      </c>
      <c r="B14" s="206" t="str">
        <f>'t1'!B14</f>
        <v>SD0035</v>
      </c>
      <c r="C14" s="236"/>
      <c r="D14" s="237"/>
      <c r="E14" s="238"/>
      <c r="F14" s="237"/>
      <c r="G14" s="236"/>
      <c r="H14" s="237"/>
      <c r="I14" s="236"/>
      <c r="J14" s="237"/>
      <c r="K14" s="236"/>
      <c r="L14" s="237"/>
      <c r="M14" s="236"/>
      <c r="N14" s="237"/>
      <c r="O14" s="238"/>
      <c r="P14" s="239"/>
      <c r="Q14" s="236"/>
      <c r="R14" s="237"/>
      <c r="S14" s="236"/>
      <c r="T14" s="237"/>
      <c r="U14" s="236"/>
      <c r="V14" s="237"/>
      <c r="W14" s="240"/>
      <c r="X14" s="237"/>
      <c r="Y14" s="240"/>
      <c r="Z14" s="237"/>
      <c r="AA14" s="416">
        <f t="shared" si="0"/>
        <v>0</v>
      </c>
      <c r="AB14" s="417">
        <f t="shared" si="1"/>
        <v>0</v>
      </c>
      <c r="AC14" s="37">
        <f>'t1'!M14</f>
        <v>0</v>
      </c>
    </row>
    <row r="15" spans="1:29" ht="14.1" customHeight="1" x14ac:dyDescent="0.2">
      <c r="A15" s="144" t="str">
        <f>'t1'!A15</f>
        <v>DIRIGENTI MEDICI CON ALTRI INCAR. PROF.LI (RAPP. NON ESCL.)</v>
      </c>
      <c r="B15" s="206" t="str">
        <f>'t1'!B15</f>
        <v>SD0036</v>
      </c>
      <c r="C15" s="236"/>
      <c r="D15" s="237"/>
      <c r="E15" s="238"/>
      <c r="F15" s="237"/>
      <c r="G15" s="236"/>
      <c r="H15" s="237"/>
      <c r="I15" s="236"/>
      <c r="J15" s="237"/>
      <c r="K15" s="236"/>
      <c r="L15" s="237"/>
      <c r="M15" s="236"/>
      <c r="N15" s="237"/>
      <c r="O15" s="238"/>
      <c r="P15" s="239"/>
      <c r="Q15" s="236"/>
      <c r="R15" s="237"/>
      <c r="S15" s="236"/>
      <c r="T15" s="237"/>
      <c r="U15" s="236"/>
      <c r="V15" s="237"/>
      <c r="W15" s="240"/>
      <c r="X15" s="237"/>
      <c r="Y15" s="240"/>
      <c r="Z15" s="237"/>
      <c r="AA15" s="416">
        <f t="shared" si="0"/>
        <v>0</v>
      </c>
      <c r="AB15" s="417">
        <f t="shared" si="1"/>
        <v>0</v>
      </c>
      <c r="AC15" s="37">
        <f>'t1'!M15</f>
        <v>0</v>
      </c>
    </row>
    <row r="16" spans="1:29" ht="14.1" customHeight="1" x14ac:dyDescent="0.2">
      <c r="A16" s="144" t="str">
        <f>'t1'!A16</f>
        <v>DIR. MEDICI A T.  DETERMINATO(ART. 15-SEPTIES D.LGS. 502/92)</v>
      </c>
      <c r="B16" s="206" t="str">
        <f>'t1'!B16</f>
        <v>SD0597</v>
      </c>
      <c r="C16" s="236"/>
      <c r="D16" s="237"/>
      <c r="E16" s="238"/>
      <c r="F16" s="237"/>
      <c r="G16" s="236"/>
      <c r="H16" s="237"/>
      <c r="I16" s="236"/>
      <c r="J16" s="237"/>
      <c r="K16" s="236"/>
      <c r="L16" s="237"/>
      <c r="M16" s="236"/>
      <c r="N16" s="237"/>
      <c r="O16" s="238"/>
      <c r="P16" s="239"/>
      <c r="Q16" s="236"/>
      <c r="R16" s="237"/>
      <c r="S16" s="236"/>
      <c r="T16" s="237"/>
      <c r="U16" s="236"/>
      <c r="V16" s="237"/>
      <c r="W16" s="240"/>
      <c r="X16" s="237"/>
      <c r="Y16" s="240"/>
      <c r="Z16" s="237"/>
      <c r="AA16" s="416">
        <f t="shared" si="0"/>
        <v>0</v>
      </c>
      <c r="AB16" s="417">
        <f t="shared" si="1"/>
        <v>0</v>
      </c>
      <c r="AC16" s="37">
        <f>'t1'!M16</f>
        <v>0</v>
      </c>
    </row>
    <row r="17" spans="1:29" ht="14.1" customHeight="1" x14ac:dyDescent="0.2">
      <c r="A17" s="144" t="str">
        <f>'t1'!A17</f>
        <v>VETERINARI CON INC. DI STRUTTURA COMPLESSA (RAPP.ESCLUSIVO)</v>
      </c>
      <c r="B17" s="206" t="str">
        <f>'t1'!B17</f>
        <v>SD0E74</v>
      </c>
      <c r="C17" s="236"/>
      <c r="D17" s="237"/>
      <c r="E17" s="238"/>
      <c r="F17" s="237"/>
      <c r="G17" s="236"/>
      <c r="H17" s="237"/>
      <c r="I17" s="236"/>
      <c r="J17" s="237"/>
      <c r="K17" s="236"/>
      <c r="L17" s="237"/>
      <c r="M17" s="236"/>
      <c r="N17" s="237"/>
      <c r="O17" s="238"/>
      <c r="P17" s="239"/>
      <c r="Q17" s="236"/>
      <c r="R17" s="237"/>
      <c r="S17" s="236"/>
      <c r="T17" s="237"/>
      <c r="U17" s="236"/>
      <c r="V17" s="237"/>
      <c r="W17" s="240"/>
      <c r="X17" s="237"/>
      <c r="Y17" s="240"/>
      <c r="Z17" s="237"/>
      <c r="AA17" s="416">
        <f t="shared" si="0"/>
        <v>0</v>
      </c>
      <c r="AB17" s="417">
        <f t="shared" si="1"/>
        <v>0</v>
      </c>
      <c r="AC17" s="37">
        <f>'t1'!M17</f>
        <v>0</v>
      </c>
    </row>
    <row r="18" spans="1:29" ht="14.1" customHeight="1" x14ac:dyDescent="0.2">
      <c r="A18" s="144" t="str">
        <f>'t1'!A18</f>
        <v>VETERINARI CON INC. DI STRUTTURA COMPLESSA (RAPP. NON ESCL.)</v>
      </c>
      <c r="B18" s="206" t="str">
        <f>'t1'!B18</f>
        <v>SD0N74</v>
      </c>
      <c r="C18" s="236"/>
      <c r="D18" s="237"/>
      <c r="E18" s="238"/>
      <c r="F18" s="237"/>
      <c r="G18" s="236"/>
      <c r="H18" s="237"/>
      <c r="I18" s="236"/>
      <c r="J18" s="237"/>
      <c r="K18" s="236"/>
      <c r="L18" s="237"/>
      <c r="M18" s="236"/>
      <c r="N18" s="237"/>
      <c r="O18" s="238"/>
      <c r="P18" s="239"/>
      <c r="Q18" s="236"/>
      <c r="R18" s="237"/>
      <c r="S18" s="236"/>
      <c r="T18" s="237"/>
      <c r="U18" s="236"/>
      <c r="V18" s="237"/>
      <c r="W18" s="240"/>
      <c r="X18" s="237"/>
      <c r="Y18" s="240"/>
      <c r="Z18" s="237"/>
      <c r="AA18" s="416">
        <f t="shared" si="0"/>
        <v>0</v>
      </c>
      <c r="AB18" s="417">
        <f t="shared" si="1"/>
        <v>0</v>
      </c>
      <c r="AC18" s="37">
        <f>'t1'!M18</f>
        <v>0</v>
      </c>
    </row>
    <row r="19" spans="1:29" ht="14.1" customHeight="1" x14ac:dyDescent="0.2">
      <c r="A19" s="144" t="str">
        <f>'t1'!A19</f>
        <v>VETERINARI CON INC. DI STRUTTURA SEMPLICE (RAPP. ESCLUSIVO)</v>
      </c>
      <c r="B19" s="206" t="str">
        <f>'t1'!B19</f>
        <v>SD0E73</v>
      </c>
      <c r="C19" s="236"/>
      <c r="D19" s="237"/>
      <c r="E19" s="238"/>
      <c r="F19" s="237"/>
      <c r="G19" s="236"/>
      <c r="H19" s="237"/>
      <c r="I19" s="236"/>
      <c r="J19" s="237"/>
      <c r="K19" s="236"/>
      <c r="L19" s="237"/>
      <c r="M19" s="236"/>
      <c r="N19" s="237"/>
      <c r="O19" s="238"/>
      <c r="P19" s="239"/>
      <c r="Q19" s="236"/>
      <c r="R19" s="237"/>
      <c r="S19" s="236"/>
      <c r="T19" s="237"/>
      <c r="U19" s="236"/>
      <c r="V19" s="237"/>
      <c r="W19" s="240"/>
      <c r="X19" s="237"/>
      <c r="Y19" s="240"/>
      <c r="Z19" s="237"/>
      <c r="AA19" s="416">
        <f t="shared" si="0"/>
        <v>0</v>
      </c>
      <c r="AB19" s="417">
        <f t="shared" si="1"/>
        <v>0</v>
      </c>
      <c r="AC19" s="37">
        <f>'t1'!M19</f>
        <v>0</v>
      </c>
    </row>
    <row r="20" spans="1:29" ht="14.1" customHeight="1" x14ac:dyDescent="0.2">
      <c r="A20" s="144" t="str">
        <f>'t1'!A20</f>
        <v>VETERINARI CON INC. DI STRUTTURA SEMPLICE (RAPP. NON ESCL.)</v>
      </c>
      <c r="B20" s="206" t="str">
        <f>'t1'!B20</f>
        <v>SD0N73</v>
      </c>
      <c r="C20" s="236"/>
      <c r="D20" s="237"/>
      <c r="E20" s="238"/>
      <c r="F20" s="237"/>
      <c r="G20" s="236"/>
      <c r="H20" s="237"/>
      <c r="I20" s="236"/>
      <c r="J20" s="237"/>
      <c r="K20" s="236"/>
      <c r="L20" s="237"/>
      <c r="M20" s="236"/>
      <c r="N20" s="237"/>
      <c r="O20" s="238"/>
      <c r="P20" s="239"/>
      <c r="Q20" s="236"/>
      <c r="R20" s="237"/>
      <c r="S20" s="236"/>
      <c r="T20" s="237"/>
      <c r="U20" s="236"/>
      <c r="V20" s="237"/>
      <c r="W20" s="240"/>
      <c r="X20" s="237"/>
      <c r="Y20" s="240"/>
      <c r="Z20" s="237"/>
      <c r="AA20" s="416">
        <f t="shared" si="0"/>
        <v>0</v>
      </c>
      <c r="AB20" s="417">
        <f t="shared" si="1"/>
        <v>0</v>
      </c>
      <c r="AC20" s="37">
        <f>'t1'!M20</f>
        <v>0</v>
      </c>
    </row>
    <row r="21" spans="1:29" ht="14.1" customHeight="1" x14ac:dyDescent="0.2">
      <c r="A21" s="144" t="str">
        <f>'t1'!A21</f>
        <v>VETERINARI CON ALTRI INCAR. PROF.LI (RAPP. ESCLUSIVO)</v>
      </c>
      <c r="B21" s="206" t="str">
        <f>'t1'!B21</f>
        <v>SD0A73</v>
      </c>
      <c r="C21" s="236"/>
      <c r="D21" s="237"/>
      <c r="E21" s="238"/>
      <c r="F21" s="237"/>
      <c r="G21" s="236"/>
      <c r="H21" s="237"/>
      <c r="I21" s="236"/>
      <c r="J21" s="237"/>
      <c r="K21" s="236"/>
      <c r="L21" s="237"/>
      <c r="M21" s="236"/>
      <c r="N21" s="237"/>
      <c r="O21" s="238"/>
      <c r="P21" s="239"/>
      <c r="Q21" s="236"/>
      <c r="R21" s="237"/>
      <c r="S21" s="236"/>
      <c r="T21" s="237"/>
      <c r="U21" s="236"/>
      <c r="V21" s="237"/>
      <c r="W21" s="240"/>
      <c r="X21" s="237"/>
      <c r="Y21" s="240"/>
      <c r="Z21" s="237"/>
      <c r="AA21" s="416">
        <f t="shared" si="0"/>
        <v>0</v>
      </c>
      <c r="AB21" s="417">
        <f t="shared" si="1"/>
        <v>0</v>
      </c>
      <c r="AC21" s="37">
        <f>'t1'!M21</f>
        <v>0</v>
      </c>
    </row>
    <row r="22" spans="1:29" ht="14.1" customHeight="1" x14ac:dyDescent="0.2">
      <c r="A22" s="144" t="str">
        <f>'t1'!A22</f>
        <v>VETERINARI CON ALTRI INCAR. PROF.LI (RAPP. NON ESCL.)</v>
      </c>
      <c r="B22" s="206" t="str">
        <f>'t1'!B22</f>
        <v>SD0072</v>
      </c>
      <c r="C22" s="236"/>
      <c r="D22" s="237"/>
      <c r="E22" s="238"/>
      <c r="F22" s="237"/>
      <c r="G22" s="236"/>
      <c r="H22" s="237"/>
      <c r="I22" s="236"/>
      <c r="J22" s="237"/>
      <c r="K22" s="236"/>
      <c r="L22" s="237"/>
      <c r="M22" s="236"/>
      <c r="N22" s="237"/>
      <c r="O22" s="238"/>
      <c r="P22" s="239"/>
      <c r="Q22" s="236"/>
      <c r="R22" s="237"/>
      <c r="S22" s="236"/>
      <c r="T22" s="237"/>
      <c r="U22" s="236"/>
      <c r="V22" s="237"/>
      <c r="W22" s="240"/>
      <c r="X22" s="237"/>
      <c r="Y22" s="240"/>
      <c r="Z22" s="237"/>
      <c r="AA22" s="416">
        <f t="shared" si="0"/>
        <v>0</v>
      </c>
      <c r="AB22" s="417">
        <f t="shared" si="1"/>
        <v>0</v>
      </c>
      <c r="AC22" s="37">
        <f>'t1'!M22</f>
        <v>0</v>
      </c>
    </row>
    <row r="23" spans="1:29" ht="14.1" customHeight="1" x14ac:dyDescent="0.2">
      <c r="A23" s="144" t="str">
        <f>'t1'!A23</f>
        <v>VETERINARI A T. DETERMINATO (ART. 15-SEPTIES D.LGS. 502/92)</v>
      </c>
      <c r="B23" s="206" t="str">
        <f>'t1'!B23</f>
        <v>SD0598</v>
      </c>
      <c r="C23" s="236"/>
      <c r="D23" s="237"/>
      <c r="E23" s="238"/>
      <c r="F23" s="237"/>
      <c r="G23" s="236"/>
      <c r="H23" s="237"/>
      <c r="I23" s="236"/>
      <c r="J23" s="237"/>
      <c r="K23" s="236"/>
      <c r="L23" s="237"/>
      <c r="M23" s="236"/>
      <c r="N23" s="237"/>
      <c r="O23" s="238"/>
      <c r="P23" s="239"/>
      <c r="Q23" s="236"/>
      <c r="R23" s="237"/>
      <c r="S23" s="236"/>
      <c r="T23" s="237"/>
      <c r="U23" s="236"/>
      <c r="V23" s="237"/>
      <c r="W23" s="240"/>
      <c r="X23" s="237"/>
      <c r="Y23" s="240"/>
      <c r="Z23" s="237"/>
      <c r="AA23" s="416">
        <f t="shared" si="0"/>
        <v>0</v>
      </c>
      <c r="AB23" s="417">
        <f t="shared" si="1"/>
        <v>0</v>
      </c>
      <c r="AC23" s="37">
        <f>'t1'!M23</f>
        <v>0</v>
      </c>
    </row>
    <row r="24" spans="1:29" ht="14.1" customHeight="1" x14ac:dyDescent="0.2">
      <c r="A24" s="144" t="str">
        <f>'t1'!A24</f>
        <v>ODONTOIATRI CON INC. DI STRUTTURA COMPLESSA (RAPP. ESCL.)</v>
      </c>
      <c r="B24" s="206" t="str">
        <f>'t1'!B24</f>
        <v>SD0E49</v>
      </c>
      <c r="C24" s="236"/>
      <c r="D24" s="237"/>
      <c r="E24" s="238"/>
      <c r="F24" s="237"/>
      <c r="G24" s="236"/>
      <c r="H24" s="237"/>
      <c r="I24" s="236"/>
      <c r="J24" s="237"/>
      <c r="K24" s="236"/>
      <c r="L24" s="237"/>
      <c r="M24" s="236"/>
      <c r="N24" s="237"/>
      <c r="O24" s="238"/>
      <c r="P24" s="239"/>
      <c r="Q24" s="236"/>
      <c r="R24" s="237"/>
      <c r="S24" s="236"/>
      <c r="T24" s="237"/>
      <c r="U24" s="236"/>
      <c r="V24" s="237"/>
      <c r="W24" s="240"/>
      <c r="X24" s="237"/>
      <c r="Y24" s="240"/>
      <c r="Z24" s="237"/>
      <c r="AA24" s="416">
        <f t="shared" si="0"/>
        <v>0</v>
      </c>
      <c r="AB24" s="417">
        <f t="shared" si="1"/>
        <v>0</v>
      </c>
      <c r="AC24" s="37">
        <f>'t1'!M24</f>
        <v>0</v>
      </c>
    </row>
    <row r="25" spans="1:29" ht="14.1" customHeight="1" x14ac:dyDescent="0.2">
      <c r="A25" s="144" t="str">
        <f>'t1'!A25</f>
        <v>ODONTOIATRI CON INC. DI STRUTTURA COMPLESSA (RAPP. NON ESCL.</v>
      </c>
      <c r="B25" s="206" t="str">
        <f>'t1'!B25</f>
        <v>SD0N49</v>
      </c>
      <c r="C25" s="236"/>
      <c r="D25" s="237"/>
      <c r="E25" s="238"/>
      <c r="F25" s="237"/>
      <c r="G25" s="236"/>
      <c r="H25" s="237"/>
      <c r="I25" s="236"/>
      <c r="J25" s="237"/>
      <c r="K25" s="236"/>
      <c r="L25" s="237"/>
      <c r="M25" s="236"/>
      <c r="N25" s="237"/>
      <c r="O25" s="238"/>
      <c r="P25" s="239"/>
      <c r="Q25" s="236"/>
      <c r="R25" s="237"/>
      <c r="S25" s="236"/>
      <c r="T25" s="237"/>
      <c r="U25" s="236"/>
      <c r="V25" s="237"/>
      <c r="W25" s="240"/>
      <c r="X25" s="237"/>
      <c r="Y25" s="240"/>
      <c r="Z25" s="237"/>
      <c r="AA25" s="416">
        <f t="shared" si="0"/>
        <v>0</v>
      </c>
      <c r="AB25" s="417">
        <f t="shared" si="1"/>
        <v>0</v>
      </c>
      <c r="AC25" s="37">
        <f>'t1'!M25</f>
        <v>0</v>
      </c>
    </row>
    <row r="26" spans="1:29" ht="14.1" customHeight="1" x14ac:dyDescent="0.2">
      <c r="A26" s="144" t="str">
        <f>'t1'!A26</f>
        <v>ODONTOIATRI CON INC. DI STRUTTURA SEMPLICE (RAPP. ESCLUSIVO)</v>
      </c>
      <c r="B26" s="206" t="str">
        <f>'t1'!B26</f>
        <v>SD0E48</v>
      </c>
      <c r="C26" s="236"/>
      <c r="D26" s="237"/>
      <c r="E26" s="238"/>
      <c r="F26" s="237"/>
      <c r="G26" s="236"/>
      <c r="H26" s="237"/>
      <c r="I26" s="236"/>
      <c r="J26" s="237"/>
      <c r="K26" s="236"/>
      <c r="L26" s="237"/>
      <c r="M26" s="236"/>
      <c r="N26" s="237"/>
      <c r="O26" s="238"/>
      <c r="P26" s="239"/>
      <c r="Q26" s="236"/>
      <c r="R26" s="237"/>
      <c r="S26" s="236"/>
      <c r="T26" s="237"/>
      <c r="U26" s="236"/>
      <c r="V26" s="237"/>
      <c r="W26" s="240"/>
      <c r="X26" s="237"/>
      <c r="Y26" s="240"/>
      <c r="Z26" s="237"/>
      <c r="AA26" s="416">
        <f t="shared" si="0"/>
        <v>0</v>
      </c>
      <c r="AB26" s="417">
        <f t="shared" si="1"/>
        <v>0</v>
      </c>
      <c r="AC26" s="37">
        <f>'t1'!M26</f>
        <v>0</v>
      </c>
    </row>
    <row r="27" spans="1:29" ht="14.1" customHeight="1" x14ac:dyDescent="0.2">
      <c r="A27" s="144" t="str">
        <f>'t1'!A27</f>
        <v>ODONTOIATRI CON INC. DI STRUTTURA SEMPLICE (RAPP. NON ESCL.)</v>
      </c>
      <c r="B27" s="206" t="str">
        <f>'t1'!B27</f>
        <v>SD0N48</v>
      </c>
      <c r="C27" s="236"/>
      <c r="D27" s="237"/>
      <c r="E27" s="238"/>
      <c r="F27" s="237"/>
      <c r="G27" s="236"/>
      <c r="H27" s="237"/>
      <c r="I27" s="236"/>
      <c r="J27" s="237"/>
      <c r="K27" s="236"/>
      <c r="L27" s="237"/>
      <c r="M27" s="236"/>
      <c r="N27" s="237"/>
      <c r="O27" s="238"/>
      <c r="P27" s="239"/>
      <c r="Q27" s="236"/>
      <c r="R27" s="237"/>
      <c r="S27" s="236"/>
      <c r="T27" s="237"/>
      <c r="U27" s="236"/>
      <c r="V27" s="237"/>
      <c r="W27" s="240"/>
      <c r="X27" s="237"/>
      <c r="Y27" s="240"/>
      <c r="Z27" s="237"/>
      <c r="AA27" s="416">
        <f t="shared" si="0"/>
        <v>0</v>
      </c>
      <c r="AB27" s="417">
        <f t="shared" si="1"/>
        <v>0</v>
      </c>
      <c r="AC27" s="37">
        <f>'t1'!M27</f>
        <v>0</v>
      </c>
    </row>
    <row r="28" spans="1:29" ht="14.1" customHeight="1" x14ac:dyDescent="0.2">
      <c r="A28" s="144" t="str">
        <f>'t1'!A28</f>
        <v>ODONTOIATRI CON ALTRI INCAR. PROF.LI (RAPP. ESCLUSIVO)</v>
      </c>
      <c r="B28" s="206" t="str">
        <f>'t1'!B28</f>
        <v>SD0A48</v>
      </c>
      <c r="C28" s="236"/>
      <c r="D28" s="237"/>
      <c r="E28" s="238"/>
      <c r="F28" s="237"/>
      <c r="G28" s="236"/>
      <c r="H28" s="237"/>
      <c r="I28" s="236"/>
      <c r="J28" s="237"/>
      <c r="K28" s="236"/>
      <c r="L28" s="237"/>
      <c r="M28" s="236"/>
      <c r="N28" s="237"/>
      <c r="O28" s="238"/>
      <c r="P28" s="239"/>
      <c r="Q28" s="236"/>
      <c r="R28" s="237"/>
      <c r="S28" s="236"/>
      <c r="T28" s="237"/>
      <c r="U28" s="236"/>
      <c r="V28" s="237"/>
      <c r="W28" s="240"/>
      <c r="X28" s="237"/>
      <c r="Y28" s="240"/>
      <c r="Z28" s="237"/>
      <c r="AA28" s="416">
        <f t="shared" si="0"/>
        <v>0</v>
      </c>
      <c r="AB28" s="417">
        <f t="shared" si="1"/>
        <v>0</v>
      </c>
      <c r="AC28" s="37">
        <f>'t1'!M28</f>
        <v>0</v>
      </c>
    </row>
    <row r="29" spans="1:29" ht="14.1" customHeight="1" x14ac:dyDescent="0.2">
      <c r="A29" s="144" t="str">
        <f>'t1'!A29</f>
        <v>ODONTOIATRI CON ALTRI INCAR. PROF.LI (RAPP. NON ESCL.)</v>
      </c>
      <c r="B29" s="206" t="str">
        <f>'t1'!B29</f>
        <v>SD0047</v>
      </c>
      <c r="C29" s="236"/>
      <c r="D29" s="237"/>
      <c r="E29" s="238"/>
      <c r="F29" s="237"/>
      <c r="G29" s="236"/>
      <c r="H29" s="237"/>
      <c r="I29" s="236"/>
      <c r="J29" s="237"/>
      <c r="K29" s="236"/>
      <c r="L29" s="237"/>
      <c r="M29" s="236"/>
      <c r="N29" s="237"/>
      <c r="O29" s="238"/>
      <c r="P29" s="239"/>
      <c r="Q29" s="236"/>
      <c r="R29" s="237"/>
      <c r="S29" s="236"/>
      <c r="T29" s="237"/>
      <c r="U29" s="236"/>
      <c r="V29" s="237"/>
      <c r="W29" s="240"/>
      <c r="X29" s="237"/>
      <c r="Y29" s="240"/>
      <c r="Z29" s="237"/>
      <c r="AA29" s="416">
        <f t="shared" si="0"/>
        <v>0</v>
      </c>
      <c r="AB29" s="417">
        <f t="shared" si="1"/>
        <v>0</v>
      </c>
      <c r="AC29" s="37">
        <f>'t1'!M29</f>
        <v>0</v>
      </c>
    </row>
    <row r="30" spans="1:29" ht="14.1" customHeight="1" x14ac:dyDescent="0.2">
      <c r="A30" s="144" t="str">
        <f>'t1'!A30</f>
        <v>ODONTOIATRI A T. DETERMINATO (ART. 15-SEPTIES D.LGS. 502/92)</v>
      </c>
      <c r="B30" s="206" t="str">
        <f>'t1'!B30</f>
        <v>SD0599</v>
      </c>
      <c r="C30" s="236"/>
      <c r="D30" s="237"/>
      <c r="E30" s="238"/>
      <c r="F30" s="237"/>
      <c r="G30" s="236"/>
      <c r="H30" s="237"/>
      <c r="I30" s="236"/>
      <c r="J30" s="237"/>
      <c r="K30" s="236"/>
      <c r="L30" s="237"/>
      <c r="M30" s="236"/>
      <c r="N30" s="237"/>
      <c r="O30" s="238"/>
      <c r="P30" s="239"/>
      <c r="Q30" s="236"/>
      <c r="R30" s="237"/>
      <c r="S30" s="236"/>
      <c r="T30" s="237"/>
      <c r="U30" s="236"/>
      <c r="V30" s="237"/>
      <c r="W30" s="240"/>
      <c r="X30" s="237"/>
      <c r="Y30" s="240"/>
      <c r="Z30" s="237"/>
      <c r="AA30" s="416">
        <f t="shared" si="0"/>
        <v>0</v>
      </c>
      <c r="AB30" s="417">
        <f t="shared" si="1"/>
        <v>0</v>
      </c>
      <c r="AC30" s="37">
        <f>'t1'!M30</f>
        <v>0</v>
      </c>
    </row>
    <row r="31" spans="1:29" ht="14.1" customHeight="1" x14ac:dyDescent="0.2">
      <c r="A31" s="144" t="str">
        <f>'t1'!A31</f>
        <v>FARMACISTI CON INC. DI STRUTTURA COMPLESSA (RAPP. ESCLUSIVO)</v>
      </c>
      <c r="B31" s="206" t="str">
        <f>'t1'!B31</f>
        <v>SD0E39</v>
      </c>
      <c r="C31" s="236"/>
      <c r="D31" s="237"/>
      <c r="E31" s="238"/>
      <c r="F31" s="237"/>
      <c r="G31" s="236"/>
      <c r="H31" s="237"/>
      <c r="I31" s="236"/>
      <c r="J31" s="237"/>
      <c r="K31" s="236"/>
      <c r="L31" s="237"/>
      <c r="M31" s="236"/>
      <c r="N31" s="237"/>
      <c r="O31" s="238"/>
      <c r="P31" s="239"/>
      <c r="Q31" s="236"/>
      <c r="R31" s="237"/>
      <c r="S31" s="236"/>
      <c r="T31" s="237"/>
      <c r="U31" s="236"/>
      <c r="V31" s="237"/>
      <c r="W31" s="240"/>
      <c r="X31" s="237"/>
      <c r="Y31" s="240"/>
      <c r="Z31" s="237"/>
      <c r="AA31" s="416">
        <f t="shared" si="0"/>
        <v>0</v>
      </c>
      <c r="AB31" s="417">
        <f t="shared" si="1"/>
        <v>0</v>
      </c>
      <c r="AC31" s="37">
        <f>'t1'!M31</f>
        <v>0</v>
      </c>
    </row>
    <row r="32" spans="1:29" ht="14.1" customHeight="1" x14ac:dyDescent="0.2">
      <c r="A32" s="144" t="str">
        <f>'t1'!A32</f>
        <v>FARMACISTI CON INC. DI STRUTTURA COMPLESSA (RAPP. NON ESCL.)</v>
      </c>
      <c r="B32" s="206" t="str">
        <f>'t1'!B32</f>
        <v>SD0N39</v>
      </c>
      <c r="C32" s="236"/>
      <c r="D32" s="237"/>
      <c r="E32" s="238"/>
      <c r="F32" s="237"/>
      <c r="G32" s="236"/>
      <c r="H32" s="237"/>
      <c r="I32" s="236"/>
      <c r="J32" s="237"/>
      <c r="K32" s="236"/>
      <c r="L32" s="237"/>
      <c r="M32" s="236"/>
      <c r="N32" s="237"/>
      <c r="O32" s="238"/>
      <c r="P32" s="239"/>
      <c r="Q32" s="236"/>
      <c r="R32" s="237"/>
      <c r="S32" s="236"/>
      <c r="T32" s="237"/>
      <c r="U32" s="236"/>
      <c r="V32" s="237"/>
      <c r="W32" s="240"/>
      <c r="X32" s="237"/>
      <c r="Y32" s="240"/>
      <c r="Z32" s="237"/>
      <c r="AA32" s="416">
        <f t="shared" si="0"/>
        <v>0</v>
      </c>
      <c r="AB32" s="417">
        <f t="shared" si="1"/>
        <v>0</v>
      </c>
      <c r="AC32" s="37">
        <f>'t1'!M32</f>
        <v>0</v>
      </c>
    </row>
    <row r="33" spans="1:29" ht="14.1" customHeight="1" x14ac:dyDescent="0.2">
      <c r="A33" s="144" t="str">
        <f>'t1'!A33</f>
        <v>FARMACISTI CON INC. DI STRUTTURA SEMPLICE (RAPP. ESCLUSIVO)</v>
      </c>
      <c r="B33" s="206" t="str">
        <f>'t1'!B33</f>
        <v>SD0E38</v>
      </c>
      <c r="C33" s="236"/>
      <c r="D33" s="237"/>
      <c r="E33" s="238"/>
      <c r="F33" s="237"/>
      <c r="G33" s="236"/>
      <c r="H33" s="237"/>
      <c r="I33" s="236"/>
      <c r="J33" s="237"/>
      <c r="K33" s="236"/>
      <c r="L33" s="237"/>
      <c r="M33" s="236"/>
      <c r="N33" s="237"/>
      <c r="O33" s="238"/>
      <c r="P33" s="239"/>
      <c r="Q33" s="236"/>
      <c r="R33" s="237"/>
      <c r="S33" s="236"/>
      <c r="T33" s="237"/>
      <c r="U33" s="236"/>
      <c r="V33" s="237"/>
      <c r="W33" s="240"/>
      <c r="X33" s="237"/>
      <c r="Y33" s="240"/>
      <c r="Z33" s="237"/>
      <c r="AA33" s="416">
        <f t="shared" si="0"/>
        <v>0</v>
      </c>
      <c r="AB33" s="417">
        <f t="shared" si="1"/>
        <v>0</v>
      </c>
      <c r="AC33" s="37">
        <f>'t1'!M33</f>
        <v>0</v>
      </c>
    </row>
    <row r="34" spans="1:29" ht="14.1" customHeight="1" x14ac:dyDescent="0.2">
      <c r="A34" s="144" t="str">
        <f>'t1'!A34</f>
        <v>FARMACISTI CON INC. DI STRUTTURA SEMPLICE (RAPP. NON ESCL.)</v>
      </c>
      <c r="B34" s="206" t="str">
        <f>'t1'!B34</f>
        <v>SD0N38</v>
      </c>
      <c r="C34" s="236"/>
      <c r="D34" s="237"/>
      <c r="E34" s="238"/>
      <c r="F34" s="237"/>
      <c r="G34" s="236"/>
      <c r="H34" s="237"/>
      <c r="I34" s="236"/>
      <c r="J34" s="237"/>
      <c r="K34" s="236"/>
      <c r="L34" s="237"/>
      <c r="M34" s="236"/>
      <c r="N34" s="237"/>
      <c r="O34" s="238"/>
      <c r="P34" s="239"/>
      <c r="Q34" s="236"/>
      <c r="R34" s="237"/>
      <c r="S34" s="236"/>
      <c r="T34" s="237"/>
      <c r="U34" s="236"/>
      <c r="V34" s="237"/>
      <c r="W34" s="240"/>
      <c r="X34" s="237"/>
      <c r="Y34" s="240"/>
      <c r="Z34" s="237"/>
      <c r="AA34" s="416">
        <f t="shared" si="0"/>
        <v>0</v>
      </c>
      <c r="AB34" s="417">
        <f t="shared" si="1"/>
        <v>0</v>
      </c>
      <c r="AC34" s="37">
        <f>'t1'!M34</f>
        <v>0</v>
      </c>
    </row>
    <row r="35" spans="1:29" ht="14.1" customHeight="1" x14ac:dyDescent="0.2">
      <c r="A35" s="144" t="str">
        <f>'t1'!A35</f>
        <v>FARMACISTI CON ALTRI INCAR. PROF.LI (RAPP. ESCLUSIVO)</v>
      </c>
      <c r="B35" s="206" t="str">
        <f>'t1'!B35</f>
        <v>SD0A38</v>
      </c>
      <c r="C35" s="236"/>
      <c r="D35" s="237"/>
      <c r="E35" s="238"/>
      <c r="F35" s="237"/>
      <c r="G35" s="236"/>
      <c r="H35" s="237"/>
      <c r="I35" s="236"/>
      <c r="J35" s="237"/>
      <c r="K35" s="236"/>
      <c r="L35" s="237"/>
      <c r="M35" s="236"/>
      <c r="N35" s="237"/>
      <c r="O35" s="238"/>
      <c r="P35" s="239"/>
      <c r="Q35" s="236"/>
      <c r="R35" s="237"/>
      <c r="S35" s="236"/>
      <c r="T35" s="237"/>
      <c r="U35" s="236"/>
      <c r="V35" s="237"/>
      <c r="W35" s="240"/>
      <c r="X35" s="237"/>
      <c r="Y35" s="240"/>
      <c r="Z35" s="237"/>
      <c r="AA35" s="416">
        <f t="shared" si="0"/>
        <v>0</v>
      </c>
      <c r="AB35" s="417">
        <f t="shared" si="1"/>
        <v>0</v>
      </c>
      <c r="AC35" s="37">
        <f>'t1'!M35</f>
        <v>0</v>
      </c>
    </row>
    <row r="36" spans="1:29" ht="14.1" customHeight="1" x14ac:dyDescent="0.2">
      <c r="A36" s="144" t="str">
        <f>'t1'!A36</f>
        <v>FARMACISTI CON ALTRI INCAR. PROF.LI (RAPP. NON ESCL.)</v>
      </c>
      <c r="B36" s="206" t="str">
        <f>'t1'!B36</f>
        <v>SD0037</v>
      </c>
      <c r="C36" s="236"/>
      <c r="D36" s="237"/>
      <c r="E36" s="238"/>
      <c r="F36" s="237"/>
      <c r="G36" s="236"/>
      <c r="H36" s="237"/>
      <c r="I36" s="236"/>
      <c r="J36" s="237"/>
      <c r="K36" s="236"/>
      <c r="L36" s="237"/>
      <c r="M36" s="236"/>
      <c r="N36" s="237"/>
      <c r="O36" s="238"/>
      <c r="P36" s="239"/>
      <c r="Q36" s="236"/>
      <c r="R36" s="237"/>
      <c r="S36" s="236"/>
      <c r="T36" s="237"/>
      <c r="U36" s="236"/>
      <c r="V36" s="237"/>
      <c r="W36" s="240"/>
      <c r="X36" s="237"/>
      <c r="Y36" s="240"/>
      <c r="Z36" s="237"/>
      <c r="AA36" s="416">
        <f t="shared" si="0"/>
        <v>0</v>
      </c>
      <c r="AB36" s="417">
        <f t="shared" si="1"/>
        <v>0</v>
      </c>
      <c r="AC36" s="37">
        <f>'t1'!M36</f>
        <v>0</v>
      </c>
    </row>
    <row r="37" spans="1:29" ht="14.1" customHeight="1" x14ac:dyDescent="0.2">
      <c r="A37" s="144" t="str">
        <f>'t1'!A37</f>
        <v>FARMACISTI A T. DETERMINATO (ART. 15-SEPTIES D.LGS. 502/92)</v>
      </c>
      <c r="B37" s="206" t="str">
        <f>'t1'!B37</f>
        <v>SD0600</v>
      </c>
      <c r="C37" s="236"/>
      <c r="D37" s="237"/>
      <c r="E37" s="238"/>
      <c r="F37" s="237"/>
      <c r="G37" s="236"/>
      <c r="H37" s="237"/>
      <c r="I37" s="236"/>
      <c r="J37" s="237"/>
      <c r="K37" s="236"/>
      <c r="L37" s="237"/>
      <c r="M37" s="236"/>
      <c r="N37" s="237"/>
      <c r="O37" s="238"/>
      <c r="P37" s="239"/>
      <c r="Q37" s="236"/>
      <c r="R37" s="237"/>
      <c r="S37" s="236"/>
      <c r="T37" s="237"/>
      <c r="U37" s="236"/>
      <c r="V37" s="237"/>
      <c r="W37" s="240"/>
      <c r="X37" s="237"/>
      <c r="Y37" s="240"/>
      <c r="Z37" s="237"/>
      <c r="AA37" s="416">
        <f t="shared" si="0"/>
        <v>0</v>
      </c>
      <c r="AB37" s="417">
        <f t="shared" si="1"/>
        <v>0</v>
      </c>
      <c r="AC37" s="37">
        <f>'t1'!M37</f>
        <v>0</v>
      </c>
    </row>
    <row r="38" spans="1:29" ht="14.1" customHeight="1" x14ac:dyDescent="0.2">
      <c r="A38" s="144" t="str">
        <f>'t1'!A38</f>
        <v>BIOLOGI CON INC. DI STRUTTURA COMPLESSA (RAPP. ESCLUSIVO)</v>
      </c>
      <c r="B38" s="206" t="str">
        <f>'t1'!B38</f>
        <v>SD0E13</v>
      </c>
      <c r="C38" s="236"/>
      <c r="D38" s="237"/>
      <c r="E38" s="238"/>
      <c r="F38" s="237"/>
      <c r="G38" s="236"/>
      <c r="H38" s="237"/>
      <c r="I38" s="236"/>
      <c r="J38" s="237"/>
      <c r="K38" s="236"/>
      <c r="L38" s="237"/>
      <c r="M38" s="236"/>
      <c r="N38" s="237"/>
      <c r="O38" s="238"/>
      <c r="P38" s="239"/>
      <c r="Q38" s="236"/>
      <c r="R38" s="237"/>
      <c r="S38" s="236"/>
      <c r="T38" s="237"/>
      <c r="U38" s="236"/>
      <c r="V38" s="237"/>
      <c r="W38" s="240"/>
      <c r="X38" s="237"/>
      <c r="Y38" s="240"/>
      <c r="Z38" s="237"/>
      <c r="AA38" s="416">
        <f t="shared" si="0"/>
        <v>0</v>
      </c>
      <c r="AB38" s="417">
        <f t="shared" si="1"/>
        <v>0</v>
      </c>
      <c r="AC38" s="37">
        <f>'t1'!M38</f>
        <v>0</v>
      </c>
    </row>
    <row r="39" spans="1:29" ht="14.1" customHeight="1" x14ac:dyDescent="0.2">
      <c r="A39" s="144" t="str">
        <f>'t1'!A39</f>
        <v>BIOLOGI CON INC. DI STRUTTURA COMPLESSA (RAPP. NON ESCL.)</v>
      </c>
      <c r="B39" s="206" t="str">
        <f>'t1'!B39</f>
        <v>SD0N13</v>
      </c>
      <c r="C39" s="236"/>
      <c r="D39" s="237"/>
      <c r="E39" s="238"/>
      <c r="F39" s="237"/>
      <c r="G39" s="236"/>
      <c r="H39" s="237"/>
      <c r="I39" s="236"/>
      <c r="J39" s="237"/>
      <c r="K39" s="236"/>
      <c r="L39" s="237"/>
      <c r="M39" s="236"/>
      <c r="N39" s="237"/>
      <c r="O39" s="238"/>
      <c r="P39" s="239"/>
      <c r="Q39" s="236"/>
      <c r="R39" s="237"/>
      <c r="S39" s="236"/>
      <c r="T39" s="237"/>
      <c r="U39" s="236"/>
      <c r="V39" s="237"/>
      <c r="W39" s="240"/>
      <c r="X39" s="237"/>
      <c r="Y39" s="240"/>
      <c r="Z39" s="237"/>
      <c r="AA39" s="416">
        <f t="shared" si="0"/>
        <v>0</v>
      </c>
      <c r="AB39" s="417">
        <f t="shared" si="1"/>
        <v>0</v>
      </c>
      <c r="AC39" s="37">
        <f>'t1'!M39</f>
        <v>0</v>
      </c>
    </row>
    <row r="40" spans="1:29" ht="14.1" customHeight="1" x14ac:dyDescent="0.2">
      <c r="A40" s="144" t="str">
        <f>'t1'!A40</f>
        <v>BIOLOGI CON INC. DI STRUTTURA SEMPLICE (RAPP. ESCLUSIVO)</v>
      </c>
      <c r="B40" s="206" t="str">
        <f>'t1'!B40</f>
        <v>SD0E12</v>
      </c>
      <c r="C40" s="236"/>
      <c r="D40" s="237"/>
      <c r="E40" s="238"/>
      <c r="F40" s="237"/>
      <c r="G40" s="236"/>
      <c r="H40" s="237"/>
      <c r="I40" s="236"/>
      <c r="J40" s="237"/>
      <c r="K40" s="236"/>
      <c r="L40" s="237"/>
      <c r="M40" s="236"/>
      <c r="N40" s="237"/>
      <c r="O40" s="238"/>
      <c r="P40" s="239"/>
      <c r="Q40" s="236"/>
      <c r="R40" s="237"/>
      <c r="S40" s="236"/>
      <c r="T40" s="237"/>
      <c r="U40" s="236"/>
      <c r="V40" s="237"/>
      <c r="W40" s="240"/>
      <c r="X40" s="237"/>
      <c r="Y40" s="240"/>
      <c r="Z40" s="237"/>
      <c r="AA40" s="416">
        <f t="shared" si="0"/>
        <v>0</v>
      </c>
      <c r="AB40" s="417">
        <f t="shared" si="1"/>
        <v>0</v>
      </c>
      <c r="AC40" s="37">
        <f>'t1'!M40</f>
        <v>0</v>
      </c>
    </row>
    <row r="41" spans="1:29" ht="14.1" customHeight="1" x14ac:dyDescent="0.2">
      <c r="A41" s="144" t="str">
        <f>'t1'!A41</f>
        <v>BIOLOGI CON INC. DI STRUTTURA SEMPLICE (RAPP. NON ESCL.)</v>
      </c>
      <c r="B41" s="206" t="str">
        <f>'t1'!B41</f>
        <v>SD0N12</v>
      </c>
      <c r="C41" s="236"/>
      <c r="D41" s="237"/>
      <c r="E41" s="238"/>
      <c r="F41" s="237"/>
      <c r="G41" s="236"/>
      <c r="H41" s="237"/>
      <c r="I41" s="236"/>
      <c r="J41" s="237"/>
      <c r="K41" s="236"/>
      <c r="L41" s="237"/>
      <c r="M41" s="236"/>
      <c r="N41" s="237"/>
      <c r="O41" s="238"/>
      <c r="P41" s="239"/>
      <c r="Q41" s="236"/>
      <c r="R41" s="237"/>
      <c r="S41" s="236"/>
      <c r="T41" s="237"/>
      <c r="U41" s="236"/>
      <c r="V41" s="237"/>
      <c r="W41" s="240"/>
      <c r="X41" s="237"/>
      <c r="Y41" s="240"/>
      <c r="Z41" s="237"/>
      <c r="AA41" s="416">
        <f t="shared" si="0"/>
        <v>0</v>
      </c>
      <c r="AB41" s="417">
        <f t="shared" si="1"/>
        <v>0</v>
      </c>
      <c r="AC41" s="37">
        <f>'t1'!M41</f>
        <v>0</v>
      </c>
    </row>
    <row r="42" spans="1:29" ht="13.5" customHeight="1" x14ac:dyDescent="0.2">
      <c r="A42" s="144" t="str">
        <f>'t1'!A42</f>
        <v>BIOLOGI CON ALTRI INCAR. PROF.LI (RAPP. ESCLUSIVO)</v>
      </c>
      <c r="B42" s="206" t="str">
        <f>'t1'!B42</f>
        <v>SD0A12</v>
      </c>
      <c r="C42" s="236"/>
      <c r="D42" s="237"/>
      <c r="E42" s="238"/>
      <c r="F42" s="237"/>
      <c r="G42" s="236"/>
      <c r="H42" s="237"/>
      <c r="I42" s="236"/>
      <c r="J42" s="237"/>
      <c r="K42" s="236"/>
      <c r="L42" s="237"/>
      <c r="M42" s="236"/>
      <c r="N42" s="237"/>
      <c r="O42" s="238"/>
      <c r="P42" s="239"/>
      <c r="Q42" s="236"/>
      <c r="R42" s="237"/>
      <c r="S42" s="236"/>
      <c r="T42" s="237"/>
      <c r="U42" s="236"/>
      <c r="V42" s="237"/>
      <c r="W42" s="240"/>
      <c r="X42" s="237"/>
      <c r="Y42" s="240"/>
      <c r="Z42" s="237"/>
      <c r="AA42" s="416">
        <f t="shared" si="0"/>
        <v>0</v>
      </c>
      <c r="AB42" s="417">
        <f t="shared" si="1"/>
        <v>0</v>
      </c>
      <c r="AC42" s="37">
        <f>'t1'!M42</f>
        <v>0</v>
      </c>
    </row>
    <row r="43" spans="1:29" ht="14.1" customHeight="1" x14ac:dyDescent="0.2">
      <c r="A43" s="144" t="str">
        <f>'t1'!A43</f>
        <v>BIOLOGI CON ALTRI INCAR. PROF.LI (RAPP. NON ESCL.)</v>
      </c>
      <c r="B43" s="206" t="str">
        <f>'t1'!B43</f>
        <v>SD0011</v>
      </c>
      <c r="C43" s="236"/>
      <c r="D43" s="237"/>
      <c r="E43" s="238"/>
      <c r="F43" s="237"/>
      <c r="G43" s="236"/>
      <c r="H43" s="237"/>
      <c r="I43" s="236"/>
      <c r="J43" s="237"/>
      <c r="K43" s="236"/>
      <c r="L43" s="237"/>
      <c r="M43" s="236"/>
      <c r="N43" s="237"/>
      <c r="O43" s="238"/>
      <c r="P43" s="239"/>
      <c r="Q43" s="236"/>
      <c r="R43" s="237"/>
      <c r="S43" s="236"/>
      <c r="T43" s="237"/>
      <c r="U43" s="236"/>
      <c r="V43" s="237"/>
      <c r="W43" s="240"/>
      <c r="X43" s="237"/>
      <c r="Y43" s="240"/>
      <c r="Z43" s="237"/>
      <c r="AA43" s="416">
        <f t="shared" si="0"/>
        <v>0</v>
      </c>
      <c r="AB43" s="417">
        <f t="shared" si="1"/>
        <v>0</v>
      </c>
      <c r="AC43" s="37">
        <f>'t1'!M43</f>
        <v>0</v>
      </c>
    </row>
    <row r="44" spans="1:29" ht="14.1" customHeight="1" x14ac:dyDescent="0.2">
      <c r="A44" s="144" t="str">
        <f>'t1'!A44</f>
        <v>BIOLOGI A T. DETERMINATO (ART. 15-SEPTIES D.LGS. 502/92)</v>
      </c>
      <c r="B44" s="206" t="str">
        <f>'t1'!B44</f>
        <v>SD0601</v>
      </c>
      <c r="C44" s="236"/>
      <c r="D44" s="237"/>
      <c r="E44" s="238"/>
      <c r="F44" s="237"/>
      <c r="G44" s="236"/>
      <c r="H44" s="237"/>
      <c r="I44" s="236"/>
      <c r="J44" s="237"/>
      <c r="K44" s="236"/>
      <c r="L44" s="237"/>
      <c r="M44" s="236"/>
      <c r="N44" s="237"/>
      <c r="O44" s="238"/>
      <c r="P44" s="239"/>
      <c r="Q44" s="236"/>
      <c r="R44" s="237"/>
      <c r="S44" s="236"/>
      <c r="T44" s="237"/>
      <c r="U44" s="236"/>
      <c r="V44" s="237"/>
      <c r="W44" s="240"/>
      <c r="X44" s="237"/>
      <c r="Y44" s="240"/>
      <c r="Z44" s="237"/>
      <c r="AA44" s="416">
        <f t="shared" si="0"/>
        <v>0</v>
      </c>
      <c r="AB44" s="417">
        <f t="shared" si="1"/>
        <v>0</v>
      </c>
      <c r="AC44" s="37">
        <f>'t1'!M44</f>
        <v>0</v>
      </c>
    </row>
    <row r="45" spans="1:29" ht="14.1" customHeight="1" x14ac:dyDescent="0.2">
      <c r="A45" s="144" t="str">
        <f>'t1'!A45</f>
        <v>CHIMICI CON INC. DI STRUTTURA COMPLESSA (RAPP. ESCLUSIVO)</v>
      </c>
      <c r="B45" s="206" t="str">
        <f>'t1'!B45</f>
        <v>SD0E16</v>
      </c>
      <c r="C45" s="236"/>
      <c r="D45" s="237"/>
      <c r="E45" s="238"/>
      <c r="F45" s="237"/>
      <c r="G45" s="236"/>
      <c r="H45" s="237"/>
      <c r="I45" s="236"/>
      <c r="J45" s="237"/>
      <c r="K45" s="236"/>
      <c r="L45" s="237"/>
      <c r="M45" s="236"/>
      <c r="N45" s="237"/>
      <c r="O45" s="238"/>
      <c r="P45" s="239"/>
      <c r="Q45" s="236"/>
      <c r="R45" s="237"/>
      <c r="S45" s="236"/>
      <c r="T45" s="237"/>
      <c r="U45" s="236"/>
      <c r="V45" s="237"/>
      <c r="W45" s="240"/>
      <c r="X45" s="237"/>
      <c r="Y45" s="240"/>
      <c r="Z45" s="237"/>
      <c r="AA45" s="416">
        <f t="shared" si="0"/>
        <v>0</v>
      </c>
      <c r="AB45" s="417">
        <f t="shared" si="1"/>
        <v>0</v>
      </c>
      <c r="AC45" s="37">
        <f>'t1'!M45</f>
        <v>0</v>
      </c>
    </row>
    <row r="46" spans="1:29" ht="14.1" customHeight="1" x14ac:dyDescent="0.2">
      <c r="A46" s="144" t="str">
        <f>'t1'!A46</f>
        <v>CHIMICI CON INC. DI STRUTTURA COMPLESSA (RAPP.NON ESCL.)</v>
      </c>
      <c r="B46" s="206" t="str">
        <f>'t1'!B46</f>
        <v>SD0N16</v>
      </c>
      <c r="C46" s="236"/>
      <c r="D46" s="237"/>
      <c r="E46" s="238"/>
      <c r="F46" s="237"/>
      <c r="G46" s="236"/>
      <c r="H46" s="237"/>
      <c r="I46" s="236"/>
      <c r="J46" s="237"/>
      <c r="K46" s="236"/>
      <c r="L46" s="237"/>
      <c r="M46" s="236"/>
      <c r="N46" s="237"/>
      <c r="O46" s="238"/>
      <c r="P46" s="239"/>
      <c r="Q46" s="236"/>
      <c r="R46" s="237"/>
      <c r="S46" s="236"/>
      <c r="T46" s="237"/>
      <c r="U46" s="236"/>
      <c r="V46" s="237"/>
      <c r="W46" s="240"/>
      <c r="X46" s="237"/>
      <c r="Y46" s="240"/>
      <c r="Z46" s="237"/>
      <c r="AA46" s="416">
        <f t="shared" si="0"/>
        <v>0</v>
      </c>
      <c r="AB46" s="417">
        <f t="shared" si="1"/>
        <v>0</v>
      </c>
      <c r="AC46" s="37">
        <f>'t1'!M46</f>
        <v>0</v>
      </c>
    </row>
    <row r="47" spans="1:29" ht="14.1" customHeight="1" x14ac:dyDescent="0.2">
      <c r="A47" s="144" t="str">
        <f>'t1'!A47</f>
        <v>CHIMICI CON INC. DI STRUTTURA SEMPLICE (RAPP. ESCLUSIVO)</v>
      </c>
      <c r="B47" s="206" t="str">
        <f>'t1'!B47</f>
        <v>SD0E15</v>
      </c>
      <c r="C47" s="236"/>
      <c r="D47" s="237"/>
      <c r="E47" s="238"/>
      <c r="F47" s="237"/>
      <c r="G47" s="236"/>
      <c r="H47" s="237"/>
      <c r="I47" s="236"/>
      <c r="J47" s="237"/>
      <c r="K47" s="236"/>
      <c r="L47" s="237"/>
      <c r="M47" s="236"/>
      <c r="N47" s="237"/>
      <c r="O47" s="238"/>
      <c r="P47" s="239"/>
      <c r="Q47" s="236"/>
      <c r="R47" s="237"/>
      <c r="S47" s="236"/>
      <c r="T47" s="237"/>
      <c r="U47" s="236"/>
      <c r="V47" s="237"/>
      <c r="W47" s="240"/>
      <c r="X47" s="237"/>
      <c r="Y47" s="240"/>
      <c r="Z47" s="237"/>
      <c r="AA47" s="416">
        <f t="shared" si="0"/>
        <v>0</v>
      </c>
      <c r="AB47" s="417">
        <f t="shared" si="1"/>
        <v>0</v>
      </c>
      <c r="AC47" s="37">
        <f>'t1'!M47</f>
        <v>0</v>
      </c>
    </row>
    <row r="48" spans="1:29" ht="14.1" customHeight="1" x14ac:dyDescent="0.2">
      <c r="A48" s="144" t="str">
        <f>'t1'!A48</f>
        <v>CHIMICI CON INC. DI STRUTTURA SEMPLICE (RAPP. NON ESCL.)</v>
      </c>
      <c r="B48" s="206" t="str">
        <f>'t1'!B48</f>
        <v>SD0N15</v>
      </c>
      <c r="C48" s="236"/>
      <c r="D48" s="237"/>
      <c r="E48" s="238"/>
      <c r="F48" s="237"/>
      <c r="G48" s="236"/>
      <c r="H48" s="237"/>
      <c r="I48" s="236"/>
      <c r="J48" s="237"/>
      <c r="K48" s="236"/>
      <c r="L48" s="237"/>
      <c r="M48" s="236"/>
      <c r="N48" s="237"/>
      <c r="O48" s="238"/>
      <c r="P48" s="239"/>
      <c r="Q48" s="236"/>
      <c r="R48" s="237"/>
      <c r="S48" s="236"/>
      <c r="T48" s="237"/>
      <c r="U48" s="236"/>
      <c r="V48" s="237"/>
      <c r="W48" s="240"/>
      <c r="X48" s="237"/>
      <c r="Y48" s="240"/>
      <c r="Z48" s="237"/>
      <c r="AA48" s="416">
        <f t="shared" si="0"/>
        <v>0</v>
      </c>
      <c r="AB48" s="417">
        <f t="shared" si="1"/>
        <v>0</v>
      </c>
      <c r="AC48" s="37">
        <f>'t1'!M48</f>
        <v>0</v>
      </c>
    </row>
    <row r="49" spans="1:29" ht="14.1" customHeight="1" x14ac:dyDescent="0.2">
      <c r="A49" s="144" t="str">
        <f>'t1'!A49</f>
        <v>CHIMICI CON ALTRI INCAR. PROF.LI (RAPP. ESCLUSIVO)</v>
      </c>
      <c r="B49" s="206" t="str">
        <f>'t1'!B49</f>
        <v>SD0A15</v>
      </c>
      <c r="C49" s="236"/>
      <c r="D49" s="237"/>
      <c r="E49" s="238"/>
      <c r="F49" s="237"/>
      <c r="G49" s="236"/>
      <c r="H49" s="237"/>
      <c r="I49" s="236"/>
      <c r="J49" s="237"/>
      <c r="K49" s="236"/>
      <c r="L49" s="237"/>
      <c r="M49" s="236"/>
      <c r="N49" s="237"/>
      <c r="O49" s="238"/>
      <c r="P49" s="239"/>
      <c r="Q49" s="236"/>
      <c r="R49" s="237"/>
      <c r="S49" s="236"/>
      <c r="T49" s="237"/>
      <c r="U49" s="236"/>
      <c r="V49" s="237"/>
      <c r="W49" s="240"/>
      <c r="X49" s="237"/>
      <c r="Y49" s="240"/>
      <c r="Z49" s="237"/>
      <c r="AA49" s="416">
        <f t="shared" si="0"/>
        <v>0</v>
      </c>
      <c r="AB49" s="417">
        <f t="shared" si="1"/>
        <v>0</v>
      </c>
      <c r="AC49" s="37">
        <f>'t1'!M49</f>
        <v>0</v>
      </c>
    </row>
    <row r="50" spans="1:29" ht="14.1" customHeight="1" x14ac:dyDescent="0.2">
      <c r="A50" s="144" t="str">
        <f>'t1'!A50</f>
        <v>CHIMICI CON ALTRI INCAR. PROF.LI (RAPP. NON ESCL.)</v>
      </c>
      <c r="B50" s="206" t="str">
        <f>'t1'!B50</f>
        <v>SD0014</v>
      </c>
      <c r="C50" s="236"/>
      <c r="D50" s="237"/>
      <c r="E50" s="238"/>
      <c r="F50" s="237"/>
      <c r="G50" s="236"/>
      <c r="H50" s="237"/>
      <c r="I50" s="236"/>
      <c r="J50" s="237"/>
      <c r="K50" s="236"/>
      <c r="L50" s="237"/>
      <c r="M50" s="236"/>
      <c r="N50" s="237"/>
      <c r="O50" s="238"/>
      <c r="P50" s="239"/>
      <c r="Q50" s="236"/>
      <c r="R50" s="237"/>
      <c r="S50" s="236"/>
      <c r="T50" s="237"/>
      <c r="U50" s="236"/>
      <c r="V50" s="237"/>
      <c r="W50" s="240"/>
      <c r="X50" s="237"/>
      <c r="Y50" s="240"/>
      <c r="Z50" s="237"/>
      <c r="AA50" s="416">
        <f t="shared" si="0"/>
        <v>0</v>
      </c>
      <c r="AB50" s="417">
        <f t="shared" si="1"/>
        <v>0</v>
      </c>
      <c r="AC50" s="37">
        <f>'t1'!M50</f>
        <v>0</v>
      </c>
    </row>
    <row r="51" spans="1:29" ht="14.25" customHeight="1" x14ac:dyDescent="0.2">
      <c r="A51" s="144" t="str">
        <f>'t1'!A51</f>
        <v>CHIMICI A T. DETERMINATO (ART. 15-SEPTIES D.LGS. 502/92)</v>
      </c>
      <c r="B51" s="206" t="str">
        <f>'t1'!B51</f>
        <v>SD0602</v>
      </c>
      <c r="C51" s="236"/>
      <c r="D51" s="237"/>
      <c r="E51" s="238"/>
      <c r="F51" s="237"/>
      <c r="G51" s="236"/>
      <c r="H51" s="237"/>
      <c r="I51" s="236"/>
      <c r="J51" s="237"/>
      <c r="K51" s="236"/>
      <c r="L51" s="237"/>
      <c r="M51" s="236"/>
      <c r="N51" s="237"/>
      <c r="O51" s="238"/>
      <c r="P51" s="239"/>
      <c r="Q51" s="236"/>
      <c r="R51" s="237"/>
      <c r="S51" s="236"/>
      <c r="T51" s="237"/>
      <c r="U51" s="236"/>
      <c r="V51" s="237"/>
      <c r="W51" s="240"/>
      <c r="X51" s="237"/>
      <c r="Y51" s="240"/>
      <c r="Z51" s="237"/>
      <c r="AA51" s="416">
        <f t="shared" si="0"/>
        <v>0</v>
      </c>
      <c r="AB51" s="417">
        <f t="shared" si="1"/>
        <v>0</v>
      </c>
      <c r="AC51" s="37">
        <f>'t1'!M51</f>
        <v>0</v>
      </c>
    </row>
    <row r="52" spans="1:29" ht="14.25" customHeight="1" x14ac:dyDescent="0.2">
      <c r="A52" s="144" t="str">
        <f>'t1'!A52</f>
        <v>FISICI CON INC. DI STRUTTURA COMPLESSA (RAPP. ESCLUSIVO)</v>
      </c>
      <c r="B52" s="206" t="str">
        <f>'t1'!B52</f>
        <v>SD0E42</v>
      </c>
      <c r="C52" s="236"/>
      <c r="D52" s="237"/>
      <c r="E52" s="238"/>
      <c r="F52" s="237"/>
      <c r="G52" s="236"/>
      <c r="H52" s="237"/>
      <c r="I52" s="236"/>
      <c r="J52" s="237"/>
      <c r="K52" s="236"/>
      <c r="L52" s="237"/>
      <c r="M52" s="236"/>
      <c r="N52" s="237"/>
      <c r="O52" s="238"/>
      <c r="P52" s="239"/>
      <c r="Q52" s="236"/>
      <c r="R52" s="237"/>
      <c r="S52" s="236"/>
      <c r="T52" s="237"/>
      <c r="U52" s="236"/>
      <c r="V52" s="237"/>
      <c r="W52" s="240"/>
      <c r="X52" s="237"/>
      <c r="Y52" s="240"/>
      <c r="Z52" s="237"/>
      <c r="AA52" s="416">
        <f t="shared" si="0"/>
        <v>0</v>
      </c>
      <c r="AB52" s="417">
        <f t="shared" si="1"/>
        <v>0</v>
      </c>
      <c r="AC52" s="37">
        <f>'t1'!M52</f>
        <v>0</v>
      </c>
    </row>
    <row r="53" spans="1:29" ht="14.25" customHeight="1" x14ac:dyDescent="0.2">
      <c r="A53" s="144" t="str">
        <f>'t1'!A53</f>
        <v>FISICI CON INC. DI STRUTTURA COMPLESSA (RAPP. NON ESCL.)</v>
      </c>
      <c r="B53" s="206" t="str">
        <f>'t1'!B53</f>
        <v>SD0N42</v>
      </c>
      <c r="C53" s="236"/>
      <c r="D53" s="237"/>
      <c r="E53" s="238"/>
      <c r="F53" s="237"/>
      <c r="G53" s="236"/>
      <c r="H53" s="237"/>
      <c r="I53" s="236"/>
      <c r="J53" s="237"/>
      <c r="K53" s="236"/>
      <c r="L53" s="237"/>
      <c r="M53" s="236"/>
      <c r="N53" s="237"/>
      <c r="O53" s="238"/>
      <c r="P53" s="239"/>
      <c r="Q53" s="236"/>
      <c r="R53" s="237"/>
      <c r="S53" s="236"/>
      <c r="T53" s="237"/>
      <c r="U53" s="236"/>
      <c r="V53" s="237"/>
      <c r="W53" s="240"/>
      <c r="X53" s="237"/>
      <c r="Y53" s="240"/>
      <c r="Z53" s="237"/>
      <c r="AA53" s="416">
        <f t="shared" si="0"/>
        <v>0</v>
      </c>
      <c r="AB53" s="417">
        <f t="shared" si="1"/>
        <v>0</v>
      </c>
      <c r="AC53" s="37">
        <f>'t1'!M53</f>
        <v>0</v>
      </c>
    </row>
    <row r="54" spans="1:29" ht="14.25" customHeight="1" x14ac:dyDescent="0.2">
      <c r="A54" s="144" t="str">
        <f>'t1'!A54</f>
        <v>FISICI CON INC. DI STRUTTURA SEMPLICE (RAPP. ESCLUSIVO)</v>
      </c>
      <c r="B54" s="206" t="str">
        <f>'t1'!B54</f>
        <v>SD0E41</v>
      </c>
      <c r="C54" s="236"/>
      <c r="D54" s="237"/>
      <c r="E54" s="238"/>
      <c r="F54" s="237"/>
      <c r="G54" s="236"/>
      <c r="H54" s="237"/>
      <c r="I54" s="236"/>
      <c r="J54" s="237"/>
      <c r="K54" s="236"/>
      <c r="L54" s="237"/>
      <c r="M54" s="236"/>
      <c r="N54" s="237"/>
      <c r="O54" s="238"/>
      <c r="P54" s="239"/>
      <c r="Q54" s="236"/>
      <c r="R54" s="237"/>
      <c r="S54" s="236"/>
      <c r="T54" s="237"/>
      <c r="U54" s="236"/>
      <c r="V54" s="237"/>
      <c r="W54" s="240"/>
      <c r="X54" s="237"/>
      <c r="Y54" s="240"/>
      <c r="Z54" s="237"/>
      <c r="AA54" s="416">
        <f t="shared" si="0"/>
        <v>0</v>
      </c>
      <c r="AB54" s="417">
        <f t="shared" si="1"/>
        <v>0</v>
      </c>
      <c r="AC54" s="37">
        <f>'t1'!M54</f>
        <v>0</v>
      </c>
    </row>
    <row r="55" spans="1:29" ht="14.25" customHeight="1" x14ac:dyDescent="0.2">
      <c r="A55" s="144" t="str">
        <f>'t1'!A55</f>
        <v>FISICI CON INC. DI STRUTTURA SEMPLICE (RAPP. NON ESCL.)</v>
      </c>
      <c r="B55" s="206" t="str">
        <f>'t1'!B55</f>
        <v>SD0N41</v>
      </c>
      <c r="C55" s="236"/>
      <c r="D55" s="237"/>
      <c r="E55" s="238"/>
      <c r="F55" s="237"/>
      <c r="G55" s="236"/>
      <c r="H55" s="237"/>
      <c r="I55" s="236"/>
      <c r="J55" s="237"/>
      <c r="K55" s="236"/>
      <c r="L55" s="237"/>
      <c r="M55" s="236"/>
      <c r="N55" s="237"/>
      <c r="O55" s="238"/>
      <c r="P55" s="239"/>
      <c r="Q55" s="236"/>
      <c r="R55" s="237"/>
      <c r="S55" s="236"/>
      <c r="T55" s="237"/>
      <c r="U55" s="236"/>
      <c r="V55" s="237"/>
      <c r="W55" s="240"/>
      <c r="X55" s="237"/>
      <c r="Y55" s="240"/>
      <c r="Z55" s="237"/>
      <c r="AA55" s="416">
        <f t="shared" si="0"/>
        <v>0</v>
      </c>
      <c r="AB55" s="417">
        <f t="shared" si="1"/>
        <v>0</v>
      </c>
      <c r="AC55" s="37">
        <f>'t1'!M55</f>
        <v>0</v>
      </c>
    </row>
    <row r="56" spans="1:29" ht="14.25" customHeight="1" x14ac:dyDescent="0.2">
      <c r="A56" s="144" t="str">
        <f>'t1'!A56</f>
        <v>FISICI CON ALTRI INCAR. PROF.LI (RAPP. ESCLUSIVO)</v>
      </c>
      <c r="B56" s="206" t="str">
        <f>'t1'!B56</f>
        <v>SD0A41</v>
      </c>
      <c r="C56" s="236"/>
      <c r="D56" s="237"/>
      <c r="E56" s="238"/>
      <c r="F56" s="237"/>
      <c r="G56" s="236"/>
      <c r="H56" s="237"/>
      <c r="I56" s="236"/>
      <c r="J56" s="237"/>
      <c r="K56" s="236"/>
      <c r="L56" s="237"/>
      <c r="M56" s="236"/>
      <c r="N56" s="237"/>
      <c r="O56" s="238"/>
      <c r="P56" s="239"/>
      <c r="Q56" s="236"/>
      <c r="R56" s="237"/>
      <c r="S56" s="236"/>
      <c r="T56" s="237"/>
      <c r="U56" s="236"/>
      <c r="V56" s="237"/>
      <c r="W56" s="240"/>
      <c r="X56" s="237"/>
      <c r="Y56" s="240"/>
      <c r="Z56" s="237"/>
      <c r="AA56" s="416">
        <f t="shared" si="0"/>
        <v>0</v>
      </c>
      <c r="AB56" s="417">
        <f t="shared" si="1"/>
        <v>0</v>
      </c>
      <c r="AC56" s="37">
        <f>'t1'!M56</f>
        <v>0</v>
      </c>
    </row>
    <row r="57" spans="1:29" ht="14.25" customHeight="1" x14ac:dyDescent="0.2">
      <c r="A57" s="144" t="str">
        <f>'t1'!A57</f>
        <v>FISICI CON ALTRI INCAR. PROF.LI (RAPP. NON ESCL.)</v>
      </c>
      <c r="B57" s="206" t="str">
        <f>'t1'!B57</f>
        <v>SD0040</v>
      </c>
      <c r="C57" s="236"/>
      <c r="D57" s="237"/>
      <c r="E57" s="238"/>
      <c r="F57" s="237"/>
      <c r="G57" s="236"/>
      <c r="H57" s="237"/>
      <c r="I57" s="236"/>
      <c r="J57" s="237"/>
      <c r="K57" s="236"/>
      <c r="L57" s="237"/>
      <c r="M57" s="236"/>
      <c r="N57" s="237"/>
      <c r="O57" s="238"/>
      <c r="P57" s="239"/>
      <c r="Q57" s="236"/>
      <c r="R57" s="237"/>
      <c r="S57" s="236"/>
      <c r="T57" s="237"/>
      <c r="U57" s="236"/>
      <c r="V57" s="237"/>
      <c r="W57" s="240"/>
      <c r="X57" s="237"/>
      <c r="Y57" s="240"/>
      <c r="Z57" s="237"/>
      <c r="AA57" s="416">
        <f t="shared" si="0"/>
        <v>0</v>
      </c>
      <c r="AB57" s="417">
        <f t="shared" si="1"/>
        <v>0</v>
      </c>
      <c r="AC57" s="37">
        <f>'t1'!M57</f>
        <v>0</v>
      </c>
    </row>
    <row r="58" spans="1:29" ht="14.25" customHeight="1" x14ac:dyDescent="0.2">
      <c r="A58" s="144" t="str">
        <f>'t1'!A58</f>
        <v>FISICI A T. DETERMINATO (ART. 15-SEPTIES D.LGS. 502/92)</v>
      </c>
      <c r="B58" s="206" t="str">
        <f>'t1'!B58</f>
        <v>SD0603</v>
      </c>
      <c r="C58" s="236"/>
      <c r="D58" s="237"/>
      <c r="E58" s="238"/>
      <c r="F58" s="237"/>
      <c r="G58" s="236"/>
      <c r="H58" s="237"/>
      <c r="I58" s="236"/>
      <c r="J58" s="237"/>
      <c r="K58" s="236"/>
      <c r="L58" s="237"/>
      <c r="M58" s="236"/>
      <c r="N58" s="237"/>
      <c r="O58" s="238"/>
      <c r="P58" s="239"/>
      <c r="Q58" s="236"/>
      <c r="R58" s="237"/>
      <c r="S58" s="236"/>
      <c r="T58" s="237"/>
      <c r="U58" s="236"/>
      <c r="V58" s="237"/>
      <c r="W58" s="240"/>
      <c r="X58" s="237"/>
      <c r="Y58" s="240"/>
      <c r="Z58" s="237"/>
      <c r="AA58" s="416">
        <f t="shared" si="0"/>
        <v>0</v>
      </c>
      <c r="AB58" s="417">
        <f t="shared" si="1"/>
        <v>0</v>
      </c>
      <c r="AC58" s="37">
        <f>'t1'!M58</f>
        <v>0</v>
      </c>
    </row>
    <row r="59" spans="1:29" ht="14.25" customHeight="1" x14ac:dyDescent="0.2">
      <c r="A59" s="144" t="str">
        <f>'t1'!A59</f>
        <v>PSICOLOGI CON INC. DI STRUTTURA COMPLESSA (RAPP. ESCLUSIVO)</v>
      </c>
      <c r="B59" s="206" t="str">
        <f>'t1'!B59</f>
        <v>SD0E66</v>
      </c>
      <c r="C59" s="236"/>
      <c r="D59" s="237"/>
      <c r="E59" s="238"/>
      <c r="F59" s="237"/>
      <c r="G59" s="236"/>
      <c r="H59" s="237"/>
      <c r="I59" s="236"/>
      <c r="J59" s="237"/>
      <c r="K59" s="236"/>
      <c r="L59" s="237"/>
      <c r="M59" s="236"/>
      <c r="N59" s="237"/>
      <c r="O59" s="238"/>
      <c r="P59" s="239"/>
      <c r="Q59" s="236"/>
      <c r="R59" s="237"/>
      <c r="S59" s="236"/>
      <c r="T59" s="237"/>
      <c r="U59" s="236"/>
      <c r="V59" s="237"/>
      <c r="W59" s="240"/>
      <c r="X59" s="237"/>
      <c r="Y59" s="240"/>
      <c r="Z59" s="237"/>
      <c r="AA59" s="416">
        <f t="shared" si="0"/>
        <v>0</v>
      </c>
      <c r="AB59" s="417">
        <f t="shared" si="1"/>
        <v>0</v>
      </c>
      <c r="AC59" s="37">
        <f>'t1'!M59</f>
        <v>0</v>
      </c>
    </row>
    <row r="60" spans="1:29" ht="14.25" customHeight="1" x14ac:dyDescent="0.2">
      <c r="A60" s="144" t="str">
        <f>'t1'!A60</f>
        <v>PSICOLOGI CON INC. DI STRUTTURA COMPLESSA (RAPP. NON ESCL.)</v>
      </c>
      <c r="B60" s="206" t="str">
        <f>'t1'!B60</f>
        <v>SD0N66</v>
      </c>
      <c r="C60" s="236"/>
      <c r="D60" s="237"/>
      <c r="E60" s="238"/>
      <c r="F60" s="237"/>
      <c r="G60" s="236"/>
      <c r="H60" s="237"/>
      <c r="I60" s="236"/>
      <c r="J60" s="237"/>
      <c r="K60" s="236"/>
      <c r="L60" s="237"/>
      <c r="M60" s="236"/>
      <c r="N60" s="237"/>
      <c r="O60" s="238"/>
      <c r="P60" s="239"/>
      <c r="Q60" s="236"/>
      <c r="R60" s="237"/>
      <c r="S60" s="236"/>
      <c r="T60" s="237"/>
      <c r="U60" s="236"/>
      <c r="V60" s="237"/>
      <c r="W60" s="240"/>
      <c r="X60" s="237"/>
      <c r="Y60" s="240"/>
      <c r="Z60" s="237"/>
      <c r="AA60" s="416">
        <f t="shared" si="0"/>
        <v>0</v>
      </c>
      <c r="AB60" s="417">
        <f t="shared" si="1"/>
        <v>0</v>
      </c>
      <c r="AC60" s="37">
        <f>'t1'!M60</f>
        <v>0</v>
      </c>
    </row>
    <row r="61" spans="1:29" ht="14.25" customHeight="1" x14ac:dyDescent="0.2">
      <c r="A61" s="144" t="str">
        <f>'t1'!A61</f>
        <v>PSICOLOGI CON INC. DI STRUTTURA SEMPLICE (RAPP. ESCLUSIVO)</v>
      </c>
      <c r="B61" s="206" t="str">
        <f>'t1'!B61</f>
        <v>SD0E65</v>
      </c>
      <c r="C61" s="236"/>
      <c r="D61" s="237"/>
      <c r="E61" s="238"/>
      <c r="F61" s="237"/>
      <c r="G61" s="236"/>
      <c r="H61" s="237"/>
      <c r="I61" s="236"/>
      <c r="J61" s="237"/>
      <c r="K61" s="236"/>
      <c r="L61" s="237"/>
      <c r="M61" s="236"/>
      <c r="N61" s="237"/>
      <c r="O61" s="238"/>
      <c r="P61" s="239"/>
      <c r="Q61" s="236"/>
      <c r="R61" s="237"/>
      <c r="S61" s="236"/>
      <c r="T61" s="237"/>
      <c r="U61" s="236"/>
      <c r="V61" s="237"/>
      <c r="W61" s="240"/>
      <c r="X61" s="237"/>
      <c r="Y61" s="240"/>
      <c r="Z61" s="237"/>
      <c r="AA61" s="416">
        <f t="shared" si="0"/>
        <v>0</v>
      </c>
      <c r="AB61" s="417">
        <f t="shared" si="1"/>
        <v>0</v>
      </c>
      <c r="AC61" s="37">
        <f>'t1'!M61</f>
        <v>0</v>
      </c>
    </row>
    <row r="62" spans="1:29" ht="14.25" customHeight="1" x14ac:dyDescent="0.2">
      <c r="A62" s="144" t="str">
        <f>'t1'!A62</f>
        <v>PSICOLOGI CON INC. DI STRUTTURA SEMPLICE (RAPP. NON ESCL.)</v>
      </c>
      <c r="B62" s="206" t="str">
        <f>'t1'!B62</f>
        <v>SD0N65</v>
      </c>
      <c r="C62" s="236"/>
      <c r="D62" s="237"/>
      <c r="E62" s="238"/>
      <c r="F62" s="237"/>
      <c r="G62" s="236"/>
      <c r="H62" s="237"/>
      <c r="I62" s="236"/>
      <c r="J62" s="237"/>
      <c r="K62" s="236"/>
      <c r="L62" s="237"/>
      <c r="M62" s="236"/>
      <c r="N62" s="237"/>
      <c r="O62" s="238"/>
      <c r="P62" s="239"/>
      <c r="Q62" s="236"/>
      <c r="R62" s="237"/>
      <c r="S62" s="236"/>
      <c r="T62" s="237"/>
      <c r="U62" s="236"/>
      <c r="V62" s="237"/>
      <c r="W62" s="240"/>
      <c r="X62" s="237"/>
      <c r="Y62" s="240"/>
      <c r="Z62" s="237"/>
      <c r="AA62" s="416">
        <f t="shared" si="0"/>
        <v>0</v>
      </c>
      <c r="AB62" s="417">
        <f t="shared" si="1"/>
        <v>0</v>
      </c>
      <c r="AC62" s="37">
        <f>'t1'!M62</f>
        <v>0</v>
      </c>
    </row>
    <row r="63" spans="1:29" ht="14.25" customHeight="1" x14ac:dyDescent="0.2">
      <c r="A63" s="144" t="str">
        <f>'t1'!A63</f>
        <v>PSICOLOGI CON ALTRI INCAR. PROF.LI (RAPP. ESCLUSIVO)</v>
      </c>
      <c r="B63" s="206" t="str">
        <f>'t1'!B63</f>
        <v>SD0A65</v>
      </c>
      <c r="C63" s="236"/>
      <c r="D63" s="237"/>
      <c r="E63" s="238"/>
      <c r="F63" s="237"/>
      <c r="G63" s="236"/>
      <c r="H63" s="237"/>
      <c r="I63" s="236"/>
      <c r="J63" s="237"/>
      <c r="K63" s="236"/>
      <c r="L63" s="237"/>
      <c r="M63" s="236"/>
      <c r="N63" s="237"/>
      <c r="O63" s="238"/>
      <c r="P63" s="239"/>
      <c r="Q63" s="236"/>
      <c r="R63" s="237"/>
      <c r="S63" s="236"/>
      <c r="T63" s="237"/>
      <c r="U63" s="236"/>
      <c r="V63" s="237"/>
      <c r="W63" s="240"/>
      <c r="X63" s="237"/>
      <c r="Y63" s="240"/>
      <c r="Z63" s="237"/>
      <c r="AA63" s="416">
        <f t="shared" si="0"/>
        <v>0</v>
      </c>
      <c r="AB63" s="417">
        <f t="shared" si="1"/>
        <v>0</v>
      </c>
      <c r="AC63" s="37">
        <f>'t1'!M63</f>
        <v>0</v>
      </c>
    </row>
    <row r="64" spans="1:29" ht="14.25" customHeight="1" x14ac:dyDescent="0.2">
      <c r="A64" s="144" t="str">
        <f>'t1'!A64</f>
        <v>PSICOLOGI CON ALTRI INCAR. PROF.LI (RAPP. NON ESCL.)</v>
      </c>
      <c r="B64" s="206" t="str">
        <f>'t1'!B64</f>
        <v>SD0064</v>
      </c>
      <c r="C64" s="236"/>
      <c r="D64" s="237"/>
      <c r="E64" s="238"/>
      <c r="F64" s="237"/>
      <c r="G64" s="236"/>
      <c r="H64" s="237"/>
      <c r="I64" s="236"/>
      <c r="J64" s="237"/>
      <c r="K64" s="236"/>
      <c r="L64" s="237"/>
      <c r="M64" s="236"/>
      <c r="N64" s="237"/>
      <c r="O64" s="238"/>
      <c r="P64" s="239"/>
      <c r="Q64" s="236"/>
      <c r="R64" s="237"/>
      <c r="S64" s="236"/>
      <c r="T64" s="237"/>
      <c r="U64" s="236"/>
      <c r="V64" s="237"/>
      <c r="W64" s="240"/>
      <c r="X64" s="237"/>
      <c r="Y64" s="240"/>
      <c r="Z64" s="237"/>
      <c r="AA64" s="416">
        <f t="shared" si="0"/>
        <v>0</v>
      </c>
      <c r="AB64" s="417">
        <f t="shared" si="1"/>
        <v>0</v>
      </c>
      <c r="AC64" s="37">
        <f>'t1'!M64</f>
        <v>0</v>
      </c>
    </row>
    <row r="65" spans="1:29" ht="14.25" customHeight="1" x14ac:dyDescent="0.2">
      <c r="A65" s="144" t="str">
        <f>'t1'!A65</f>
        <v>PSICOLOGI A T. DETERMINATO (ART. 15-SEPTIES D.LGS. 502/92)</v>
      </c>
      <c r="B65" s="206" t="str">
        <f>'t1'!B65</f>
        <v>SD0604</v>
      </c>
      <c r="C65" s="236"/>
      <c r="D65" s="237"/>
      <c r="E65" s="238"/>
      <c r="F65" s="237"/>
      <c r="G65" s="236"/>
      <c r="H65" s="237"/>
      <c r="I65" s="236"/>
      <c r="J65" s="237"/>
      <c r="K65" s="236"/>
      <c r="L65" s="237"/>
      <c r="M65" s="236"/>
      <c r="N65" s="237"/>
      <c r="O65" s="238"/>
      <c r="P65" s="239"/>
      <c r="Q65" s="236"/>
      <c r="R65" s="237"/>
      <c r="S65" s="236"/>
      <c r="T65" s="237"/>
      <c r="U65" s="236"/>
      <c r="V65" s="237"/>
      <c r="W65" s="240"/>
      <c r="X65" s="237"/>
      <c r="Y65" s="240"/>
      <c r="Z65" s="237"/>
      <c r="AA65" s="416">
        <f t="shared" si="0"/>
        <v>0</v>
      </c>
      <c r="AB65" s="417">
        <f t="shared" si="1"/>
        <v>0</v>
      </c>
      <c r="AC65" s="37">
        <f>'t1'!M65</f>
        <v>0</v>
      </c>
    </row>
    <row r="66" spans="1:29" ht="14.25" customHeight="1" x14ac:dyDescent="0.2">
      <c r="A66" s="144" t="str">
        <f>'t1'!A66</f>
        <v>DIRIGENTE PROF. SANIT. INFERM/OSTETRICA (INC. STRUT. COMPL.)</v>
      </c>
      <c r="B66" s="206" t="str">
        <f>'t1'!B66</f>
        <v>SD0CO1</v>
      </c>
      <c r="C66" s="236"/>
      <c r="D66" s="237"/>
      <c r="E66" s="238"/>
      <c r="F66" s="237"/>
      <c r="G66" s="236"/>
      <c r="H66" s="237"/>
      <c r="I66" s="236"/>
      <c r="J66" s="237"/>
      <c r="K66" s="236"/>
      <c r="L66" s="237"/>
      <c r="M66" s="236"/>
      <c r="N66" s="237"/>
      <c r="O66" s="238"/>
      <c r="P66" s="239"/>
      <c r="Q66" s="236"/>
      <c r="R66" s="237"/>
      <c r="S66" s="236"/>
      <c r="T66" s="237"/>
      <c r="U66" s="236"/>
      <c r="V66" s="237"/>
      <c r="W66" s="240"/>
      <c r="X66" s="237"/>
      <c r="Y66" s="240"/>
      <c r="Z66" s="237"/>
      <c r="AA66" s="416">
        <f t="shared" si="0"/>
        <v>0</v>
      </c>
      <c r="AB66" s="417">
        <f t="shared" si="1"/>
        <v>0</v>
      </c>
      <c r="AC66" s="37">
        <f>'t1'!M66</f>
        <v>0</v>
      </c>
    </row>
    <row r="67" spans="1:29" ht="14.25" customHeight="1" x14ac:dyDescent="0.2">
      <c r="A67" s="144" t="str">
        <f>'t1'!A67</f>
        <v>DIRIGENTE PROF. SANIT. INFERM/OSTETRICA (INC. STRUT. SEMPL.)</v>
      </c>
      <c r="B67" s="206" t="str">
        <f>'t1'!B67</f>
        <v>SD0SE1</v>
      </c>
      <c r="C67" s="236"/>
      <c r="D67" s="237"/>
      <c r="E67" s="238"/>
      <c r="F67" s="237"/>
      <c r="G67" s="236"/>
      <c r="H67" s="237"/>
      <c r="I67" s="236"/>
      <c r="J67" s="237"/>
      <c r="K67" s="236"/>
      <c r="L67" s="237"/>
      <c r="M67" s="236"/>
      <c r="N67" s="237"/>
      <c r="O67" s="238"/>
      <c r="P67" s="239"/>
      <c r="Q67" s="236"/>
      <c r="R67" s="237"/>
      <c r="S67" s="236"/>
      <c r="T67" s="237"/>
      <c r="U67" s="236"/>
      <c r="V67" s="237"/>
      <c r="W67" s="240"/>
      <c r="X67" s="237"/>
      <c r="Y67" s="240"/>
      <c r="Z67" s="237"/>
      <c r="AA67" s="416">
        <f t="shared" si="0"/>
        <v>0</v>
      </c>
      <c r="AB67" s="417">
        <f t="shared" si="1"/>
        <v>0</v>
      </c>
      <c r="AC67" s="37">
        <f>'t1'!M67</f>
        <v>0</v>
      </c>
    </row>
    <row r="68" spans="1:29" ht="14.25" customHeight="1" x14ac:dyDescent="0.2">
      <c r="A68" s="144" t="str">
        <f>'t1'!A68</f>
        <v>DIRIGENTE PROF. SANIT. INFERM/OSTETRICA (ALTRI INC. PROF.LI)</v>
      </c>
      <c r="B68" s="206" t="str">
        <f>'t1'!B68</f>
        <v>SD0AI1</v>
      </c>
      <c r="C68" s="236"/>
      <c r="D68" s="237"/>
      <c r="E68" s="238"/>
      <c r="F68" s="237"/>
      <c r="G68" s="236"/>
      <c r="H68" s="237"/>
      <c r="I68" s="236"/>
      <c r="J68" s="237"/>
      <c r="K68" s="236"/>
      <c r="L68" s="237"/>
      <c r="M68" s="236"/>
      <c r="N68" s="237"/>
      <c r="O68" s="238"/>
      <c r="P68" s="239"/>
      <c r="Q68" s="236"/>
      <c r="R68" s="237"/>
      <c r="S68" s="236"/>
      <c r="T68" s="237"/>
      <c r="U68" s="236"/>
      <c r="V68" s="237"/>
      <c r="W68" s="240"/>
      <c r="X68" s="237"/>
      <c r="Y68" s="240"/>
      <c r="Z68" s="237"/>
      <c r="AA68" s="416">
        <f t="shared" si="0"/>
        <v>0</v>
      </c>
      <c r="AB68" s="417">
        <f t="shared" si="1"/>
        <v>0</v>
      </c>
      <c r="AC68" s="37">
        <f>'t1'!M68</f>
        <v>0</v>
      </c>
    </row>
    <row r="69" spans="1:29" ht="14.25" customHeight="1" x14ac:dyDescent="0.2">
      <c r="A69" s="144" t="str">
        <f>'t1'!A69</f>
        <v>DIR. PROF.SAN.INFERM/OSTET T.DET.ART.15-SEPTIES DLGS 502/92</v>
      </c>
      <c r="B69" s="206" t="str">
        <f>'t1'!B69</f>
        <v>SD048B</v>
      </c>
      <c r="C69" s="236"/>
      <c r="D69" s="237"/>
      <c r="E69" s="238"/>
      <c r="F69" s="237"/>
      <c r="G69" s="236"/>
      <c r="H69" s="237"/>
      <c r="I69" s="236"/>
      <c r="J69" s="237"/>
      <c r="K69" s="236"/>
      <c r="L69" s="237"/>
      <c r="M69" s="236"/>
      <c r="N69" s="237"/>
      <c r="O69" s="238"/>
      <c r="P69" s="239"/>
      <c r="Q69" s="236"/>
      <c r="R69" s="237"/>
      <c r="S69" s="236"/>
      <c r="T69" s="237"/>
      <c r="U69" s="236"/>
      <c r="V69" s="237"/>
      <c r="W69" s="240"/>
      <c r="X69" s="237"/>
      <c r="Y69" s="240"/>
      <c r="Z69" s="237"/>
      <c r="AA69" s="416">
        <f t="shared" si="0"/>
        <v>0</v>
      </c>
      <c r="AB69" s="417">
        <f t="shared" si="1"/>
        <v>0</v>
      </c>
      <c r="AC69" s="37">
        <f>'t1'!M69</f>
        <v>0</v>
      </c>
    </row>
    <row r="70" spans="1:29" ht="14.25" customHeight="1" x14ac:dyDescent="0.2">
      <c r="A70" s="144" t="str">
        <f>'t1'!A70</f>
        <v>DIRIGENTE PROF. SANIT. RIABILITATIVE (INC. STRUT. COMPL.)</v>
      </c>
      <c r="B70" s="206" t="str">
        <f>'t1'!B70</f>
        <v>SD0CO2</v>
      </c>
      <c r="C70" s="236"/>
      <c r="D70" s="237"/>
      <c r="E70" s="238"/>
      <c r="F70" s="237"/>
      <c r="G70" s="236"/>
      <c r="H70" s="237"/>
      <c r="I70" s="236"/>
      <c r="J70" s="237"/>
      <c r="K70" s="236"/>
      <c r="L70" s="237"/>
      <c r="M70" s="236"/>
      <c r="N70" s="237"/>
      <c r="O70" s="238"/>
      <c r="P70" s="239"/>
      <c r="Q70" s="236"/>
      <c r="R70" s="237"/>
      <c r="S70" s="236"/>
      <c r="T70" s="237"/>
      <c r="U70" s="236"/>
      <c r="V70" s="237"/>
      <c r="W70" s="240"/>
      <c r="X70" s="237"/>
      <c r="Y70" s="240"/>
      <c r="Z70" s="237"/>
      <c r="AA70" s="416">
        <f t="shared" si="0"/>
        <v>0</v>
      </c>
      <c r="AB70" s="417">
        <f t="shared" si="1"/>
        <v>0</v>
      </c>
      <c r="AC70" s="37">
        <f>'t1'!M70</f>
        <v>0</v>
      </c>
    </row>
    <row r="71" spans="1:29" ht="14.25" customHeight="1" x14ac:dyDescent="0.2">
      <c r="A71" s="144" t="str">
        <f>'t1'!A71</f>
        <v>DIRIGENTE PROF. SANIT. RIABILITATIVE (INC. STRUT. SEMPL.)</v>
      </c>
      <c r="B71" s="206" t="str">
        <f>'t1'!B71</f>
        <v>SD0SE2</v>
      </c>
      <c r="C71" s="236"/>
      <c r="D71" s="237"/>
      <c r="E71" s="238"/>
      <c r="F71" s="237"/>
      <c r="G71" s="236"/>
      <c r="H71" s="237"/>
      <c r="I71" s="236"/>
      <c r="J71" s="237"/>
      <c r="K71" s="236"/>
      <c r="L71" s="237"/>
      <c r="M71" s="236"/>
      <c r="N71" s="237"/>
      <c r="O71" s="238"/>
      <c r="P71" s="239"/>
      <c r="Q71" s="236"/>
      <c r="R71" s="237"/>
      <c r="S71" s="236"/>
      <c r="T71" s="237"/>
      <c r="U71" s="236"/>
      <c r="V71" s="237"/>
      <c r="W71" s="240"/>
      <c r="X71" s="237"/>
      <c r="Y71" s="240"/>
      <c r="Z71" s="237"/>
      <c r="AA71" s="416">
        <f t="shared" si="0"/>
        <v>0</v>
      </c>
      <c r="AB71" s="417">
        <f t="shared" si="1"/>
        <v>0</v>
      </c>
      <c r="AC71" s="37">
        <f>'t1'!M71</f>
        <v>0</v>
      </c>
    </row>
    <row r="72" spans="1:29" ht="14.25" customHeight="1" x14ac:dyDescent="0.2">
      <c r="A72" s="144" t="str">
        <f>'t1'!A72</f>
        <v>DIRIGENTE PROF. SANIT. RIABILITATIVE (ALTRI INC. PROF.LI)</v>
      </c>
      <c r="B72" s="206" t="str">
        <f>'t1'!B72</f>
        <v>SD0AI2</v>
      </c>
      <c r="C72" s="236"/>
      <c r="D72" s="237"/>
      <c r="E72" s="238"/>
      <c r="F72" s="237"/>
      <c r="G72" s="236"/>
      <c r="H72" s="237"/>
      <c r="I72" s="236"/>
      <c r="J72" s="237"/>
      <c r="K72" s="236"/>
      <c r="L72" s="237"/>
      <c r="M72" s="236"/>
      <c r="N72" s="237"/>
      <c r="O72" s="238"/>
      <c r="P72" s="239"/>
      <c r="Q72" s="236"/>
      <c r="R72" s="237"/>
      <c r="S72" s="236"/>
      <c r="T72" s="237"/>
      <c r="U72" s="236"/>
      <c r="V72" s="237"/>
      <c r="W72" s="240"/>
      <c r="X72" s="237"/>
      <c r="Y72" s="240"/>
      <c r="Z72" s="237"/>
      <c r="AA72" s="416">
        <f t="shared" ref="AA72:AA139" si="2">SUM(C72,E72,G72,I72,K72,M72,O72,Q72,S72,U72,W72,Y72)</f>
        <v>0</v>
      </c>
      <c r="AB72" s="417">
        <f t="shared" ref="AB72:AB139" si="3">SUM(D72,F72,H72,J72,L72,N72,P72,R72,T72,V72,X72,Z72)</f>
        <v>0</v>
      </c>
      <c r="AC72" s="37">
        <f>'t1'!M72</f>
        <v>0</v>
      </c>
    </row>
    <row r="73" spans="1:29" ht="14.25" customHeight="1" x14ac:dyDescent="0.2">
      <c r="A73" s="144" t="str">
        <f>'t1'!A73</f>
        <v>DIR. PROF. SAN. RIABILITAT. T.DET.ART.15-SEPTIES DLGS 502/92</v>
      </c>
      <c r="B73" s="206" t="str">
        <f>'t1'!B73</f>
        <v>SD048C</v>
      </c>
      <c r="C73" s="236"/>
      <c r="D73" s="237"/>
      <c r="E73" s="238"/>
      <c r="F73" s="237"/>
      <c r="G73" s="236"/>
      <c r="H73" s="237"/>
      <c r="I73" s="236"/>
      <c r="J73" s="237"/>
      <c r="K73" s="236"/>
      <c r="L73" s="237"/>
      <c r="M73" s="236"/>
      <c r="N73" s="237"/>
      <c r="O73" s="238"/>
      <c r="P73" s="239"/>
      <c r="Q73" s="236"/>
      <c r="R73" s="237"/>
      <c r="S73" s="236"/>
      <c r="T73" s="237"/>
      <c r="U73" s="236"/>
      <c r="V73" s="237"/>
      <c r="W73" s="240"/>
      <c r="X73" s="237"/>
      <c r="Y73" s="240"/>
      <c r="Z73" s="237"/>
      <c r="AA73" s="416">
        <f t="shared" si="2"/>
        <v>0</v>
      </c>
      <c r="AB73" s="417">
        <f t="shared" si="3"/>
        <v>0</v>
      </c>
      <c r="AC73" s="37">
        <f>'t1'!M73</f>
        <v>0</v>
      </c>
    </row>
    <row r="74" spans="1:29" ht="14.25" customHeight="1" x14ac:dyDescent="0.2">
      <c r="A74" s="144" t="str">
        <f>'t1'!A74</f>
        <v>DIRIGENTE PROF. TECNICO SANITARIE (INC. STRUT. COMPL.)</v>
      </c>
      <c r="B74" s="206" t="str">
        <f>'t1'!B74</f>
        <v>SD0CO3</v>
      </c>
      <c r="C74" s="236"/>
      <c r="D74" s="237"/>
      <c r="E74" s="238"/>
      <c r="F74" s="237"/>
      <c r="G74" s="236"/>
      <c r="H74" s="237"/>
      <c r="I74" s="236"/>
      <c r="J74" s="237"/>
      <c r="K74" s="236"/>
      <c r="L74" s="237"/>
      <c r="M74" s="236"/>
      <c r="N74" s="237"/>
      <c r="O74" s="238"/>
      <c r="P74" s="239"/>
      <c r="Q74" s="236"/>
      <c r="R74" s="237"/>
      <c r="S74" s="236"/>
      <c r="T74" s="237"/>
      <c r="U74" s="236"/>
      <c r="V74" s="237"/>
      <c r="W74" s="240"/>
      <c r="X74" s="237"/>
      <c r="Y74" s="240"/>
      <c r="Z74" s="237"/>
      <c r="AA74" s="416">
        <f t="shared" si="2"/>
        <v>0</v>
      </c>
      <c r="AB74" s="417">
        <f t="shared" si="3"/>
        <v>0</v>
      </c>
      <c r="AC74" s="37">
        <f>'t1'!M74</f>
        <v>0</v>
      </c>
    </row>
    <row r="75" spans="1:29" ht="14.25" customHeight="1" x14ac:dyDescent="0.2">
      <c r="A75" s="144" t="str">
        <f>'t1'!A75</f>
        <v>DIRIGENTE PROF. TECNICO SANITARIE (INC. STRUT. SEMPL.)</v>
      </c>
      <c r="B75" s="206" t="str">
        <f>'t1'!B75</f>
        <v>SD0SE3</v>
      </c>
      <c r="C75" s="236"/>
      <c r="D75" s="237"/>
      <c r="E75" s="238"/>
      <c r="F75" s="237"/>
      <c r="G75" s="236"/>
      <c r="H75" s="237"/>
      <c r="I75" s="236"/>
      <c r="J75" s="237"/>
      <c r="K75" s="236"/>
      <c r="L75" s="237"/>
      <c r="M75" s="236"/>
      <c r="N75" s="237"/>
      <c r="O75" s="238"/>
      <c r="P75" s="239"/>
      <c r="Q75" s="236"/>
      <c r="R75" s="237"/>
      <c r="S75" s="236"/>
      <c r="T75" s="237"/>
      <c r="U75" s="236"/>
      <c r="V75" s="237"/>
      <c r="W75" s="240"/>
      <c r="X75" s="237"/>
      <c r="Y75" s="240"/>
      <c r="Z75" s="237"/>
      <c r="AA75" s="416">
        <f t="shared" si="2"/>
        <v>0</v>
      </c>
      <c r="AB75" s="417">
        <f t="shared" si="3"/>
        <v>0</v>
      </c>
      <c r="AC75" s="37">
        <f>'t1'!M75</f>
        <v>0</v>
      </c>
    </row>
    <row r="76" spans="1:29" ht="14.25" customHeight="1" x14ac:dyDescent="0.2">
      <c r="A76" s="144" t="str">
        <f>'t1'!A76</f>
        <v>DIRIGENTE PROF. TECNICO SANITARIE (ALTRI INC. PROF.LI)</v>
      </c>
      <c r="B76" s="206" t="str">
        <f>'t1'!B76</f>
        <v>SD0AI3</v>
      </c>
      <c r="C76" s="236"/>
      <c r="D76" s="237"/>
      <c r="E76" s="238"/>
      <c r="F76" s="237"/>
      <c r="G76" s="236"/>
      <c r="H76" s="237"/>
      <c r="I76" s="236"/>
      <c r="J76" s="237"/>
      <c r="K76" s="236"/>
      <c r="L76" s="237"/>
      <c r="M76" s="236"/>
      <c r="N76" s="237"/>
      <c r="O76" s="238"/>
      <c r="P76" s="239"/>
      <c r="Q76" s="236"/>
      <c r="R76" s="237"/>
      <c r="S76" s="236"/>
      <c r="T76" s="237"/>
      <c r="U76" s="236"/>
      <c r="V76" s="237"/>
      <c r="W76" s="240"/>
      <c r="X76" s="237"/>
      <c r="Y76" s="240"/>
      <c r="Z76" s="237"/>
      <c r="AA76" s="416">
        <f t="shared" si="2"/>
        <v>0</v>
      </c>
      <c r="AB76" s="417">
        <f t="shared" si="3"/>
        <v>0</v>
      </c>
      <c r="AC76" s="37">
        <f>'t1'!M76</f>
        <v>0</v>
      </c>
    </row>
    <row r="77" spans="1:29" ht="14.25" customHeight="1" x14ac:dyDescent="0.2">
      <c r="A77" s="144" t="str">
        <f>'t1'!A77</f>
        <v>DIR. PROF.TECNICO SANITARIE T.DET.ART.15-SEPTIES DLGS 502/92</v>
      </c>
      <c r="B77" s="206" t="str">
        <f>'t1'!B77</f>
        <v>SD048D</v>
      </c>
      <c r="C77" s="236"/>
      <c r="D77" s="237"/>
      <c r="E77" s="238"/>
      <c r="F77" s="237"/>
      <c r="G77" s="236"/>
      <c r="H77" s="237"/>
      <c r="I77" s="236"/>
      <c r="J77" s="237"/>
      <c r="K77" s="236"/>
      <c r="L77" s="237"/>
      <c r="M77" s="236"/>
      <c r="N77" s="237"/>
      <c r="O77" s="238"/>
      <c r="P77" s="239"/>
      <c r="Q77" s="236"/>
      <c r="R77" s="237"/>
      <c r="S77" s="236"/>
      <c r="T77" s="237"/>
      <c r="U77" s="236"/>
      <c r="V77" s="237"/>
      <c r="W77" s="240"/>
      <c r="X77" s="237"/>
      <c r="Y77" s="240"/>
      <c r="Z77" s="237"/>
      <c r="AA77" s="416">
        <f t="shared" si="2"/>
        <v>0</v>
      </c>
      <c r="AB77" s="417">
        <f t="shared" si="3"/>
        <v>0</v>
      </c>
      <c r="AC77" s="37">
        <f>'t1'!M77</f>
        <v>0</v>
      </c>
    </row>
    <row r="78" spans="1:29" ht="14.25" customHeight="1" x14ac:dyDescent="0.2">
      <c r="A78" s="144" t="str">
        <f>'t1'!A78</f>
        <v>DIRIGENTE PROF.TECNICHE DELLA PREVENZIONE (INC.STRUT.COMPL.)</v>
      </c>
      <c r="B78" s="206" t="str">
        <f>'t1'!B78</f>
        <v>SD0CO4</v>
      </c>
      <c r="C78" s="236"/>
      <c r="D78" s="237"/>
      <c r="E78" s="238"/>
      <c r="F78" s="237"/>
      <c r="G78" s="236"/>
      <c r="H78" s="237"/>
      <c r="I78" s="236"/>
      <c r="J78" s="237"/>
      <c r="K78" s="236"/>
      <c r="L78" s="237"/>
      <c r="M78" s="236"/>
      <c r="N78" s="237"/>
      <c r="O78" s="238"/>
      <c r="P78" s="239"/>
      <c r="Q78" s="236"/>
      <c r="R78" s="237"/>
      <c r="S78" s="236"/>
      <c r="T78" s="237"/>
      <c r="U78" s="236"/>
      <c r="V78" s="237"/>
      <c r="W78" s="240"/>
      <c r="X78" s="237"/>
      <c r="Y78" s="240"/>
      <c r="Z78" s="237"/>
      <c r="AA78" s="416">
        <f t="shared" si="2"/>
        <v>0</v>
      </c>
      <c r="AB78" s="417">
        <f t="shared" si="3"/>
        <v>0</v>
      </c>
      <c r="AC78" s="37">
        <f>'t1'!M78</f>
        <v>0</v>
      </c>
    </row>
    <row r="79" spans="1:29" ht="14.25" customHeight="1" x14ac:dyDescent="0.2">
      <c r="A79" s="144" t="str">
        <f>'t1'!A79</f>
        <v>DIRIGENTE PROF.TECNICHE DELLA PREVENZIONE (INC.STRUT.SEMPL.)</v>
      </c>
      <c r="B79" s="206" t="str">
        <f>'t1'!B79</f>
        <v>SD0SE4</v>
      </c>
      <c r="C79" s="236"/>
      <c r="D79" s="237"/>
      <c r="E79" s="238"/>
      <c r="F79" s="237"/>
      <c r="G79" s="236"/>
      <c r="H79" s="237"/>
      <c r="I79" s="236"/>
      <c r="J79" s="237"/>
      <c r="K79" s="236"/>
      <c r="L79" s="237"/>
      <c r="M79" s="236"/>
      <c r="N79" s="237"/>
      <c r="O79" s="238"/>
      <c r="P79" s="239"/>
      <c r="Q79" s="236"/>
      <c r="R79" s="237"/>
      <c r="S79" s="236"/>
      <c r="T79" s="237"/>
      <c r="U79" s="236"/>
      <c r="V79" s="237"/>
      <c r="W79" s="240"/>
      <c r="X79" s="237"/>
      <c r="Y79" s="240"/>
      <c r="Z79" s="237"/>
      <c r="AA79" s="416">
        <f t="shared" si="2"/>
        <v>0</v>
      </c>
      <c r="AB79" s="417">
        <f t="shared" si="3"/>
        <v>0</v>
      </c>
      <c r="AC79" s="37">
        <f>'t1'!M79</f>
        <v>0</v>
      </c>
    </row>
    <row r="80" spans="1:29" ht="14.25" customHeight="1" x14ac:dyDescent="0.2">
      <c r="A80" s="144" t="str">
        <f>'t1'!A80</f>
        <v>DIRIGENTE PROF.TECNICHE DELLA PREVENZIONE(ALTRI INC.PROF.LI)</v>
      </c>
      <c r="B80" s="206" t="str">
        <f>'t1'!B80</f>
        <v>SD0AI4</v>
      </c>
      <c r="C80" s="236"/>
      <c r="D80" s="237"/>
      <c r="E80" s="238"/>
      <c r="F80" s="237"/>
      <c r="G80" s="236"/>
      <c r="H80" s="237"/>
      <c r="I80" s="236"/>
      <c r="J80" s="237"/>
      <c r="K80" s="236"/>
      <c r="L80" s="237"/>
      <c r="M80" s="236"/>
      <c r="N80" s="237"/>
      <c r="O80" s="238"/>
      <c r="P80" s="239"/>
      <c r="Q80" s="236"/>
      <c r="R80" s="237"/>
      <c r="S80" s="236"/>
      <c r="T80" s="237"/>
      <c r="U80" s="236"/>
      <c r="V80" s="237"/>
      <c r="W80" s="240"/>
      <c r="X80" s="237"/>
      <c r="Y80" s="240"/>
      <c r="Z80" s="237"/>
      <c r="AA80" s="416">
        <f t="shared" si="2"/>
        <v>0</v>
      </c>
      <c r="AB80" s="417">
        <f t="shared" si="3"/>
        <v>0</v>
      </c>
      <c r="AC80" s="37">
        <f>'t1'!M80</f>
        <v>0</v>
      </c>
    </row>
    <row r="81" spans="1:29" ht="14.25" customHeight="1" x14ac:dyDescent="0.2">
      <c r="A81" s="144" t="str">
        <f>'t1'!A81</f>
        <v>DIR. PROF.TECNICHE PREVENZ. T.DET.ART.15-SEPTIES DLGS 502/92</v>
      </c>
      <c r="B81" s="206" t="str">
        <f>'t1'!B81</f>
        <v>SD048E</v>
      </c>
      <c r="C81" s="236"/>
      <c r="D81" s="237"/>
      <c r="E81" s="238"/>
      <c r="F81" s="237"/>
      <c r="G81" s="236"/>
      <c r="H81" s="237"/>
      <c r="I81" s="236"/>
      <c r="J81" s="237"/>
      <c r="K81" s="236"/>
      <c r="L81" s="237"/>
      <c r="M81" s="236"/>
      <c r="N81" s="237"/>
      <c r="O81" s="238"/>
      <c r="P81" s="239"/>
      <c r="Q81" s="236"/>
      <c r="R81" s="237"/>
      <c r="S81" s="236"/>
      <c r="T81" s="237"/>
      <c r="U81" s="236"/>
      <c r="V81" s="237"/>
      <c r="W81" s="240"/>
      <c r="X81" s="237"/>
      <c r="Y81" s="240"/>
      <c r="Z81" s="237"/>
      <c r="AA81" s="416">
        <f t="shared" si="2"/>
        <v>0</v>
      </c>
      <c r="AB81" s="417">
        <f t="shared" si="3"/>
        <v>0</v>
      </c>
      <c r="AC81" s="37">
        <f>'t1'!M81</f>
        <v>0</v>
      </c>
    </row>
    <row r="82" spans="1:29" ht="14.25" customHeight="1" x14ac:dyDescent="0.2">
      <c r="A82" s="144" t="str">
        <f>'t1'!A82</f>
        <v>AVVOCATO DIRIG. CON INCARICO DI STRUTTURA COMPLESSA</v>
      </c>
      <c r="B82" s="206" t="str">
        <f>'t1'!B82</f>
        <v>PD0010</v>
      </c>
      <c r="C82" s="236"/>
      <c r="D82" s="237"/>
      <c r="E82" s="238"/>
      <c r="F82" s="237"/>
      <c r="G82" s="236"/>
      <c r="H82" s="237"/>
      <c r="I82" s="236"/>
      <c r="J82" s="237"/>
      <c r="K82" s="236"/>
      <c r="L82" s="237"/>
      <c r="M82" s="236"/>
      <c r="N82" s="237"/>
      <c r="O82" s="238"/>
      <c r="P82" s="239"/>
      <c r="Q82" s="236"/>
      <c r="R82" s="237"/>
      <c r="S82" s="236"/>
      <c r="T82" s="237"/>
      <c r="U82" s="236"/>
      <c r="V82" s="237"/>
      <c r="W82" s="240"/>
      <c r="X82" s="237"/>
      <c r="Y82" s="240"/>
      <c r="Z82" s="237"/>
      <c r="AA82" s="416">
        <f t="shared" si="2"/>
        <v>0</v>
      </c>
      <c r="AB82" s="417">
        <f t="shared" si="3"/>
        <v>0</v>
      </c>
      <c r="AC82" s="37">
        <f>'t1'!M82</f>
        <v>0</v>
      </c>
    </row>
    <row r="83" spans="1:29" ht="14.25" customHeight="1" x14ac:dyDescent="0.2">
      <c r="A83" s="144" t="str">
        <f>'t1'!A83</f>
        <v>AVVOCATO DIRIG. CON INCARICO DI STRUTTURA SEMPLICE</v>
      </c>
      <c r="B83" s="206" t="str">
        <f>'t1'!B83</f>
        <v>PD0S09</v>
      </c>
      <c r="C83" s="236"/>
      <c r="D83" s="237"/>
      <c r="E83" s="238"/>
      <c r="F83" s="237"/>
      <c r="G83" s="236"/>
      <c r="H83" s="237"/>
      <c r="I83" s="236"/>
      <c r="J83" s="237"/>
      <c r="K83" s="236"/>
      <c r="L83" s="237"/>
      <c r="M83" s="236"/>
      <c r="N83" s="237"/>
      <c r="O83" s="238"/>
      <c r="P83" s="239"/>
      <c r="Q83" s="236"/>
      <c r="R83" s="237"/>
      <c r="S83" s="236"/>
      <c r="T83" s="237"/>
      <c r="U83" s="236"/>
      <c r="V83" s="237"/>
      <c r="W83" s="240"/>
      <c r="X83" s="237"/>
      <c r="Y83" s="240"/>
      <c r="Z83" s="237"/>
      <c r="AA83" s="416">
        <f t="shared" si="2"/>
        <v>0</v>
      </c>
      <c r="AB83" s="417">
        <f t="shared" si="3"/>
        <v>0</v>
      </c>
      <c r="AC83" s="37">
        <f>'t1'!M83</f>
        <v>0</v>
      </c>
    </row>
    <row r="84" spans="1:29" ht="14.25" customHeight="1" x14ac:dyDescent="0.2">
      <c r="A84" s="144" t="str">
        <f>'t1'!A84</f>
        <v>AVVOCATO DIRIG. CON ALTRI INCAR.PROF.LI</v>
      </c>
      <c r="B84" s="206" t="str">
        <f>'t1'!B84</f>
        <v>PD0A09</v>
      </c>
      <c r="C84" s="236"/>
      <c r="D84" s="237"/>
      <c r="E84" s="238"/>
      <c r="F84" s="237"/>
      <c r="G84" s="236"/>
      <c r="H84" s="237"/>
      <c r="I84" s="236"/>
      <c r="J84" s="237"/>
      <c r="K84" s="236"/>
      <c r="L84" s="237"/>
      <c r="M84" s="236"/>
      <c r="N84" s="237"/>
      <c r="O84" s="238"/>
      <c r="P84" s="239"/>
      <c r="Q84" s="236"/>
      <c r="R84" s="237"/>
      <c r="S84" s="236"/>
      <c r="T84" s="237"/>
      <c r="U84" s="236"/>
      <c r="V84" s="237"/>
      <c r="W84" s="240"/>
      <c r="X84" s="237"/>
      <c r="Y84" s="240"/>
      <c r="Z84" s="237"/>
      <c r="AA84" s="416">
        <f t="shared" si="2"/>
        <v>0</v>
      </c>
      <c r="AB84" s="417">
        <f t="shared" si="3"/>
        <v>0</v>
      </c>
      <c r="AC84" s="37">
        <f>'t1'!M84</f>
        <v>0</v>
      </c>
    </row>
    <row r="85" spans="1:29" ht="14.25" customHeight="1" x14ac:dyDescent="0.2">
      <c r="A85" s="144" t="str">
        <f>'t1'!A85</f>
        <v>AVVOCATO DIR. A T. DETERMINATO(ART. 15-SEPTIES DLGS. 502/92)</v>
      </c>
      <c r="B85" s="206" t="str">
        <f>'t1'!B85</f>
        <v>PD0605</v>
      </c>
      <c r="C85" s="236"/>
      <c r="D85" s="237"/>
      <c r="E85" s="238"/>
      <c r="F85" s="237"/>
      <c r="G85" s="236"/>
      <c r="H85" s="237"/>
      <c r="I85" s="236"/>
      <c r="J85" s="237"/>
      <c r="K85" s="236"/>
      <c r="L85" s="237"/>
      <c r="M85" s="236"/>
      <c r="N85" s="237"/>
      <c r="O85" s="238"/>
      <c r="P85" s="239"/>
      <c r="Q85" s="236"/>
      <c r="R85" s="237"/>
      <c r="S85" s="236"/>
      <c r="T85" s="237"/>
      <c r="U85" s="236"/>
      <c r="V85" s="237"/>
      <c r="W85" s="240"/>
      <c r="X85" s="237"/>
      <c r="Y85" s="240"/>
      <c r="Z85" s="237"/>
      <c r="AA85" s="416">
        <f t="shared" si="2"/>
        <v>0</v>
      </c>
      <c r="AB85" s="417">
        <f t="shared" si="3"/>
        <v>0</v>
      </c>
      <c r="AC85" s="37">
        <f>'t1'!M85</f>
        <v>0</v>
      </c>
    </row>
    <row r="86" spans="1:29" ht="14.25" customHeight="1" x14ac:dyDescent="0.2">
      <c r="A86" s="144" t="str">
        <f>'t1'!A86</f>
        <v>INGEGNERE DIRIG. CON INCARICO DI STRUTTURA COMPLESSA</v>
      </c>
      <c r="B86" s="206" t="str">
        <f>'t1'!B86</f>
        <v>PD0046</v>
      </c>
      <c r="C86" s="236"/>
      <c r="D86" s="237"/>
      <c r="E86" s="238"/>
      <c r="F86" s="237"/>
      <c r="G86" s="236"/>
      <c r="H86" s="237"/>
      <c r="I86" s="236"/>
      <c r="J86" s="237"/>
      <c r="K86" s="236"/>
      <c r="L86" s="237"/>
      <c r="M86" s="236"/>
      <c r="N86" s="237"/>
      <c r="O86" s="238"/>
      <c r="P86" s="239"/>
      <c r="Q86" s="236"/>
      <c r="R86" s="237"/>
      <c r="S86" s="236"/>
      <c r="T86" s="237"/>
      <c r="U86" s="236"/>
      <c r="V86" s="237"/>
      <c r="W86" s="240"/>
      <c r="X86" s="237"/>
      <c r="Y86" s="240"/>
      <c r="Z86" s="237"/>
      <c r="AA86" s="416">
        <f t="shared" si="2"/>
        <v>0</v>
      </c>
      <c r="AB86" s="417">
        <f t="shared" si="3"/>
        <v>0</v>
      </c>
      <c r="AC86" s="37">
        <f>'t1'!M86</f>
        <v>0</v>
      </c>
    </row>
    <row r="87" spans="1:29" ht="14.25" customHeight="1" x14ac:dyDescent="0.2">
      <c r="A87" s="144" t="str">
        <f>'t1'!A87</f>
        <v>INGEGNERE DIRIG. CON INCARICO DI STRUTTURA SEMPLICE</v>
      </c>
      <c r="B87" s="206" t="str">
        <f>'t1'!B87</f>
        <v>PD0S45</v>
      </c>
      <c r="C87" s="236"/>
      <c r="D87" s="237"/>
      <c r="E87" s="238"/>
      <c r="F87" s="237"/>
      <c r="G87" s="236"/>
      <c r="H87" s="237"/>
      <c r="I87" s="236"/>
      <c r="J87" s="237"/>
      <c r="K87" s="236"/>
      <c r="L87" s="237"/>
      <c r="M87" s="236"/>
      <c r="N87" s="237"/>
      <c r="O87" s="238"/>
      <c r="P87" s="239"/>
      <c r="Q87" s="236"/>
      <c r="R87" s="237"/>
      <c r="S87" s="236"/>
      <c r="T87" s="237"/>
      <c r="U87" s="236"/>
      <c r="V87" s="237"/>
      <c r="W87" s="240"/>
      <c r="X87" s="237"/>
      <c r="Y87" s="240"/>
      <c r="Z87" s="237"/>
      <c r="AA87" s="416">
        <f t="shared" si="2"/>
        <v>0</v>
      </c>
      <c r="AB87" s="417">
        <f t="shared" si="3"/>
        <v>0</v>
      </c>
      <c r="AC87" s="37">
        <f>'t1'!M87</f>
        <v>0</v>
      </c>
    </row>
    <row r="88" spans="1:29" ht="14.25" customHeight="1" x14ac:dyDescent="0.2">
      <c r="A88" s="144" t="str">
        <f>'t1'!A88</f>
        <v>INGEGNERE DIRIG. CON ALTRI INCAR.PROF.LI</v>
      </c>
      <c r="B88" s="206" t="str">
        <f>'t1'!B88</f>
        <v>PD0A45</v>
      </c>
      <c r="C88" s="236"/>
      <c r="D88" s="237"/>
      <c r="E88" s="238"/>
      <c r="F88" s="237"/>
      <c r="G88" s="236"/>
      <c r="H88" s="237"/>
      <c r="I88" s="236"/>
      <c r="J88" s="237"/>
      <c r="K88" s="236"/>
      <c r="L88" s="237"/>
      <c r="M88" s="236"/>
      <c r="N88" s="237"/>
      <c r="O88" s="238"/>
      <c r="P88" s="239"/>
      <c r="Q88" s="236"/>
      <c r="R88" s="237"/>
      <c r="S88" s="236"/>
      <c r="T88" s="237"/>
      <c r="U88" s="236"/>
      <c r="V88" s="237"/>
      <c r="W88" s="240"/>
      <c r="X88" s="237"/>
      <c r="Y88" s="240"/>
      <c r="Z88" s="237"/>
      <c r="AA88" s="416">
        <f t="shared" si="2"/>
        <v>0</v>
      </c>
      <c r="AB88" s="417">
        <f t="shared" si="3"/>
        <v>0</v>
      </c>
      <c r="AC88" s="37">
        <f>'t1'!M88</f>
        <v>0</v>
      </c>
    </row>
    <row r="89" spans="1:29" ht="14.25" customHeight="1" x14ac:dyDescent="0.2">
      <c r="A89" s="144" t="str">
        <f>'t1'!A89</f>
        <v>INGEGNERE DIR. A T. DETERMINATO(ART.15-SEPTIES DLGS. 502/92)</v>
      </c>
      <c r="B89" s="206" t="str">
        <f>'t1'!B89</f>
        <v>PD0606</v>
      </c>
      <c r="C89" s="236"/>
      <c r="D89" s="237"/>
      <c r="E89" s="238"/>
      <c r="F89" s="237"/>
      <c r="G89" s="236"/>
      <c r="H89" s="237"/>
      <c r="I89" s="236"/>
      <c r="J89" s="237"/>
      <c r="K89" s="236"/>
      <c r="L89" s="237"/>
      <c r="M89" s="236"/>
      <c r="N89" s="237"/>
      <c r="O89" s="238"/>
      <c r="P89" s="239"/>
      <c r="Q89" s="236"/>
      <c r="R89" s="237"/>
      <c r="S89" s="236"/>
      <c r="T89" s="237"/>
      <c r="U89" s="236"/>
      <c r="V89" s="237"/>
      <c r="W89" s="240"/>
      <c r="X89" s="237"/>
      <c r="Y89" s="240"/>
      <c r="Z89" s="237"/>
      <c r="AA89" s="416">
        <f t="shared" si="2"/>
        <v>0</v>
      </c>
      <c r="AB89" s="417">
        <f t="shared" si="3"/>
        <v>0</v>
      </c>
      <c r="AC89" s="37">
        <f>'t1'!M89</f>
        <v>0</v>
      </c>
    </row>
    <row r="90" spans="1:29" ht="14.25" customHeight="1" x14ac:dyDescent="0.2">
      <c r="A90" s="144" t="str">
        <f>'t1'!A90</f>
        <v>ARCHITETTI DIRIG. CON INCARICO DI STRUTTURA COMPLESSA</v>
      </c>
      <c r="B90" s="206" t="str">
        <f>'t1'!B90</f>
        <v>PD0004</v>
      </c>
      <c r="C90" s="236"/>
      <c r="D90" s="237"/>
      <c r="E90" s="238"/>
      <c r="F90" s="237"/>
      <c r="G90" s="236"/>
      <c r="H90" s="237"/>
      <c r="I90" s="236"/>
      <c r="J90" s="237"/>
      <c r="K90" s="236"/>
      <c r="L90" s="237"/>
      <c r="M90" s="236"/>
      <c r="N90" s="237"/>
      <c r="O90" s="238"/>
      <c r="P90" s="239"/>
      <c r="Q90" s="236"/>
      <c r="R90" s="237"/>
      <c r="S90" s="236"/>
      <c r="T90" s="237"/>
      <c r="U90" s="236"/>
      <c r="V90" s="237"/>
      <c r="W90" s="240"/>
      <c r="X90" s="237"/>
      <c r="Y90" s="240"/>
      <c r="Z90" s="237"/>
      <c r="AA90" s="416">
        <f t="shared" si="2"/>
        <v>0</v>
      </c>
      <c r="AB90" s="417">
        <f t="shared" si="3"/>
        <v>0</v>
      </c>
      <c r="AC90" s="37">
        <f>'t1'!M90</f>
        <v>0</v>
      </c>
    </row>
    <row r="91" spans="1:29" ht="14.25" customHeight="1" x14ac:dyDescent="0.2">
      <c r="A91" s="144" t="str">
        <f>'t1'!A91</f>
        <v>ARCHITETTI DIRIG. CON INCARICO DI STRUTTURA SEMPLICE</v>
      </c>
      <c r="B91" s="206" t="str">
        <f>'t1'!B91</f>
        <v>PD0S03</v>
      </c>
      <c r="C91" s="236"/>
      <c r="D91" s="237"/>
      <c r="E91" s="238"/>
      <c r="F91" s="237"/>
      <c r="G91" s="236"/>
      <c r="H91" s="237"/>
      <c r="I91" s="236"/>
      <c r="J91" s="237"/>
      <c r="K91" s="236"/>
      <c r="L91" s="237"/>
      <c r="M91" s="236"/>
      <c r="N91" s="237"/>
      <c r="O91" s="238"/>
      <c r="P91" s="239"/>
      <c r="Q91" s="236"/>
      <c r="R91" s="237"/>
      <c r="S91" s="236"/>
      <c r="T91" s="237"/>
      <c r="U91" s="236"/>
      <c r="V91" s="237"/>
      <c r="W91" s="240"/>
      <c r="X91" s="237"/>
      <c r="Y91" s="240"/>
      <c r="Z91" s="237"/>
      <c r="AA91" s="416">
        <f t="shared" si="2"/>
        <v>0</v>
      </c>
      <c r="AB91" s="417">
        <f t="shared" si="3"/>
        <v>0</v>
      </c>
      <c r="AC91" s="37">
        <f>'t1'!M91</f>
        <v>0</v>
      </c>
    </row>
    <row r="92" spans="1:29" ht="14.25" customHeight="1" x14ac:dyDescent="0.2">
      <c r="A92" s="144" t="str">
        <f>'t1'!A92</f>
        <v>ARCHITETTI DIRIG. CON ALTRI INCAR.PROF.LI</v>
      </c>
      <c r="B92" s="206" t="str">
        <f>'t1'!B92</f>
        <v>PD0A03</v>
      </c>
      <c r="C92" s="236"/>
      <c r="D92" s="237"/>
      <c r="E92" s="238"/>
      <c r="F92" s="237"/>
      <c r="G92" s="236"/>
      <c r="H92" s="237"/>
      <c r="I92" s="236"/>
      <c r="J92" s="237"/>
      <c r="K92" s="236"/>
      <c r="L92" s="237"/>
      <c r="M92" s="236"/>
      <c r="N92" s="237"/>
      <c r="O92" s="238"/>
      <c r="P92" s="239"/>
      <c r="Q92" s="236"/>
      <c r="R92" s="237"/>
      <c r="S92" s="236"/>
      <c r="T92" s="237"/>
      <c r="U92" s="236"/>
      <c r="V92" s="237"/>
      <c r="W92" s="240"/>
      <c r="X92" s="237"/>
      <c r="Y92" s="240"/>
      <c r="Z92" s="237"/>
      <c r="AA92" s="416">
        <f t="shared" si="2"/>
        <v>0</v>
      </c>
      <c r="AB92" s="417">
        <f t="shared" si="3"/>
        <v>0</v>
      </c>
      <c r="AC92" s="37">
        <f>'t1'!M92</f>
        <v>0</v>
      </c>
    </row>
    <row r="93" spans="1:29" ht="14.25" customHeight="1" x14ac:dyDescent="0.2">
      <c r="A93" s="144" t="str">
        <f>'t1'!A93</f>
        <v>ARCHITETTI DIR. A T.DETERMINATO(ART. 15-SEPTIES DLGS.502/92)</v>
      </c>
      <c r="B93" s="206" t="str">
        <f>'t1'!B93</f>
        <v>PD0607</v>
      </c>
      <c r="C93" s="236"/>
      <c r="D93" s="237"/>
      <c r="E93" s="238"/>
      <c r="F93" s="237"/>
      <c r="G93" s="236"/>
      <c r="H93" s="237"/>
      <c r="I93" s="236"/>
      <c r="J93" s="237"/>
      <c r="K93" s="236"/>
      <c r="L93" s="237"/>
      <c r="M93" s="236"/>
      <c r="N93" s="237"/>
      <c r="O93" s="238"/>
      <c r="P93" s="239"/>
      <c r="Q93" s="236"/>
      <c r="R93" s="237"/>
      <c r="S93" s="236"/>
      <c r="T93" s="237"/>
      <c r="U93" s="236"/>
      <c r="V93" s="237"/>
      <c r="W93" s="240"/>
      <c r="X93" s="237"/>
      <c r="Y93" s="240"/>
      <c r="Z93" s="237"/>
      <c r="AA93" s="416">
        <f t="shared" si="2"/>
        <v>0</v>
      </c>
      <c r="AB93" s="417">
        <f t="shared" si="3"/>
        <v>0</v>
      </c>
      <c r="AC93" s="37">
        <f>'t1'!M93</f>
        <v>0</v>
      </c>
    </row>
    <row r="94" spans="1:29" ht="14.25" customHeight="1" x14ac:dyDescent="0.2">
      <c r="A94" s="144" t="str">
        <f>'t1'!A94</f>
        <v>GEOLOGI DIRIG. CON INCARICO DI STRUTTURA COMPLESSA</v>
      </c>
      <c r="B94" s="206" t="str">
        <f>'t1'!B94</f>
        <v>PD0044</v>
      </c>
      <c r="C94" s="236"/>
      <c r="D94" s="237"/>
      <c r="E94" s="238"/>
      <c r="F94" s="237"/>
      <c r="G94" s="236"/>
      <c r="H94" s="237"/>
      <c r="I94" s="236"/>
      <c r="J94" s="237"/>
      <c r="K94" s="236"/>
      <c r="L94" s="237"/>
      <c r="M94" s="236"/>
      <c r="N94" s="237"/>
      <c r="O94" s="238"/>
      <c r="P94" s="239"/>
      <c r="Q94" s="236"/>
      <c r="R94" s="237"/>
      <c r="S94" s="236"/>
      <c r="T94" s="237"/>
      <c r="U94" s="236"/>
      <c r="V94" s="237"/>
      <c r="W94" s="240"/>
      <c r="X94" s="237"/>
      <c r="Y94" s="240"/>
      <c r="Z94" s="237"/>
      <c r="AA94" s="416">
        <f t="shared" si="2"/>
        <v>0</v>
      </c>
      <c r="AB94" s="417">
        <f t="shared" si="3"/>
        <v>0</v>
      </c>
      <c r="AC94" s="37">
        <f>'t1'!M94</f>
        <v>0</v>
      </c>
    </row>
    <row r="95" spans="1:29" ht="14.25" customHeight="1" x14ac:dyDescent="0.2">
      <c r="A95" s="144" t="str">
        <f>'t1'!A95</f>
        <v>GEOLOGI DIRIG. CON INCARICO DI STRUTTURA SEMPLICE</v>
      </c>
      <c r="B95" s="206" t="str">
        <f>'t1'!B95</f>
        <v>PD0S43</v>
      </c>
      <c r="C95" s="236"/>
      <c r="D95" s="237"/>
      <c r="E95" s="238"/>
      <c r="F95" s="237"/>
      <c r="G95" s="236"/>
      <c r="H95" s="237"/>
      <c r="I95" s="236"/>
      <c r="J95" s="237"/>
      <c r="K95" s="236"/>
      <c r="L95" s="237"/>
      <c r="M95" s="236"/>
      <c r="N95" s="237"/>
      <c r="O95" s="238"/>
      <c r="P95" s="239"/>
      <c r="Q95" s="236"/>
      <c r="R95" s="237"/>
      <c r="S95" s="236"/>
      <c r="T95" s="237"/>
      <c r="U95" s="236"/>
      <c r="V95" s="237"/>
      <c r="W95" s="240"/>
      <c r="X95" s="237"/>
      <c r="Y95" s="240"/>
      <c r="Z95" s="237"/>
      <c r="AA95" s="416">
        <f t="shared" si="2"/>
        <v>0</v>
      </c>
      <c r="AB95" s="417">
        <f t="shared" si="3"/>
        <v>0</v>
      </c>
      <c r="AC95" s="37">
        <f>'t1'!M95</f>
        <v>0</v>
      </c>
    </row>
    <row r="96" spans="1:29" ht="14.25" customHeight="1" x14ac:dyDescent="0.2">
      <c r="A96" s="144" t="str">
        <f>'t1'!A96</f>
        <v>GEOLOGI DIRIG. CON ALTRI INCAR.PROF.LI</v>
      </c>
      <c r="B96" s="206" t="str">
        <f>'t1'!B96</f>
        <v>PD0A43</v>
      </c>
      <c r="C96" s="236"/>
      <c r="D96" s="237"/>
      <c r="E96" s="238"/>
      <c r="F96" s="237"/>
      <c r="G96" s="236"/>
      <c r="H96" s="237"/>
      <c r="I96" s="236"/>
      <c r="J96" s="237"/>
      <c r="K96" s="236"/>
      <c r="L96" s="237"/>
      <c r="M96" s="236"/>
      <c r="N96" s="237"/>
      <c r="O96" s="238"/>
      <c r="P96" s="239"/>
      <c r="Q96" s="236"/>
      <c r="R96" s="237"/>
      <c r="S96" s="236"/>
      <c r="T96" s="237"/>
      <c r="U96" s="236"/>
      <c r="V96" s="237"/>
      <c r="W96" s="240"/>
      <c r="X96" s="237"/>
      <c r="Y96" s="240"/>
      <c r="Z96" s="237"/>
      <c r="AA96" s="416">
        <f t="shared" si="2"/>
        <v>0</v>
      </c>
      <c r="AB96" s="417">
        <f t="shared" si="3"/>
        <v>0</v>
      </c>
      <c r="AC96" s="37">
        <f>'t1'!M96</f>
        <v>0</v>
      </c>
    </row>
    <row r="97" spans="1:29" ht="14.25" customHeight="1" x14ac:dyDescent="0.2">
      <c r="A97" s="144" t="str">
        <f>'t1'!A97</f>
        <v>GEOLOGI  DIR. A T. DETERMINATO(ART. 15-SEPTIES DLGS. 502/92)</v>
      </c>
      <c r="B97" s="206" t="str">
        <f>'t1'!B97</f>
        <v>PD0608</v>
      </c>
      <c r="C97" s="236"/>
      <c r="D97" s="237"/>
      <c r="E97" s="238"/>
      <c r="F97" s="237"/>
      <c r="G97" s="236"/>
      <c r="H97" s="237"/>
      <c r="I97" s="236"/>
      <c r="J97" s="237"/>
      <c r="K97" s="236"/>
      <c r="L97" s="237"/>
      <c r="M97" s="236"/>
      <c r="N97" s="237"/>
      <c r="O97" s="238"/>
      <c r="P97" s="239"/>
      <c r="Q97" s="236"/>
      <c r="R97" s="237"/>
      <c r="S97" s="236"/>
      <c r="T97" s="237"/>
      <c r="U97" s="236"/>
      <c r="V97" s="237"/>
      <c r="W97" s="240"/>
      <c r="X97" s="237"/>
      <c r="Y97" s="240"/>
      <c r="Z97" s="237"/>
      <c r="AA97" s="416">
        <f t="shared" si="2"/>
        <v>0</v>
      </c>
      <c r="AB97" s="417">
        <f t="shared" si="3"/>
        <v>0</v>
      </c>
      <c r="AC97" s="37">
        <f>'t1'!M97</f>
        <v>0</v>
      </c>
    </row>
    <row r="98" spans="1:29" ht="14.25" customHeight="1" x14ac:dyDescent="0.2">
      <c r="A98" s="144" t="str">
        <f>'t1'!A98</f>
        <v>ANALISTI DIRIG. CON INCARICO DI STRUTTURA COMPLESSA</v>
      </c>
      <c r="B98" s="206" t="str">
        <f>'t1'!B98</f>
        <v>TD0002</v>
      </c>
      <c r="C98" s="236"/>
      <c r="D98" s="237"/>
      <c r="E98" s="238"/>
      <c r="F98" s="237"/>
      <c r="G98" s="236"/>
      <c r="H98" s="237"/>
      <c r="I98" s="236"/>
      <c r="J98" s="237"/>
      <c r="K98" s="236"/>
      <c r="L98" s="237"/>
      <c r="M98" s="236"/>
      <c r="N98" s="237"/>
      <c r="O98" s="238"/>
      <c r="P98" s="239"/>
      <c r="Q98" s="236"/>
      <c r="R98" s="237"/>
      <c r="S98" s="236"/>
      <c r="T98" s="237"/>
      <c r="U98" s="236"/>
      <c r="V98" s="237"/>
      <c r="W98" s="240"/>
      <c r="X98" s="237"/>
      <c r="Y98" s="240"/>
      <c r="Z98" s="237"/>
      <c r="AA98" s="416">
        <f t="shared" si="2"/>
        <v>0</v>
      </c>
      <c r="AB98" s="417">
        <f t="shared" si="3"/>
        <v>0</v>
      </c>
      <c r="AC98" s="37">
        <f>'t1'!M98</f>
        <v>0</v>
      </c>
    </row>
    <row r="99" spans="1:29" ht="14.25" customHeight="1" x14ac:dyDescent="0.2">
      <c r="A99" s="144" t="str">
        <f>'t1'!A99</f>
        <v>ANALISTI DIRIG. CON INCARICO DI STRUTTURA SEMPLICE</v>
      </c>
      <c r="B99" s="206" t="str">
        <f>'t1'!B99</f>
        <v>TD0S01</v>
      </c>
      <c r="C99" s="236"/>
      <c r="D99" s="237"/>
      <c r="E99" s="238"/>
      <c r="F99" s="237"/>
      <c r="G99" s="236"/>
      <c r="H99" s="237"/>
      <c r="I99" s="236"/>
      <c r="J99" s="237"/>
      <c r="K99" s="236"/>
      <c r="L99" s="237"/>
      <c r="M99" s="236"/>
      <c r="N99" s="237"/>
      <c r="O99" s="238"/>
      <c r="P99" s="239"/>
      <c r="Q99" s="236"/>
      <c r="R99" s="237"/>
      <c r="S99" s="236"/>
      <c r="T99" s="237"/>
      <c r="U99" s="236"/>
      <c r="V99" s="237"/>
      <c r="W99" s="240"/>
      <c r="X99" s="237"/>
      <c r="Y99" s="240"/>
      <c r="Z99" s="237"/>
      <c r="AA99" s="416">
        <f t="shared" si="2"/>
        <v>0</v>
      </c>
      <c r="AB99" s="417">
        <f t="shared" si="3"/>
        <v>0</v>
      </c>
      <c r="AC99" s="37">
        <f>'t1'!M99</f>
        <v>0</v>
      </c>
    </row>
    <row r="100" spans="1:29" ht="14.25" customHeight="1" x14ac:dyDescent="0.2">
      <c r="A100" s="144" t="str">
        <f>'t1'!A100</f>
        <v>ANALISTI DIRIG. CON ALTRI INCAR.PROF.LI</v>
      </c>
      <c r="B100" s="206" t="str">
        <f>'t1'!B100</f>
        <v>TD0A01</v>
      </c>
      <c r="C100" s="236"/>
      <c r="D100" s="237"/>
      <c r="E100" s="238"/>
      <c r="F100" s="237"/>
      <c r="G100" s="236"/>
      <c r="H100" s="237"/>
      <c r="I100" s="236"/>
      <c r="J100" s="237"/>
      <c r="K100" s="236"/>
      <c r="L100" s="237"/>
      <c r="M100" s="236"/>
      <c r="N100" s="237"/>
      <c r="O100" s="238"/>
      <c r="P100" s="239"/>
      <c r="Q100" s="236"/>
      <c r="R100" s="237"/>
      <c r="S100" s="236"/>
      <c r="T100" s="237"/>
      <c r="U100" s="236"/>
      <c r="V100" s="237"/>
      <c r="W100" s="240"/>
      <c r="X100" s="237"/>
      <c r="Y100" s="240"/>
      <c r="Z100" s="237"/>
      <c r="AA100" s="416">
        <f t="shared" si="2"/>
        <v>0</v>
      </c>
      <c r="AB100" s="417">
        <f t="shared" si="3"/>
        <v>0</v>
      </c>
      <c r="AC100" s="37">
        <f>'t1'!M100</f>
        <v>0</v>
      </c>
    </row>
    <row r="101" spans="1:29" ht="14.25" customHeight="1" x14ac:dyDescent="0.2">
      <c r="A101" s="144" t="str">
        <f>'t1'!A101</f>
        <v>ANALISTI DIR. A T. DETERMINATO(ART. 15-SEPTIES DLGS. 502/92)</v>
      </c>
      <c r="B101" s="206" t="str">
        <f>'t1'!B101</f>
        <v>TD0609</v>
      </c>
      <c r="C101" s="236"/>
      <c r="D101" s="237"/>
      <c r="E101" s="238"/>
      <c r="F101" s="237"/>
      <c r="G101" s="236"/>
      <c r="H101" s="237"/>
      <c r="I101" s="236"/>
      <c r="J101" s="237"/>
      <c r="K101" s="236"/>
      <c r="L101" s="237"/>
      <c r="M101" s="236"/>
      <c r="N101" s="237"/>
      <c r="O101" s="238"/>
      <c r="P101" s="239"/>
      <c r="Q101" s="236"/>
      <c r="R101" s="237"/>
      <c r="S101" s="236"/>
      <c r="T101" s="237"/>
      <c r="U101" s="236"/>
      <c r="V101" s="237"/>
      <c r="W101" s="240"/>
      <c r="X101" s="237"/>
      <c r="Y101" s="240"/>
      <c r="Z101" s="237"/>
      <c r="AA101" s="416">
        <f t="shared" si="2"/>
        <v>0</v>
      </c>
      <c r="AB101" s="417">
        <f t="shared" si="3"/>
        <v>0</v>
      </c>
      <c r="AC101" s="37">
        <f>'t1'!M101</f>
        <v>0</v>
      </c>
    </row>
    <row r="102" spans="1:29" ht="14.25" customHeight="1" x14ac:dyDescent="0.2">
      <c r="A102" s="144" t="str">
        <f>'t1'!A102</f>
        <v>STATISTICO DIRIG. CON INCARICO DI STRUTTURA COMPLESSA</v>
      </c>
      <c r="B102" s="206" t="str">
        <f>'t1'!B102</f>
        <v>TD0071</v>
      </c>
      <c r="C102" s="236"/>
      <c r="D102" s="237"/>
      <c r="E102" s="238"/>
      <c r="F102" s="237"/>
      <c r="G102" s="236"/>
      <c r="H102" s="237"/>
      <c r="I102" s="236"/>
      <c r="J102" s="237"/>
      <c r="K102" s="236"/>
      <c r="L102" s="237"/>
      <c r="M102" s="236"/>
      <c r="N102" s="237"/>
      <c r="O102" s="238"/>
      <c r="P102" s="239"/>
      <c r="Q102" s="236"/>
      <c r="R102" s="237"/>
      <c r="S102" s="236"/>
      <c r="T102" s="237"/>
      <c r="U102" s="236"/>
      <c r="V102" s="237"/>
      <c r="W102" s="240"/>
      <c r="X102" s="237"/>
      <c r="Y102" s="240"/>
      <c r="Z102" s="237"/>
      <c r="AA102" s="416">
        <f t="shared" si="2"/>
        <v>0</v>
      </c>
      <c r="AB102" s="417">
        <f t="shared" si="3"/>
        <v>0</v>
      </c>
      <c r="AC102" s="37">
        <f>'t1'!M102</f>
        <v>0</v>
      </c>
    </row>
    <row r="103" spans="1:29" ht="14.25" customHeight="1" x14ac:dyDescent="0.2">
      <c r="A103" s="144" t="str">
        <f>'t1'!A103</f>
        <v>STATISTICO DIRIG. CON INCARICO DI STRUTTURA SEMPLICE</v>
      </c>
      <c r="B103" s="206" t="str">
        <f>'t1'!B103</f>
        <v>TD0S70</v>
      </c>
      <c r="C103" s="236"/>
      <c r="D103" s="237"/>
      <c r="E103" s="238"/>
      <c r="F103" s="237"/>
      <c r="G103" s="236"/>
      <c r="H103" s="237"/>
      <c r="I103" s="236"/>
      <c r="J103" s="237"/>
      <c r="K103" s="236"/>
      <c r="L103" s="237"/>
      <c r="M103" s="236"/>
      <c r="N103" s="237"/>
      <c r="O103" s="238"/>
      <c r="P103" s="239"/>
      <c r="Q103" s="236"/>
      <c r="R103" s="237"/>
      <c r="S103" s="236"/>
      <c r="T103" s="237"/>
      <c r="U103" s="236"/>
      <c r="V103" s="237"/>
      <c r="W103" s="240"/>
      <c r="X103" s="237"/>
      <c r="Y103" s="240"/>
      <c r="Z103" s="237"/>
      <c r="AA103" s="416">
        <f t="shared" si="2"/>
        <v>0</v>
      </c>
      <c r="AB103" s="417">
        <f t="shared" si="3"/>
        <v>0</v>
      </c>
      <c r="AC103" s="37">
        <f>'t1'!M103</f>
        <v>0</v>
      </c>
    </row>
    <row r="104" spans="1:29" ht="14.25" customHeight="1" x14ac:dyDescent="0.2">
      <c r="A104" s="144" t="str">
        <f>'t1'!A104</f>
        <v>STATISTICO DIRIG. CON ALTRI INCAR.PROF.LI</v>
      </c>
      <c r="B104" s="206" t="str">
        <f>'t1'!B104</f>
        <v>TD0A70</v>
      </c>
      <c r="C104" s="236"/>
      <c r="D104" s="237"/>
      <c r="E104" s="238"/>
      <c r="F104" s="237"/>
      <c r="G104" s="236"/>
      <c r="H104" s="237"/>
      <c r="I104" s="236"/>
      <c r="J104" s="237"/>
      <c r="K104" s="236"/>
      <c r="L104" s="237"/>
      <c r="M104" s="236"/>
      <c r="N104" s="237"/>
      <c r="O104" s="238"/>
      <c r="P104" s="239"/>
      <c r="Q104" s="236"/>
      <c r="R104" s="237"/>
      <c r="S104" s="236"/>
      <c r="T104" s="237"/>
      <c r="U104" s="236"/>
      <c r="V104" s="237"/>
      <c r="W104" s="240"/>
      <c r="X104" s="237"/>
      <c r="Y104" s="240"/>
      <c r="Z104" s="237"/>
      <c r="AA104" s="416">
        <f t="shared" si="2"/>
        <v>0</v>
      </c>
      <c r="AB104" s="417">
        <f t="shared" si="3"/>
        <v>0</v>
      </c>
      <c r="AC104" s="37">
        <f>'t1'!M104</f>
        <v>0</v>
      </c>
    </row>
    <row r="105" spans="1:29" ht="14.25" customHeight="1" x14ac:dyDescent="0.2">
      <c r="A105" s="144" t="str">
        <f>'t1'!A105</f>
        <v>STATISTICO DIR. A T.DETERMINATO(ART. 15-SEPTIES DLGS.502/92)</v>
      </c>
      <c r="B105" s="206" t="str">
        <f>'t1'!B105</f>
        <v>TD0610</v>
      </c>
      <c r="C105" s="236"/>
      <c r="D105" s="237"/>
      <c r="E105" s="238"/>
      <c r="F105" s="237"/>
      <c r="G105" s="236"/>
      <c r="H105" s="237"/>
      <c r="I105" s="236"/>
      <c r="J105" s="237"/>
      <c r="K105" s="236"/>
      <c r="L105" s="237"/>
      <c r="M105" s="236"/>
      <c r="N105" s="237"/>
      <c r="O105" s="238"/>
      <c r="P105" s="239"/>
      <c r="Q105" s="236"/>
      <c r="R105" s="237"/>
      <c r="S105" s="236"/>
      <c r="T105" s="237"/>
      <c r="U105" s="236"/>
      <c r="V105" s="237"/>
      <c r="W105" s="240"/>
      <c r="X105" s="237"/>
      <c r="Y105" s="240"/>
      <c r="Z105" s="237"/>
      <c r="AA105" s="416">
        <f t="shared" si="2"/>
        <v>0</v>
      </c>
      <c r="AB105" s="417">
        <f t="shared" si="3"/>
        <v>0</v>
      </c>
      <c r="AC105" s="37">
        <f>'t1'!M105</f>
        <v>0</v>
      </c>
    </row>
    <row r="106" spans="1:29" ht="14.25" customHeight="1" x14ac:dyDescent="0.2">
      <c r="A106" s="144" t="str">
        <f>'t1'!A106</f>
        <v>SOCIOLOGO DIRIG. CON INCARICO DI STRUTTURA COMPLESSA</v>
      </c>
      <c r="B106" s="206" t="str">
        <f>'t1'!B106</f>
        <v>TD0068</v>
      </c>
      <c r="C106" s="236"/>
      <c r="D106" s="237"/>
      <c r="E106" s="238"/>
      <c r="F106" s="237"/>
      <c r="G106" s="236"/>
      <c r="H106" s="237"/>
      <c r="I106" s="236"/>
      <c r="J106" s="237"/>
      <c r="K106" s="236"/>
      <c r="L106" s="237"/>
      <c r="M106" s="236"/>
      <c r="N106" s="237"/>
      <c r="O106" s="238"/>
      <c r="P106" s="239"/>
      <c r="Q106" s="236"/>
      <c r="R106" s="237"/>
      <c r="S106" s="236"/>
      <c r="T106" s="237"/>
      <c r="U106" s="236"/>
      <c r="V106" s="237"/>
      <c r="W106" s="240"/>
      <c r="X106" s="237"/>
      <c r="Y106" s="240"/>
      <c r="Z106" s="237"/>
      <c r="AA106" s="416">
        <f t="shared" si="2"/>
        <v>0</v>
      </c>
      <c r="AB106" s="417">
        <f t="shared" si="3"/>
        <v>0</v>
      </c>
      <c r="AC106" s="37">
        <f>'t1'!M106</f>
        <v>0</v>
      </c>
    </row>
    <row r="107" spans="1:29" ht="14.25" customHeight="1" x14ac:dyDescent="0.2">
      <c r="A107" s="144" t="str">
        <f>'t1'!A107</f>
        <v>SOCIOLOGO DIRIG. CON INCARICO DI STRUTTURA SEMPLICE</v>
      </c>
      <c r="B107" s="206" t="str">
        <f>'t1'!B107</f>
        <v>TD0S67</v>
      </c>
      <c r="C107" s="236"/>
      <c r="D107" s="237"/>
      <c r="E107" s="238"/>
      <c r="F107" s="237"/>
      <c r="G107" s="236"/>
      <c r="H107" s="237"/>
      <c r="I107" s="236"/>
      <c r="J107" s="237"/>
      <c r="K107" s="236"/>
      <c r="L107" s="237"/>
      <c r="M107" s="236"/>
      <c r="N107" s="237"/>
      <c r="O107" s="238"/>
      <c r="P107" s="239"/>
      <c r="Q107" s="236"/>
      <c r="R107" s="237"/>
      <c r="S107" s="236"/>
      <c r="T107" s="237"/>
      <c r="U107" s="236"/>
      <c r="V107" s="237"/>
      <c r="W107" s="240"/>
      <c r="X107" s="237"/>
      <c r="Y107" s="240"/>
      <c r="Z107" s="237"/>
      <c r="AA107" s="416">
        <f t="shared" si="2"/>
        <v>0</v>
      </c>
      <c r="AB107" s="417">
        <f t="shared" si="3"/>
        <v>0</v>
      </c>
      <c r="AC107" s="37">
        <f>'t1'!M107</f>
        <v>0</v>
      </c>
    </row>
    <row r="108" spans="1:29" ht="14.25" customHeight="1" x14ac:dyDescent="0.2">
      <c r="A108" s="144" t="str">
        <f>'t1'!A108</f>
        <v>SOCIOLOGO DIRIG. CON ALTRI INCAR.PROF.LI</v>
      </c>
      <c r="B108" s="206" t="str">
        <f>'t1'!B108</f>
        <v>TD0A67</v>
      </c>
      <c r="C108" s="236"/>
      <c r="D108" s="237"/>
      <c r="E108" s="238"/>
      <c r="F108" s="237"/>
      <c r="G108" s="236"/>
      <c r="H108" s="237"/>
      <c r="I108" s="236"/>
      <c r="J108" s="237"/>
      <c r="K108" s="236"/>
      <c r="L108" s="237"/>
      <c r="M108" s="236"/>
      <c r="N108" s="237"/>
      <c r="O108" s="238"/>
      <c r="P108" s="239"/>
      <c r="Q108" s="236"/>
      <c r="R108" s="237"/>
      <c r="S108" s="236"/>
      <c r="T108" s="237"/>
      <c r="U108" s="236"/>
      <c r="V108" s="237"/>
      <c r="W108" s="240"/>
      <c r="X108" s="237"/>
      <c r="Y108" s="240"/>
      <c r="Z108" s="237"/>
      <c r="AA108" s="416">
        <f t="shared" si="2"/>
        <v>0</v>
      </c>
      <c r="AB108" s="417">
        <f t="shared" si="3"/>
        <v>0</v>
      </c>
      <c r="AC108" s="37">
        <f>'t1'!M108</f>
        <v>0</v>
      </c>
    </row>
    <row r="109" spans="1:29" ht="14.25" customHeight="1" x14ac:dyDescent="0.2">
      <c r="A109" s="144" t="str">
        <f>'t1'!A109</f>
        <v>SOCIOLOGO DIR. A T. DETERMINATO(ART.15-SEPTIES DLGS. 502/92)</v>
      </c>
      <c r="B109" s="206" t="str">
        <f>'t1'!B109</f>
        <v>TD0611</v>
      </c>
      <c r="C109" s="236"/>
      <c r="D109" s="237"/>
      <c r="E109" s="238"/>
      <c r="F109" s="237"/>
      <c r="G109" s="236"/>
      <c r="H109" s="237"/>
      <c r="I109" s="236"/>
      <c r="J109" s="237"/>
      <c r="K109" s="236"/>
      <c r="L109" s="237"/>
      <c r="M109" s="236"/>
      <c r="N109" s="237"/>
      <c r="O109" s="238"/>
      <c r="P109" s="239"/>
      <c r="Q109" s="236"/>
      <c r="R109" s="237"/>
      <c r="S109" s="236"/>
      <c r="T109" s="237"/>
      <c r="U109" s="236"/>
      <c r="V109" s="237"/>
      <c r="W109" s="240"/>
      <c r="X109" s="237"/>
      <c r="Y109" s="240"/>
      <c r="Z109" s="237"/>
      <c r="AA109" s="416">
        <f t="shared" si="2"/>
        <v>0</v>
      </c>
      <c r="AB109" s="417">
        <f t="shared" si="3"/>
        <v>0</v>
      </c>
      <c r="AC109" s="37">
        <f>'t1'!M109</f>
        <v>0</v>
      </c>
    </row>
    <row r="110" spans="1:29" ht="14.25" customHeight="1" x14ac:dyDescent="0.2">
      <c r="A110" s="144" t="str">
        <f>'t1'!A110</f>
        <v>DIR. AMBIENTALE CON INCARICO DI STRUTTURA COMPLESSA</v>
      </c>
      <c r="B110" s="206" t="str">
        <f>'t1'!B110</f>
        <v>TD0C02</v>
      </c>
      <c r="C110" s="236"/>
      <c r="D110" s="237"/>
      <c r="E110" s="238"/>
      <c r="F110" s="237"/>
      <c r="G110" s="236"/>
      <c r="H110" s="237"/>
      <c r="I110" s="236"/>
      <c r="J110" s="237"/>
      <c r="K110" s="236"/>
      <c r="L110" s="237"/>
      <c r="M110" s="236"/>
      <c r="N110" s="237"/>
      <c r="O110" s="238"/>
      <c r="P110" s="239"/>
      <c r="Q110" s="236"/>
      <c r="R110" s="237"/>
      <c r="S110" s="236"/>
      <c r="T110" s="237"/>
      <c r="U110" s="236"/>
      <c r="V110" s="237"/>
      <c r="W110" s="240"/>
      <c r="X110" s="237"/>
      <c r="Y110" s="240"/>
      <c r="Z110" s="237"/>
      <c r="AA110" s="416">
        <f t="shared" si="2"/>
        <v>0</v>
      </c>
      <c r="AB110" s="417">
        <f t="shared" si="3"/>
        <v>0</v>
      </c>
      <c r="AC110" s="37">
        <f>'t1'!M110</f>
        <v>0</v>
      </c>
    </row>
    <row r="111" spans="1:29" ht="14.25" customHeight="1" x14ac:dyDescent="0.2">
      <c r="A111" s="144" t="str">
        <f>'t1'!A111</f>
        <v>DIR. AMBIENTALE CON INCARICO DI STRUTTURA SEMPLICE</v>
      </c>
      <c r="B111" s="206" t="str">
        <f>'t1'!B111</f>
        <v>TD0S02</v>
      </c>
      <c r="C111" s="236"/>
      <c r="D111" s="237"/>
      <c r="E111" s="238"/>
      <c r="F111" s="237"/>
      <c r="G111" s="236"/>
      <c r="H111" s="237"/>
      <c r="I111" s="236"/>
      <c r="J111" s="237"/>
      <c r="K111" s="236"/>
      <c r="L111" s="237"/>
      <c r="M111" s="236"/>
      <c r="N111" s="237"/>
      <c r="O111" s="238"/>
      <c r="P111" s="239"/>
      <c r="Q111" s="236"/>
      <c r="R111" s="237"/>
      <c r="S111" s="236"/>
      <c r="T111" s="237"/>
      <c r="U111" s="236"/>
      <c r="V111" s="237"/>
      <c r="W111" s="240"/>
      <c r="X111" s="237"/>
      <c r="Y111" s="240"/>
      <c r="Z111" s="237"/>
      <c r="AA111" s="416">
        <f t="shared" si="2"/>
        <v>0</v>
      </c>
      <c r="AB111" s="417">
        <f t="shared" si="3"/>
        <v>0</v>
      </c>
      <c r="AC111" s="37">
        <f>'t1'!M111</f>
        <v>0</v>
      </c>
    </row>
    <row r="112" spans="1:29" ht="14.25" customHeight="1" x14ac:dyDescent="0.2">
      <c r="A112" s="144" t="str">
        <f>'t1'!A112</f>
        <v>DIR. AMBIENTALE CON ALTRI INCAR.PROF.LI</v>
      </c>
      <c r="B112" s="206" t="str">
        <f>'t1'!B112</f>
        <v>TD0A02</v>
      </c>
      <c r="C112" s="236"/>
      <c r="D112" s="237"/>
      <c r="E112" s="238"/>
      <c r="F112" s="237"/>
      <c r="G112" s="236"/>
      <c r="H112" s="237"/>
      <c r="I112" s="236"/>
      <c r="J112" s="237"/>
      <c r="K112" s="236"/>
      <c r="L112" s="237"/>
      <c r="M112" s="236"/>
      <c r="N112" s="237"/>
      <c r="O112" s="238"/>
      <c r="P112" s="239"/>
      <c r="Q112" s="236"/>
      <c r="R112" s="237"/>
      <c r="S112" s="236"/>
      <c r="T112" s="237"/>
      <c r="U112" s="236"/>
      <c r="V112" s="237"/>
      <c r="W112" s="240"/>
      <c r="X112" s="237"/>
      <c r="Y112" s="240"/>
      <c r="Z112" s="237"/>
      <c r="AA112" s="416">
        <f t="shared" si="2"/>
        <v>0</v>
      </c>
      <c r="AB112" s="417">
        <f t="shared" si="3"/>
        <v>0</v>
      </c>
      <c r="AC112" s="37">
        <f>'t1'!M112</f>
        <v>0</v>
      </c>
    </row>
    <row r="113" spans="1:29" ht="14.25" customHeight="1" x14ac:dyDescent="0.2">
      <c r="A113" s="144" t="str">
        <f>'t1'!A113</f>
        <v>DIR. AMBIENTALE A T.DETERMINATO (ART.15-SEPTIES DLGS 502/92)</v>
      </c>
      <c r="B113" s="206" t="str">
        <f>'t1'!B113</f>
        <v>TD0810</v>
      </c>
      <c r="C113" s="236"/>
      <c r="D113" s="237"/>
      <c r="E113" s="238"/>
      <c r="F113" s="237"/>
      <c r="G113" s="236"/>
      <c r="H113" s="237"/>
      <c r="I113" s="236"/>
      <c r="J113" s="237"/>
      <c r="K113" s="236"/>
      <c r="L113" s="237"/>
      <c r="M113" s="236"/>
      <c r="N113" s="237"/>
      <c r="O113" s="238"/>
      <c r="P113" s="239"/>
      <c r="Q113" s="236"/>
      <c r="R113" s="237"/>
      <c r="S113" s="236"/>
      <c r="T113" s="237"/>
      <c r="U113" s="236"/>
      <c r="V113" s="237"/>
      <c r="W113" s="240"/>
      <c r="X113" s="237"/>
      <c r="Y113" s="240"/>
      <c r="Z113" s="237"/>
      <c r="AA113" s="416">
        <f t="shared" si="2"/>
        <v>0</v>
      </c>
      <c r="AB113" s="417">
        <f t="shared" si="3"/>
        <v>0</v>
      </c>
      <c r="AC113" s="37">
        <f>'t1'!M113</f>
        <v>0</v>
      </c>
    </row>
    <row r="114" spans="1:29" ht="14.25" customHeight="1" x14ac:dyDescent="0.2">
      <c r="A114" s="144" t="str">
        <f>'t1'!A114</f>
        <v>DIRIGENTE AMM.VO CON INCARICO DI STRUTTURA COMPLESSA</v>
      </c>
      <c r="B114" s="206" t="str">
        <f>'t1'!B114</f>
        <v>AD0032</v>
      </c>
      <c r="C114" s="236"/>
      <c r="D114" s="237"/>
      <c r="E114" s="238"/>
      <c r="F114" s="237"/>
      <c r="G114" s="236"/>
      <c r="H114" s="237"/>
      <c r="I114" s="236"/>
      <c r="J114" s="237"/>
      <c r="K114" s="236"/>
      <c r="L114" s="237"/>
      <c r="M114" s="236"/>
      <c r="N114" s="237"/>
      <c r="O114" s="238"/>
      <c r="P114" s="239"/>
      <c r="Q114" s="236"/>
      <c r="R114" s="237"/>
      <c r="S114" s="236"/>
      <c r="T114" s="237"/>
      <c r="U114" s="236"/>
      <c r="V114" s="237"/>
      <c r="W114" s="240"/>
      <c r="X114" s="237"/>
      <c r="Y114" s="240"/>
      <c r="Z114" s="237"/>
      <c r="AA114" s="416">
        <f t="shared" si="2"/>
        <v>0</v>
      </c>
      <c r="AB114" s="417">
        <f t="shared" si="3"/>
        <v>0</v>
      </c>
      <c r="AC114" s="37">
        <f>'t1'!M114</f>
        <v>0</v>
      </c>
    </row>
    <row r="115" spans="1:29" ht="14.25" customHeight="1" x14ac:dyDescent="0.2">
      <c r="A115" s="144" t="str">
        <f>'t1'!A115</f>
        <v>DIRIGENTE AMM.VO CON INCARICO DI STRUTTURA SEMPLICE</v>
      </c>
      <c r="B115" s="206" t="str">
        <f>'t1'!B115</f>
        <v>AD0S31</v>
      </c>
      <c r="C115" s="236"/>
      <c r="D115" s="237"/>
      <c r="E115" s="238"/>
      <c r="F115" s="237"/>
      <c r="G115" s="236"/>
      <c r="H115" s="237"/>
      <c r="I115" s="236"/>
      <c r="J115" s="237"/>
      <c r="K115" s="236"/>
      <c r="L115" s="237"/>
      <c r="M115" s="236"/>
      <c r="N115" s="237"/>
      <c r="O115" s="238"/>
      <c r="P115" s="239"/>
      <c r="Q115" s="236"/>
      <c r="R115" s="237"/>
      <c r="S115" s="236"/>
      <c r="T115" s="237"/>
      <c r="U115" s="236"/>
      <c r="V115" s="237"/>
      <c r="W115" s="240"/>
      <c r="X115" s="237"/>
      <c r="Y115" s="240"/>
      <c r="Z115" s="237"/>
      <c r="AA115" s="416">
        <f t="shared" si="2"/>
        <v>0</v>
      </c>
      <c r="AB115" s="417">
        <f t="shared" si="3"/>
        <v>0</v>
      </c>
      <c r="AC115" s="37">
        <f>'t1'!M115</f>
        <v>0</v>
      </c>
    </row>
    <row r="116" spans="1:29" ht="14.25" customHeight="1" x14ac:dyDescent="0.2">
      <c r="A116" s="144" t="str">
        <f>'t1'!A116</f>
        <v>DIRIGENTE AMM.VO CON ALTRI INCAR.PROF.LI</v>
      </c>
      <c r="B116" s="206" t="str">
        <f>'t1'!B116</f>
        <v>AD0A31</v>
      </c>
      <c r="C116" s="236"/>
      <c r="D116" s="237"/>
      <c r="E116" s="238"/>
      <c r="F116" s="237"/>
      <c r="G116" s="236"/>
      <c r="H116" s="237"/>
      <c r="I116" s="236"/>
      <c r="J116" s="237"/>
      <c r="K116" s="236"/>
      <c r="L116" s="237"/>
      <c r="M116" s="236"/>
      <c r="N116" s="237"/>
      <c r="O116" s="238"/>
      <c r="P116" s="239"/>
      <c r="Q116" s="236"/>
      <c r="R116" s="237"/>
      <c r="S116" s="236"/>
      <c r="T116" s="237"/>
      <c r="U116" s="236"/>
      <c r="V116" s="237"/>
      <c r="W116" s="240"/>
      <c r="X116" s="237"/>
      <c r="Y116" s="240"/>
      <c r="Z116" s="237"/>
      <c r="AA116" s="416">
        <f t="shared" si="2"/>
        <v>0</v>
      </c>
      <c r="AB116" s="417">
        <f t="shared" si="3"/>
        <v>0</v>
      </c>
      <c r="AC116" s="37">
        <f>'t1'!M116</f>
        <v>0</v>
      </c>
    </row>
    <row r="117" spans="1:29" ht="14.25" customHeight="1" x14ac:dyDescent="0.2">
      <c r="A117" s="144" t="str">
        <f>'t1'!A117</f>
        <v>DIRIG. AMM.VO A T. DETERMINATO (ART. 15-SEPTIES DLGS.502/92)</v>
      </c>
      <c r="B117" s="206" t="str">
        <f>'t1'!B117</f>
        <v>AD0612</v>
      </c>
      <c r="C117" s="236"/>
      <c r="D117" s="237"/>
      <c r="E117" s="238"/>
      <c r="F117" s="237"/>
      <c r="G117" s="236"/>
      <c r="H117" s="237"/>
      <c r="I117" s="236"/>
      <c r="J117" s="237"/>
      <c r="K117" s="236"/>
      <c r="L117" s="237"/>
      <c r="M117" s="236"/>
      <c r="N117" s="237"/>
      <c r="O117" s="238"/>
      <c r="P117" s="239"/>
      <c r="Q117" s="236"/>
      <c r="R117" s="237"/>
      <c r="S117" s="236"/>
      <c r="T117" s="237"/>
      <c r="U117" s="236"/>
      <c r="V117" s="237"/>
      <c r="W117" s="240"/>
      <c r="X117" s="237"/>
      <c r="Y117" s="240"/>
      <c r="Z117" s="237"/>
      <c r="AA117" s="416">
        <f t="shared" si="2"/>
        <v>0</v>
      </c>
      <c r="AB117" s="417">
        <f t="shared" si="3"/>
        <v>0</v>
      </c>
      <c r="AC117" s="37">
        <f>'t1'!M117</f>
        <v>0</v>
      </c>
    </row>
    <row r="118" spans="1:29" ht="14.25" customHeight="1" x14ac:dyDescent="0.2">
      <c r="A118" s="144" t="str">
        <f>'t1'!A118</f>
        <v>RICERCATORE SANITARIO</v>
      </c>
      <c r="B118" s="206" t="str">
        <f>'t1'!B118</f>
        <v>N18694</v>
      </c>
      <c r="C118" s="236"/>
      <c r="D118" s="237"/>
      <c r="E118" s="238"/>
      <c r="F118" s="237"/>
      <c r="G118" s="236"/>
      <c r="H118" s="237"/>
      <c r="I118" s="236"/>
      <c r="J118" s="237"/>
      <c r="K118" s="236"/>
      <c r="L118" s="237"/>
      <c r="M118" s="236"/>
      <c r="N118" s="237"/>
      <c r="O118" s="238"/>
      <c r="P118" s="239"/>
      <c r="Q118" s="236"/>
      <c r="R118" s="237"/>
      <c r="S118" s="236"/>
      <c r="T118" s="237"/>
      <c r="U118" s="236"/>
      <c r="V118" s="237"/>
      <c r="W118" s="240"/>
      <c r="X118" s="237"/>
      <c r="Y118" s="240"/>
      <c r="Z118" s="237"/>
      <c r="AA118" s="416">
        <f t="shared" si="2"/>
        <v>0</v>
      </c>
      <c r="AB118" s="417">
        <f t="shared" si="3"/>
        <v>0</v>
      </c>
      <c r="AC118" s="37">
        <f>'t1'!M118</f>
        <v>0</v>
      </c>
    </row>
    <row r="119" spans="1:29" ht="14.25" customHeight="1" x14ac:dyDescent="0.2">
      <c r="A119" s="144" t="str">
        <f>'t1'!A119</f>
        <v>COLLABORATORE PROF.LE DI RICERCA SANITARIA</v>
      </c>
      <c r="B119" s="206" t="str">
        <f>'t1'!B119</f>
        <v>N16695</v>
      </c>
      <c r="C119" s="236"/>
      <c r="D119" s="237"/>
      <c r="E119" s="238"/>
      <c r="F119" s="237"/>
      <c r="G119" s="236"/>
      <c r="H119" s="237"/>
      <c r="I119" s="236"/>
      <c r="J119" s="237"/>
      <c r="K119" s="236"/>
      <c r="L119" s="237"/>
      <c r="M119" s="236"/>
      <c r="N119" s="237"/>
      <c r="O119" s="238"/>
      <c r="P119" s="239"/>
      <c r="Q119" s="236"/>
      <c r="R119" s="237"/>
      <c r="S119" s="236"/>
      <c r="T119" s="237"/>
      <c r="U119" s="236"/>
      <c r="V119" s="237"/>
      <c r="W119" s="240"/>
      <c r="X119" s="237"/>
      <c r="Y119" s="240"/>
      <c r="Z119" s="237"/>
      <c r="AA119" s="416">
        <f t="shared" si="2"/>
        <v>0</v>
      </c>
      <c r="AB119" s="417">
        <f t="shared" si="3"/>
        <v>0</v>
      </c>
      <c r="AC119" s="37">
        <f>'t1'!M119</f>
        <v>0</v>
      </c>
    </row>
    <row r="120" spans="1:29" ht="14.25" customHeight="1" x14ac:dyDescent="0.2">
      <c r="A120" s="144" t="str">
        <f>'t1'!A120</f>
        <v>RUOLO SANITARIO - PROF. SANITARIE INFERMIERISTICHE E.Q.</v>
      </c>
      <c r="B120" s="206" t="str">
        <f>'t1'!B120</f>
        <v>SEQINF</v>
      </c>
      <c r="C120" s="236"/>
      <c r="D120" s="237"/>
      <c r="E120" s="238"/>
      <c r="F120" s="237"/>
      <c r="G120" s="236"/>
      <c r="H120" s="237"/>
      <c r="I120" s="236"/>
      <c r="J120" s="237"/>
      <c r="K120" s="236"/>
      <c r="L120" s="237"/>
      <c r="M120" s="236"/>
      <c r="N120" s="237"/>
      <c r="O120" s="238"/>
      <c r="P120" s="239"/>
      <c r="Q120" s="236"/>
      <c r="R120" s="237"/>
      <c r="S120" s="236"/>
      <c r="T120" s="237"/>
      <c r="U120" s="236"/>
      <c r="V120" s="237"/>
      <c r="W120" s="240"/>
      <c r="X120" s="237"/>
      <c r="Y120" s="240"/>
      <c r="Z120" s="237"/>
      <c r="AA120" s="416">
        <f t="shared" si="2"/>
        <v>0</v>
      </c>
      <c r="AB120" s="417">
        <f t="shared" si="3"/>
        <v>0</v>
      </c>
      <c r="AC120" s="37">
        <f>'t1'!M120</f>
        <v>0</v>
      </c>
    </row>
    <row r="121" spans="1:29" ht="14.25" customHeight="1" x14ac:dyDescent="0.2">
      <c r="A121" s="144" t="str">
        <f>'t1'!A121</f>
        <v>RUOLO SANITARIO - PROF. SANITARIA OSTETRICA E.Q.</v>
      </c>
      <c r="B121" s="206" t="str">
        <f>'t1'!B121</f>
        <v>SEQOST</v>
      </c>
      <c r="C121" s="236"/>
      <c r="D121" s="237"/>
      <c r="E121" s="238"/>
      <c r="F121" s="237"/>
      <c r="G121" s="236"/>
      <c r="H121" s="237"/>
      <c r="I121" s="236"/>
      <c r="J121" s="237"/>
      <c r="K121" s="236"/>
      <c r="L121" s="237"/>
      <c r="M121" s="236"/>
      <c r="N121" s="237"/>
      <c r="O121" s="238"/>
      <c r="P121" s="239"/>
      <c r="Q121" s="236"/>
      <c r="R121" s="237"/>
      <c r="S121" s="236"/>
      <c r="T121" s="237"/>
      <c r="U121" s="236"/>
      <c r="V121" s="237"/>
      <c r="W121" s="240"/>
      <c r="X121" s="237"/>
      <c r="Y121" s="240"/>
      <c r="Z121" s="237"/>
      <c r="AA121" s="416">
        <f t="shared" si="2"/>
        <v>0</v>
      </c>
      <c r="AB121" s="417">
        <f t="shared" si="3"/>
        <v>0</v>
      </c>
      <c r="AC121" s="37">
        <f>'t1'!M121</f>
        <v>0</v>
      </c>
    </row>
    <row r="122" spans="1:29" ht="14.25" customHeight="1" x14ac:dyDescent="0.2">
      <c r="A122" s="144" t="str">
        <f>'t1'!A122</f>
        <v>RUOLO SANITARIO - PROFESSIONI TECNICO SANITARIE E.Q.</v>
      </c>
      <c r="B122" s="206" t="str">
        <f>'t1'!B122</f>
        <v>SEQTCN</v>
      </c>
      <c r="C122" s="236"/>
      <c r="D122" s="237"/>
      <c r="E122" s="238"/>
      <c r="F122" s="237"/>
      <c r="G122" s="236"/>
      <c r="H122" s="237"/>
      <c r="I122" s="236"/>
      <c r="J122" s="237"/>
      <c r="K122" s="236"/>
      <c r="L122" s="237"/>
      <c r="M122" s="236"/>
      <c r="N122" s="237"/>
      <c r="O122" s="238"/>
      <c r="P122" s="239"/>
      <c r="Q122" s="236"/>
      <c r="R122" s="237"/>
      <c r="S122" s="236"/>
      <c r="T122" s="237"/>
      <c r="U122" s="236"/>
      <c r="V122" s="237"/>
      <c r="W122" s="240"/>
      <c r="X122" s="237"/>
      <c r="Y122" s="240"/>
      <c r="Z122" s="237"/>
      <c r="AA122" s="416">
        <f t="shared" si="2"/>
        <v>0</v>
      </c>
      <c r="AB122" s="417">
        <f t="shared" si="3"/>
        <v>0</v>
      </c>
      <c r="AC122" s="37">
        <f>'t1'!M122</f>
        <v>0</v>
      </c>
    </row>
    <row r="123" spans="1:29" ht="14.25" customHeight="1" x14ac:dyDescent="0.2">
      <c r="A123" s="144" t="str">
        <f>'t1'!A123</f>
        <v>RUOLO SANITARIO - PROF. SANITARIE DELLA RIABILITAZIONE E.Q.</v>
      </c>
      <c r="B123" s="206" t="str">
        <f>'t1'!B123</f>
        <v>SEQRAB</v>
      </c>
      <c r="C123" s="236"/>
      <c r="D123" s="237"/>
      <c r="E123" s="238"/>
      <c r="F123" s="237"/>
      <c r="G123" s="236"/>
      <c r="H123" s="237"/>
      <c r="I123" s="236"/>
      <c r="J123" s="237"/>
      <c r="K123" s="236"/>
      <c r="L123" s="237"/>
      <c r="M123" s="236"/>
      <c r="N123" s="237"/>
      <c r="O123" s="238"/>
      <c r="P123" s="239"/>
      <c r="Q123" s="236"/>
      <c r="R123" s="237"/>
      <c r="S123" s="236"/>
      <c r="T123" s="237"/>
      <c r="U123" s="236"/>
      <c r="V123" s="237"/>
      <c r="W123" s="240"/>
      <c r="X123" s="237"/>
      <c r="Y123" s="240"/>
      <c r="Z123" s="237"/>
      <c r="AA123" s="416">
        <f t="shared" si="2"/>
        <v>0</v>
      </c>
      <c r="AB123" s="417">
        <f t="shared" si="3"/>
        <v>0</v>
      </c>
      <c r="AC123" s="37">
        <f>'t1'!M123</f>
        <v>0</v>
      </c>
    </row>
    <row r="124" spans="1:29" ht="14.25" customHeight="1" x14ac:dyDescent="0.2">
      <c r="A124" s="144" t="str">
        <f>'t1'!A124</f>
        <v>RUOLO SANITARIO - PROF. SANITARIE DELLA PREVENZIONE E.Q.</v>
      </c>
      <c r="B124" s="206" t="str">
        <f>'t1'!B124</f>
        <v>SEQPRV</v>
      </c>
      <c r="C124" s="236"/>
      <c r="D124" s="237"/>
      <c r="E124" s="238"/>
      <c r="F124" s="237"/>
      <c r="G124" s="236"/>
      <c r="H124" s="237"/>
      <c r="I124" s="236"/>
      <c r="J124" s="237"/>
      <c r="K124" s="236"/>
      <c r="L124" s="237"/>
      <c r="M124" s="236"/>
      <c r="N124" s="237"/>
      <c r="O124" s="238"/>
      <c r="P124" s="239"/>
      <c r="Q124" s="236"/>
      <c r="R124" s="237"/>
      <c r="S124" s="236"/>
      <c r="T124" s="237"/>
      <c r="U124" s="236"/>
      <c r="V124" s="237"/>
      <c r="W124" s="240"/>
      <c r="X124" s="237"/>
      <c r="Y124" s="240"/>
      <c r="Z124" s="237"/>
      <c r="AA124" s="416">
        <f t="shared" si="2"/>
        <v>0</v>
      </c>
      <c r="AB124" s="417">
        <f t="shared" si="3"/>
        <v>0</v>
      </c>
      <c r="AC124" s="37">
        <f>'t1'!M124</f>
        <v>0</v>
      </c>
    </row>
    <row r="125" spans="1:29" ht="14.25" customHeight="1" x14ac:dyDescent="0.2">
      <c r="A125" s="144" t="str">
        <f>'t1'!A125</f>
        <v>RUOLO SANITARIO - PROF. SAN. INFERM. SENIOR ESAURIMENTO E.Q.</v>
      </c>
      <c r="B125" s="206" t="str">
        <f>'t1'!B125</f>
        <v>SEQINE</v>
      </c>
      <c r="C125" s="236"/>
      <c r="D125" s="237"/>
      <c r="E125" s="238"/>
      <c r="F125" s="237"/>
      <c r="G125" s="236"/>
      <c r="H125" s="237"/>
      <c r="I125" s="236"/>
      <c r="J125" s="237"/>
      <c r="K125" s="236"/>
      <c r="L125" s="237"/>
      <c r="M125" s="236"/>
      <c r="N125" s="237"/>
      <c r="O125" s="238"/>
      <c r="P125" s="239"/>
      <c r="Q125" s="236"/>
      <c r="R125" s="237"/>
      <c r="S125" s="236"/>
      <c r="T125" s="237"/>
      <c r="U125" s="236"/>
      <c r="V125" s="237"/>
      <c r="W125" s="240"/>
      <c r="X125" s="237"/>
      <c r="Y125" s="240"/>
      <c r="Z125" s="237"/>
      <c r="AA125" s="416">
        <f t="shared" si="2"/>
        <v>0</v>
      </c>
      <c r="AB125" s="417">
        <f t="shared" si="3"/>
        <v>0</v>
      </c>
      <c r="AC125" s="37">
        <f>'t1'!M125</f>
        <v>0</v>
      </c>
    </row>
    <row r="126" spans="1:29" ht="14.25" customHeight="1" x14ac:dyDescent="0.2">
      <c r="A126" s="144" t="str">
        <f>'t1'!A126</f>
        <v>RUOLO SANITARIO - ALTRI PROF. SAN. SENIOR A ESAURIMENTO E.Q.</v>
      </c>
      <c r="B126" s="206" t="str">
        <f>'t1'!B126</f>
        <v>SEQASE</v>
      </c>
      <c r="C126" s="236"/>
      <c r="D126" s="237"/>
      <c r="E126" s="238"/>
      <c r="F126" s="237"/>
      <c r="G126" s="236"/>
      <c r="H126" s="237"/>
      <c r="I126" s="236"/>
      <c r="J126" s="237"/>
      <c r="K126" s="236"/>
      <c r="L126" s="237"/>
      <c r="M126" s="236"/>
      <c r="N126" s="237"/>
      <c r="O126" s="238"/>
      <c r="P126" s="239"/>
      <c r="Q126" s="236"/>
      <c r="R126" s="237"/>
      <c r="S126" s="236"/>
      <c r="T126" s="237"/>
      <c r="U126" s="236"/>
      <c r="V126" s="237"/>
      <c r="W126" s="240"/>
      <c r="X126" s="237"/>
      <c r="Y126" s="240"/>
      <c r="Z126" s="237"/>
      <c r="AA126" s="416">
        <f t="shared" si="2"/>
        <v>0</v>
      </c>
      <c r="AB126" s="417">
        <f t="shared" si="3"/>
        <v>0</v>
      </c>
      <c r="AC126" s="37">
        <f>'t1'!M126</f>
        <v>0</v>
      </c>
    </row>
    <row r="127" spans="1:29" ht="14.25" customHeight="1" x14ac:dyDescent="0.2">
      <c r="A127" s="144" t="str">
        <f>'t1'!A127</f>
        <v>RUOLO SOCIOSANITARIO - ASSISTENTE SOCIALE E.Q.</v>
      </c>
      <c r="B127" s="206" t="str">
        <f>'t1'!B127</f>
        <v>KEQASC</v>
      </c>
      <c r="C127" s="236"/>
      <c r="D127" s="237"/>
      <c r="E127" s="238"/>
      <c r="F127" s="237"/>
      <c r="G127" s="236"/>
      <c r="H127" s="237"/>
      <c r="I127" s="236"/>
      <c r="J127" s="237"/>
      <c r="K127" s="236"/>
      <c r="L127" s="237"/>
      <c r="M127" s="236"/>
      <c r="N127" s="237"/>
      <c r="O127" s="238"/>
      <c r="P127" s="239"/>
      <c r="Q127" s="236"/>
      <c r="R127" s="237"/>
      <c r="S127" s="236"/>
      <c r="T127" s="237"/>
      <c r="U127" s="236"/>
      <c r="V127" s="237"/>
      <c r="W127" s="240"/>
      <c r="X127" s="237"/>
      <c r="Y127" s="240"/>
      <c r="Z127" s="237"/>
      <c r="AA127" s="416">
        <f t="shared" si="2"/>
        <v>0</v>
      </c>
      <c r="AB127" s="417">
        <f t="shared" si="3"/>
        <v>0</v>
      </c>
      <c r="AC127" s="37">
        <f>'t1'!M127</f>
        <v>0</v>
      </c>
    </row>
    <row r="128" spans="1:29" ht="14.25" customHeight="1" x14ac:dyDescent="0.2">
      <c r="A128" s="144" t="str">
        <f>'t1'!A128</f>
        <v>RUOLO SOCIOSANITARIO - ASSIST. SOC. SENIOR ESAURIMENTO E.Q.</v>
      </c>
      <c r="B128" s="206" t="str">
        <f>'t1'!B128</f>
        <v>KEQSCE</v>
      </c>
      <c r="C128" s="236"/>
      <c r="D128" s="237"/>
      <c r="E128" s="238"/>
      <c r="F128" s="237"/>
      <c r="G128" s="236"/>
      <c r="H128" s="237"/>
      <c r="I128" s="236"/>
      <c r="J128" s="237"/>
      <c r="K128" s="236"/>
      <c r="L128" s="237"/>
      <c r="M128" s="236"/>
      <c r="N128" s="237"/>
      <c r="O128" s="238"/>
      <c r="P128" s="239"/>
      <c r="Q128" s="236"/>
      <c r="R128" s="237"/>
      <c r="S128" s="236"/>
      <c r="T128" s="237"/>
      <c r="U128" s="236"/>
      <c r="V128" s="237"/>
      <c r="W128" s="240"/>
      <c r="X128" s="237"/>
      <c r="Y128" s="240"/>
      <c r="Z128" s="237"/>
      <c r="AA128" s="416">
        <f t="shared" si="2"/>
        <v>0</v>
      </c>
      <c r="AB128" s="417">
        <f t="shared" si="3"/>
        <v>0</v>
      </c>
      <c r="AC128" s="37">
        <f>'t1'!M128</f>
        <v>0</v>
      </c>
    </row>
    <row r="129" spans="1:29" ht="14.25" customHeight="1" x14ac:dyDescent="0.2">
      <c r="A129" s="144" t="str">
        <f>'t1'!A129</f>
        <v>RUOLO PROFESSIONALE - SPECIALISTA DELLA COMUNIC. ISTIT. E.Q.</v>
      </c>
      <c r="B129" s="206" t="str">
        <f>'t1'!B129</f>
        <v>PEQ871</v>
      </c>
      <c r="C129" s="236"/>
      <c r="D129" s="237"/>
      <c r="E129" s="238"/>
      <c r="F129" s="237"/>
      <c r="G129" s="236"/>
      <c r="H129" s="237"/>
      <c r="I129" s="236"/>
      <c r="J129" s="237"/>
      <c r="K129" s="236"/>
      <c r="L129" s="237"/>
      <c r="M129" s="236"/>
      <c r="N129" s="237"/>
      <c r="O129" s="238"/>
      <c r="P129" s="239"/>
      <c r="Q129" s="236"/>
      <c r="R129" s="237"/>
      <c r="S129" s="236"/>
      <c r="T129" s="237"/>
      <c r="U129" s="236"/>
      <c r="V129" s="237"/>
      <c r="W129" s="240"/>
      <c r="X129" s="237"/>
      <c r="Y129" s="240"/>
      <c r="Z129" s="237"/>
      <c r="AA129" s="416">
        <f t="shared" si="2"/>
        <v>0</v>
      </c>
      <c r="AB129" s="417">
        <f t="shared" si="3"/>
        <v>0</v>
      </c>
      <c r="AC129" s="37">
        <f>'t1'!M129</f>
        <v>0</v>
      </c>
    </row>
    <row r="130" spans="1:29" ht="14.25" customHeight="1" x14ac:dyDescent="0.2">
      <c r="A130" s="144" t="str">
        <f>'t1'!A130</f>
        <v>RUOLO PROFESSIONALE - SPECIALISTA RAPPORTI CON I MEDIA E.Q.</v>
      </c>
      <c r="B130" s="206" t="str">
        <f>'t1'!B130</f>
        <v>PEQ872</v>
      </c>
      <c r="C130" s="236"/>
      <c r="D130" s="237"/>
      <c r="E130" s="238"/>
      <c r="F130" s="237"/>
      <c r="G130" s="236"/>
      <c r="H130" s="237"/>
      <c r="I130" s="236"/>
      <c r="J130" s="237"/>
      <c r="K130" s="236"/>
      <c r="L130" s="237"/>
      <c r="M130" s="236"/>
      <c r="N130" s="237"/>
      <c r="O130" s="238"/>
      <c r="P130" s="239"/>
      <c r="Q130" s="236"/>
      <c r="R130" s="237"/>
      <c r="S130" s="236"/>
      <c r="T130" s="237"/>
      <c r="U130" s="236"/>
      <c r="V130" s="237"/>
      <c r="W130" s="240"/>
      <c r="X130" s="237"/>
      <c r="Y130" s="240"/>
      <c r="Z130" s="237"/>
      <c r="AA130" s="416">
        <f t="shared" si="2"/>
        <v>0</v>
      </c>
      <c r="AB130" s="417">
        <f t="shared" si="3"/>
        <v>0</v>
      </c>
      <c r="AC130" s="37">
        <f>'t1'!M130</f>
        <v>0</v>
      </c>
    </row>
    <row r="131" spans="1:29" ht="14.25" customHeight="1" x14ac:dyDescent="0.2">
      <c r="A131" s="144" t="str">
        <f>'t1'!A131</f>
        <v>RUOLO PROFESSIONALE - ASSISTENTE RELIGIOSO E.Q.</v>
      </c>
      <c r="B131" s="206" t="str">
        <f>'t1'!B131</f>
        <v>PEQ006</v>
      </c>
      <c r="C131" s="236"/>
      <c r="D131" s="237"/>
      <c r="E131" s="238"/>
      <c r="F131" s="237"/>
      <c r="G131" s="236"/>
      <c r="H131" s="237"/>
      <c r="I131" s="236"/>
      <c r="J131" s="237"/>
      <c r="K131" s="236"/>
      <c r="L131" s="237"/>
      <c r="M131" s="236"/>
      <c r="N131" s="237"/>
      <c r="O131" s="238"/>
      <c r="P131" s="239"/>
      <c r="Q131" s="236"/>
      <c r="R131" s="237"/>
      <c r="S131" s="236"/>
      <c r="T131" s="237"/>
      <c r="U131" s="236"/>
      <c r="V131" s="237"/>
      <c r="W131" s="240"/>
      <c r="X131" s="237"/>
      <c r="Y131" s="240"/>
      <c r="Z131" s="237"/>
      <c r="AA131" s="416">
        <f t="shared" ref="AA131:AB135" si="4">SUM(C131,E131,G131,I131,K131,M131,O131,Q131,S131,U131,W131,Y131)</f>
        <v>0</v>
      </c>
      <c r="AB131" s="417">
        <f t="shared" si="4"/>
        <v>0</v>
      </c>
      <c r="AC131" s="37">
        <f>'t1'!M131</f>
        <v>0</v>
      </c>
    </row>
    <row r="132" spans="1:29" ht="14.25" customHeight="1" x14ac:dyDescent="0.2">
      <c r="A132" s="144" t="str">
        <f>'t1'!A132</f>
        <v>RUOLO TECNICO - COLLABORATORE TECNICO PROFESSIONALE E.Q.</v>
      </c>
      <c r="B132" s="206" t="str">
        <f>'t1'!B132</f>
        <v>TEQ027</v>
      </c>
      <c r="C132" s="236"/>
      <c r="D132" s="237"/>
      <c r="E132" s="238"/>
      <c r="F132" s="237"/>
      <c r="G132" s="236"/>
      <c r="H132" s="237"/>
      <c r="I132" s="236"/>
      <c r="J132" s="237"/>
      <c r="K132" s="236"/>
      <c r="L132" s="237"/>
      <c r="M132" s="236"/>
      <c r="N132" s="237"/>
      <c r="O132" s="238"/>
      <c r="P132" s="239"/>
      <c r="Q132" s="236"/>
      <c r="R132" s="237"/>
      <c r="S132" s="236"/>
      <c r="T132" s="237"/>
      <c r="U132" s="236"/>
      <c r="V132" s="237"/>
      <c r="W132" s="240"/>
      <c r="X132" s="237"/>
      <c r="Y132" s="240"/>
      <c r="Z132" s="237"/>
      <c r="AA132" s="416">
        <f t="shared" si="4"/>
        <v>0</v>
      </c>
      <c r="AB132" s="417">
        <f t="shared" si="4"/>
        <v>0</v>
      </c>
      <c r="AC132" s="37">
        <f>'t1'!M132</f>
        <v>0</v>
      </c>
    </row>
    <row r="133" spans="1:29" ht="14.25" customHeight="1" x14ac:dyDescent="0.2">
      <c r="A133" s="144" t="str">
        <f>'t1'!A133</f>
        <v>RUOLO TECNICO - COLLAB. TEC. PROF. SENIOR A ESAURIMENTO E.Q.</v>
      </c>
      <c r="B133" s="206" t="str">
        <f>'t1'!B133</f>
        <v>TEQCTS</v>
      </c>
      <c r="C133" s="236"/>
      <c r="D133" s="237"/>
      <c r="E133" s="238"/>
      <c r="F133" s="237"/>
      <c r="G133" s="236"/>
      <c r="H133" s="237"/>
      <c r="I133" s="236"/>
      <c r="J133" s="237"/>
      <c r="K133" s="236"/>
      <c r="L133" s="237"/>
      <c r="M133" s="236"/>
      <c r="N133" s="237"/>
      <c r="O133" s="238"/>
      <c r="P133" s="239"/>
      <c r="Q133" s="236"/>
      <c r="R133" s="237"/>
      <c r="S133" s="236"/>
      <c r="T133" s="237"/>
      <c r="U133" s="236"/>
      <c r="V133" s="237"/>
      <c r="W133" s="240"/>
      <c r="X133" s="237"/>
      <c r="Y133" s="240"/>
      <c r="Z133" s="237"/>
      <c r="AA133" s="416">
        <f t="shared" si="4"/>
        <v>0</v>
      </c>
      <c r="AB133" s="417">
        <f t="shared" si="4"/>
        <v>0</v>
      </c>
      <c r="AC133" s="37">
        <f>'t1'!M133</f>
        <v>0</v>
      </c>
    </row>
    <row r="134" spans="1:29" ht="14.25" customHeight="1" x14ac:dyDescent="0.2">
      <c r="A134" s="144" t="str">
        <f>'t1'!A134</f>
        <v>RUOLO AMMINISTRATIVO - COLLAB. AMMINISTRATIVO PROFESS. E.Q.</v>
      </c>
      <c r="B134" s="206" t="str">
        <f>'t1'!B134</f>
        <v>AEQ029</v>
      </c>
      <c r="C134" s="236"/>
      <c r="D134" s="237"/>
      <c r="E134" s="238"/>
      <c r="F134" s="237"/>
      <c r="G134" s="236"/>
      <c r="H134" s="237"/>
      <c r="I134" s="236"/>
      <c r="J134" s="237"/>
      <c r="K134" s="236"/>
      <c r="L134" s="237"/>
      <c r="M134" s="236"/>
      <c r="N134" s="237"/>
      <c r="O134" s="238"/>
      <c r="P134" s="239"/>
      <c r="Q134" s="236"/>
      <c r="R134" s="237"/>
      <c r="S134" s="236"/>
      <c r="T134" s="237"/>
      <c r="U134" s="236"/>
      <c r="V134" s="237"/>
      <c r="W134" s="240"/>
      <c r="X134" s="237"/>
      <c r="Y134" s="240"/>
      <c r="Z134" s="237"/>
      <c r="AA134" s="416">
        <f t="shared" si="4"/>
        <v>0</v>
      </c>
      <c r="AB134" s="417">
        <f t="shared" si="4"/>
        <v>0</v>
      </c>
      <c r="AC134" s="37">
        <f>'t1'!M134</f>
        <v>0</v>
      </c>
    </row>
    <row r="135" spans="1:29" ht="14.25" customHeight="1" x14ac:dyDescent="0.2">
      <c r="A135" s="144" t="str">
        <f>'t1'!A135</f>
        <v>RUOLO AMM.VO - COLLAB. AMM.VO PROF. SENIOR ESAURIMENTO E.Q.</v>
      </c>
      <c r="B135" s="206" t="str">
        <f>'t1'!B135</f>
        <v>AEQCAS</v>
      </c>
      <c r="C135" s="236"/>
      <c r="D135" s="237"/>
      <c r="E135" s="238"/>
      <c r="F135" s="237"/>
      <c r="G135" s="236"/>
      <c r="H135" s="237"/>
      <c r="I135" s="236"/>
      <c r="J135" s="237"/>
      <c r="K135" s="236"/>
      <c r="L135" s="237"/>
      <c r="M135" s="236"/>
      <c r="N135" s="237"/>
      <c r="O135" s="238"/>
      <c r="P135" s="239"/>
      <c r="Q135" s="236"/>
      <c r="R135" s="237"/>
      <c r="S135" s="236"/>
      <c r="T135" s="237"/>
      <c r="U135" s="236"/>
      <c r="V135" s="237"/>
      <c r="W135" s="240"/>
      <c r="X135" s="237"/>
      <c r="Y135" s="240"/>
      <c r="Z135" s="237"/>
      <c r="AA135" s="416">
        <f t="shared" si="4"/>
        <v>0</v>
      </c>
      <c r="AB135" s="417">
        <f t="shared" si="4"/>
        <v>0</v>
      </c>
      <c r="AC135" s="37">
        <f>'t1'!M135</f>
        <v>0</v>
      </c>
    </row>
    <row r="136" spans="1:29" ht="14.25" customHeight="1" x14ac:dyDescent="0.2">
      <c r="A136" s="144" t="str">
        <f>'t1'!A136</f>
        <v>RUOLO SANITARIO - PROF. SANITARIE INFERMIERISTICHE</v>
      </c>
      <c r="B136" s="206" t="str">
        <f>'t1'!B136</f>
        <v>SPFINF</v>
      </c>
      <c r="C136" s="236"/>
      <c r="D136" s="237"/>
      <c r="E136" s="238"/>
      <c r="F136" s="237"/>
      <c r="G136" s="236"/>
      <c r="H136" s="237"/>
      <c r="I136" s="236"/>
      <c r="J136" s="237"/>
      <c r="K136" s="236"/>
      <c r="L136" s="237"/>
      <c r="M136" s="236"/>
      <c r="N136" s="237"/>
      <c r="O136" s="238"/>
      <c r="P136" s="239"/>
      <c r="Q136" s="236"/>
      <c r="R136" s="237"/>
      <c r="S136" s="236"/>
      <c r="T136" s="237"/>
      <c r="U136" s="236"/>
      <c r="V136" s="237"/>
      <c r="W136" s="240"/>
      <c r="X136" s="237"/>
      <c r="Y136" s="240"/>
      <c r="Z136" s="237"/>
      <c r="AA136" s="416">
        <f t="shared" si="2"/>
        <v>0</v>
      </c>
      <c r="AB136" s="417">
        <f t="shared" si="3"/>
        <v>0</v>
      </c>
      <c r="AC136" s="37">
        <f>'t1'!M136</f>
        <v>0</v>
      </c>
    </row>
    <row r="137" spans="1:29" ht="14.25" customHeight="1" x14ac:dyDescent="0.2">
      <c r="A137" s="144" t="str">
        <f>'t1'!A137</f>
        <v>RUOLO SANITARIO - PROF. SANITARIA OSTETRICA</v>
      </c>
      <c r="B137" s="206" t="str">
        <f>'t1'!B137</f>
        <v>SPFOST</v>
      </c>
      <c r="C137" s="236"/>
      <c r="D137" s="237"/>
      <c r="E137" s="238"/>
      <c r="F137" s="237"/>
      <c r="G137" s="236"/>
      <c r="H137" s="237"/>
      <c r="I137" s="236"/>
      <c r="J137" s="237"/>
      <c r="K137" s="236"/>
      <c r="L137" s="237"/>
      <c r="M137" s="236"/>
      <c r="N137" s="237"/>
      <c r="O137" s="238"/>
      <c r="P137" s="239"/>
      <c r="Q137" s="236"/>
      <c r="R137" s="237"/>
      <c r="S137" s="236"/>
      <c r="T137" s="237"/>
      <c r="U137" s="236"/>
      <c r="V137" s="237"/>
      <c r="W137" s="240"/>
      <c r="X137" s="237"/>
      <c r="Y137" s="240"/>
      <c r="Z137" s="237"/>
      <c r="AA137" s="416">
        <f t="shared" si="2"/>
        <v>0</v>
      </c>
      <c r="AB137" s="417">
        <f t="shared" si="3"/>
        <v>0</v>
      </c>
      <c r="AC137" s="37">
        <f>'t1'!M137</f>
        <v>0</v>
      </c>
    </row>
    <row r="138" spans="1:29" ht="14.25" customHeight="1" x14ac:dyDescent="0.2">
      <c r="A138" s="144" t="str">
        <f>'t1'!A138</f>
        <v>RUOLO SANITARIO - PROFESSIONI TECNICO SANITARIE</v>
      </c>
      <c r="B138" s="206" t="str">
        <f>'t1'!B138</f>
        <v>SPFTCN</v>
      </c>
      <c r="C138" s="236"/>
      <c r="D138" s="237"/>
      <c r="E138" s="238"/>
      <c r="F138" s="237"/>
      <c r="G138" s="236"/>
      <c r="H138" s="237"/>
      <c r="I138" s="236"/>
      <c r="J138" s="237"/>
      <c r="K138" s="236"/>
      <c r="L138" s="237"/>
      <c r="M138" s="236"/>
      <c r="N138" s="237"/>
      <c r="O138" s="238"/>
      <c r="P138" s="239"/>
      <c r="Q138" s="236"/>
      <c r="R138" s="237"/>
      <c r="S138" s="236"/>
      <c r="T138" s="237"/>
      <c r="U138" s="236"/>
      <c r="V138" s="237"/>
      <c r="W138" s="240"/>
      <c r="X138" s="237"/>
      <c r="Y138" s="240"/>
      <c r="Z138" s="237"/>
      <c r="AA138" s="416">
        <f t="shared" si="2"/>
        <v>0</v>
      </c>
      <c r="AB138" s="417">
        <f t="shared" si="3"/>
        <v>0</v>
      </c>
      <c r="AC138" s="37">
        <f>'t1'!M138</f>
        <v>0</v>
      </c>
    </row>
    <row r="139" spans="1:29" ht="14.25" customHeight="1" x14ac:dyDescent="0.2">
      <c r="A139" s="144" t="str">
        <f>'t1'!A139</f>
        <v>RUOLO SANITARIO - PROF. SANITARIE DELLA RIABILITAZIONE</v>
      </c>
      <c r="B139" s="206" t="str">
        <f>'t1'!B139</f>
        <v>SPFRAB</v>
      </c>
      <c r="C139" s="236"/>
      <c r="D139" s="237"/>
      <c r="E139" s="238"/>
      <c r="F139" s="237"/>
      <c r="G139" s="236"/>
      <c r="H139" s="237"/>
      <c r="I139" s="236"/>
      <c r="J139" s="237"/>
      <c r="K139" s="236"/>
      <c r="L139" s="237"/>
      <c r="M139" s="236"/>
      <c r="N139" s="237"/>
      <c r="O139" s="238"/>
      <c r="P139" s="239"/>
      <c r="Q139" s="236"/>
      <c r="R139" s="237"/>
      <c r="S139" s="236"/>
      <c r="T139" s="237"/>
      <c r="U139" s="236"/>
      <c r="V139" s="237"/>
      <c r="W139" s="240"/>
      <c r="X139" s="237"/>
      <c r="Y139" s="240"/>
      <c r="Z139" s="237"/>
      <c r="AA139" s="416">
        <f t="shared" si="2"/>
        <v>0</v>
      </c>
      <c r="AB139" s="417">
        <f t="shared" si="3"/>
        <v>0</v>
      </c>
      <c r="AC139" s="37">
        <f>'t1'!M139</f>
        <v>0</v>
      </c>
    </row>
    <row r="140" spans="1:29" ht="14.25" customHeight="1" x14ac:dyDescent="0.2">
      <c r="A140" s="144" t="str">
        <f>'t1'!A140</f>
        <v>RUOLO SANITARIO - PROF. SANITARIE DELLA PREVENZIONE</v>
      </c>
      <c r="B140" s="206" t="str">
        <f>'t1'!B140</f>
        <v>SPFPRV</v>
      </c>
      <c r="C140" s="236"/>
      <c r="D140" s="237"/>
      <c r="E140" s="238"/>
      <c r="F140" s="237"/>
      <c r="G140" s="236"/>
      <c r="H140" s="237"/>
      <c r="I140" s="236"/>
      <c r="J140" s="237"/>
      <c r="K140" s="236"/>
      <c r="L140" s="237"/>
      <c r="M140" s="236"/>
      <c r="N140" s="237"/>
      <c r="O140" s="238"/>
      <c r="P140" s="239"/>
      <c r="Q140" s="236"/>
      <c r="R140" s="237"/>
      <c r="S140" s="236"/>
      <c r="T140" s="237"/>
      <c r="U140" s="236"/>
      <c r="V140" s="237"/>
      <c r="W140" s="240"/>
      <c r="X140" s="237"/>
      <c r="Y140" s="240"/>
      <c r="Z140" s="237"/>
      <c r="AA140" s="416">
        <f t="shared" ref="AA140:AA157" si="5">SUM(C140,E140,G140,I140,K140,M140,O140,Q140,S140,U140,W140,Y140)</f>
        <v>0</v>
      </c>
      <c r="AB140" s="417">
        <f t="shared" ref="AB140:AB157" si="6">SUM(D140,F140,H140,J140,L140,N140,P140,R140,T140,V140,X140,Z140)</f>
        <v>0</v>
      </c>
      <c r="AC140" s="37">
        <f>'t1'!M140</f>
        <v>0</v>
      </c>
    </row>
    <row r="141" spans="1:29" ht="14.25" customHeight="1" x14ac:dyDescent="0.2">
      <c r="A141" s="144" t="str">
        <f>'t1'!A141</f>
        <v>RUOLO SANITARIO - PROF. SAN. INFERMIER. SENIOR A ESAURIMENTO</v>
      </c>
      <c r="B141" s="206" t="str">
        <f>'t1'!B141</f>
        <v>SPFINE</v>
      </c>
      <c r="C141" s="236"/>
      <c r="D141" s="237"/>
      <c r="E141" s="238"/>
      <c r="F141" s="237"/>
      <c r="G141" s="236"/>
      <c r="H141" s="237"/>
      <c r="I141" s="236"/>
      <c r="J141" s="237"/>
      <c r="K141" s="236"/>
      <c r="L141" s="237"/>
      <c r="M141" s="236"/>
      <c r="N141" s="237"/>
      <c r="O141" s="238"/>
      <c r="P141" s="239"/>
      <c r="Q141" s="236"/>
      <c r="R141" s="237"/>
      <c r="S141" s="236"/>
      <c r="T141" s="237"/>
      <c r="U141" s="236"/>
      <c r="V141" s="237"/>
      <c r="W141" s="240"/>
      <c r="X141" s="237"/>
      <c r="Y141" s="240"/>
      <c r="Z141" s="237"/>
      <c r="AA141" s="416">
        <f t="shared" si="5"/>
        <v>0</v>
      </c>
      <c r="AB141" s="417">
        <f t="shared" si="6"/>
        <v>0</v>
      </c>
      <c r="AC141" s="37">
        <f>'t1'!M141</f>
        <v>0</v>
      </c>
    </row>
    <row r="142" spans="1:29" ht="14.25" customHeight="1" x14ac:dyDescent="0.2">
      <c r="A142" s="144" t="str">
        <f>'t1'!A142</f>
        <v>RUOLO SANITARIO - ALTRI PROFILI SANIT. SENIOR A ESAURIMENTO</v>
      </c>
      <c r="B142" s="206" t="str">
        <f>'t1'!B142</f>
        <v>SPFASE</v>
      </c>
      <c r="C142" s="236"/>
      <c r="D142" s="237"/>
      <c r="E142" s="238"/>
      <c r="F142" s="237"/>
      <c r="G142" s="236"/>
      <c r="H142" s="237"/>
      <c r="I142" s="236"/>
      <c r="J142" s="237"/>
      <c r="K142" s="236"/>
      <c r="L142" s="237"/>
      <c r="M142" s="236"/>
      <c r="N142" s="237"/>
      <c r="O142" s="238"/>
      <c r="P142" s="239"/>
      <c r="Q142" s="236"/>
      <c r="R142" s="237"/>
      <c r="S142" s="236"/>
      <c r="T142" s="237"/>
      <c r="U142" s="236"/>
      <c r="V142" s="237"/>
      <c r="W142" s="240"/>
      <c r="X142" s="237"/>
      <c r="Y142" s="240"/>
      <c r="Z142" s="237"/>
      <c r="AA142" s="416">
        <f t="shared" si="5"/>
        <v>0</v>
      </c>
      <c r="AB142" s="417">
        <f t="shared" si="6"/>
        <v>0</v>
      </c>
      <c r="AC142" s="37">
        <f>'t1'!M142</f>
        <v>0</v>
      </c>
    </row>
    <row r="143" spans="1:29" ht="14.25" customHeight="1" x14ac:dyDescent="0.2">
      <c r="A143" s="144" t="str">
        <f>'t1'!A143</f>
        <v>RUOLO SOCIOSANITARIO - ASSISTENTE SOCIALE</v>
      </c>
      <c r="B143" s="206" t="str">
        <f>'t1'!B143</f>
        <v>KPFASC</v>
      </c>
      <c r="C143" s="236"/>
      <c r="D143" s="237"/>
      <c r="E143" s="238"/>
      <c r="F143" s="237"/>
      <c r="G143" s="236"/>
      <c r="H143" s="237"/>
      <c r="I143" s="236"/>
      <c r="J143" s="237"/>
      <c r="K143" s="236"/>
      <c r="L143" s="237"/>
      <c r="M143" s="236"/>
      <c r="N143" s="237"/>
      <c r="O143" s="238"/>
      <c r="P143" s="239"/>
      <c r="Q143" s="236"/>
      <c r="R143" s="237"/>
      <c r="S143" s="236"/>
      <c r="T143" s="237"/>
      <c r="U143" s="236"/>
      <c r="V143" s="237"/>
      <c r="W143" s="240"/>
      <c r="X143" s="237"/>
      <c r="Y143" s="240"/>
      <c r="Z143" s="237"/>
      <c r="AA143" s="416">
        <f t="shared" si="5"/>
        <v>0</v>
      </c>
      <c r="AB143" s="417">
        <f t="shared" si="6"/>
        <v>0</v>
      </c>
      <c r="AC143" s="37">
        <f>'t1'!M143</f>
        <v>0</v>
      </c>
    </row>
    <row r="144" spans="1:29" ht="14.25" customHeight="1" x14ac:dyDescent="0.2">
      <c r="A144" s="144" t="str">
        <f>'t1'!A144</f>
        <v>RUOLO SOCIOSANITARIO - ASSISTENTE SOC. SENIOR AD ESAURIMENTO</v>
      </c>
      <c r="B144" s="206" t="str">
        <f>'t1'!B144</f>
        <v>KPFSCE</v>
      </c>
      <c r="C144" s="236"/>
      <c r="D144" s="237"/>
      <c r="E144" s="238"/>
      <c r="F144" s="237"/>
      <c r="G144" s="236"/>
      <c r="H144" s="237"/>
      <c r="I144" s="236"/>
      <c r="J144" s="237"/>
      <c r="K144" s="236"/>
      <c r="L144" s="237"/>
      <c r="M144" s="236"/>
      <c r="N144" s="237"/>
      <c r="O144" s="238"/>
      <c r="P144" s="239"/>
      <c r="Q144" s="236"/>
      <c r="R144" s="237"/>
      <c r="S144" s="236"/>
      <c r="T144" s="237"/>
      <c r="U144" s="236"/>
      <c r="V144" s="237"/>
      <c r="W144" s="240"/>
      <c r="X144" s="237"/>
      <c r="Y144" s="240"/>
      <c r="Z144" s="237"/>
      <c r="AA144" s="416">
        <f t="shared" si="5"/>
        <v>0</v>
      </c>
      <c r="AB144" s="417">
        <f t="shared" si="6"/>
        <v>0</v>
      </c>
      <c r="AC144" s="37">
        <f>'t1'!M144</f>
        <v>0</v>
      </c>
    </row>
    <row r="145" spans="1:29" ht="14.25" customHeight="1" x14ac:dyDescent="0.2">
      <c r="A145" s="144" t="str">
        <f>'t1'!A145</f>
        <v>RUOLO PROFESSIONALE - SPECIALISTA DELLA COMUNIC. ISTIT.</v>
      </c>
      <c r="B145" s="206" t="str">
        <f>'t1'!B145</f>
        <v>PPF871</v>
      </c>
      <c r="C145" s="236"/>
      <c r="D145" s="237"/>
      <c r="E145" s="238"/>
      <c r="F145" s="237"/>
      <c r="G145" s="236"/>
      <c r="H145" s="237"/>
      <c r="I145" s="236"/>
      <c r="J145" s="237"/>
      <c r="K145" s="236"/>
      <c r="L145" s="237"/>
      <c r="M145" s="236"/>
      <c r="N145" s="237"/>
      <c r="O145" s="238"/>
      <c r="P145" s="239"/>
      <c r="Q145" s="236"/>
      <c r="R145" s="237"/>
      <c r="S145" s="236"/>
      <c r="T145" s="237"/>
      <c r="U145" s="236"/>
      <c r="V145" s="237"/>
      <c r="W145" s="240"/>
      <c r="X145" s="237"/>
      <c r="Y145" s="240"/>
      <c r="Z145" s="237"/>
      <c r="AA145" s="416">
        <f t="shared" si="5"/>
        <v>0</v>
      </c>
      <c r="AB145" s="417">
        <f t="shared" si="6"/>
        <v>0</v>
      </c>
      <c r="AC145" s="37">
        <f>'t1'!M145</f>
        <v>0</v>
      </c>
    </row>
    <row r="146" spans="1:29" ht="14.25" customHeight="1" x14ac:dyDescent="0.2">
      <c r="A146" s="144" t="str">
        <f>'t1'!A146</f>
        <v>RUOLO PROFESSIONALE - SPECIALISTA RAPPORTI CON I MEDIA</v>
      </c>
      <c r="B146" s="206" t="str">
        <f>'t1'!B146</f>
        <v>PPF872</v>
      </c>
      <c r="C146" s="236"/>
      <c r="D146" s="237"/>
      <c r="E146" s="238"/>
      <c r="F146" s="237"/>
      <c r="G146" s="236"/>
      <c r="H146" s="237"/>
      <c r="I146" s="236"/>
      <c r="J146" s="237"/>
      <c r="K146" s="236"/>
      <c r="L146" s="237"/>
      <c r="M146" s="236"/>
      <c r="N146" s="237"/>
      <c r="O146" s="238"/>
      <c r="P146" s="239"/>
      <c r="Q146" s="236"/>
      <c r="R146" s="237"/>
      <c r="S146" s="236"/>
      <c r="T146" s="237"/>
      <c r="U146" s="236"/>
      <c r="V146" s="237"/>
      <c r="W146" s="240"/>
      <c r="X146" s="237"/>
      <c r="Y146" s="240"/>
      <c r="Z146" s="237"/>
      <c r="AA146" s="416">
        <f t="shared" si="5"/>
        <v>0</v>
      </c>
      <c r="AB146" s="417">
        <f t="shared" si="6"/>
        <v>0</v>
      </c>
      <c r="AC146" s="37">
        <f>'t1'!M146</f>
        <v>0</v>
      </c>
    </row>
    <row r="147" spans="1:29" ht="14.25" customHeight="1" x14ac:dyDescent="0.2">
      <c r="A147" s="144" t="str">
        <f>'t1'!A147</f>
        <v>RUOLO PROFESSIONALE - ASSISTENTE RELIGIOSO</v>
      </c>
      <c r="B147" s="206" t="str">
        <f>'t1'!B147</f>
        <v>PPF006</v>
      </c>
      <c r="C147" s="236"/>
      <c r="D147" s="237"/>
      <c r="E147" s="238"/>
      <c r="F147" s="237"/>
      <c r="G147" s="236"/>
      <c r="H147" s="237"/>
      <c r="I147" s="236"/>
      <c r="J147" s="237"/>
      <c r="K147" s="236"/>
      <c r="L147" s="237"/>
      <c r="M147" s="236"/>
      <c r="N147" s="237"/>
      <c r="O147" s="238"/>
      <c r="P147" s="239"/>
      <c r="Q147" s="236"/>
      <c r="R147" s="237"/>
      <c r="S147" s="236"/>
      <c r="T147" s="237"/>
      <c r="U147" s="236"/>
      <c r="V147" s="237"/>
      <c r="W147" s="240"/>
      <c r="X147" s="237"/>
      <c r="Y147" s="240"/>
      <c r="Z147" s="237"/>
      <c r="AA147" s="416">
        <f t="shared" si="5"/>
        <v>0</v>
      </c>
      <c r="AB147" s="417">
        <f t="shared" si="6"/>
        <v>0</v>
      </c>
      <c r="AC147" s="37">
        <f>'t1'!M147</f>
        <v>0</v>
      </c>
    </row>
    <row r="148" spans="1:29" ht="14.25" customHeight="1" x14ac:dyDescent="0.2">
      <c r="A148" s="144" t="str">
        <f>'t1'!A148</f>
        <v>RUOLO TECNICO - COLLABORATORE TECNICO PROFESSIONALE</v>
      </c>
      <c r="B148" s="206" t="str">
        <f>'t1'!B148</f>
        <v>TPF026</v>
      </c>
      <c r="C148" s="236"/>
      <c r="D148" s="237"/>
      <c r="E148" s="238"/>
      <c r="F148" s="237"/>
      <c r="G148" s="236"/>
      <c r="H148" s="237"/>
      <c r="I148" s="236"/>
      <c r="J148" s="237"/>
      <c r="K148" s="236"/>
      <c r="L148" s="237"/>
      <c r="M148" s="236"/>
      <c r="N148" s="237"/>
      <c r="O148" s="238"/>
      <c r="P148" s="239"/>
      <c r="Q148" s="236"/>
      <c r="R148" s="237"/>
      <c r="S148" s="236"/>
      <c r="T148" s="237"/>
      <c r="U148" s="236"/>
      <c r="V148" s="237"/>
      <c r="W148" s="240"/>
      <c r="X148" s="237"/>
      <c r="Y148" s="240"/>
      <c r="Z148" s="237"/>
      <c r="AA148" s="416">
        <f t="shared" si="5"/>
        <v>0</v>
      </c>
      <c r="AB148" s="417">
        <f t="shared" si="6"/>
        <v>0</v>
      </c>
      <c r="AC148" s="37">
        <f>'t1'!M148</f>
        <v>0</v>
      </c>
    </row>
    <row r="149" spans="1:29" ht="14.25" customHeight="1" x14ac:dyDescent="0.2">
      <c r="A149" s="144" t="str">
        <f>'t1'!A149</f>
        <v>RUOLO TECNICO - COLLAB. TECNICO PROF. SENIOR AD ESAURIMENTO</v>
      </c>
      <c r="B149" s="206" t="str">
        <f>'t1'!B149</f>
        <v>TPFCTS</v>
      </c>
      <c r="C149" s="236"/>
      <c r="D149" s="237"/>
      <c r="E149" s="238"/>
      <c r="F149" s="237"/>
      <c r="G149" s="236"/>
      <c r="H149" s="237"/>
      <c r="I149" s="236"/>
      <c r="J149" s="237"/>
      <c r="K149" s="236"/>
      <c r="L149" s="237"/>
      <c r="M149" s="236"/>
      <c r="N149" s="237"/>
      <c r="O149" s="238"/>
      <c r="P149" s="239"/>
      <c r="Q149" s="236"/>
      <c r="R149" s="237"/>
      <c r="S149" s="236"/>
      <c r="T149" s="237"/>
      <c r="U149" s="236"/>
      <c r="V149" s="237"/>
      <c r="W149" s="240"/>
      <c r="X149" s="237"/>
      <c r="Y149" s="240"/>
      <c r="Z149" s="237"/>
      <c r="AA149" s="416">
        <f t="shared" si="5"/>
        <v>0</v>
      </c>
      <c r="AB149" s="417">
        <f t="shared" si="6"/>
        <v>0</v>
      </c>
      <c r="AC149" s="37">
        <f>'t1'!M149</f>
        <v>0</v>
      </c>
    </row>
    <row r="150" spans="1:29" ht="14.25" customHeight="1" x14ac:dyDescent="0.2">
      <c r="A150" s="144" t="str">
        <f>'t1'!A150</f>
        <v>RUOLO AMMINISTRATIVO - COLLAB. AMMINISTRATIVO PROFESS.</v>
      </c>
      <c r="B150" s="206" t="str">
        <f>'t1'!B150</f>
        <v>APF028</v>
      </c>
      <c r="C150" s="236"/>
      <c r="D150" s="237"/>
      <c r="E150" s="238"/>
      <c r="F150" s="237"/>
      <c r="G150" s="236"/>
      <c r="H150" s="237"/>
      <c r="I150" s="236"/>
      <c r="J150" s="237"/>
      <c r="K150" s="236"/>
      <c r="L150" s="237"/>
      <c r="M150" s="236"/>
      <c r="N150" s="237"/>
      <c r="O150" s="238"/>
      <c r="P150" s="239"/>
      <c r="Q150" s="236"/>
      <c r="R150" s="237"/>
      <c r="S150" s="236"/>
      <c r="T150" s="237"/>
      <c r="U150" s="236"/>
      <c r="V150" s="237"/>
      <c r="W150" s="240"/>
      <c r="X150" s="237"/>
      <c r="Y150" s="240"/>
      <c r="Z150" s="237"/>
      <c r="AA150" s="416">
        <f t="shared" si="5"/>
        <v>0</v>
      </c>
      <c r="AB150" s="417">
        <f t="shared" si="6"/>
        <v>0</v>
      </c>
      <c r="AC150" s="37">
        <f>'t1'!M150</f>
        <v>0</v>
      </c>
    </row>
    <row r="151" spans="1:29" ht="14.25" customHeight="1" x14ac:dyDescent="0.2">
      <c r="A151" s="144" t="str">
        <f>'t1'!A151</f>
        <v>RUOLO AMM.VO - COLLAB. AMM.VO PROFESS. SENIOR AD ESAURIMENTO</v>
      </c>
      <c r="B151" s="206" t="str">
        <f>'t1'!B151</f>
        <v>APFCAS</v>
      </c>
      <c r="C151" s="236"/>
      <c r="D151" s="237"/>
      <c r="E151" s="238"/>
      <c r="F151" s="237"/>
      <c r="G151" s="236"/>
      <c r="H151" s="237"/>
      <c r="I151" s="236"/>
      <c r="J151" s="237"/>
      <c r="K151" s="236"/>
      <c r="L151" s="237"/>
      <c r="M151" s="236"/>
      <c r="N151" s="237"/>
      <c r="O151" s="238"/>
      <c r="P151" s="239"/>
      <c r="Q151" s="236"/>
      <c r="R151" s="237"/>
      <c r="S151" s="236"/>
      <c r="T151" s="237"/>
      <c r="U151" s="236"/>
      <c r="V151" s="237"/>
      <c r="W151" s="240"/>
      <c r="X151" s="237"/>
      <c r="Y151" s="240"/>
      <c r="Z151" s="237"/>
      <c r="AA151" s="416">
        <f t="shared" si="5"/>
        <v>0</v>
      </c>
      <c r="AB151" s="417">
        <f t="shared" si="6"/>
        <v>0</v>
      </c>
      <c r="AC151" s="37">
        <f>'t1'!M151</f>
        <v>0</v>
      </c>
    </row>
    <row r="152" spans="1:29" ht="14.25" customHeight="1" x14ac:dyDescent="0.2">
      <c r="A152" s="144" t="str">
        <f>'t1'!A152</f>
        <v>RUOLO SANITARIO - PROFILI AREA ASSITENTI AD ESAURIMENTO</v>
      </c>
      <c r="B152" s="206" t="str">
        <f>'t1'!B152</f>
        <v>SAT162</v>
      </c>
      <c r="C152" s="236"/>
      <c r="D152" s="237"/>
      <c r="E152" s="238"/>
      <c r="F152" s="237"/>
      <c r="G152" s="236"/>
      <c r="H152" s="237"/>
      <c r="I152" s="236"/>
      <c r="J152" s="237"/>
      <c r="K152" s="236"/>
      <c r="L152" s="237"/>
      <c r="M152" s="236"/>
      <c r="N152" s="237"/>
      <c r="O152" s="238"/>
      <c r="P152" s="239"/>
      <c r="Q152" s="236"/>
      <c r="R152" s="237"/>
      <c r="S152" s="236"/>
      <c r="T152" s="237"/>
      <c r="U152" s="236"/>
      <c r="V152" s="237"/>
      <c r="W152" s="240"/>
      <c r="X152" s="237"/>
      <c r="Y152" s="240"/>
      <c r="Z152" s="237"/>
      <c r="AA152" s="416">
        <f t="shared" si="5"/>
        <v>0</v>
      </c>
      <c r="AB152" s="417">
        <f t="shared" si="6"/>
        <v>0</v>
      </c>
      <c r="AC152" s="37">
        <f>'t1'!M152</f>
        <v>0</v>
      </c>
    </row>
    <row r="153" spans="1:29" ht="14.25" customHeight="1" x14ac:dyDescent="0.2">
      <c r="A153" s="144" t="str">
        <f>'t1'!A153</f>
        <v>RUOLO SOCIOSANITARIO - OPERATORE SOCIOSANITARIO SENIOR</v>
      </c>
      <c r="B153" s="206" t="str">
        <f>'t1'!B153</f>
        <v>KAT660</v>
      </c>
      <c r="C153" s="236"/>
      <c r="D153" s="237"/>
      <c r="E153" s="238"/>
      <c r="F153" s="237"/>
      <c r="G153" s="236"/>
      <c r="H153" s="237"/>
      <c r="I153" s="236"/>
      <c r="J153" s="237"/>
      <c r="K153" s="236"/>
      <c r="L153" s="237"/>
      <c r="M153" s="236"/>
      <c r="N153" s="237"/>
      <c r="O153" s="238"/>
      <c r="P153" s="239"/>
      <c r="Q153" s="236"/>
      <c r="R153" s="237"/>
      <c r="S153" s="236"/>
      <c r="T153" s="237"/>
      <c r="U153" s="236"/>
      <c r="V153" s="237"/>
      <c r="W153" s="240"/>
      <c r="X153" s="237"/>
      <c r="Y153" s="240"/>
      <c r="Z153" s="237"/>
      <c r="AA153" s="416">
        <f t="shared" si="5"/>
        <v>0</v>
      </c>
      <c r="AB153" s="417">
        <f t="shared" si="6"/>
        <v>0</v>
      </c>
      <c r="AC153" s="37">
        <f>'t1'!M153</f>
        <v>0</v>
      </c>
    </row>
    <row r="154" spans="1:29" ht="14.25" customHeight="1" x14ac:dyDescent="0.2">
      <c r="A154" s="144" t="str">
        <f>'t1'!A154</f>
        <v>RUOLO SOCIOSANITARIO - PROFILI AREA ASSITENTI AD ESAURIMENTO</v>
      </c>
      <c r="B154" s="206" t="str">
        <f>'t1'!B154</f>
        <v>KAT162</v>
      </c>
      <c r="C154" s="236"/>
      <c r="D154" s="237"/>
      <c r="E154" s="238"/>
      <c r="F154" s="237"/>
      <c r="G154" s="236"/>
      <c r="H154" s="237"/>
      <c r="I154" s="236"/>
      <c r="J154" s="237"/>
      <c r="K154" s="236"/>
      <c r="L154" s="237"/>
      <c r="M154" s="236"/>
      <c r="N154" s="237"/>
      <c r="O154" s="238"/>
      <c r="P154" s="239"/>
      <c r="Q154" s="236"/>
      <c r="R154" s="237"/>
      <c r="S154" s="236"/>
      <c r="T154" s="237"/>
      <c r="U154" s="236"/>
      <c r="V154" s="237"/>
      <c r="W154" s="240"/>
      <c r="X154" s="237"/>
      <c r="Y154" s="240"/>
      <c r="Z154" s="237"/>
      <c r="AA154" s="416">
        <f t="shared" si="5"/>
        <v>0</v>
      </c>
      <c r="AB154" s="417">
        <f t="shared" si="6"/>
        <v>0</v>
      </c>
      <c r="AC154" s="37">
        <f>'t1'!M154</f>
        <v>0</v>
      </c>
    </row>
    <row r="155" spans="1:29" ht="14.25" customHeight="1" x14ac:dyDescent="0.2">
      <c r="A155" s="144" t="str">
        <f>'t1'!A155</f>
        <v>RUOLO PROFESSIONALE - ASSISTENTE DELLINFORMAZIONE</v>
      </c>
      <c r="B155" s="206" t="str">
        <f>'t1'!B155</f>
        <v>PATINZ</v>
      </c>
      <c r="C155" s="236"/>
      <c r="D155" s="237"/>
      <c r="E155" s="238"/>
      <c r="F155" s="237"/>
      <c r="G155" s="236"/>
      <c r="H155" s="237"/>
      <c r="I155" s="236"/>
      <c r="J155" s="237"/>
      <c r="K155" s="236"/>
      <c r="L155" s="237"/>
      <c r="M155" s="236"/>
      <c r="N155" s="237"/>
      <c r="O155" s="238"/>
      <c r="P155" s="239"/>
      <c r="Q155" s="236"/>
      <c r="R155" s="237"/>
      <c r="S155" s="236"/>
      <c r="T155" s="237"/>
      <c r="U155" s="236"/>
      <c r="V155" s="237"/>
      <c r="W155" s="240"/>
      <c r="X155" s="237"/>
      <c r="Y155" s="240"/>
      <c r="Z155" s="237"/>
      <c r="AA155" s="416">
        <f t="shared" si="5"/>
        <v>0</v>
      </c>
      <c r="AB155" s="417">
        <f t="shared" si="6"/>
        <v>0</v>
      </c>
      <c r="AC155" s="37">
        <f>'t1'!M155</f>
        <v>0</v>
      </c>
    </row>
    <row r="156" spans="1:29" ht="14.25" customHeight="1" x14ac:dyDescent="0.2">
      <c r="A156" s="144" t="str">
        <f>'t1'!A156</f>
        <v>RUOLO TECNICO - ASSISTENTE INFORMATICO</v>
      </c>
      <c r="B156" s="206" t="str">
        <f>'t1'!B156</f>
        <v>TATIFC</v>
      </c>
      <c r="C156" s="236"/>
      <c r="D156" s="237"/>
      <c r="E156" s="238"/>
      <c r="F156" s="237"/>
      <c r="G156" s="236"/>
      <c r="H156" s="237"/>
      <c r="I156" s="236"/>
      <c r="J156" s="237"/>
      <c r="K156" s="236"/>
      <c r="L156" s="237"/>
      <c r="M156" s="236"/>
      <c r="N156" s="237"/>
      <c r="O156" s="238"/>
      <c r="P156" s="239"/>
      <c r="Q156" s="236"/>
      <c r="R156" s="237"/>
      <c r="S156" s="236"/>
      <c r="T156" s="237"/>
      <c r="U156" s="236"/>
      <c r="V156" s="237"/>
      <c r="W156" s="240"/>
      <c r="X156" s="237"/>
      <c r="Y156" s="240"/>
      <c r="Z156" s="237"/>
      <c r="AA156" s="416">
        <f t="shared" si="5"/>
        <v>0</v>
      </c>
      <c r="AB156" s="417">
        <f t="shared" si="6"/>
        <v>0</v>
      </c>
      <c r="AC156" s="37">
        <f>'t1'!M156</f>
        <v>0</v>
      </c>
    </row>
    <row r="157" spans="1:29" ht="14.25" customHeight="1" x14ac:dyDescent="0.2">
      <c r="A157" s="144" t="str">
        <f>'t1'!A157</f>
        <v>RUOLO TECNICO - ASSISTENTE TECNICO</v>
      </c>
      <c r="B157" s="206" t="str">
        <f>'t1'!B157</f>
        <v>TAT119</v>
      </c>
      <c r="C157" s="236"/>
      <c r="D157" s="237"/>
      <c r="E157" s="238"/>
      <c r="F157" s="237"/>
      <c r="G157" s="236"/>
      <c r="H157" s="237"/>
      <c r="I157" s="236"/>
      <c r="J157" s="237"/>
      <c r="K157" s="236"/>
      <c r="L157" s="237"/>
      <c r="M157" s="236"/>
      <c r="N157" s="237"/>
      <c r="O157" s="238"/>
      <c r="P157" s="239"/>
      <c r="Q157" s="236"/>
      <c r="R157" s="237"/>
      <c r="S157" s="236"/>
      <c r="T157" s="237"/>
      <c r="U157" s="236"/>
      <c r="V157" s="237"/>
      <c r="W157" s="240"/>
      <c r="X157" s="237"/>
      <c r="Y157" s="240"/>
      <c r="Z157" s="237"/>
      <c r="AA157" s="416">
        <f t="shared" si="5"/>
        <v>0</v>
      </c>
      <c r="AB157" s="417">
        <f t="shared" si="6"/>
        <v>0</v>
      </c>
      <c r="AC157" s="37">
        <f>'t1'!M157</f>
        <v>0</v>
      </c>
    </row>
    <row r="158" spans="1:29" ht="14.25" customHeight="1" x14ac:dyDescent="0.2">
      <c r="A158" s="144" t="str">
        <f>'t1'!A158</f>
        <v>RUOLO TECNICO - PROFILI AREA ASSITENTI AD ESAURIMENTO</v>
      </c>
      <c r="B158" s="206" t="str">
        <f>'t1'!B158</f>
        <v>TAT162</v>
      </c>
      <c r="C158" s="236"/>
      <c r="D158" s="237"/>
      <c r="E158" s="238"/>
      <c r="F158" s="237"/>
      <c r="G158" s="236"/>
      <c r="H158" s="237"/>
      <c r="I158" s="236"/>
      <c r="J158" s="237"/>
      <c r="K158" s="236"/>
      <c r="L158" s="237"/>
      <c r="M158" s="236"/>
      <c r="N158" s="237"/>
      <c r="O158" s="238"/>
      <c r="P158" s="239"/>
      <c r="Q158" s="236"/>
      <c r="R158" s="237"/>
      <c r="S158" s="236"/>
      <c r="T158" s="237"/>
      <c r="U158" s="236"/>
      <c r="V158" s="237"/>
      <c r="W158" s="240"/>
      <c r="X158" s="237"/>
      <c r="Y158" s="240"/>
      <c r="Z158" s="237"/>
      <c r="AA158" s="416">
        <f t="shared" ref="AA158:AA167" si="7">SUM(C158,E158,G158,I158,K158,M158,O158,Q158,S158,U158,W158,Y158)</f>
        <v>0</v>
      </c>
      <c r="AB158" s="417">
        <f t="shared" ref="AB158:AB167" si="8">SUM(D158,F158,H158,J158,L158,N158,P158,R158,T158,V158,X158,Z158)</f>
        <v>0</v>
      </c>
      <c r="AC158" s="37">
        <f>'t1'!M158</f>
        <v>0</v>
      </c>
    </row>
    <row r="159" spans="1:29" ht="14.25" customHeight="1" x14ac:dyDescent="0.2">
      <c r="A159" s="144" t="str">
        <f>'t1'!A159</f>
        <v>RUOLO AMMINISTRATIVO - ASSISTENTE AMMINISTRATIVO</v>
      </c>
      <c r="B159" s="206" t="str">
        <f>'t1'!B159</f>
        <v>AAT117</v>
      </c>
      <c r="C159" s="236"/>
      <c r="D159" s="237"/>
      <c r="E159" s="238"/>
      <c r="F159" s="237"/>
      <c r="G159" s="236"/>
      <c r="H159" s="237"/>
      <c r="I159" s="236"/>
      <c r="J159" s="237"/>
      <c r="K159" s="236"/>
      <c r="L159" s="237"/>
      <c r="M159" s="236"/>
      <c r="N159" s="237"/>
      <c r="O159" s="238"/>
      <c r="P159" s="239"/>
      <c r="Q159" s="236"/>
      <c r="R159" s="237"/>
      <c r="S159" s="236"/>
      <c r="T159" s="237"/>
      <c r="U159" s="236"/>
      <c r="V159" s="237"/>
      <c r="W159" s="240"/>
      <c r="X159" s="237"/>
      <c r="Y159" s="240"/>
      <c r="Z159" s="237"/>
      <c r="AA159" s="416">
        <f t="shared" si="7"/>
        <v>0</v>
      </c>
      <c r="AB159" s="417">
        <f t="shared" si="8"/>
        <v>0</v>
      </c>
      <c r="AC159" s="37">
        <f>'t1'!M159</f>
        <v>0</v>
      </c>
    </row>
    <row r="160" spans="1:29" ht="14.25" customHeight="1" x14ac:dyDescent="0.2">
      <c r="A160" s="144" t="str">
        <f>'t1'!A160</f>
        <v>RUOLO SOCIOSANITARIO - OPERATORE SOCIOSANITARIO</v>
      </c>
      <c r="B160" s="206" t="str">
        <f>'t1'!B160</f>
        <v>KOP660</v>
      </c>
      <c r="C160" s="236"/>
      <c r="D160" s="237"/>
      <c r="E160" s="238"/>
      <c r="F160" s="237"/>
      <c r="G160" s="236"/>
      <c r="H160" s="237"/>
      <c r="I160" s="236"/>
      <c r="J160" s="237"/>
      <c r="K160" s="236"/>
      <c r="L160" s="237"/>
      <c r="M160" s="236"/>
      <c r="N160" s="237"/>
      <c r="O160" s="238"/>
      <c r="P160" s="239"/>
      <c r="Q160" s="236"/>
      <c r="R160" s="237"/>
      <c r="S160" s="236"/>
      <c r="T160" s="237"/>
      <c r="U160" s="236"/>
      <c r="V160" s="237"/>
      <c r="W160" s="240"/>
      <c r="X160" s="237"/>
      <c r="Y160" s="240"/>
      <c r="Z160" s="237"/>
      <c r="AA160" s="416">
        <f t="shared" si="7"/>
        <v>0</v>
      </c>
      <c r="AB160" s="417">
        <f t="shared" si="8"/>
        <v>0</v>
      </c>
      <c r="AC160" s="37">
        <f>'t1'!M160</f>
        <v>0</v>
      </c>
    </row>
    <row r="161" spans="1:29" ht="14.25" customHeight="1" x14ac:dyDescent="0.2">
      <c r="A161" s="144" t="str">
        <f>'t1'!A161</f>
        <v>RUOLO TECNICO - OPERATORE TECNICO SPECIALIZZATO</v>
      </c>
      <c r="B161" s="206" t="str">
        <f>'t1'!B161</f>
        <v>TOP059</v>
      </c>
      <c r="C161" s="236"/>
      <c r="D161" s="237"/>
      <c r="E161" s="238"/>
      <c r="F161" s="237"/>
      <c r="G161" s="236"/>
      <c r="H161" s="237"/>
      <c r="I161" s="236"/>
      <c r="J161" s="237"/>
      <c r="K161" s="236"/>
      <c r="L161" s="237"/>
      <c r="M161" s="236"/>
      <c r="N161" s="237"/>
      <c r="O161" s="238"/>
      <c r="P161" s="239"/>
      <c r="Q161" s="236"/>
      <c r="R161" s="237"/>
      <c r="S161" s="236"/>
      <c r="T161" s="237"/>
      <c r="U161" s="236"/>
      <c r="V161" s="237"/>
      <c r="W161" s="240"/>
      <c r="X161" s="237"/>
      <c r="Y161" s="240"/>
      <c r="Z161" s="237"/>
      <c r="AA161" s="416">
        <f t="shared" si="7"/>
        <v>0</v>
      </c>
      <c r="AB161" s="417">
        <f t="shared" si="8"/>
        <v>0</v>
      </c>
      <c r="AC161" s="37">
        <f>'t1'!M161</f>
        <v>0</v>
      </c>
    </row>
    <row r="162" spans="1:29" ht="14.25" customHeight="1" x14ac:dyDescent="0.2">
      <c r="A162" s="144" t="str">
        <f>'t1'!A162</f>
        <v>RUOLO AMMINISTRATIVO - COADIUTORE AMMINISTRATIVO SENIOR</v>
      </c>
      <c r="B162" s="206" t="str">
        <f>'t1'!B162</f>
        <v>AOP870</v>
      </c>
      <c r="C162" s="236"/>
      <c r="D162" s="237"/>
      <c r="E162" s="238"/>
      <c r="F162" s="237"/>
      <c r="G162" s="236"/>
      <c r="H162" s="237"/>
      <c r="I162" s="236"/>
      <c r="J162" s="237"/>
      <c r="K162" s="236"/>
      <c r="L162" s="237"/>
      <c r="M162" s="236"/>
      <c r="N162" s="237"/>
      <c r="O162" s="238"/>
      <c r="P162" s="239"/>
      <c r="Q162" s="236"/>
      <c r="R162" s="237"/>
      <c r="S162" s="236"/>
      <c r="T162" s="237"/>
      <c r="U162" s="236"/>
      <c r="V162" s="237"/>
      <c r="W162" s="240"/>
      <c r="X162" s="237"/>
      <c r="Y162" s="240"/>
      <c r="Z162" s="237"/>
      <c r="AA162" s="416">
        <f t="shared" si="7"/>
        <v>0</v>
      </c>
      <c r="AB162" s="417">
        <f t="shared" si="8"/>
        <v>0</v>
      </c>
      <c r="AC162" s="37">
        <f>'t1'!M162</f>
        <v>0</v>
      </c>
    </row>
    <row r="163" spans="1:29" ht="14.25" customHeight="1" x14ac:dyDescent="0.2">
      <c r="A163" s="144" t="str">
        <f>'t1'!A163</f>
        <v>PROFILI AREA DEGLI OPERATORI AD ESAURIMENTO</v>
      </c>
      <c r="B163" s="206" t="str">
        <f>'t1'!B163</f>
        <v>0OP269</v>
      </c>
      <c r="C163" s="236"/>
      <c r="D163" s="237"/>
      <c r="E163" s="238"/>
      <c r="F163" s="237"/>
      <c r="G163" s="236"/>
      <c r="H163" s="237"/>
      <c r="I163" s="236"/>
      <c r="J163" s="237"/>
      <c r="K163" s="236"/>
      <c r="L163" s="237"/>
      <c r="M163" s="236"/>
      <c r="N163" s="237"/>
      <c r="O163" s="238"/>
      <c r="P163" s="239"/>
      <c r="Q163" s="236"/>
      <c r="R163" s="237"/>
      <c r="S163" s="236"/>
      <c r="T163" s="237"/>
      <c r="U163" s="236"/>
      <c r="V163" s="237"/>
      <c r="W163" s="240"/>
      <c r="X163" s="237"/>
      <c r="Y163" s="240"/>
      <c r="Z163" s="237"/>
      <c r="AA163" s="416">
        <f t="shared" si="7"/>
        <v>0</v>
      </c>
      <c r="AB163" s="417">
        <f t="shared" si="8"/>
        <v>0</v>
      </c>
      <c r="AC163" s="37">
        <f>'t1'!M163</f>
        <v>0</v>
      </c>
    </row>
    <row r="164" spans="1:29" ht="14.25" customHeight="1" x14ac:dyDescent="0.2">
      <c r="A164" s="144" t="str">
        <f>'t1'!A164</f>
        <v>RUOLO TECNICO - OPERATORE TECNICO</v>
      </c>
      <c r="B164" s="206" t="str">
        <f>'t1'!B164</f>
        <v>TPT092</v>
      </c>
      <c r="C164" s="236"/>
      <c r="D164" s="237"/>
      <c r="E164" s="238"/>
      <c r="F164" s="237"/>
      <c r="G164" s="236"/>
      <c r="H164" s="237"/>
      <c r="I164" s="236"/>
      <c r="J164" s="237"/>
      <c r="K164" s="236"/>
      <c r="L164" s="237"/>
      <c r="M164" s="236"/>
      <c r="N164" s="237"/>
      <c r="O164" s="238"/>
      <c r="P164" s="239"/>
      <c r="Q164" s="236"/>
      <c r="R164" s="237"/>
      <c r="S164" s="236"/>
      <c r="T164" s="237"/>
      <c r="U164" s="236"/>
      <c r="V164" s="237"/>
      <c r="W164" s="240"/>
      <c r="X164" s="237"/>
      <c r="Y164" s="240"/>
      <c r="Z164" s="237"/>
      <c r="AA164" s="416">
        <f t="shared" si="7"/>
        <v>0</v>
      </c>
      <c r="AB164" s="417">
        <f t="shared" si="8"/>
        <v>0</v>
      </c>
      <c r="AC164" s="37">
        <f>'t1'!M164</f>
        <v>0</v>
      </c>
    </row>
    <row r="165" spans="1:29" ht="14.25" customHeight="1" x14ac:dyDescent="0.2">
      <c r="A165" s="144" t="str">
        <f>'t1'!A165</f>
        <v>RUOLO AMMINISTRATIVO - COADIUTORE AMMINISTRATIVO</v>
      </c>
      <c r="B165" s="206" t="str">
        <f>'t1'!B165</f>
        <v>APT017</v>
      </c>
      <c r="C165" s="236"/>
      <c r="D165" s="237"/>
      <c r="E165" s="238"/>
      <c r="F165" s="237"/>
      <c r="G165" s="236"/>
      <c r="H165" s="237"/>
      <c r="I165" s="236"/>
      <c r="J165" s="237"/>
      <c r="K165" s="236"/>
      <c r="L165" s="237"/>
      <c r="M165" s="236"/>
      <c r="N165" s="237"/>
      <c r="O165" s="238"/>
      <c r="P165" s="239"/>
      <c r="Q165" s="236"/>
      <c r="R165" s="237"/>
      <c r="S165" s="236"/>
      <c r="T165" s="237"/>
      <c r="U165" s="236"/>
      <c r="V165" s="237"/>
      <c r="W165" s="240"/>
      <c r="X165" s="237"/>
      <c r="Y165" s="240"/>
      <c r="Z165" s="237"/>
      <c r="AA165" s="416">
        <f t="shared" si="7"/>
        <v>0</v>
      </c>
      <c r="AB165" s="417">
        <f t="shared" si="8"/>
        <v>0</v>
      </c>
      <c r="AC165" s="37">
        <f>'t1'!M165</f>
        <v>0</v>
      </c>
    </row>
    <row r="166" spans="1:29" ht="14.25" customHeight="1" x14ac:dyDescent="0.2">
      <c r="A166" s="144" t="str">
        <f>'t1'!A166</f>
        <v>PROFILI AREA PERSONALE DI SUPPORTO AD ESAURIMENTO</v>
      </c>
      <c r="B166" s="206" t="str">
        <f>'t1'!B166</f>
        <v>0PTSPR</v>
      </c>
      <c r="C166" s="236"/>
      <c r="D166" s="237"/>
      <c r="E166" s="238"/>
      <c r="F166" s="237"/>
      <c r="G166" s="236"/>
      <c r="H166" s="237"/>
      <c r="I166" s="236"/>
      <c r="J166" s="237"/>
      <c r="K166" s="236"/>
      <c r="L166" s="237"/>
      <c r="M166" s="236"/>
      <c r="N166" s="237"/>
      <c r="O166" s="238"/>
      <c r="P166" s="239"/>
      <c r="Q166" s="236"/>
      <c r="R166" s="237"/>
      <c r="S166" s="236"/>
      <c r="T166" s="237"/>
      <c r="U166" s="236"/>
      <c r="V166" s="237"/>
      <c r="W166" s="240"/>
      <c r="X166" s="237"/>
      <c r="Y166" s="240"/>
      <c r="Z166" s="237"/>
      <c r="AA166" s="416">
        <f t="shared" si="7"/>
        <v>0</v>
      </c>
      <c r="AB166" s="417">
        <f t="shared" si="8"/>
        <v>0</v>
      </c>
      <c r="AC166" s="37">
        <f>'t1'!M166</f>
        <v>0</v>
      </c>
    </row>
    <row r="167" spans="1:29" ht="14.25" customHeight="1" thickBot="1" x14ac:dyDescent="0.25">
      <c r="A167" s="144" t="str">
        <f>'t1'!A167</f>
        <v>CONTRATTISTI</v>
      </c>
      <c r="B167" s="206" t="str">
        <f>'t1'!B167</f>
        <v>000061</v>
      </c>
      <c r="C167" s="236"/>
      <c r="D167" s="237"/>
      <c r="E167" s="238"/>
      <c r="F167" s="237"/>
      <c r="G167" s="236"/>
      <c r="H167" s="237"/>
      <c r="I167" s="236"/>
      <c r="J167" s="237"/>
      <c r="K167" s="236"/>
      <c r="L167" s="237"/>
      <c r="M167" s="236"/>
      <c r="N167" s="237"/>
      <c r="O167" s="238"/>
      <c r="P167" s="239"/>
      <c r="Q167" s="236"/>
      <c r="R167" s="237"/>
      <c r="S167" s="236"/>
      <c r="T167" s="237"/>
      <c r="U167" s="236"/>
      <c r="V167" s="237"/>
      <c r="W167" s="240"/>
      <c r="X167" s="237"/>
      <c r="Y167" s="240"/>
      <c r="Z167" s="237"/>
      <c r="AA167" s="416">
        <f t="shared" si="7"/>
        <v>0</v>
      </c>
      <c r="AB167" s="417">
        <f t="shared" si="8"/>
        <v>0</v>
      </c>
      <c r="AC167" s="37">
        <f>'t1'!M167</f>
        <v>0</v>
      </c>
    </row>
    <row r="168" spans="1:29" ht="16.5" customHeight="1" thickTop="1" thickBot="1" x14ac:dyDescent="0.25">
      <c r="A168" s="50" t="s">
        <v>265</v>
      </c>
      <c r="B168" s="51"/>
      <c r="C168" s="418">
        <f>SUM(C6:C167)</f>
        <v>0</v>
      </c>
      <c r="D168" s="420">
        <f t="shared" ref="D168:AB168" si="9">SUM(D6:D167)</f>
        <v>0</v>
      </c>
      <c r="E168" s="418">
        <f t="shared" si="9"/>
        <v>0</v>
      </c>
      <c r="F168" s="420">
        <f t="shared" si="9"/>
        <v>0</v>
      </c>
      <c r="G168" s="418">
        <f t="shared" si="9"/>
        <v>0</v>
      </c>
      <c r="H168" s="420">
        <f t="shared" si="9"/>
        <v>0</v>
      </c>
      <c r="I168" s="418">
        <f t="shared" si="9"/>
        <v>0</v>
      </c>
      <c r="J168" s="420">
        <f t="shared" si="9"/>
        <v>0</v>
      </c>
      <c r="K168" s="418">
        <f t="shared" si="9"/>
        <v>0</v>
      </c>
      <c r="L168" s="420">
        <f t="shared" si="9"/>
        <v>0</v>
      </c>
      <c r="M168" s="418">
        <f t="shared" si="9"/>
        <v>0</v>
      </c>
      <c r="N168" s="420">
        <f t="shared" si="9"/>
        <v>0</v>
      </c>
      <c r="O168" s="418">
        <f t="shared" si="9"/>
        <v>0</v>
      </c>
      <c r="P168" s="420">
        <f t="shared" si="9"/>
        <v>0</v>
      </c>
      <c r="Q168" s="418">
        <f t="shared" si="9"/>
        <v>0</v>
      </c>
      <c r="R168" s="420">
        <f t="shared" si="9"/>
        <v>0</v>
      </c>
      <c r="S168" s="418">
        <f t="shared" si="9"/>
        <v>0</v>
      </c>
      <c r="T168" s="420">
        <f t="shared" si="9"/>
        <v>0</v>
      </c>
      <c r="U168" s="418">
        <f t="shared" si="9"/>
        <v>0</v>
      </c>
      <c r="V168" s="420">
        <f t="shared" si="9"/>
        <v>0</v>
      </c>
      <c r="W168" s="418">
        <f>SUM(W6:W167)</f>
        <v>0</v>
      </c>
      <c r="X168" s="420">
        <f>SUM(X6:X167)</f>
        <v>0</v>
      </c>
      <c r="Y168" s="418">
        <f t="shared" si="9"/>
        <v>0</v>
      </c>
      <c r="Z168" s="420">
        <f t="shared" si="9"/>
        <v>0</v>
      </c>
      <c r="AA168" s="418">
        <f t="shared" si="9"/>
        <v>0</v>
      </c>
      <c r="AB168" s="419">
        <f t="shared" si="9"/>
        <v>0</v>
      </c>
    </row>
    <row r="169" spans="1:29" ht="8.25" customHeight="1" x14ac:dyDescent="0.2">
      <c r="A169" s="146"/>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9" x14ac:dyDescent="0.2">
      <c r="A170" s="2054" t="s">
        <v>659</v>
      </c>
      <c r="B170" s="2054"/>
      <c r="C170" s="2054"/>
      <c r="D170" s="2054"/>
      <c r="E170" s="2054"/>
      <c r="F170" s="2054"/>
      <c r="G170" s="2054"/>
      <c r="H170" s="2054"/>
      <c r="I170" s="2054"/>
      <c r="J170" s="2054"/>
      <c r="K170" s="2054"/>
      <c r="L170" s="2054"/>
      <c r="M170" s="2054"/>
      <c r="N170" s="2054"/>
      <c r="O170" s="2054"/>
      <c r="P170" s="2054"/>
      <c r="Q170" s="2054"/>
      <c r="R170" s="2054"/>
      <c r="S170" s="2054"/>
      <c r="T170" s="2054"/>
      <c r="U170" s="2054"/>
      <c r="V170" s="2054"/>
      <c r="W170" s="2054"/>
      <c r="X170" s="2054"/>
      <c r="Y170" s="2054"/>
      <c r="Z170" s="2054"/>
      <c r="AA170" s="2054"/>
      <c r="AB170" s="2054"/>
    </row>
    <row r="171" spans="1:29" x14ac:dyDescent="0.2">
      <c r="A171" s="19" t="s">
        <v>663</v>
      </c>
      <c r="B171" s="440"/>
      <c r="C171" s="19"/>
      <c r="D171" s="19"/>
      <c r="E171" s="19"/>
      <c r="F171" s="19"/>
      <c r="G171" s="19"/>
      <c r="H171" s="19"/>
      <c r="I171" s="19"/>
      <c r="J171" s="19"/>
      <c r="K171" s="19"/>
      <c r="L171" s="19"/>
      <c r="M171" s="477"/>
      <c r="N171" s="477"/>
      <c r="O171" s="477"/>
      <c r="P171" s="477"/>
      <c r="Q171" s="477"/>
      <c r="R171" s="477"/>
      <c r="S171" s="477"/>
      <c r="T171" s="477"/>
      <c r="U171" s="477"/>
      <c r="V171" s="477"/>
      <c r="W171" s="477"/>
      <c r="X171" s="477"/>
      <c r="Y171" s="477"/>
      <c r="Z171" s="477"/>
      <c r="AA171" s="477"/>
      <c r="AB171" s="477"/>
    </row>
    <row r="172" spans="1:29" x14ac:dyDescent="0.2">
      <c r="A172" s="2054" t="s">
        <v>661</v>
      </c>
      <c r="B172" s="2054"/>
      <c r="C172" s="2054"/>
      <c r="D172" s="2054"/>
      <c r="E172" s="2054"/>
      <c r="F172" s="2054"/>
      <c r="G172" s="2054"/>
      <c r="H172" s="2054"/>
      <c r="I172" s="2054"/>
      <c r="J172" s="2054"/>
      <c r="K172" s="2054"/>
      <c r="L172" s="2054"/>
      <c r="M172" s="2054"/>
      <c r="N172" s="2054"/>
      <c r="O172" s="2054"/>
      <c r="P172" s="2054"/>
      <c r="Q172" s="2054"/>
      <c r="R172" s="2054"/>
      <c r="S172" s="2054"/>
      <c r="T172" s="2054"/>
      <c r="U172" s="2054"/>
      <c r="V172" s="2054"/>
      <c r="W172" s="2054"/>
      <c r="X172" s="2054"/>
      <c r="Y172" s="2054"/>
      <c r="Z172" s="2054"/>
      <c r="AA172" s="2054"/>
      <c r="AB172" s="2054"/>
    </row>
    <row r="173" spans="1:29" x14ac:dyDescent="0.2">
      <c r="A173" s="19" t="s">
        <v>662</v>
      </c>
      <c r="B173" s="440"/>
      <c r="C173" s="19"/>
      <c r="D173" s="19"/>
      <c r="E173" s="19"/>
      <c r="F173" s="19"/>
      <c r="G173" s="19"/>
      <c r="H173" s="19"/>
      <c r="I173" s="19"/>
      <c r="J173" s="19"/>
      <c r="K173" s="19"/>
      <c r="L173" s="19"/>
      <c r="M173" s="477"/>
      <c r="N173" s="477"/>
      <c r="O173" s="477"/>
      <c r="P173" s="477"/>
      <c r="Q173" s="477"/>
      <c r="R173" s="477"/>
      <c r="S173" s="477"/>
      <c r="T173" s="477"/>
      <c r="U173" s="477"/>
      <c r="V173" s="477"/>
      <c r="W173" s="477"/>
      <c r="X173" s="477"/>
      <c r="Y173" s="477"/>
      <c r="Z173" s="477"/>
      <c r="AA173" s="477"/>
      <c r="AB173" s="477"/>
    </row>
  </sheetData>
  <sheetProtection algorithmName="SHA-512" hashValue="yABh3TGHuQvoESy82TzWGzHbat+k/kKbDGi4i3ogPB1LCqkefKKzcK8zeLOzUTGGbpSBEv5E+427VVzgIdYH9g==" saltValue="VXTKzcsmCGCQfVbsTllqkQ==" spinCount="100000" sheet="1" formatColumns="0" selectLockedCells="1" autoFilter="0"/>
  <mergeCells count="16">
    <mergeCell ref="A1:Y1"/>
    <mergeCell ref="S2:AB2"/>
    <mergeCell ref="M4:N4"/>
    <mergeCell ref="C4:D4"/>
    <mergeCell ref="G4:H4"/>
    <mergeCell ref="S4:T4"/>
    <mergeCell ref="A172:AB172"/>
    <mergeCell ref="AA4:AB4"/>
    <mergeCell ref="U4:V4"/>
    <mergeCell ref="Y4:Z4"/>
    <mergeCell ref="A170:AB170"/>
    <mergeCell ref="I4:J4"/>
    <mergeCell ref="K4:L4"/>
    <mergeCell ref="O4:P4"/>
    <mergeCell ref="Q4:R4"/>
    <mergeCell ref="W4:X4"/>
  </mergeCells>
  <phoneticPr fontId="31" type="noConversion"/>
  <conditionalFormatting sqref="A6:AB167">
    <cfRule type="expression" dxfId="18" priority="1" stopIfTrue="1">
      <formula>$AC6&gt;0</formula>
    </cfRule>
  </conditionalFormatting>
  <printOptions horizontalCentered="1" verticalCentered="1"/>
  <pageMargins left="0.19685039370078741" right="0" top="0.27559055118110237" bottom="0.27559055118110237" header="0.15748031496062992" footer="0.15748031496062992"/>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6"/>
  <dimension ref="A1:T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3.2" x14ac:dyDescent="0.25"/>
  <cols>
    <col min="1" max="1" width="52.7109375" style="27" customWidth="1"/>
    <col min="2" max="2" width="10" style="27" customWidth="1"/>
    <col min="3" max="16" width="10.7109375" style="27" customWidth="1"/>
    <col min="17" max="17" width="10.7109375" style="27" hidden="1" customWidth="1"/>
    <col min="18" max="16384" width="10.7109375" style="27"/>
  </cols>
  <sheetData>
    <row r="1" spans="1:17" s="3" customFormat="1" ht="87" customHeight="1" x14ac:dyDescent="0.2">
      <c r="A1" s="2052" t="str">
        <f>'t1'!A1</f>
        <v>SERVIZIO SANITARIO NAZIONALE - anno 2024</v>
      </c>
      <c r="B1" s="2052"/>
      <c r="C1" s="2052"/>
      <c r="D1" s="2052"/>
      <c r="E1" s="2052"/>
      <c r="F1" s="2052"/>
      <c r="G1" s="2052"/>
      <c r="H1" s="2052"/>
      <c r="I1" s="2052"/>
      <c r="J1" s="2052"/>
      <c r="K1" s="2052"/>
      <c r="L1" s="2052"/>
      <c r="M1" s="327"/>
      <c r="N1" s="327"/>
      <c r="P1" s="292"/>
      <c r="Q1"/>
    </row>
    <row r="2" spans="1:17" s="3" customFormat="1" ht="5.25" customHeight="1" x14ac:dyDescent="0.2">
      <c r="A2" s="327"/>
      <c r="B2" s="327"/>
      <c r="C2" s="327"/>
      <c r="D2" s="327"/>
      <c r="E2" s="327"/>
      <c r="F2" s="327"/>
      <c r="G2" s="327"/>
      <c r="H2" s="327"/>
      <c r="I2" s="327"/>
      <c r="J2" s="327"/>
      <c r="K2" s="327"/>
      <c r="L2" s="327"/>
      <c r="M2" s="327"/>
      <c r="N2" s="327"/>
      <c r="P2" s="292"/>
      <c r="Q2"/>
    </row>
    <row r="3" spans="1:17" ht="30" customHeight="1" thickBot="1" x14ac:dyDescent="0.3">
      <c r="K3" s="2053"/>
      <c r="L3" s="2053"/>
      <c r="M3" s="2053"/>
      <c r="N3" s="2053"/>
      <c r="O3" s="2053"/>
      <c r="P3" s="2053"/>
    </row>
    <row r="4" spans="1:17" ht="31.5" customHeight="1" x14ac:dyDescent="0.25">
      <c r="A4" s="256" t="s">
        <v>331</v>
      </c>
      <c r="B4" s="242" t="s">
        <v>262</v>
      </c>
      <c r="C4" s="28" t="s">
        <v>270</v>
      </c>
      <c r="D4" s="29"/>
      <c r="E4" s="28" t="s">
        <v>271</v>
      </c>
      <c r="F4" s="29"/>
      <c r="G4" s="2085" t="s">
        <v>489</v>
      </c>
      <c r="H4" s="2086"/>
      <c r="I4" s="2085" t="s">
        <v>272</v>
      </c>
      <c r="J4" s="2086"/>
      <c r="K4" s="2085" t="s">
        <v>490</v>
      </c>
      <c r="L4" s="2086"/>
      <c r="M4" s="2085" t="s">
        <v>491</v>
      </c>
      <c r="N4" s="2086"/>
      <c r="O4" s="28" t="s">
        <v>265</v>
      </c>
      <c r="P4" s="29"/>
    </row>
    <row r="5" spans="1:17" ht="14.25" customHeight="1" thickBot="1" x14ac:dyDescent="0.3">
      <c r="A5" s="798" t="s">
        <v>954</v>
      </c>
      <c r="B5" s="30"/>
      <c r="C5" s="31" t="s">
        <v>263</v>
      </c>
      <c r="D5" s="32" t="s">
        <v>264</v>
      </c>
      <c r="E5" s="31" t="s">
        <v>263</v>
      </c>
      <c r="F5" s="32" t="s">
        <v>264</v>
      </c>
      <c r="G5" s="31" t="s">
        <v>263</v>
      </c>
      <c r="H5" s="33" t="s">
        <v>264</v>
      </c>
      <c r="I5" s="31" t="s">
        <v>263</v>
      </c>
      <c r="J5" s="33" t="s">
        <v>264</v>
      </c>
      <c r="K5" s="31" t="s">
        <v>263</v>
      </c>
      <c r="L5" s="34" t="s">
        <v>264</v>
      </c>
      <c r="M5" s="31" t="s">
        <v>263</v>
      </c>
      <c r="N5" s="34" t="s">
        <v>264</v>
      </c>
      <c r="O5" s="31" t="s">
        <v>263</v>
      </c>
      <c r="P5" s="34" t="s">
        <v>264</v>
      </c>
    </row>
    <row r="6" spans="1:17" ht="14.1" customHeight="1" thickTop="1" x14ac:dyDescent="0.25">
      <c r="A6" s="18" t="str">
        <f>'t1'!A6</f>
        <v>DIRETTORE GENERALE</v>
      </c>
      <c r="B6" s="217" t="str">
        <f>'t1'!B6</f>
        <v>0D0097</v>
      </c>
      <c r="C6" s="309"/>
      <c r="D6" s="310"/>
      <c r="E6" s="309"/>
      <c r="F6" s="310"/>
      <c r="G6" s="309"/>
      <c r="H6" s="311"/>
      <c r="I6" s="309"/>
      <c r="J6" s="311"/>
      <c r="K6" s="312"/>
      <c r="L6" s="313"/>
      <c r="M6" s="312"/>
      <c r="N6" s="313"/>
      <c r="O6" s="421">
        <f>SUM(C6,E6,G6,I6,K6,M6)</f>
        <v>0</v>
      </c>
      <c r="P6" s="422">
        <f>SUM(D6,F6,H6,J6,L6,N6)</f>
        <v>0</v>
      </c>
      <c r="Q6" s="27">
        <f>'t1'!M6</f>
        <v>0</v>
      </c>
    </row>
    <row r="7" spans="1:17" ht="14.1" customHeight="1" x14ac:dyDescent="0.25">
      <c r="A7" s="144" t="str">
        <f>'t1'!A7</f>
        <v>DIRETTORE SANITARIO</v>
      </c>
      <c r="B7" s="206" t="str">
        <f>'t1'!B7</f>
        <v>0D0482</v>
      </c>
      <c r="C7" s="314"/>
      <c r="D7" s="315"/>
      <c r="E7" s="314"/>
      <c r="F7" s="315"/>
      <c r="G7" s="314"/>
      <c r="H7" s="316"/>
      <c r="I7" s="314"/>
      <c r="J7" s="316"/>
      <c r="K7" s="317"/>
      <c r="L7" s="318"/>
      <c r="M7" s="317"/>
      <c r="N7" s="318"/>
      <c r="O7" s="423">
        <f>SUM(C7,E7,G7,I7,K7,M7)</f>
        <v>0</v>
      </c>
      <c r="P7" s="424">
        <f>SUM(D7,F7,H7,J7,L7,N7)</f>
        <v>0</v>
      </c>
      <c r="Q7" s="27">
        <f>'t1'!M7</f>
        <v>0</v>
      </c>
    </row>
    <row r="8" spans="1:17" ht="14.1" customHeight="1" x14ac:dyDescent="0.25">
      <c r="A8" s="144" t="str">
        <f>'t1'!A8</f>
        <v>DIRETTORE AMMINISTRATIVO</v>
      </c>
      <c r="B8" s="206" t="str">
        <f>'t1'!B8</f>
        <v>0D0163</v>
      </c>
      <c r="C8" s="314"/>
      <c r="D8" s="315"/>
      <c r="E8" s="314"/>
      <c r="F8" s="315"/>
      <c r="G8" s="314"/>
      <c r="H8" s="316"/>
      <c r="I8" s="314"/>
      <c r="J8" s="316"/>
      <c r="K8" s="317"/>
      <c r="L8" s="318"/>
      <c r="M8" s="317"/>
      <c r="N8" s="318"/>
      <c r="O8" s="423">
        <f t="shared" ref="O8:O71" si="0">SUM(C8,E8,G8,I8,K8,M8)</f>
        <v>0</v>
      </c>
      <c r="P8" s="424">
        <f t="shared" ref="P8:P71" si="1">SUM(D8,F8,H8,J8,L8,N8)</f>
        <v>0</v>
      </c>
      <c r="Q8" s="27">
        <f>'t1'!M8</f>
        <v>0</v>
      </c>
    </row>
    <row r="9" spans="1:17" ht="14.1" customHeight="1" x14ac:dyDescent="0.25">
      <c r="A9" s="144" t="str">
        <f>'t1'!A9</f>
        <v>DIRETTORE DEI SERVIZI SOCIALI</v>
      </c>
      <c r="B9" s="206" t="str">
        <f>'t1'!B9</f>
        <v>0D0484</v>
      </c>
      <c r="C9" s="314"/>
      <c r="D9" s="315"/>
      <c r="E9" s="314"/>
      <c r="F9" s="315"/>
      <c r="G9" s="314"/>
      <c r="H9" s="316"/>
      <c r="I9" s="314"/>
      <c r="J9" s="316"/>
      <c r="K9" s="317"/>
      <c r="L9" s="318"/>
      <c r="M9" s="317"/>
      <c r="N9" s="318"/>
      <c r="O9" s="423">
        <f t="shared" si="0"/>
        <v>0</v>
      </c>
      <c r="P9" s="424">
        <f t="shared" si="1"/>
        <v>0</v>
      </c>
      <c r="Q9" s="27">
        <f>'t1'!M9</f>
        <v>0</v>
      </c>
    </row>
    <row r="10" spans="1:17" ht="14.1" customHeight="1" x14ac:dyDescent="0.25">
      <c r="A10" s="144" t="str">
        <f>'t1'!A10</f>
        <v>DIR. MEDICO CON INC. STRUTTURA COMPLESSA (RAPP. ESCLUSIVO)</v>
      </c>
      <c r="B10" s="206" t="str">
        <f>'t1'!B10</f>
        <v>SD0E33</v>
      </c>
      <c r="C10" s="314"/>
      <c r="D10" s="315"/>
      <c r="E10" s="314"/>
      <c r="F10" s="315"/>
      <c r="G10" s="314"/>
      <c r="H10" s="316"/>
      <c r="I10" s="314"/>
      <c r="J10" s="316"/>
      <c r="K10" s="317"/>
      <c r="L10" s="318"/>
      <c r="M10" s="317"/>
      <c r="N10" s="318"/>
      <c r="O10" s="423">
        <f t="shared" si="0"/>
        <v>0</v>
      </c>
      <c r="P10" s="424">
        <f t="shared" si="1"/>
        <v>0</v>
      </c>
      <c r="Q10" s="27">
        <f>'t1'!M10</f>
        <v>0</v>
      </c>
    </row>
    <row r="11" spans="1:17" ht="14.1" customHeight="1" x14ac:dyDescent="0.25">
      <c r="A11" s="144" t="str">
        <f>'t1'!A11</f>
        <v>DIR. MEDICO CON INC. DI STRUTTURA COMPLESSA (RAPP. NON ESCL.</v>
      </c>
      <c r="B11" s="206" t="str">
        <f>'t1'!B11</f>
        <v>SD0N33</v>
      </c>
      <c r="C11" s="314"/>
      <c r="D11" s="315"/>
      <c r="E11" s="314"/>
      <c r="F11" s="315"/>
      <c r="G11" s="314"/>
      <c r="H11" s="316"/>
      <c r="I11" s="314"/>
      <c r="J11" s="316"/>
      <c r="K11" s="317"/>
      <c r="L11" s="318"/>
      <c r="M11" s="317"/>
      <c r="N11" s="318"/>
      <c r="O11" s="423">
        <f t="shared" si="0"/>
        <v>0</v>
      </c>
      <c r="P11" s="424">
        <f t="shared" si="1"/>
        <v>0</v>
      </c>
      <c r="Q11" s="27">
        <f>'t1'!M11</f>
        <v>0</v>
      </c>
    </row>
    <row r="12" spans="1:17" ht="14.1" customHeight="1" x14ac:dyDescent="0.25">
      <c r="A12" s="144" t="str">
        <f>'t1'!A12</f>
        <v>DIR. MEDICO CON INCARICO DI STRUTTURA SEMPLICE (RAPP. ESCLUS</v>
      </c>
      <c r="B12" s="206" t="str">
        <f>'t1'!B12</f>
        <v>SD0E34</v>
      </c>
      <c r="C12" s="314"/>
      <c r="D12" s="315"/>
      <c r="E12" s="314"/>
      <c r="F12" s="315"/>
      <c r="G12" s="314"/>
      <c r="H12" s="316"/>
      <c r="I12" s="314"/>
      <c r="J12" s="316"/>
      <c r="K12" s="317"/>
      <c r="L12" s="318"/>
      <c r="M12" s="317"/>
      <c r="N12" s="318"/>
      <c r="O12" s="423">
        <f t="shared" si="0"/>
        <v>0</v>
      </c>
      <c r="P12" s="424">
        <f t="shared" si="1"/>
        <v>0</v>
      </c>
      <c r="Q12" s="27">
        <f>'t1'!M12</f>
        <v>0</v>
      </c>
    </row>
    <row r="13" spans="1:17" ht="14.1" customHeight="1" x14ac:dyDescent="0.25">
      <c r="A13" s="144" t="str">
        <f>'t1'!A13</f>
        <v>DIR. MEDICO CON INCARICO STRUTTURA SEMPLICE (RAPP. NON ESCL.</v>
      </c>
      <c r="B13" s="206" t="str">
        <f>'t1'!B13</f>
        <v>SD0N34</v>
      </c>
      <c r="C13" s="314"/>
      <c r="D13" s="315"/>
      <c r="E13" s="314"/>
      <c r="F13" s="315"/>
      <c r="G13" s="314"/>
      <c r="H13" s="316"/>
      <c r="I13" s="314"/>
      <c r="J13" s="316"/>
      <c r="K13" s="317"/>
      <c r="L13" s="318"/>
      <c r="M13" s="317"/>
      <c r="N13" s="318"/>
      <c r="O13" s="423">
        <f t="shared" si="0"/>
        <v>0</v>
      </c>
      <c r="P13" s="424">
        <f t="shared" si="1"/>
        <v>0</v>
      </c>
      <c r="Q13" s="27">
        <f>'t1'!M13</f>
        <v>0</v>
      </c>
    </row>
    <row r="14" spans="1:17" ht="14.1" customHeight="1" x14ac:dyDescent="0.25">
      <c r="A14" s="144" t="str">
        <f>'t1'!A14</f>
        <v>DIRIGENTI MEDICI CON ALTRI INCAR. PROF.LI (RAPP. ESCLUSIVO)</v>
      </c>
      <c r="B14" s="206" t="str">
        <f>'t1'!B14</f>
        <v>SD0035</v>
      </c>
      <c r="C14" s="314"/>
      <c r="D14" s="315"/>
      <c r="E14" s="314"/>
      <c r="F14" s="315"/>
      <c r="G14" s="314"/>
      <c r="H14" s="316"/>
      <c r="I14" s="314"/>
      <c r="J14" s="316"/>
      <c r="K14" s="317"/>
      <c r="L14" s="318"/>
      <c r="M14" s="317"/>
      <c r="N14" s="318"/>
      <c r="O14" s="423">
        <f t="shared" si="0"/>
        <v>0</v>
      </c>
      <c r="P14" s="424">
        <f t="shared" si="1"/>
        <v>0</v>
      </c>
      <c r="Q14" s="27">
        <f>'t1'!M14</f>
        <v>0</v>
      </c>
    </row>
    <row r="15" spans="1:17" ht="14.1" customHeight="1" x14ac:dyDescent="0.25">
      <c r="A15" s="144" t="str">
        <f>'t1'!A15</f>
        <v>DIRIGENTI MEDICI CON ALTRI INCAR. PROF.LI (RAPP. NON ESCL.)</v>
      </c>
      <c r="B15" s="206" t="str">
        <f>'t1'!B15</f>
        <v>SD0036</v>
      </c>
      <c r="C15" s="314"/>
      <c r="D15" s="315"/>
      <c r="E15" s="314"/>
      <c r="F15" s="315"/>
      <c r="G15" s="314"/>
      <c r="H15" s="316"/>
      <c r="I15" s="314"/>
      <c r="J15" s="316"/>
      <c r="K15" s="317"/>
      <c r="L15" s="318"/>
      <c r="M15" s="317"/>
      <c r="N15" s="318"/>
      <c r="O15" s="423">
        <f t="shared" si="0"/>
        <v>0</v>
      </c>
      <c r="P15" s="424">
        <f t="shared" si="1"/>
        <v>0</v>
      </c>
      <c r="Q15" s="27">
        <f>'t1'!M15</f>
        <v>0</v>
      </c>
    </row>
    <row r="16" spans="1:17" ht="14.1" customHeight="1" x14ac:dyDescent="0.25">
      <c r="A16" s="144" t="str">
        <f>'t1'!A16</f>
        <v>DIR. MEDICI A T.  DETERMINATO(ART. 15-SEPTIES D.LGS. 502/92)</v>
      </c>
      <c r="B16" s="206" t="str">
        <f>'t1'!B16</f>
        <v>SD0597</v>
      </c>
      <c r="C16" s="314"/>
      <c r="D16" s="315"/>
      <c r="E16" s="314"/>
      <c r="F16" s="315"/>
      <c r="G16" s="314"/>
      <c r="H16" s="316"/>
      <c r="I16" s="314"/>
      <c r="J16" s="316"/>
      <c r="K16" s="317"/>
      <c r="L16" s="318"/>
      <c r="M16" s="317"/>
      <c r="N16" s="318"/>
      <c r="O16" s="423">
        <f t="shared" si="0"/>
        <v>0</v>
      </c>
      <c r="P16" s="424">
        <f t="shared" si="1"/>
        <v>0</v>
      </c>
      <c r="Q16" s="27">
        <f>'t1'!M16</f>
        <v>0</v>
      </c>
    </row>
    <row r="17" spans="1:17" ht="14.1" customHeight="1" x14ac:dyDescent="0.25">
      <c r="A17" s="144" t="str">
        <f>'t1'!A17</f>
        <v>VETERINARI CON INC. DI STRUTTURA COMPLESSA (RAPP.ESCLUSIVO)</v>
      </c>
      <c r="B17" s="206" t="str">
        <f>'t1'!B17</f>
        <v>SD0E74</v>
      </c>
      <c r="C17" s="314"/>
      <c r="D17" s="315"/>
      <c r="E17" s="314"/>
      <c r="F17" s="315"/>
      <c r="G17" s="314"/>
      <c r="H17" s="316"/>
      <c r="I17" s="314"/>
      <c r="J17" s="316"/>
      <c r="K17" s="317"/>
      <c r="L17" s="318"/>
      <c r="M17" s="317"/>
      <c r="N17" s="318"/>
      <c r="O17" s="423">
        <f t="shared" si="0"/>
        <v>0</v>
      </c>
      <c r="P17" s="424">
        <f t="shared" si="1"/>
        <v>0</v>
      </c>
      <c r="Q17" s="27">
        <f>'t1'!M17</f>
        <v>0</v>
      </c>
    </row>
    <row r="18" spans="1:17" ht="14.1" customHeight="1" x14ac:dyDescent="0.25">
      <c r="A18" s="144" t="str">
        <f>'t1'!A18</f>
        <v>VETERINARI CON INC. DI STRUTTURA COMPLESSA (RAPP. NON ESCL.)</v>
      </c>
      <c r="B18" s="206" t="str">
        <f>'t1'!B18</f>
        <v>SD0N74</v>
      </c>
      <c r="C18" s="314"/>
      <c r="D18" s="315"/>
      <c r="E18" s="314"/>
      <c r="F18" s="315"/>
      <c r="G18" s="314"/>
      <c r="H18" s="316"/>
      <c r="I18" s="314"/>
      <c r="J18" s="316"/>
      <c r="K18" s="317"/>
      <c r="L18" s="318"/>
      <c r="M18" s="317"/>
      <c r="N18" s="318"/>
      <c r="O18" s="423">
        <f t="shared" si="0"/>
        <v>0</v>
      </c>
      <c r="P18" s="424">
        <f t="shared" si="1"/>
        <v>0</v>
      </c>
      <c r="Q18" s="27">
        <f>'t1'!M18</f>
        <v>0</v>
      </c>
    </row>
    <row r="19" spans="1:17" ht="14.1" customHeight="1" x14ac:dyDescent="0.25">
      <c r="A19" s="144" t="str">
        <f>'t1'!A19</f>
        <v>VETERINARI CON INC. DI STRUTTURA SEMPLICE (RAPP. ESCLUSIVO)</v>
      </c>
      <c r="B19" s="206" t="str">
        <f>'t1'!B19</f>
        <v>SD0E73</v>
      </c>
      <c r="C19" s="314"/>
      <c r="D19" s="315"/>
      <c r="E19" s="314"/>
      <c r="F19" s="315"/>
      <c r="G19" s="314"/>
      <c r="H19" s="316"/>
      <c r="I19" s="314"/>
      <c r="J19" s="316"/>
      <c r="K19" s="317"/>
      <c r="L19" s="318"/>
      <c r="M19" s="317"/>
      <c r="N19" s="318"/>
      <c r="O19" s="423">
        <f t="shared" si="0"/>
        <v>0</v>
      </c>
      <c r="P19" s="424">
        <f t="shared" si="1"/>
        <v>0</v>
      </c>
      <c r="Q19" s="27">
        <f>'t1'!M19</f>
        <v>0</v>
      </c>
    </row>
    <row r="20" spans="1:17" ht="14.1" customHeight="1" x14ac:dyDescent="0.25">
      <c r="A20" s="144" t="str">
        <f>'t1'!A20</f>
        <v>VETERINARI CON INC. DI STRUTTURA SEMPLICE (RAPP. NON ESCL.)</v>
      </c>
      <c r="B20" s="206" t="str">
        <f>'t1'!B20</f>
        <v>SD0N73</v>
      </c>
      <c r="C20" s="314"/>
      <c r="D20" s="315"/>
      <c r="E20" s="314"/>
      <c r="F20" s="315"/>
      <c r="G20" s="314"/>
      <c r="H20" s="316"/>
      <c r="I20" s="314"/>
      <c r="J20" s="316"/>
      <c r="K20" s="317"/>
      <c r="L20" s="318"/>
      <c r="M20" s="317"/>
      <c r="N20" s="318"/>
      <c r="O20" s="423">
        <f t="shared" si="0"/>
        <v>0</v>
      </c>
      <c r="P20" s="424">
        <f t="shared" si="1"/>
        <v>0</v>
      </c>
      <c r="Q20" s="27">
        <f>'t1'!M20</f>
        <v>0</v>
      </c>
    </row>
    <row r="21" spans="1:17" ht="14.1" customHeight="1" x14ac:dyDescent="0.25">
      <c r="A21" s="144" t="str">
        <f>'t1'!A21</f>
        <v>VETERINARI CON ALTRI INCAR. PROF.LI (RAPP. ESCLUSIVO)</v>
      </c>
      <c r="B21" s="206" t="str">
        <f>'t1'!B21</f>
        <v>SD0A73</v>
      </c>
      <c r="C21" s="314"/>
      <c r="D21" s="315"/>
      <c r="E21" s="314"/>
      <c r="F21" s="315"/>
      <c r="G21" s="314"/>
      <c r="H21" s="316"/>
      <c r="I21" s="314"/>
      <c r="J21" s="316"/>
      <c r="K21" s="317"/>
      <c r="L21" s="318"/>
      <c r="M21" s="317"/>
      <c r="N21" s="318"/>
      <c r="O21" s="423">
        <f t="shared" si="0"/>
        <v>0</v>
      </c>
      <c r="P21" s="424">
        <f t="shared" si="1"/>
        <v>0</v>
      </c>
      <c r="Q21" s="27">
        <f>'t1'!M21</f>
        <v>0</v>
      </c>
    </row>
    <row r="22" spans="1:17" ht="14.1" customHeight="1" x14ac:dyDescent="0.25">
      <c r="A22" s="144" t="str">
        <f>'t1'!A22</f>
        <v>VETERINARI CON ALTRI INCAR. PROF.LI (RAPP. NON ESCL.)</v>
      </c>
      <c r="B22" s="206" t="str">
        <f>'t1'!B22</f>
        <v>SD0072</v>
      </c>
      <c r="C22" s="314"/>
      <c r="D22" s="315"/>
      <c r="E22" s="314"/>
      <c r="F22" s="315"/>
      <c r="G22" s="314"/>
      <c r="H22" s="316"/>
      <c r="I22" s="314"/>
      <c r="J22" s="316"/>
      <c r="K22" s="317"/>
      <c r="L22" s="318"/>
      <c r="M22" s="317"/>
      <c r="N22" s="318"/>
      <c r="O22" s="423">
        <f t="shared" si="0"/>
        <v>0</v>
      </c>
      <c r="P22" s="424">
        <f t="shared" si="1"/>
        <v>0</v>
      </c>
      <c r="Q22" s="27">
        <f>'t1'!M22</f>
        <v>0</v>
      </c>
    </row>
    <row r="23" spans="1:17" ht="14.1" customHeight="1" x14ac:dyDescent="0.25">
      <c r="A23" s="144" t="str">
        <f>'t1'!A23</f>
        <v>VETERINARI A T. DETERMINATO (ART. 15-SEPTIES D.LGS. 502/92)</v>
      </c>
      <c r="B23" s="206" t="str">
        <f>'t1'!B23</f>
        <v>SD0598</v>
      </c>
      <c r="C23" s="314"/>
      <c r="D23" s="315"/>
      <c r="E23" s="314"/>
      <c r="F23" s="315"/>
      <c r="G23" s="314"/>
      <c r="H23" s="316"/>
      <c r="I23" s="314"/>
      <c r="J23" s="316"/>
      <c r="K23" s="317"/>
      <c r="L23" s="318"/>
      <c r="M23" s="317"/>
      <c r="N23" s="318"/>
      <c r="O23" s="423">
        <f t="shared" si="0"/>
        <v>0</v>
      </c>
      <c r="P23" s="424">
        <f t="shared" si="1"/>
        <v>0</v>
      </c>
      <c r="Q23" s="27">
        <f>'t1'!M23</f>
        <v>0</v>
      </c>
    </row>
    <row r="24" spans="1:17" ht="14.1" customHeight="1" x14ac:dyDescent="0.25">
      <c r="A24" s="144" t="str">
        <f>'t1'!A24</f>
        <v>ODONTOIATRI CON INC. DI STRUTTURA COMPLESSA (RAPP. ESCL.)</v>
      </c>
      <c r="B24" s="206" t="str">
        <f>'t1'!B24</f>
        <v>SD0E49</v>
      </c>
      <c r="C24" s="314"/>
      <c r="D24" s="315"/>
      <c r="E24" s="314"/>
      <c r="F24" s="315"/>
      <c r="G24" s="314"/>
      <c r="H24" s="316"/>
      <c r="I24" s="314"/>
      <c r="J24" s="316"/>
      <c r="K24" s="317"/>
      <c r="L24" s="318"/>
      <c r="M24" s="317"/>
      <c r="N24" s="318"/>
      <c r="O24" s="423">
        <f t="shared" si="0"/>
        <v>0</v>
      </c>
      <c r="P24" s="424">
        <f t="shared" si="1"/>
        <v>0</v>
      </c>
      <c r="Q24" s="27">
        <f>'t1'!M24</f>
        <v>0</v>
      </c>
    </row>
    <row r="25" spans="1:17" ht="14.1" customHeight="1" x14ac:dyDescent="0.25">
      <c r="A25" s="144" t="str">
        <f>'t1'!A25</f>
        <v>ODONTOIATRI CON INC. DI STRUTTURA COMPLESSA (RAPP. NON ESCL.</v>
      </c>
      <c r="B25" s="206" t="str">
        <f>'t1'!B25</f>
        <v>SD0N49</v>
      </c>
      <c r="C25" s="314"/>
      <c r="D25" s="315"/>
      <c r="E25" s="314"/>
      <c r="F25" s="315"/>
      <c r="G25" s="314"/>
      <c r="H25" s="316"/>
      <c r="I25" s="314"/>
      <c r="J25" s="316"/>
      <c r="K25" s="317"/>
      <c r="L25" s="318"/>
      <c r="M25" s="317"/>
      <c r="N25" s="318"/>
      <c r="O25" s="423">
        <f t="shared" si="0"/>
        <v>0</v>
      </c>
      <c r="P25" s="424">
        <f t="shared" si="1"/>
        <v>0</v>
      </c>
      <c r="Q25" s="27">
        <f>'t1'!M25</f>
        <v>0</v>
      </c>
    </row>
    <row r="26" spans="1:17" ht="14.1" customHeight="1" x14ac:dyDescent="0.25">
      <c r="A26" s="144" t="str">
        <f>'t1'!A26</f>
        <v>ODONTOIATRI CON INC. DI STRUTTURA SEMPLICE (RAPP. ESCLUSIVO)</v>
      </c>
      <c r="B26" s="206" t="str">
        <f>'t1'!B26</f>
        <v>SD0E48</v>
      </c>
      <c r="C26" s="314"/>
      <c r="D26" s="315"/>
      <c r="E26" s="314"/>
      <c r="F26" s="315"/>
      <c r="G26" s="314"/>
      <c r="H26" s="316"/>
      <c r="I26" s="314"/>
      <c r="J26" s="316"/>
      <c r="K26" s="317"/>
      <c r="L26" s="318"/>
      <c r="M26" s="317"/>
      <c r="N26" s="318"/>
      <c r="O26" s="423">
        <f t="shared" si="0"/>
        <v>0</v>
      </c>
      <c r="P26" s="424">
        <f t="shared" si="1"/>
        <v>0</v>
      </c>
      <c r="Q26" s="27">
        <f>'t1'!M26</f>
        <v>0</v>
      </c>
    </row>
    <row r="27" spans="1:17" ht="14.1" customHeight="1" x14ac:dyDescent="0.25">
      <c r="A27" s="144" t="str">
        <f>'t1'!A27</f>
        <v>ODONTOIATRI CON INC. DI STRUTTURA SEMPLICE (RAPP. NON ESCL.)</v>
      </c>
      <c r="B27" s="206" t="str">
        <f>'t1'!B27</f>
        <v>SD0N48</v>
      </c>
      <c r="C27" s="314"/>
      <c r="D27" s="315"/>
      <c r="E27" s="314"/>
      <c r="F27" s="315"/>
      <c r="G27" s="314"/>
      <c r="H27" s="316"/>
      <c r="I27" s="314"/>
      <c r="J27" s="316"/>
      <c r="K27" s="317"/>
      <c r="L27" s="318"/>
      <c r="M27" s="317"/>
      <c r="N27" s="318"/>
      <c r="O27" s="423">
        <f t="shared" si="0"/>
        <v>0</v>
      </c>
      <c r="P27" s="424">
        <f t="shared" si="1"/>
        <v>0</v>
      </c>
      <c r="Q27" s="27">
        <f>'t1'!M27</f>
        <v>0</v>
      </c>
    </row>
    <row r="28" spans="1:17" ht="14.1" customHeight="1" x14ac:dyDescent="0.25">
      <c r="A28" s="144" t="str">
        <f>'t1'!A28</f>
        <v>ODONTOIATRI CON ALTRI INCAR. PROF.LI (RAPP. ESCLUSIVO)</v>
      </c>
      <c r="B28" s="206" t="str">
        <f>'t1'!B28</f>
        <v>SD0A48</v>
      </c>
      <c r="C28" s="314"/>
      <c r="D28" s="315"/>
      <c r="E28" s="314"/>
      <c r="F28" s="315"/>
      <c r="G28" s="314"/>
      <c r="H28" s="316"/>
      <c r="I28" s="314"/>
      <c r="J28" s="316"/>
      <c r="K28" s="317"/>
      <c r="L28" s="318"/>
      <c r="M28" s="317"/>
      <c r="N28" s="318"/>
      <c r="O28" s="423">
        <f t="shared" si="0"/>
        <v>0</v>
      </c>
      <c r="P28" s="424">
        <f t="shared" si="1"/>
        <v>0</v>
      </c>
      <c r="Q28" s="27">
        <f>'t1'!M28</f>
        <v>0</v>
      </c>
    </row>
    <row r="29" spans="1:17" ht="14.1" customHeight="1" x14ac:dyDescent="0.25">
      <c r="A29" s="144" t="str">
        <f>'t1'!A29</f>
        <v>ODONTOIATRI CON ALTRI INCAR. PROF.LI (RAPP. NON ESCL.)</v>
      </c>
      <c r="B29" s="206" t="str">
        <f>'t1'!B29</f>
        <v>SD0047</v>
      </c>
      <c r="C29" s="314"/>
      <c r="D29" s="315"/>
      <c r="E29" s="314"/>
      <c r="F29" s="315"/>
      <c r="G29" s="314"/>
      <c r="H29" s="316"/>
      <c r="I29" s="314"/>
      <c r="J29" s="316"/>
      <c r="K29" s="317"/>
      <c r="L29" s="318"/>
      <c r="M29" s="317"/>
      <c r="N29" s="318"/>
      <c r="O29" s="423">
        <f t="shared" si="0"/>
        <v>0</v>
      </c>
      <c r="P29" s="424">
        <f t="shared" si="1"/>
        <v>0</v>
      </c>
      <c r="Q29" s="27">
        <f>'t1'!M29</f>
        <v>0</v>
      </c>
    </row>
    <row r="30" spans="1:17" ht="14.1" customHeight="1" x14ac:dyDescent="0.25">
      <c r="A30" s="144" t="str">
        <f>'t1'!A30</f>
        <v>ODONTOIATRI A T. DETERMINATO (ART. 15-SEPTIES D.LGS. 502/92)</v>
      </c>
      <c r="B30" s="206" t="str">
        <f>'t1'!B30</f>
        <v>SD0599</v>
      </c>
      <c r="C30" s="314"/>
      <c r="D30" s="315"/>
      <c r="E30" s="314"/>
      <c r="F30" s="315"/>
      <c r="G30" s="314"/>
      <c r="H30" s="316"/>
      <c r="I30" s="314"/>
      <c r="J30" s="316"/>
      <c r="K30" s="317"/>
      <c r="L30" s="318"/>
      <c r="M30" s="317"/>
      <c r="N30" s="318"/>
      <c r="O30" s="423">
        <f t="shared" si="0"/>
        <v>0</v>
      </c>
      <c r="P30" s="424">
        <f t="shared" si="1"/>
        <v>0</v>
      </c>
      <c r="Q30" s="27">
        <f>'t1'!M30</f>
        <v>0</v>
      </c>
    </row>
    <row r="31" spans="1:17" ht="14.1" customHeight="1" x14ac:dyDescent="0.25">
      <c r="A31" s="144" t="str">
        <f>'t1'!A31</f>
        <v>FARMACISTI CON INC. DI STRUTTURA COMPLESSA (RAPP. ESCLUSIVO)</v>
      </c>
      <c r="B31" s="206" t="str">
        <f>'t1'!B31</f>
        <v>SD0E39</v>
      </c>
      <c r="C31" s="314"/>
      <c r="D31" s="315"/>
      <c r="E31" s="314"/>
      <c r="F31" s="315"/>
      <c r="G31" s="314"/>
      <c r="H31" s="316"/>
      <c r="I31" s="314"/>
      <c r="J31" s="316"/>
      <c r="K31" s="317"/>
      <c r="L31" s="318"/>
      <c r="M31" s="317"/>
      <c r="N31" s="318"/>
      <c r="O31" s="423">
        <f t="shared" si="0"/>
        <v>0</v>
      </c>
      <c r="P31" s="424">
        <f t="shared" si="1"/>
        <v>0</v>
      </c>
      <c r="Q31" s="27">
        <f>'t1'!M31</f>
        <v>0</v>
      </c>
    </row>
    <row r="32" spans="1:17" ht="14.1" customHeight="1" x14ac:dyDescent="0.25">
      <c r="A32" s="144" t="str">
        <f>'t1'!A32</f>
        <v>FARMACISTI CON INC. DI STRUTTURA COMPLESSA (RAPP. NON ESCL.)</v>
      </c>
      <c r="B32" s="206" t="str">
        <f>'t1'!B32</f>
        <v>SD0N39</v>
      </c>
      <c r="C32" s="314"/>
      <c r="D32" s="315"/>
      <c r="E32" s="314"/>
      <c r="F32" s="315"/>
      <c r="G32" s="314"/>
      <c r="H32" s="316"/>
      <c r="I32" s="314"/>
      <c r="J32" s="316"/>
      <c r="K32" s="317"/>
      <c r="L32" s="318"/>
      <c r="M32" s="317"/>
      <c r="N32" s="318"/>
      <c r="O32" s="423">
        <f t="shared" si="0"/>
        <v>0</v>
      </c>
      <c r="P32" s="424">
        <f t="shared" si="1"/>
        <v>0</v>
      </c>
      <c r="Q32" s="27">
        <f>'t1'!M32</f>
        <v>0</v>
      </c>
    </row>
    <row r="33" spans="1:17" ht="14.1" customHeight="1" x14ac:dyDescent="0.25">
      <c r="A33" s="144" t="str">
        <f>'t1'!A33</f>
        <v>FARMACISTI CON INC. DI STRUTTURA SEMPLICE (RAPP. ESCLUSIVO)</v>
      </c>
      <c r="B33" s="206" t="str">
        <f>'t1'!B33</f>
        <v>SD0E38</v>
      </c>
      <c r="C33" s="314"/>
      <c r="D33" s="315"/>
      <c r="E33" s="314"/>
      <c r="F33" s="315"/>
      <c r="G33" s="314"/>
      <c r="H33" s="316"/>
      <c r="I33" s="314"/>
      <c r="J33" s="316"/>
      <c r="K33" s="317"/>
      <c r="L33" s="318"/>
      <c r="M33" s="317"/>
      <c r="N33" s="318"/>
      <c r="O33" s="423">
        <f t="shared" si="0"/>
        <v>0</v>
      </c>
      <c r="P33" s="424">
        <f t="shared" si="1"/>
        <v>0</v>
      </c>
      <c r="Q33" s="27">
        <f>'t1'!M33</f>
        <v>0</v>
      </c>
    </row>
    <row r="34" spans="1:17" ht="14.1" customHeight="1" x14ac:dyDescent="0.25">
      <c r="A34" s="144" t="str">
        <f>'t1'!A34</f>
        <v>FARMACISTI CON INC. DI STRUTTURA SEMPLICE (RAPP. NON ESCL.)</v>
      </c>
      <c r="B34" s="206" t="str">
        <f>'t1'!B34</f>
        <v>SD0N38</v>
      </c>
      <c r="C34" s="314"/>
      <c r="D34" s="315"/>
      <c r="E34" s="314"/>
      <c r="F34" s="315"/>
      <c r="G34" s="314"/>
      <c r="H34" s="316"/>
      <c r="I34" s="314"/>
      <c r="J34" s="316"/>
      <c r="K34" s="317"/>
      <c r="L34" s="318"/>
      <c r="M34" s="317"/>
      <c r="N34" s="318"/>
      <c r="O34" s="423">
        <f t="shared" si="0"/>
        <v>0</v>
      </c>
      <c r="P34" s="424">
        <f t="shared" si="1"/>
        <v>0</v>
      </c>
      <c r="Q34" s="27">
        <f>'t1'!M34</f>
        <v>0</v>
      </c>
    </row>
    <row r="35" spans="1:17" ht="14.1" customHeight="1" x14ac:dyDescent="0.25">
      <c r="A35" s="144" t="str">
        <f>'t1'!A35</f>
        <v>FARMACISTI CON ALTRI INCAR. PROF.LI (RAPP. ESCLUSIVO)</v>
      </c>
      <c r="B35" s="206" t="str">
        <f>'t1'!B35</f>
        <v>SD0A38</v>
      </c>
      <c r="C35" s="314"/>
      <c r="D35" s="315"/>
      <c r="E35" s="314"/>
      <c r="F35" s="315"/>
      <c r="G35" s="314"/>
      <c r="H35" s="316"/>
      <c r="I35" s="314"/>
      <c r="J35" s="316"/>
      <c r="K35" s="317"/>
      <c r="L35" s="318"/>
      <c r="M35" s="317"/>
      <c r="N35" s="318"/>
      <c r="O35" s="423">
        <f t="shared" si="0"/>
        <v>0</v>
      </c>
      <c r="P35" s="424">
        <f t="shared" si="1"/>
        <v>0</v>
      </c>
      <c r="Q35" s="27">
        <f>'t1'!M35</f>
        <v>0</v>
      </c>
    </row>
    <row r="36" spans="1:17" ht="14.1" customHeight="1" x14ac:dyDescent="0.25">
      <c r="A36" s="144" t="str">
        <f>'t1'!A36</f>
        <v>FARMACISTI CON ALTRI INCAR. PROF.LI (RAPP. NON ESCL.)</v>
      </c>
      <c r="B36" s="206" t="str">
        <f>'t1'!B36</f>
        <v>SD0037</v>
      </c>
      <c r="C36" s="314"/>
      <c r="D36" s="315"/>
      <c r="E36" s="314"/>
      <c r="F36" s="315"/>
      <c r="G36" s="314"/>
      <c r="H36" s="316"/>
      <c r="I36" s="314"/>
      <c r="J36" s="316"/>
      <c r="K36" s="317"/>
      <c r="L36" s="318"/>
      <c r="M36" s="317"/>
      <c r="N36" s="318"/>
      <c r="O36" s="423">
        <f t="shared" si="0"/>
        <v>0</v>
      </c>
      <c r="P36" s="424">
        <f t="shared" si="1"/>
        <v>0</v>
      </c>
      <c r="Q36" s="27">
        <f>'t1'!M36</f>
        <v>0</v>
      </c>
    </row>
    <row r="37" spans="1:17" ht="14.1" customHeight="1" x14ac:dyDescent="0.25">
      <c r="A37" s="144" t="str">
        <f>'t1'!A37</f>
        <v>FARMACISTI A T. DETERMINATO (ART. 15-SEPTIES D.LGS. 502/92)</v>
      </c>
      <c r="B37" s="206" t="str">
        <f>'t1'!B37</f>
        <v>SD0600</v>
      </c>
      <c r="C37" s="314"/>
      <c r="D37" s="315"/>
      <c r="E37" s="314"/>
      <c r="F37" s="315"/>
      <c r="G37" s="314"/>
      <c r="H37" s="316"/>
      <c r="I37" s="314"/>
      <c r="J37" s="316"/>
      <c r="K37" s="317"/>
      <c r="L37" s="318"/>
      <c r="M37" s="317"/>
      <c r="N37" s="318"/>
      <c r="O37" s="423">
        <f t="shared" si="0"/>
        <v>0</v>
      </c>
      <c r="P37" s="424">
        <f t="shared" si="1"/>
        <v>0</v>
      </c>
      <c r="Q37" s="27">
        <f>'t1'!M37</f>
        <v>0</v>
      </c>
    </row>
    <row r="38" spans="1:17" ht="14.1" customHeight="1" x14ac:dyDescent="0.25">
      <c r="A38" s="144" t="str">
        <f>'t1'!A38</f>
        <v>BIOLOGI CON INC. DI STRUTTURA COMPLESSA (RAPP. ESCLUSIVO)</v>
      </c>
      <c r="B38" s="206" t="str">
        <f>'t1'!B38</f>
        <v>SD0E13</v>
      </c>
      <c r="C38" s="314"/>
      <c r="D38" s="315"/>
      <c r="E38" s="314"/>
      <c r="F38" s="315"/>
      <c r="G38" s="314"/>
      <c r="H38" s="316"/>
      <c r="I38" s="314"/>
      <c r="J38" s="316"/>
      <c r="K38" s="317"/>
      <c r="L38" s="318"/>
      <c r="M38" s="317"/>
      <c r="N38" s="318"/>
      <c r="O38" s="423">
        <f t="shared" si="0"/>
        <v>0</v>
      </c>
      <c r="P38" s="424">
        <f t="shared" si="1"/>
        <v>0</v>
      </c>
      <c r="Q38" s="27">
        <f>'t1'!M38</f>
        <v>0</v>
      </c>
    </row>
    <row r="39" spans="1:17" ht="14.1" customHeight="1" x14ac:dyDescent="0.25">
      <c r="A39" s="144" t="str">
        <f>'t1'!A39</f>
        <v>BIOLOGI CON INC. DI STRUTTURA COMPLESSA (RAPP. NON ESCL.)</v>
      </c>
      <c r="B39" s="206" t="str">
        <f>'t1'!B39</f>
        <v>SD0N13</v>
      </c>
      <c r="C39" s="314"/>
      <c r="D39" s="315"/>
      <c r="E39" s="314"/>
      <c r="F39" s="315"/>
      <c r="G39" s="314"/>
      <c r="H39" s="316"/>
      <c r="I39" s="314"/>
      <c r="J39" s="316"/>
      <c r="K39" s="317"/>
      <c r="L39" s="318"/>
      <c r="M39" s="317"/>
      <c r="N39" s="318"/>
      <c r="O39" s="423">
        <f t="shared" si="0"/>
        <v>0</v>
      </c>
      <c r="P39" s="424">
        <f t="shared" si="1"/>
        <v>0</v>
      </c>
      <c r="Q39" s="27">
        <f>'t1'!M39</f>
        <v>0</v>
      </c>
    </row>
    <row r="40" spans="1:17" ht="14.1" customHeight="1" x14ac:dyDescent="0.25">
      <c r="A40" s="144" t="str">
        <f>'t1'!A40</f>
        <v>BIOLOGI CON INC. DI STRUTTURA SEMPLICE (RAPP. ESCLUSIVO)</v>
      </c>
      <c r="B40" s="206" t="str">
        <f>'t1'!B40</f>
        <v>SD0E12</v>
      </c>
      <c r="C40" s="314"/>
      <c r="D40" s="315"/>
      <c r="E40" s="314"/>
      <c r="F40" s="315"/>
      <c r="G40" s="314"/>
      <c r="H40" s="316"/>
      <c r="I40" s="314"/>
      <c r="J40" s="316"/>
      <c r="K40" s="317"/>
      <c r="L40" s="318"/>
      <c r="M40" s="317"/>
      <c r="N40" s="318"/>
      <c r="O40" s="423">
        <f t="shared" si="0"/>
        <v>0</v>
      </c>
      <c r="P40" s="424">
        <f t="shared" si="1"/>
        <v>0</v>
      </c>
      <c r="Q40" s="27">
        <f>'t1'!M40</f>
        <v>0</v>
      </c>
    </row>
    <row r="41" spans="1:17" ht="14.1" customHeight="1" x14ac:dyDescent="0.25">
      <c r="A41" s="144" t="str">
        <f>'t1'!A41</f>
        <v>BIOLOGI CON INC. DI STRUTTURA SEMPLICE (RAPP. NON ESCL.)</v>
      </c>
      <c r="B41" s="206" t="str">
        <f>'t1'!B41</f>
        <v>SD0N12</v>
      </c>
      <c r="C41" s="314"/>
      <c r="D41" s="315"/>
      <c r="E41" s="314"/>
      <c r="F41" s="315"/>
      <c r="G41" s="314"/>
      <c r="H41" s="316"/>
      <c r="I41" s="314"/>
      <c r="J41" s="316"/>
      <c r="K41" s="317"/>
      <c r="L41" s="318"/>
      <c r="M41" s="317"/>
      <c r="N41" s="318"/>
      <c r="O41" s="423">
        <f t="shared" si="0"/>
        <v>0</v>
      </c>
      <c r="P41" s="424">
        <f t="shared" si="1"/>
        <v>0</v>
      </c>
      <c r="Q41" s="27">
        <f>'t1'!M41</f>
        <v>0</v>
      </c>
    </row>
    <row r="42" spans="1:17" ht="14.1" customHeight="1" x14ac:dyDescent="0.25">
      <c r="A42" s="144" t="str">
        <f>'t1'!A42</f>
        <v>BIOLOGI CON ALTRI INCAR. PROF.LI (RAPP. ESCLUSIVO)</v>
      </c>
      <c r="B42" s="206" t="str">
        <f>'t1'!B42</f>
        <v>SD0A12</v>
      </c>
      <c r="C42" s="314"/>
      <c r="D42" s="315"/>
      <c r="E42" s="314"/>
      <c r="F42" s="315"/>
      <c r="G42" s="314"/>
      <c r="H42" s="316"/>
      <c r="I42" s="314"/>
      <c r="J42" s="316"/>
      <c r="K42" s="317"/>
      <c r="L42" s="318"/>
      <c r="M42" s="317"/>
      <c r="N42" s="318"/>
      <c r="O42" s="423">
        <f t="shared" si="0"/>
        <v>0</v>
      </c>
      <c r="P42" s="424">
        <f t="shared" si="1"/>
        <v>0</v>
      </c>
      <c r="Q42" s="27">
        <f>'t1'!M42</f>
        <v>0</v>
      </c>
    </row>
    <row r="43" spans="1:17" ht="14.1" customHeight="1" x14ac:dyDescent="0.25">
      <c r="A43" s="144" t="str">
        <f>'t1'!A43</f>
        <v>BIOLOGI CON ALTRI INCAR. PROF.LI (RAPP. NON ESCL.)</v>
      </c>
      <c r="B43" s="206" t="str">
        <f>'t1'!B43</f>
        <v>SD0011</v>
      </c>
      <c r="C43" s="314"/>
      <c r="D43" s="315"/>
      <c r="E43" s="314"/>
      <c r="F43" s="315"/>
      <c r="G43" s="314"/>
      <c r="H43" s="316"/>
      <c r="I43" s="314"/>
      <c r="J43" s="316"/>
      <c r="K43" s="317"/>
      <c r="L43" s="318"/>
      <c r="M43" s="317"/>
      <c r="N43" s="318"/>
      <c r="O43" s="423">
        <f t="shared" si="0"/>
        <v>0</v>
      </c>
      <c r="P43" s="424">
        <f t="shared" si="1"/>
        <v>0</v>
      </c>
      <c r="Q43" s="27">
        <f>'t1'!M43</f>
        <v>0</v>
      </c>
    </row>
    <row r="44" spans="1:17" ht="14.1" customHeight="1" x14ac:dyDescent="0.25">
      <c r="A44" s="144" t="str">
        <f>'t1'!A44</f>
        <v>BIOLOGI A T. DETERMINATO (ART. 15-SEPTIES D.LGS. 502/92)</v>
      </c>
      <c r="B44" s="206" t="str">
        <f>'t1'!B44</f>
        <v>SD0601</v>
      </c>
      <c r="C44" s="314"/>
      <c r="D44" s="315"/>
      <c r="E44" s="314"/>
      <c r="F44" s="315"/>
      <c r="G44" s="314"/>
      <c r="H44" s="316"/>
      <c r="I44" s="314"/>
      <c r="J44" s="316"/>
      <c r="K44" s="317"/>
      <c r="L44" s="318"/>
      <c r="M44" s="317"/>
      <c r="N44" s="318"/>
      <c r="O44" s="423">
        <f t="shared" si="0"/>
        <v>0</v>
      </c>
      <c r="P44" s="424">
        <f t="shared" si="1"/>
        <v>0</v>
      </c>
      <c r="Q44" s="27">
        <f>'t1'!M44</f>
        <v>0</v>
      </c>
    </row>
    <row r="45" spans="1:17" ht="14.1" customHeight="1" x14ac:dyDescent="0.25">
      <c r="A45" s="144" t="str">
        <f>'t1'!A45</f>
        <v>CHIMICI CON INC. DI STRUTTURA COMPLESSA (RAPP. ESCLUSIVO)</v>
      </c>
      <c r="B45" s="206" t="str">
        <f>'t1'!B45</f>
        <v>SD0E16</v>
      </c>
      <c r="C45" s="314"/>
      <c r="D45" s="315"/>
      <c r="E45" s="314"/>
      <c r="F45" s="315"/>
      <c r="G45" s="314"/>
      <c r="H45" s="316"/>
      <c r="I45" s="314"/>
      <c r="J45" s="316"/>
      <c r="K45" s="317"/>
      <c r="L45" s="318"/>
      <c r="M45" s="317"/>
      <c r="N45" s="318"/>
      <c r="O45" s="423">
        <f t="shared" si="0"/>
        <v>0</v>
      </c>
      <c r="P45" s="424">
        <f t="shared" si="1"/>
        <v>0</v>
      </c>
      <c r="Q45" s="27">
        <f>'t1'!M45</f>
        <v>0</v>
      </c>
    </row>
    <row r="46" spans="1:17" ht="14.1" customHeight="1" x14ac:dyDescent="0.25">
      <c r="A46" s="144" t="str">
        <f>'t1'!A46</f>
        <v>CHIMICI CON INC. DI STRUTTURA COMPLESSA (RAPP.NON ESCL.)</v>
      </c>
      <c r="B46" s="206" t="str">
        <f>'t1'!B46</f>
        <v>SD0N16</v>
      </c>
      <c r="C46" s="314"/>
      <c r="D46" s="315"/>
      <c r="E46" s="314"/>
      <c r="F46" s="315"/>
      <c r="G46" s="314"/>
      <c r="H46" s="316"/>
      <c r="I46" s="314"/>
      <c r="J46" s="316"/>
      <c r="K46" s="317"/>
      <c r="L46" s="318"/>
      <c r="M46" s="317"/>
      <c r="N46" s="318"/>
      <c r="O46" s="423">
        <f t="shared" si="0"/>
        <v>0</v>
      </c>
      <c r="P46" s="424">
        <f t="shared" si="1"/>
        <v>0</v>
      </c>
      <c r="Q46" s="27">
        <f>'t1'!M46</f>
        <v>0</v>
      </c>
    </row>
    <row r="47" spans="1:17" ht="14.1" customHeight="1" x14ac:dyDescent="0.25">
      <c r="A47" s="144" t="str">
        <f>'t1'!A47</f>
        <v>CHIMICI CON INC. DI STRUTTURA SEMPLICE (RAPP. ESCLUSIVO)</v>
      </c>
      <c r="B47" s="206" t="str">
        <f>'t1'!B47</f>
        <v>SD0E15</v>
      </c>
      <c r="C47" s="314"/>
      <c r="D47" s="315"/>
      <c r="E47" s="314"/>
      <c r="F47" s="315"/>
      <c r="G47" s="314"/>
      <c r="H47" s="316"/>
      <c r="I47" s="314"/>
      <c r="J47" s="316"/>
      <c r="K47" s="317"/>
      <c r="L47" s="318"/>
      <c r="M47" s="317"/>
      <c r="N47" s="318"/>
      <c r="O47" s="423">
        <f t="shared" si="0"/>
        <v>0</v>
      </c>
      <c r="P47" s="424">
        <f t="shared" si="1"/>
        <v>0</v>
      </c>
      <c r="Q47" s="27">
        <f>'t1'!M47</f>
        <v>0</v>
      </c>
    </row>
    <row r="48" spans="1:17" ht="14.1" customHeight="1" x14ac:dyDescent="0.25">
      <c r="A48" s="144" t="str">
        <f>'t1'!A48</f>
        <v>CHIMICI CON INC. DI STRUTTURA SEMPLICE (RAPP. NON ESCL.)</v>
      </c>
      <c r="B48" s="206" t="str">
        <f>'t1'!B48</f>
        <v>SD0N15</v>
      </c>
      <c r="C48" s="314"/>
      <c r="D48" s="315"/>
      <c r="E48" s="314"/>
      <c r="F48" s="315"/>
      <c r="G48" s="314"/>
      <c r="H48" s="316"/>
      <c r="I48" s="314"/>
      <c r="J48" s="316"/>
      <c r="K48" s="317"/>
      <c r="L48" s="318"/>
      <c r="M48" s="317"/>
      <c r="N48" s="318"/>
      <c r="O48" s="423">
        <f t="shared" si="0"/>
        <v>0</v>
      </c>
      <c r="P48" s="424">
        <f t="shared" si="1"/>
        <v>0</v>
      </c>
      <c r="Q48" s="27">
        <f>'t1'!M48</f>
        <v>0</v>
      </c>
    </row>
    <row r="49" spans="1:17" ht="14.1" customHeight="1" x14ac:dyDescent="0.25">
      <c r="A49" s="144" t="str">
        <f>'t1'!A49</f>
        <v>CHIMICI CON ALTRI INCAR. PROF.LI (RAPP. ESCLUSIVO)</v>
      </c>
      <c r="B49" s="206" t="str">
        <f>'t1'!B49</f>
        <v>SD0A15</v>
      </c>
      <c r="C49" s="314"/>
      <c r="D49" s="315"/>
      <c r="E49" s="314"/>
      <c r="F49" s="315"/>
      <c r="G49" s="314"/>
      <c r="H49" s="316"/>
      <c r="I49" s="314"/>
      <c r="J49" s="316"/>
      <c r="K49" s="317"/>
      <c r="L49" s="318"/>
      <c r="M49" s="317"/>
      <c r="N49" s="318"/>
      <c r="O49" s="423">
        <f t="shared" si="0"/>
        <v>0</v>
      </c>
      <c r="P49" s="424">
        <f t="shared" si="1"/>
        <v>0</v>
      </c>
      <c r="Q49" s="27">
        <f>'t1'!M49</f>
        <v>0</v>
      </c>
    </row>
    <row r="50" spans="1:17" ht="14.1" customHeight="1" x14ac:dyDescent="0.25">
      <c r="A50" s="144" t="str">
        <f>'t1'!A50</f>
        <v>CHIMICI CON ALTRI INCAR. PROF.LI (RAPP. NON ESCL.)</v>
      </c>
      <c r="B50" s="206" t="str">
        <f>'t1'!B50</f>
        <v>SD0014</v>
      </c>
      <c r="C50" s="314"/>
      <c r="D50" s="315"/>
      <c r="E50" s="314"/>
      <c r="F50" s="315"/>
      <c r="G50" s="314"/>
      <c r="H50" s="316"/>
      <c r="I50" s="314"/>
      <c r="J50" s="316"/>
      <c r="K50" s="317"/>
      <c r="L50" s="318"/>
      <c r="M50" s="317"/>
      <c r="N50" s="318"/>
      <c r="O50" s="423">
        <f t="shared" si="0"/>
        <v>0</v>
      </c>
      <c r="P50" s="424">
        <f t="shared" si="1"/>
        <v>0</v>
      </c>
      <c r="Q50" s="27">
        <f>'t1'!M50</f>
        <v>0</v>
      </c>
    </row>
    <row r="51" spans="1:17" ht="14.1" customHeight="1" x14ac:dyDescent="0.25">
      <c r="A51" s="144" t="str">
        <f>'t1'!A51</f>
        <v>CHIMICI A T. DETERMINATO (ART. 15-SEPTIES D.LGS. 502/92)</v>
      </c>
      <c r="B51" s="206" t="str">
        <f>'t1'!B51</f>
        <v>SD0602</v>
      </c>
      <c r="C51" s="314"/>
      <c r="D51" s="315"/>
      <c r="E51" s="314"/>
      <c r="F51" s="315"/>
      <c r="G51" s="314"/>
      <c r="H51" s="316"/>
      <c r="I51" s="314"/>
      <c r="J51" s="316"/>
      <c r="K51" s="317"/>
      <c r="L51" s="318"/>
      <c r="M51" s="317"/>
      <c r="N51" s="318"/>
      <c r="O51" s="423">
        <f t="shared" si="0"/>
        <v>0</v>
      </c>
      <c r="P51" s="424">
        <f t="shared" si="1"/>
        <v>0</v>
      </c>
      <c r="Q51" s="27">
        <f>'t1'!M51</f>
        <v>0</v>
      </c>
    </row>
    <row r="52" spans="1:17" ht="14.1" customHeight="1" x14ac:dyDescent="0.25">
      <c r="A52" s="144" t="str">
        <f>'t1'!A52</f>
        <v>FISICI CON INC. DI STRUTTURA COMPLESSA (RAPP. ESCLUSIVO)</v>
      </c>
      <c r="B52" s="206" t="str">
        <f>'t1'!B52</f>
        <v>SD0E42</v>
      </c>
      <c r="C52" s="314"/>
      <c r="D52" s="315"/>
      <c r="E52" s="314"/>
      <c r="F52" s="315"/>
      <c r="G52" s="314"/>
      <c r="H52" s="316"/>
      <c r="I52" s="314"/>
      <c r="J52" s="316"/>
      <c r="K52" s="317"/>
      <c r="L52" s="318"/>
      <c r="M52" s="317"/>
      <c r="N52" s="318"/>
      <c r="O52" s="423">
        <f t="shared" si="0"/>
        <v>0</v>
      </c>
      <c r="P52" s="424">
        <f t="shared" si="1"/>
        <v>0</v>
      </c>
      <c r="Q52" s="27">
        <f>'t1'!M52</f>
        <v>0</v>
      </c>
    </row>
    <row r="53" spans="1:17" ht="14.1" customHeight="1" x14ac:dyDescent="0.25">
      <c r="A53" s="144" t="str">
        <f>'t1'!A53</f>
        <v>FISICI CON INC. DI STRUTTURA COMPLESSA (RAPP. NON ESCL.)</v>
      </c>
      <c r="B53" s="206" t="str">
        <f>'t1'!B53</f>
        <v>SD0N42</v>
      </c>
      <c r="C53" s="314"/>
      <c r="D53" s="315"/>
      <c r="E53" s="314"/>
      <c r="F53" s="315"/>
      <c r="G53" s="314"/>
      <c r="H53" s="316"/>
      <c r="I53" s="314"/>
      <c r="J53" s="316"/>
      <c r="K53" s="317"/>
      <c r="L53" s="318"/>
      <c r="M53" s="317"/>
      <c r="N53" s="318"/>
      <c r="O53" s="423">
        <f t="shared" si="0"/>
        <v>0</v>
      </c>
      <c r="P53" s="424">
        <f t="shared" si="1"/>
        <v>0</v>
      </c>
      <c r="Q53" s="27">
        <f>'t1'!M53</f>
        <v>0</v>
      </c>
    </row>
    <row r="54" spans="1:17" ht="14.1" customHeight="1" x14ac:dyDescent="0.25">
      <c r="A54" s="144" t="str">
        <f>'t1'!A54</f>
        <v>FISICI CON INC. DI STRUTTURA SEMPLICE (RAPP. ESCLUSIVO)</v>
      </c>
      <c r="B54" s="206" t="str">
        <f>'t1'!B54</f>
        <v>SD0E41</v>
      </c>
      <c r="C54" s="314"/>
      <c r="D54" s="315"/>
      <c r="E54" s="314"/>
      <c r="F54" s="315"/>
      <c r="G54" s="314"/>
      <c r="H54" s="316"/>
      <c r="I54" s="314"/>
      <c r="J54" s="316"/>
      <c r="K54" s="317"/>
      <c r="L54" s="318"/>
      <c r="M54" s="317"/>
      <c r="N54" s="318"/>
      <c r="O54" s="423">
        <f t="shared" si="0"/>
        <v>0</v>
      </c>
      <c r="P54" s="424">
        <f t="shared" si="1"/>
        <v>0</v>
      </c>
      <c r="Q54" s="27">
        <f>'t1'!M54</f>
        <v>0</v>
      </c>
    </row>
    <row r="55" spans="1:17" x14ac:dyDescent="0.25">
      <c r="A55" s="144" t="str">
        <f>'t1'!A55</f>
        <v>FISICI CON INC. DI STRUTTURA SEMPLICE (RAPP. NON ESCL.)</v>
      </c>
      <c r="B55" s="206" t="str">
        <f>'t1'!B55</f>
        <v>SD0N41</v>
      </c>
      <c r="C55" s="314"/>
      <c r="D55" s="315"/>
      <c r="E55" s="314"/>
      <c r="F55" s="315"/>
      <c r="G55" s="314"/>
      <c r="H55" s="316"/>
      <c r="I55" s="314"/>
      <c r="J55" s="316"/>
      <c r="K55" s="317"/>
      <c r="L55" s="318"/>
      <c r="M55" s="317"/>
      <c r="N55" s="318"/>
      <c r="O55" s="423">
        <f t="shared" si="0"/>
        <v>0</v>
      </c>
      <c r="P55" s="424">
        <f t="shared" si="1"/>
        <v>0</v>
      </c>
      <c r="Q55" s="27">
        <f>'t1'!M55</f>
        <v>0</v>
      </c>
    </row>
    <row r="56" spans="1:17" x14ac:dyDescent="0.25">
      <c r="A56" s="144" t="str">
        <f>'t1'!A56</f>
        <v>FISICI CON ALTRI INCAR. PROF.LI (RAPP. ESCLUSIVO)</v>
      </c>
      <c r="B56" s="206" t="str">
        <f>'t1'!B56</f>
        <v>SD0A41</v>
      </c>
      <c r="C56" s="314"/>
      <c r="D56" s="315"/>
      <c r="E56" s="314"/>
      <c r="F56" s="315"/>
      <c r="G56" s="314"/>
      <c r="H56" s="316"/>
      <c r="I56" s="314"/>
      <c r="J56" s="316"/>
      <c r="K56" s="317"/>
      <c r="L56" s="318"/>
      <c r="M56" s="317"/>
      <c r="N56" s="318"/>
      <c r="O56" s="423">
        <f t="shared" si="0"/>
        <v>0</v>
      </c>
      <c r="P56" s="424">
        <f t="shared" si="1"/>
        <v>0</v>
      </c>
      <c r="Q56" s="27">
        <f>'t1'!M56</f>
        <v>0</v>
      </c>
    </row>
    <row r="57" spans="1:17" x14ac:dyDescent="0.25">
      <c r="A57" s="144" t="str">
        <f>'t1'!A57</f>
        <v>FISICI CON ALTRI INCAR. PROF.LI (RAPP. NON ESCL.)</v>
      </c>
      <c r="B57" s="206" t="str">
        <f>'t1'!B57</f>
        <v>SD0040</v>
      </c>
      <c r="C57" s="314"/>
      <c r="D57" s="315"/>
      <c r="E57" s="314"/>
      <c r="F57" s="315"/>
      <c r="G57" s="314"/>
      <c r="H57" s="316"/>
      <c r="I57" s="314"/>
      <c r="J57" s="316"/>
      <c r="K57" s="317"/>
      <c r="L57" s="318"/>
      <c r="M57" s="317"/>
      <c r="N57" s="318"/>
      <c r="O57" s="423">
        <f t="shared" si="0"/>
        <v>0</v>
      </c>
      <c r="P57" s="424">
        <f t="shared" si="1"/>
        <v>0</v>
      </c>
      <c r="Q57" s="27">
        <f>'t1'!M57</f>
        <v>0</v>
      </c>
    </row>
    <row r="58" spans="1:17" x14ac:dyDescent="0.25">
      <c r="A58" s="144" t="str">
        <f>'t1'!A58</f>
        <v>FISICI A T. DETERMINATO (ART. 15-SEPTIES D.LGS. 502/92)</v>
      </c>
      <c r="B58" s="206" t="str">
        <f>'t1'!B58</f>
        <v>SD0603</v>
      </c>
      <c r="C58" s="314"/>
      <c r="D58" s="315"/>
      <c r="E58" s="314"/>
      <c r="F58" s="315"/>
      <c r="G58" s="314"/>
      <c r="H58" s="316"/>
      <c r="I58" s="314"/>
      <c r="J58" s="316"/>
      <c r="K58" s="317"/>
      <c r="L58" s="318"/>
      <c r="M58" s="317"/>
      <c r="N58" s="318"/>
      <c r="O58" s="423">
        <f t="shared" si="0"/>
        <v>0</v>
      </c>
      <c r="P58" s="424">
        <f t="shared" si="1"/>
        <v>0</v>
      </c>
      <c r="Q58" s="27">
        <f>'t1'!M58</f>
        <v>0</v>
      </c>
    </row>
    <row r="59" spans="1:17" x14ac:dyDescent="0.25">
      <c r="A59" s="144" t="str">
        <f>'t1'!A59</f>
        <v>PSICOLOGI CON INC. DI STRUTTURA COMPLESSA (RAPP. ESCLUSIVO)</v>
      </c>
      <c r="B59" s="206" t="str">
        <f>'t1'!B59</f>
        <v>SD0E66</v>
      </c>
      <c r="C59" s="314"/>
      <c r="D59" s="315"/>
      <c r="E59" s="314"/>
      <c r="F59" s="315"/>
      <c r="G59" s="314"/>
      <c r="H59" s="316"/>
      <c r="I59" s="314"/>
      <c r="J59" s="316"/>
      <c r="K59" s="317"/>
      <c r="L59" s="318"/>
      <c r="M59" s="317"/>
      <c r="N59" s="318"/>
      <c r="O59" s="423">
        <f t="shared" si="0"/>
        <v>0</v>
      </c>
      <c r="P59" s="424">
        <f t="shared" si="1"/>
        <v>0</v>
      </c>
      <c r="Q59" s="27">
        <f>'t1'!M59</f>
        <v>0</v>
      </c>
    </row>
    <row r="60" spans="1:17" x14ac:dyDescent="0.25">
      <c r="A60" s="144" t="str">
        <f>'t1'!A60</f>
        <v>PSICOLOGI CON INC. DI STRUTTURA COMPLESSA (RAPP. NON ESCL.)</v>
      </c>
      <c r="B60" s="206" t="str">
        <f>'t1'!B60</f>
        <v>SD0N66</v>
      </c>
      <c r="C60" s="314"/>
      <c r="D60" s="315"/>
      <c r="E60" s="314"/>
      <c r="F60" s="315"/>
      <c r="G60" s="314"/>
      <c r="H60" s="316"/>
      <c r="I60" s="314"/>
      <c r="J60" s="316"/>
      <c r="K60" s="317"/>
      <c r="L60" s="318"/>
      <c r="M60" s="317"/>
      <c r="N60" s="318"/>
      <c r="O60" s="423">
        <f t="shared" si="0"/>
        <v>0</v>
      </c>
      <c r="P60" s="424">
        <f t="shared" si="1"/>
        <v>0</v>
      </c>
      <c r="Q60" s="27">
        <f>'t1'!M60</f>
        <v>0</v>
      </c>
    </row>
    <row r="61" spans="1:17" x14ac:dyDescent="0.25">
      <c r="A61" s="144" t="str">
        <f>'t1'!A61</f>
        <v>PSICOLOGI CON INC. DI STRUTTURA SEMPLICE (RAPP. ESCLUSIVO)</v>
      </c>
      <c r="B61" s="206" t="str">
        <f>'t1'!B61</f>
        <v>SD0E65</v>
      </c>
      <c r="C61" s="314"/>
      <c r="D61" s="315"/>
      <c r="E61" s="314"/>
      <c r="F61" s="315"/>
      <c r="G61" s="314"/>
      <c r="H61" s="316"/>
      <c r="I61" s="314"/>
      <c r="J61" s="316"/>
      <c r="K61" s="317"/>
      <c r="L61" s="318"/>
      <c r="M61" s="317"/>
      <c r="N61" s="318"/>
      <c r="O61" s="423">
        <f t="shared" si="0"/>
        <v>0</v>
      </c>
      <c r="P61" s="424">
        <f t="shared" si="1"/>
        <v>0</v>
      </c>
      <c r="Q61" s="27">
        <f>'t1'!M61</f>
        <v>0</v>
      </c>
    </row>
    <row r="62" spans="1:17" x14ac:dyDescent="0.25">
      <c r="A62" s="144" t="str">
        <f>'t1'!A62</f>
        <v>PSICOLOGI CON INC. DI STRUTTURA SEMPLICE (RAPP. NON ESCL.)</v>
      </c>
      <c r="B62" s="206" t="str">
        <f>'t1'!B62</f>
        <v>SD0N65</v>
      </c>
      <c r="C62" s="314"/>
      <c r="D62" s="315"/>
      <c r="E62" s="314"/>
      <c r="F62" s="315"/>
      <c r="G62" s="314"/>
      <c r="H62" s="316"/>
      <c r="I62" s="314"/>
      <c r="J62" s="316"/>
      <c r="K62" s="317"/>
      <c r="L62" s="318"/>
      <c r="M62" s="317"/>
      <c r="N62" s="318"/>
      <c r="O62" s="423">
        <f t="shared" si="0"/>
        <v>0</v>
      </c>
      <c r="P62" s="424">
        <f t="shared" si="1"/>
        <v>0</v>
      </c>
      <c r="Q62" s="27">
        <f>'t1'!M62</f>
        <v>0</v>
      </c>
    </row>
    <row r="63" spans="1:17" x14ac:dyDescent="0.25">
      <c r="A63" s="144" t="str">
        <f>'t1'!A63</f>
        <v>PSICOLOGI CON ALTRI INCAR. PROF.LI (RAPP. ESCLUSIVO)</v>
      </c>
      <c r="B63" s="206" t="str">
        <f>'t1'!B63</f>
        <v>SD0A65</v>
      </c>
      <c r="C63" s="314"/>
      <c r="D63" s="315"/>
      <c r="E63" s="314"/>
      <c r="F63" s="315"/>
      <c r="G63" s="314"/>
      <c r="H63" s="316"/>
      <c r="I63" s="314"/>
      <c r="J63" s="316"/>
      <c r="K63" s="317"/>
      <c r="L63" s="318"/>
      <c r="M63" s="317"/>
      <c r="N63" s="318"/>
      <c r="O63" s="423">
        <f t="shared" si="0"/>
        <v>0</v>
      </c>
      <c r="P63" s="424">
        <f t="shared" si="1"/>
        <v>0</v>
      </c>
      <c r="Q63" s="27">
        <f>'t1'!M63</f>
        <v>0</v>
      </c>
    </row>
    <row r="64" spans="1:17" x14ac:dyDescent="0.25">
      <c r="A64" s="144" t="str">
        <f>'t1'!A64</f>
        <v>PSICOLOGI CON ALTRI INCAR. PROF.LI (RAPP. NON ESCL.)</v>
      </c>
      <c r="B64" s="206" t="str">
        <f>'t1'!B64</f>
        <v>SD0064</v>
      </c>
      <c r="C64" s="314"/>
      <c r="D64" s="315"/>
      <c r="E64" s="314"/>
      <c r="F64" s="315"/>
      <c r="G64" s="314"/>
      <c r="H64" s="316"/>
      <c r="I64" s="314"/>
      <c r="J64" s="316"/>
      <c r="K64" s="317"/>
      <c r="L64" s="318"/>
      <c r="M64" s="317"/>
      <c r="N64" s="318"/>
      <c r="O64" s="423">
        <f t="shared" si="0"/>
        <v>0</v>
      </c>
      <c r="P64" s="424">
        <f t="shared" si="1"/>
        <v>0</v>
      </c>
      <c r="Q64" s="27">
        <f>'t1'!M64</f>
        <v>0</v>
      </c>
    </row>
    <row r="65" spans="1:17" x14ac:dyDescent="0.25">
      <c r="A65" s="144" t="str">
        <f>'t1'!A65</f>
        <v>PSICOLOGI A T. DETERMINATO (ART. 15-SEPTIES D.LGS. 502/92)</v>
      </c>
      <c r="B65" s="206" t="str">
        <f>'t1'!B65</f>
        <v>SD0604</v>
      </c>
      <c r="C65" s="314"/>
      <c r="D65" s="315"/>
      <c r="E65" s="314"/>
      <c r="F65" s="315"/>
      <c r="G65" s="314"/>
      <c r="H65" s="316"/>
      <c r="I65" s="314"/>
      <c r="J65" s="316"/>
      <c r="K65" s="317"/>
      <c r="L65" s="318"/>
      <c r="M65" s="317"/>
      <c r="N65" s="318"/>
      <c r="O65" s="423">
        <f t="shared" si="0"/>
        <v>0</v>
      </c>
      <c r="P65" s="424">
        <f t="shared" si="1"/>
        <v>0</v>
      </c>
      <c r="Q65" s="27">
        <f>'t1'!M65</f>
        <v>0</v>
      </c>
    </row>
    <row r="66" spans="1:17" x14ac:dyDescent="0.25">
      <c r="A66" s="144" t="str">
        <f>'t1'!A66</f>
        <v>DIRIGENTE PROF. SANIT. INFERM/OSTETRICA (INC. STRUT. COMPL.)</v>
      </c>
      <c r="B66" s="206" t="str">
        <f>'t1'!B66</f>
        <v>SD0CO1</v>
      </c>
      <c r="C66" s="314"/>
      <c r="D66" s="315"/>
      <c r="E66" s="314"/>
      <c r="F66" s="315"/>
      <c r="G66" s="314"/>
      <c r="H66" s="316"/>
      <c r="I66" s="314"/>
      <c r="J66" s="316"/>
      <c r="K66" s="317"/>
      <c r="L66" s="318"/>
      <c r="M66" s="317"/>
      <c r="N66" s="318"/>
      <c r="O66" s="423">
        <f t="shared" si="0"/>
        <v>0</v>
      </c>
      <c r="P66" s="424">
        <f t="shared" si="1"/>
        <v>0</v>
      </c>
      <c r="Q66" s="27">
        <f>'t1'!M66</f>
        <v>0</v>
      </c>
    </row>
    <row r="67" spans="1:17" x14ac:dyDescent="0.25">
      <c r="A67" s="144" t="str">
        <f>'t1'!A67</f>
        <v>DIRIGENTE PROF. SANIT. INFERM/OSTETRICA (INC. STRUT. SEMPL.)</v>
      </c>
      <c r="B67" s="206" t="str">
        <f>'t1'!B67</f>
        <v>SD0SE1</v>
      </c>
      <c r="C67" s="314"/>
      <c r="D67" s="315"/>
      <c r="E67" s="314"/>
      <c r="F67" s="315"/>
      <c r="G67" s="314"/>
      <c r="H67" s="316"/>
      <c r="I67" s="314"/>
      <c r="J67" s="316"/>
      <c r="K67" s="317"/>
      <c r="L67" s="318"/>
      <c r="M67" s="317"/>
      <c r="N67" s="318"/>
      <c r="O67" s="423">
        <f t="shared" si="0"/>
        <v>0</v>
      </c>
      <c r="P67" s="424">
        <f t="shared" si="1"/>
        <v>0</v>
      </c>
      <c r="Q67" s="27">
        <f>'t1'!M67</f>
        <v>0</v>
      </c>
    </row>
    <row r="68" spans="1:17" x14ac:dyDescent="0.25">
      <c r="A68" s="144" t="str">
        <f>'t1'!A68</f>
        <v>DIRIGENTE PROF. SANIT. INFERM/OSTETRICA (ALTRI INC. PROF.LI)</v>
      </c>
      <c r="B68" s="206" t="str">
        <f>'t1'!B68</f>
        <v>SD0AI1</v>
      </c>
      <c r="C68" s="314"/>
      <c r="D68" s="315"/>
      <c r="E68" s="314"/>
      <c r="F68" s="315"/>
      <c r="G68" s="314"/>
      <c r="H68" s="316"/>
      <c r="I68" s="314"/>
      <c r="J68" s="316"/>
      <c r="K68" s="317"/>
      <c r="L68" s="318"/>
      <c r="M68" s="317"/>
      <c r="N68" s="318"/>
      <c r="O68" s="423">
        <f t="shared" si="0"/>
        <v>0</v>
      </c>
      <c r="P68" s="424">
        <f t="shared" si="1"/>
        <v>0</v>
      </c>
      <c r="Q68" s="27">
        <f>'t1'!M68</f>
        <v>0</v>
      </c>
    </row>
    <row r="69" spans="1:17" x14ac:dyDescent="0.25">
      <c r="A69" s="144" t="str">
        <f>'t1'!A69</f>
        <v>DIR. PROF.SAN.INFERM/OSTET T.DET.ART.15-SEPTIES DLGS 502/92</v>
      </c>
      <c r="B69" s="206" t="str">
        <f>'t1'!B69</f>
        <v>SD048B</v>
      </c>
      <c r="C69" s="314"/>
      <c r="D69" s="315"/>
      <c r="E69" s="314"/>
      <c r="F69" s="315"/>
      <c r="G69" s="314"/>
      <c r="H69" s="316"/>
      <c r="I69" s="314"/>
      <c r="J69" s="316"/>
      <c r="K69" s="317"/>
      <c r="L69" s="318"/>
      <c r="M69" s="317"/>
      <c r="N69" s="318"/>
      <c r="O69" s="423">
        <f t="shared" si="0"/>
        <v>0</v>
      </c>
      <c r="P69" s="424">
        <f t="shared" si="1"/>
        <v>0</v>
      </c>
      <c r="Q69" s="27">
        <f>'t1'!M69</f>
        <v>0</v>
      </c>
    </row>
    <row r="70" spans="1:17" x14ac:dyDescent="0.25">
      <c r="A70" s="144" t="str">
        <f>'t1'!A70</f>
        <v>DIRIGENTE PROF. SANIT. RIABILITATIVE (INC. STRUT. COMPL.)</v>
      </c>
      <c r="B70" s="206" t="str">
        <f>'t1'!B70</f>
        <v>SD0CO2</v>
      </c>
      <c r="C70" s="314"/>
      <c r="D70" s="315"/>
      <c r="E70" s="314"/>
      <c r="F70" s="315"/>
      <c r="G70" s="314"/>
      <c r="H70" s="316"/>
      <c r="I70" s="314"/>
      <c r="J70" s="316"/>
      <c r="K70" s="317"/>
      <c r="L70" s="318"/>
      <c r="M70" s="317"/>
      <c r="N70" s="318"/>
      <c r="O70" s="423">
        <f t="shared" si="0"/>
        <v>0</v>
      </c>
      <c r="P70" s="424">
        <f t="shared" si="1"/>
        <v>0</v>
      </c>
      <c r="Q70" s="27">
        <f>'t1'!M70</f>
        <v>0</v>
      </c>
    </row>
    <row r="71" spans="1:17" x14ac:dyDescent="0.25">
      <c r="A71" s="144" t="str">
        <f>'t1'!A71</f>
        <v>DIRIGENTE PROF. SANIT. RIABILITATIVE (INC. STRUT. SEMPL.)</v>
      </c>
      <c r="B71" s="206" t="str">
        <f>'t1'!B71</f>
        <v>SD0SE2</v>
      </c>
      <c r="C71" s="314"/>
      <c r="D71" s="315"/>
      <c r="E71" s="314"/>
      <c r="F71" s="315"/>
      <c r="G71" s="314"/>
      <c r="H71" s="316"/>
      <c r="I71" s="314"/>
      <c r="J71" s="316"/>
      <c r="K71" s="317"/>
      <c r="L71" s="318"/>
      <c r="M71" s="317"/>
      <c r="N71" s="318"/>
      <c r="O71" s="423">
        <f t="shared" si="0"/>
        <v>0</v>
      </c>
      <c r="P71" s="424">
        <f t="shared" si="1"/>
        <v>0</v>
      </c>
      <c r="Q71" s="27">
        <f>'t1'!M71</f>
        <v>0</v>
      </c>
    </row>
    <row r="72" spans="1:17" x14ac:dyDescent="0.25">
      <c r="A72" s="144" t="str">
        <f>'t1'!A72</f>
        <v>DIRIGENTE PROF. SANIT. RIABILITATIVE (ALTRI INC. PROF.LI)</v>
      </c>
      <c r="B72" s="206" t="str">
        <f>'t1'!B72</f>
        <v>SD0AI2</v>
      </c>
      <c r="C72" s="314"/>
      <c r="D72" s="315"/>
      <c r="E72" s="314"/>
      <c r="F72" s="315"/>
      <c r="G72" s="314"/>
      <c r="H72" s="316"/>
      <c r="I72" s="314"/>
      <c r="J72" s="316"/>
      <c r="K72" s="317"/>
      <c r="L72" s="318"/>
      <c r="M72" s="317"/>
      <c r="N72" s="318"/>
      <c r="O72" s="423">
        <f t="shared" ref="O72:O139" si="2">SUM(C72,E72,G72,I72,K72,M72)</f>
        <v>0</v>
      </c>
      <c r="P72" s="424">
        <f t="shared" ref="P72:P139" si="3">SUM(D72,F72,H72,J72,L72,N72)</f>
        <v>0</v>
      </c>
      <c r="Q72" s="27">
        <f>'t1'!M72</f>
        <v>0</v>
      </c>
    </row>
    <row r="73" spans="1:17" x14ac:dyDescent="0.25">
      <c r="A73" s="144" t="str">
        <f>'t1'!A73</f>
        <v>DIR. PROF. SAN. RIABILITAT. T.DET.ART.15-SEPTIES DLGS 502/92</v>
      </c>
      <c r="B73" s="206" t="str">
        <f>'t1'!B73</f>
        <v>SD048C</v>
      </c>
      <c r="C73" s="314"/>
      <c r="D73" s="315"/>
      <c r="E73" s="314"/>
      <c r="F73" s="315"/>
      <c r="G73" s="314"/>
      <c r="H73" s="316"/>
      <c r="I73" s="314"/>
      <c r="J73" s="316"/>
      <c r="K73" s="317"/>
      <c r="L73" s="318"/>
      <c r="M73" s="317"/>
      <c r="N73" s="318"/>
      <c r="O73" s="423">
        <f t="shared" si="2"/>
        <v>0</v>
      </c>
      <c r="P73" s="424">
        <f t="shared" si="3"/>
        <v>0</v>
      </c>
      <c r="Q73" s="27">
        <f>'t1'!M73</f>
        <v>0</v>
      </c>
    </row>
    <row r="74" spans="1:17" x14ac:dyDescent="0.25">
      <c r="A74" s="144" t="str">
        <f>'t1'!A74</f>
        <v>DIRIGENTE PROF. TECNICO SANITARIE (INC. STRUT. COMPL.)</v>
      </c>
      <c r="B74" s="206" t="str">
        <f>'t1'!B74</f>
        <v>SD0CO3</v>
      </c>
      <c r="C74" s="314"/>
      <c r="D74" s="315"/>
      <c r="E74" s="314"/>
      <c r="F74" s="315"/>
      <c r="G74" s="314"/>
      <c r="H74" s="316"/>
      <c r="I74" s="314"/>
      <c r="J74" s="316"/>
      <c r="K74" s="317"/>
      <c r="L74" s="318"/>
      <c r="M74" s="317"/>
      <c r="N74" s="318"/>
      <c r="O74" s="423">
        <f t="shared" si="2"/>
        <v>0</v>
      </c>
      <c r="P74" s="424">
        <f t="shared" si="3"/>
        <v>0</v>
      </c>
      <c r="Q74" s="27">
        <f>'t1'!M74</f>
        <v>0</v>
      </c>
    </row>
    <row r="75" spans="1:17" x14ac:dyDescent="0.25">
      <c r="A75" s="144" t="str">
        <f>'t1'!A75</f>
        <v>DIRIGENTE PROF. TECNICO SANITARIE (INC. STRUT. SEMPL.)</v>
      </c>
      <c r="B75" s="206" t="str">
        <f>'t1'!B75</f>
        <v>SD0SE3</v>
      </c>
      <c r="C75" s="314"/>
      <c r="D75" s="315"/>
      <c r="E75" s="314"/>
      <c r="F75" s="315"/>
      <c r="G75" s="314"/>
      <c r="H75" s="316"/>
      <c r="I75" s="314"/>
      <c r="J75" s="316"/>
      <c r="K75" s="317"/>
      <c r="L75" s="318"/>
      <c r="M75" s="317"/>
      <c r="N75" s="318"/>
      <c r="O75" s="423">
        <f t="shared" si="2"/>
        <v>0</v>
      </c>
      <c r="P75" s="424">
        <f t="shared" si="3"/>
        <v>0</v>
      </c>
      <c r="Q75" s="27">
        <f>'t1'!M75</f>
        <v>0</v>
      </c>
    </row>
    <row r="76" spans="1:17" x14ac:dyDescent="0.25">
      <c r="A76" s="144" t="str">
        <f>'t1'!A76</f>
        <v>DIRIGENTE PROF. TECNICO SANITARIE (ALTRI INC. PROF.LI)</v>
      </c>
      <c r="B76" s="206" t="str">
        <f>'t1'!B76</f>
        <v>SD0AI3</v>
      </c>
      <c r="C76" s="314"/>
      <c r="D76" s="315"/>
      <c r="E76" s="314"/>
      <c r="F76" s="315"/>
      <c r="G76" s="314"/>
      <c r="H76" s="316"/>
      <c r="I76" s="314"/>
      <c r="J76" s="316"/>
      <c r="K76" s="317"/>
      <c r="L76" s="318"/>
      <c r="M76" s="317"/>
      <c r="N76" s="318"/>
      <c r="O76" s="423">
        <f t="shared" si="2"/>
        <v>0</v>
      </c>
      <c r="P76" s="424">
        <f t="shared" si="3"/>
        <v>0</v>
      </c>
      <c r="Q76" s="27">
        <f>'t1'!M76</f>
        <v>0</v>
      </c>
    </row>
    <row r="77" spans="1:17" x14ac:dyDescent="0.25">
      <c r="A77" s="144" t="str">
        <f>'t1'!A77</f>
        <v>DIR. PROF.TECNICO SANITARIE T.DET.ART.15-SEPTIES DLGS 502/92</v>
      </c>
      <c r="B77" s="206" t="str">
        <f>'t1'!B77</f>
        <v>SD048D</v>
      </c>
      <c r="C77" s="314"/>
      <c r="D77" s="315"/>
      <c r="E77" s="314"/>
      <c r="F77" s="315"/>
      <c r="G77" s="314"/>
      <c r="H77" s="316"/>
      <c r="I77" s="314"/>
      <c r="J77" s="316"/>
      <c r="K77" s="317"/>
      <c r="L77" s="318"/>
      <c r="M77" s="317"/>
      <c r="N77" s="318"/>
      <c r="O77" s="423">
        <f t="shared" si="2"/>
        <v>0</v>
      </c>
      <c r="P77" s="424">
        <f t="shared" si="3"/>
        <v>0</v>
      </c>
      <c r="Q77" s="27">
        <f>'t1'!M77</f>
        <v>0</v>
      </c>
    </row>
    <row r="78" spans="1:17" x14ac:dyDescent="0.25">
      <c r="A78" s="144" t="str">
        <f>'t1'!A78</f>
        <v>DIRIGENTE PROF.TECNICHE DELLA PREVENZIONE (INC.STRUT.COMPL.)</v>
      </c>
      <c r="B78" s="206" t="str">
        <f>'t1'!B78</f>
        <v>SD0CO4</v>
      </c>
      <c r="C78" s="314"/>
      <c r="D78" s="315"/>
      <c r="E78" s="314"/>
      <c r="F78" s="315"/>
      <c r="G78" s="314"/>
      <c r="H78" s="316"/>
      <c r="I78" s="314"/>
      <c r="J78" s="316"/>
      <c r="K78" s="317"/>
      <c r="L78" s="318"/>
      <c r="M78" s="317"/>
      <c r="N78" s="318"/>
      <c r="O78" s="423">
        <f t="shared" si="2"/>
        <v>0</v>
      </c>
      <c r="P78" s="424">
        <f t="shared" si="3"/>
        <v>0</v>
      </c>
      <c r="Q78" s="27">
        <f>'t1'!M78</f>
        <v>0</v>
      </c>
    </row>
    <row r="79" spans="1:17" x14ac:dyDescent="0.25">
      <c r="A79" s="144" t="str">
        <f>'t1'!A79</f>
        <v>DIRIGENTE PROF.TECNICHE DELLA PREVENZIONE (INC.STRUT.SEMPL.)</v>
      </c>
      <c r="B79" s="206" t="str">
        <f>'t1'!B79</f>
        <v>SD0SE4</v>
      </c>
      <c r="C79" s="314"/>
      <c r="D79" s="315"/>
      <c r="E79" s="314"/>
      <c r="F79" s="315"/>
      <c r="G79" s="314"/>
      <c r="H79" s="316"/>
      <c r="I79" s="314"/>
      <c r="J79" s="316"/>
      <c r="K79" s="317"/>
      <c r="L79" s="318"/>
      <c r="M79" s="317"/>
      <c r="N79" s="318"/>
      <c r="O79" s="423">
        <f t="shared" si="2"/>
        <v>0</v>
      </c>
      <c r="P79" s="424">
        <f t="shared" si="3"/>
        <v>0</v>
      </c>
      <c r="Q79" s="27">
        <f>'t1'!M79</f>
        <v>0</v>
      </c>
    </row>
    <row r="80" spans="1:17" x14ac:dyDescent="0.25">
      <c r="A80" s="144" t="str">
        <f>'t1'!A80</f>
        <v>DIRIGENTE PROF.TECNICHE DELLA PREVENZIONE(ALTRI INC.PROF.LI)</v>
      </c>
      <c r="B80" s="206" t="str">
        <f>'t1'!B80</f>
        <v>SD0AI4</v>
      </c>
      <c r="C80" s="314"/>
      <c r="D80" s="315"/>
      <c r="E80" s="314"/>
      <c r="F80" s="315"/>
      <c r="G80" s="314"/>
      <c r="H80" s="316"/>
      <c r="I80" s="314"/>
      <c r="J80" s="316"/>
      <c r="K80" s="317"/>
      <c r="L80" s="318"/>
      <c r="M80" s="317"/>
      <c r="N80" s="318"/>
      <c r="O80" s="423">
        <f t="shared" si="2"/>
        <v>0</v>
      </c>
      <c r="P80" s="424">
        <f t="shared" si="3"/>
        <v>0</v>
      </c>
      <c r="Q80" s="27">
        <f>'t1'!M80</f>
        <v>0</v>
      </c>
    </row>
    <row r="81" spans="1:17" x14ac:dyDescent="0.25">
      <c r="A81" s="144" t="str">
        <f>'t1'!A81</f>
        <v>DIR. PROF.TECNICHE PREVENZ. T.DET.ART.15-SEPTIES DLGS 502/92</v>
      </c>
      <c r="B81" s="206" t="str">
        <f>'t1'!B81</f>
        <v>SD048E</v>
      </c>
      <c r="C81" s="314"/>
      <c r="D81" s="315"/>
      <c r="E81" s="314"/>
      <c r="F81" s="315"/>
      <c r="G81" s="314"/>
      <c r="H81" s="316"/>
      <c r="I81" s="314"/>
      <c r="J81" s="316"/>
      <c r="K81" s="317"/>
      <c r="L81" s="318"/>
      <c r="M81" s="317"/>
      <c r="N81" s="318"/>
      <c r="O81" s="423">
        <f t="shared" si="2"/>
        <v>0</v>
      </c>
      <c r="P81" s="424">
        <f t="shared" si="3"/>
        <v>0</v>
      </c>
      <c r="Q81" s="27">
        <f>'t1'!M81</f>
        <v>0</v>
      </c>
    </row>
    <row r="82" spans="1:17" x14ac:dyDescent="0.25">
      <c r="A82" s="144" t="str">
        <f>'t1'!A82</f>
        <v>AVVOCATO DIRIG. CON INCARICO DI STRUTTURA COMPLESSA</v>
      </c>
      <c r="B82" s="206" t="str">
        <f>'t1'!B82</f>
        <v>PD0010</v>
      </c>
      <c r="C82" s="314"/>
      <c r="D82" s="315"/>
      <c r="E82" s="314"/>
      <c r="F82" s="315"/>
      <c r="G82" s="314"/>
      <c r="H82" s="316"/>
      <c r="I82" s="314"/>
      <c r="J82" s="316"/>
      <c r="K82" s="317"/>
      <c r="L82" s="318"/>
      <c r="M82" s="317"/>
      <c r="N82" s="318"/>
      <c r="O82" s="423">
        <f t="shared" si="2"/>
        <v>0</v>
      </c>
      <c r="P82" s="424">
        <f t="shared" si="3"/>
        <v>0</v>
      </c>
      <c r="Q82" s="27">
        <f>'t1'!M82</f>
        <v>0</v>
      </c>
    </row>
    <row r="83" spans="1:17" x14ac:dyDescent="0.25">
      <c r="A83" s="144" t="str">
        <f>'t1'!A83</f>
        <v>AVVOCATO DIRIG. CON INCARICO DI STRUTTURA SEMPLICE</v>
      </c>
      <c r="B83" s="206" t="str">
        <f>'t1'!B83</f>
        <v>PD0S09</v>
      </c>
      <c r="C83" s="314"/>
      <c r="D83" s="315"/>
      <c r="E83" s="314"/>
      <c r="F83" s="315"/>
      <c r="G83" s="314"/>
      <c r="H83" s="316"/>
      <c r="I83" s="314"/>
      <c r="J83" s="316"/>
      <c r="K83" s="317"/>
      <c r="L83" s="318"/>
      <c r="M83" s="317"/>
      <c r="N83" s="318"/>
      <c r="O83" s="423">
        <f t="shared" si="2"/>
        <v>0</v>
      </c>
      <c r="P83" s="424">
        <f t="shared" si="3"/>
        <v>0</v>
      </c>
      <c r="Q83" s="27">
        <f>'t1'!M83</f>
        <v>0</v>
      </c>
    </row>
    <row r="84" spans="1:17" x14ac:dyDescent="0.25">
      <c r="A84" s="144" t="str">
        <f>'t1'!A84</f>
        <v>AVVOCATO DIRIG. CON ALTRI INCAR.PROF.LI</v>
      </c>
      <c r="B84" s="206" t="str">
        <f>'t1'!B84</f>
        <v>PD0A09</v>
      </c>
      <c r="C84" s="314"/>
      <c r="D84" s="315"/>
      <c r="E84" s="314"/>
      <c r="F84" s="315"/>
      <c r="G84" s="314"/>
      <c r="H84" s="316"/>
      <c r="I84" s="314"/>
      <c r="J84" s="316"/>
      <c r="K84" s="317"/>
      <c r="L84" s="318"/>
      <c r="M84" s="317"/>
      <c r="N84" s="318"/>
      <c r="O84" s="423">
        <f t="shared" si="2"/>
        <v>0</v>
      </c>
      <c r="P84" s="424">
        <f t="shared" si="3"/>
        <v>0</v>
      </c>
      <c r="Q84" s="27">
        <f>'t1'!M84</f>
        <v>0</v>
      </c>
    </row>
    <row r="85" spans="1:17" x14ac:dyDescent="0.25">
      <c r="A85" s="144" t="str">
        <f>'t1'!A85</f>
        <v>AVVOCATO DIR. A T. DETERMINATO(ART. 15-SEPTIES DLGS. 502/92)</v>
      </c>
      <c r="B85" s="206" t="str">
        <f>'t1'!B85</f>
        <v>PD0605</v>
      </c>
      <c r="C85" s="314"/>
      <c r="D85" s="315"/>
      <c r="E85" s="314"/>
      <c r="F85" s="315"/>
      <c r="G85" s="314"/>
      <c r="H85" s="316"/>
      <c r="I85" s="314"/>
      <c r="J85" s="316"/>
      <c r="K85" s="317"/>
      <c r="L85" s="318"/>
      <c r="M85" s="317"/>
      <c r="N85" s="318"/>
      <c r="O85" s="423">
        <f t="shared" si="2"/>
        <v>0</v>
      </c>
      <c r="P85" s="424">
        <f t="shared" si="3"/>
        <v>0</v>
      </c>
      <c r="Q85" s="27">
        <f>'t1'!M85</f>
        <v>0</v>
      </c>
    </row>
    <row r="86" spans="1:17" x14ac:dyDescent="0.25">
      <c r="A86" s="144" t="str">
        <f>'t1'!A86</f>
        <v>INGEGNERE DIRIG. CON INCARICO DI STRUTTURA COMPLESSA</v>
      </c>
      <c r="B86" s="206" t="str">
        <f>'t1'!B86</f>
        <v>PD0046</v>
      </c>
      <c r="C86" s="314"/>
      <c r="D86" s="315"/>
      <c r="E86" s="314"/>
      <c r="F86" s="315"/>
      <c r="G86" s="314"/>
      <c r="H86" s="316"/>
      <c r="I86" s="314"/>
      <c r="J86" s="316"/>
      <c r="K86" s="317"/>
      <c r="L86" s="318"/>
      <c r="M86" s="317"/>
      <c r="N86" s="318"/>
      <c r="O86" s="423">
        <f t="shared" si="2"/>
        <v>0</v>
      </c>
      <c r="P86" s="424">
        <f t="shared" si="3"/>
        <v>0</v>
      </c>
      <c r="Q86" s="27">
        <f>'t1'!M86</f>
        <v>0</v>
      </c>
    </row>
    <row r="87" spans="1:17" x14ac:dyDescent="0.25">
      <c r="A87" s="144" t="str">
        <f>'t1'!A87</f>
        <v>INGEGNERE DIRIG. CON INCARICO DI STRUTTURA SEMPLICE</v>
      </c>
      <c r="B87" s="206" t="str">
        <f>'t1'!B87</f>
        <v>PD0S45</v>
      </c>
      <c r="C87" s="314"/>
      <c r="D87" s="315"/>
      <c r="E87" s="314"/>
      <c r="F87" s="315"/>
      <c r="G87" s="314"/>
      <c r="H87" s="316"/>
      <c r="I87" s="314"/>
      <c r="J87" s="316"/>
      <c r="K87" s="317"/>
      <c r="L87" s="318"/>
      <c r="M87" s="317"/>
      <c r="N87" s="318"/>
      <c r="O87" s="423">
        <f t="shared" si="2"/>
        <v>0</v>
      </c>
      <c r="P87" s="424">
        <f t="shared" si="3"/>
        <v>0</v>
      </c>
      <c r="Q87" s="27">
        <f>'t1'!M87</f>
        <v>0</v>
      </c>
    </row>
    <row r="88" spans="1:17" x14ac:dyDescent="0.25">
      <c r="A88" s="144" t="str">
        <f>'t1'!A88</f>
        <v>INGEGNERE DIRIG. CON ALTRI INCAR.PROF.LI</v>
      </c>
      <c r="B88" s="206" t="str">
        <f>'t1'!B88</f>
        <v>PD0A45</v>
      </c>
      <c r="C88" s="314"/>
      <c r="D88" s="315"/>
      <c r="E88" s="314"/>
      <c r="F88" s="315"/>
      <c r="G88" s="314"/>
      <c r="H88" s="316"/>
      <c r="I88" s="314"/>
      <c r="J88" s="316"/>
      <c r="K88" s="317"/>
      <c r="L88" s="318"/>
      <c r="M88" s="317"/>
      <c r="N88" s="318"/>
      <c r="O88" s="423">
        <f t="shared" si="2"/>
        <v>0</v>
      </c>
      <c r="P88" s="424">
        <f t="shared" si="3"/>
        <v>0</v>
      </c>
      <c r="Q88" s="27">
        <f>'t1'!M88</f>
        <v>0</v>
      </c>
    </row>
    <row r="89" spans="1:17" x14ac:dyDescent="0.25">
      <c r="A89" s="144" t="str">
        <f>'t1'!A89</f>
        <v>INGEGNERE DIR. A T. DETERMINATO(ART.15-SEPTIES DLGS. 502/92)</v>
      </c>
      <c r="B89" s="206" t="str">
        <f>'t1'!B89</f>
        <v>PD0606</v>
      </c>
      <c r="C89" s="314"/>
      <c r="D89" s="315"/>
      <c r="E89" s="314"/>
      <c r="F89" s="315"/>
      <c r="G89" s="314"/>
      <c r="H89" s="316"/>
      <c r="I89" s="314"/>
      <c r="J89" s="316"/>
      <c r="K89" s="317"/>
      <c r="L89" s="318"/>
      <c r="M89" s="317"/>
      <c r="N89" s="318"/>
      <c r="O89" s="423">
        <f t="shared" si="2"/>
        <v>0</v>
      </c>
      <c r="P89" s="424">
        <f t="shared" si="3"/>
        <v>0</v>
      </c>
      <c r="Q89" s="27">
        <f>'t1'!M89</f>
        <v>0</v>
      </c>
    </row>
    <row r="90" spans="1:17" x14ac:dyDescent="0.25">
      <c r="A90" s="144" t="str">
        <f>'t1'!A90</f>
        <v>ARCHITETTI DIRIG. CON INCARICO DI STRUTTURA COMPLESSA</v>
      </c>
      <c r="B90" s="206" t="str">
        <f>'t1'!B90</f>
        <v>PD0004</v>
      </c>
      <c r="C90" s="314"/>
      <c r="D90" s="315"/>
      <c r="E90" s="314"/>
      <c r="F90" s="315"/>
      <c r="G90" s="314"/>
      <c r="H90" s="316"/>
      <c r="I90" s="314"/>
      <c r="J90" s="316"/>
      <c r="K90" s="317"/>
      <c r="L90" s="318"/>
      <c r="M90" s="317"/>
      <c r="N90" s="318"/>
      <c r="O90" s="423">
        <f t="shared" si="2"/>
        <v>0</v>
      </c>
      <c r="P90" s="424">
        <f t="shared" si="3"/>
        <v>0</v>
      </c>
      <c r="Q90" s="27">
        <f>'t1'!M90</f>
        <v>0</v>
      </c>
    </row>
    <row r="91" spans="1:17" x14ac:dyDescent="0.25">
      <c r="A91" s="144" t="str">
        <f>'t1'!A91</f>
        <v>ARCHITETTI DIRIG. CON INCARICO DI STRUTTURA SEMPLICE</v>
      </c>
      <c r="B91" s="206" t="str">
        <f>'t1'!B91</f>
        <v>PD0S03</v>
      </c>
      <c r="C91" s="314"/>
      <c r="D91" s="315"/>
      <c r="E91" s="314"/>
      <c r="F91" s="315"/>
      <c r="G91" s="314"/>
      <c r="H91" s="316"/>
      <c r="I91" s="314"/>
      <c r="J91" s="316"/>
      <c r="K91" s="317"/>
      <c r="L91" s="318"/>
      <c r="M91" s="317"/>
      <c r="N91" s="318"/>
      <c r="O91" s="423">
        <f t="shared" si="2"/>
        <v>0</v>
      </c>
      <c r="P91" s="424">
        <f t="shared" si="3"/>
        <v>0</v>
      </c>
      <c r="Q91" s="27">
        <f>'t1'!M91</f>
        <v>0</v>
      </c>
    </row>
    <row r="92" spans="1:17" x14ac:dyDescent="0.25">
      <c r="A92" s="144" t="str">
        <f>'t1'!A92</f>
        <v>ARCHITETTI DIRIG. CON ALTRI INCAR.PROF.LI</v>
      </c>
      <c r="B92" s="206" t="str">
        <f>'t1'!B92</f>
        <v>PD0A03</v>
      </c>
      <c r="C92" s="314"/>
      <c r="D92" s="315"/>
      <c r="E92" s="314"/>
      <c r="F92" s="315"/>
      <c r="G92" s="314"/>
      <c r="H92" s="316"/>
      <c r="I92" s="314"/>
      <c r="J92" s="316"/>
      <c r="K92" s="317"/>
      <c r="L92" s="318"/>
      <c r="M92" s="317"/>
      <c r="N92" s="318"/>
      <c r="O92" s="423">
        <f t="shared" si="2"/>
        <v>0</v>
      </c>
      <c r="P92" s="424">
        <f t="shared" si="3"/>
        <v>0</v>
      </c>
      <c r="Q92" s="27">
        <f>'t1'!M92</f>
        <v>0</v>
      </c>
    </row>
    <row r="93" spans="1:17" x14ac:dyDescent="0.25">
      <c r="A93" s="144" t="str">
        <f>'t1'!A93</f>
        <v>ARCHITETTI DIR. A T.DETERMINATO(ART. 15-SEPTIES DLGS.502/92)</v>
      </c>
      <c r="B93" s="206" t="str">
        <f>'t1'!B93</f>
        <v>PD0607</v>
      </c>
      <c r="C93" s="314"/>
      <c r="D93" s="315"/>
      <c r="E93" s="314"/>
      <c r="F93" s="315"/>
      <c r="G93" s="314"/>
      <c r="H93" s="316"/>
      <c r="I93" s="314"/>
      <c r="J93" s="316"/>
      <c r="K93" s="317"/>
      <c r="L93" s="318"/>
      <c r="M93" s="317"/>
      <c r="N93" s="318"/>
      <c r="O93" s="423">
        <f t="shared" si="2"/>
        <v>0</v>
      </c>
      <c r="P93" s="424">
        <f t="shared" si="3"/>
        <v>0</v>
      </c>
      <c r="Q93" s="27">
        <f>'t1'!M93</f>
        <v>0</v>
      </c>
    </row>
    <row r="94" spans="1:17" x14ac:dyDescent="0.25">
      <c r="A94" s="144" t="str">
        <f>'t1'!A94</f>
        <v>GEOLOGI DIRIG. CON INCARICO DI STRUTTURA COMPLESSA</v>
      </c>
      <c r="B94" s="206" t="str">
        <f>'t1'!B94</f>
        <v>PD0044</v>
      </c>
      <c r="C94" s="314"/>
      <c r="D94" s="315"/>
      <c r="E94" s="314"/>
      <c r="F94" s="315"/>
      <c r="G94" s="314"/>
      <c r="H94" s="316"/>
      <c r="I94" s="314"/>
      <c r="J94" s="316"/>
      <c r="K94" s="317"/>
      <c r="L94" s="318"/>
      <c r="M94" s="317"/>
      <c r="N94" s="318"/>
      <c r="O94" s="423">
        <f t="shared" si="2"/>
        <v>0</v>
      </c>
      <c r="P94" s="424">
        <f t="shared" si="3"/>
        <v>0</v>
      </c>
      <c r="Q94" s="27">
        <f>'t1'!M94</f>
        <v>0</v>
      </c>
    </row>
    <row r="95" spans="1:17" x14ac:dyDescent="0.25">
      <c r="A95" s="144" t="str">
        <f>'t1'!A95</f>
        <v>GEOLOGI DIRIG. CON INCARICO DI STRUTTURA SEMPLICE</v>
      </c>
      <c r="B95" s="206" t="str">
        <f>'t1'!B95</f>
        <v>PD0S43</v>
      </c>
      <c r="C95" s="314"/>
      <c r="D95" s="315"/>
      <c r="E95" s="314"/>
      <c r="F95" s="315"/>
      <c r="G95" s="314"/>
      <c r="H95" s="316"/>
      <c r="I95" s="314"/>
      <c r="J95" s="316"/>
      <c r="K95" s="317"/>
      <c r="L95" s="318"/>
      <c r="M95" s="317"/>
      <c r="N95" s="318"/>
      <c r="O95" s="423">
        <f t="shared" si="2"/>
        <v>0</v>
      </c>
      <c r="P95" s="424">
        <f t="shared" si="3"/>
        <v>0</v>
      </c>
      <c r="Q95" s="27">
        <f>'t1'!M95</f>
        <v>0</v>
      </c>
    </row>
    <row r="96" spans="1:17" x14ac:dyDescent="0.25">
      <c r="A96" s="144" t="str">
        <f>'t1'!A96</f>
        <v>GEOLOGI DIRIG. CON ALTRI INCAR.PROF.LI</v>
      </c>
      <c r="B96" s="206" t="str">
        <f>'t1'!B96</f>
        <v>PD0A43</v>
      </c>
      <c r="C96" s="314"/>
      <c r="D96" s="315"/>
      <c r="E96" s="314"/>
      <c r="F96" s="315"/>
      <c r="G96" s="314"/>
      <c r="H96" s="316"/>
      <c r="I96" s="314"/>
      <c r="J96" s="316"/>
      <c r="K96" s="317"/>
      <c r="L96" s="318"/>
      <c r="M96" s="317"/>
      <c r="N96" s="318"/>
      <c r="O96" s="423">
        <f t="shared" si="2"/>
        <v>0</v>
      </c>
      <c r="P96" s="424">
        <f t="shared" si="3"/>
        <v>0</v>
      </c>
      <c r="Q96" s="27">
        <f>'t1'!M96</f>
        <v>0</v>
      </c>
    </row>
    <row r="97" spans="1:17" x14ac:dyDescent="0.25">
      <c r="A97" s="144" t="str">
        <f>'t1'!A97</f>
        <v>GEOLOGI  DIR. A T. DETERMINATO(ART. 15-SEPTIES DLGS. 502/92)</v>
      </c>
      <c r="B97" s="206" t="str">
        <f>'t1'!B97</f>
        <v>PD0608</v>
      </c>
      <c r="C97" s="314"/>
      <c r="D97" s="315"/>
      <c r="E97" s="314"/>
      <c r="F97" s="315"/>
      <c r="G97" s="314"/>
      <c r="H97" s="316"/>
      <c r="I97" s="314"/>
      <c r="J97" s="316"/>
      <c r="K97" s="317"/>
      <c r="L97" s="318"/>
      <c r="M97" s="317"/>
      <c r="N97" s="318"/>
      <c r="O97" s="423">
        <f t="shared" si="2"/>
        <v>0</v>
      </c>
      <c r="P97" s="424">
        <f t="shared" si="3"/>
        <v>0</v>
      </c>
      <c r="Q97" s="27">
        <f>'t1'!M97</f>
        <v>0</v>
      </c>
    </row>
    <row r="98" spans="1:17" x14ac:dyDescent="0.25">
      <c r="A98" s="144" t="str">
        <f>'t1'!A98</f>
        <v>ANALISTI DIRIG. CON INCARICO DI STRUTTURA COMPLESSA</v>
      </c>
      <c r="B98" s="206" t="str">
        <f>'t1'!B98</f>
        <v>TD0002</v>
      </c>
      <c r="C98" s="314"/>
      <c r="D98" s="315"/>
      <c r="E98" s="314"/>
      <c r="F98" s="315"/>
      <c r="G98" s="314"/>
      <c r="H98" s="316"/>
      <c r="I98" s="314"/>
      <c r="J98" s="316"/>
      <c r="K98" s="317"/>
      <c r="L98" s="318"/>
      <c r="M98" s="317"/>
      <c r="N98" s="318"/>
      <c r="O98" s="423">
        <f t="shared" si="2"/>
        <v>0</v>
      </c>
      <c r="P98" s="424">
        <f t="shared" si="3"/>
        <v>0</v>
      </c>
      <c r="Q98" s="27">
        <f>'t1'!M98</f>
        <v>0</v>
      </c>
    </row>
    <row r="99" spans="1:17" x14ac:dyDescent="0.25">
      <c r="A99" s="144" t="str">
        <f>'t1'!A99</f>
        <v>ANALISTI DIRIG. CON INCARICO DI STRUTTURA SEMPLICE</v>
      </c>
      <c r="B99" s="206" t="str">
        <f>'t1'!B99</f>
        <v>TD0S01</v>
      </c>
      <c r="C99" s="314"/>
      <c r="D99" s="315"/>
      <c r="E99" s="314"/>
      <c r="F99" s="315"/>
      <c r="G99" s="314"/>
      <c r="H99" s="316"/>
      <c r="I99" s="314"/>
      <c r="J99" s="316"/>
      <c r="K99" s="317"/>
      <c r="L99" s="318"/>
      <c r="M99" s="317"/>
      <c r="N99" s="318"/>
      <c r="O99" s="423">
        <f t="shared" si="2"/>
        <v>0</v>
      </c>
      <c r="P99" s="424">
        <f t="shared" si="3"/>
        <v>0</v>
      </c>
      <c r="Q99" s="27">
        <f>'t1'!M99</f>
        <v>0</v>
      </c>
    </row>
    <row r="100" spans="1:17" x14ac:dyDescent="0.25">
      <c r="A100" s="144" t="str">
        <f>'t1'!A100</f>
        <v>ANALISTI DIRIG. CON ALTRI INCAR.PROF.LI</v>
      </c>
      <c r="B100" s="206" t="str">
        <f>'t1'!B100</f>
        <v>TD0A01</v>
      </c>
      <c r="C100" s="314"/>
      <c r="D100" s="315"/>
      <c r="E100" s="314"/>
      <c r="F100" s="315"/>
      <c r="G100" s="314"/>
      <c r="H100" s="316"/>
      <c r="I100" s="314"/>
      <c r="J100" s="316"/>
      <c r="K100" s="317"/>
      <c r="L100" s="318"/>
      <c r="M100" s="317"/>
      <c r="N100" s="318"/>
      <c r="O100" s="423">
        <f t="shared" si="2"/>
        <v>0</v>
      </c>
      <c r="P100" s="424">
        <f t="shared" si="3"/>
        <v>0</v>
      </c>
      <c r="Q100" s="27">
        <f>'t1'!M100</f>
        <v>0</v>
      </c>
    </row>
    <row r="101" spans="1:17" x14ac:dyDescent="0.25">
      <c r="A101" s="144" t="str">
        <f>'t1'!A101</f>
        <v>ANALISTI DIR. A T. DETERMINATO(ART. 15-SEPTIES DLGS. 502/92)</v>
      </c>
      <c r="B101" s="206" t="str">
        <f>'t1'!B101</f>
        <v>TD0609</v>
      </c>
      <c r="C101" s="314"/>
      <c r="D101" s="315"/>
      <c r="E101" s="314"/>
      <c r="F101" s="315"/>
      <c r="G101" s="314"/>
      <c r="H101" s="316"/>
      <c r="I101" s="314"/>
      <c r="J101" s="316"/>
      <c r="K101" s="317"/>
      <c r="L101" s="318"/>
      <c r="M101" s="317"/>
      <c r="N101" s="318"/>
      <c r="O101" s="423">
        <f t="shared" si="2"/>
        <v>0</v>
      </c>
      <c r="P101" s="424">
        <f t="shared" si="3"/>
        <v>0</v>
      </c>
      <c r="Q101" s="27">
        <f>'t1'!M101</f>
        <v>0</v>
      </c>
    </row>
    <row r="102" spans="1:17" x14ac:dyDescent="0.25">
      <c r="A102" s="144" t="str">
        <f>'t1'!A102</f>
        <v>STATISTICO DIRIG. CON INCARICO DI STRUTTURA COMPLESSA</v>
      </c>
      <c r="B102" s="206" t="str">
        <f>'t1'!B102</f>
        <v>TD0071</v>
      </c>
      <c r="C102" s="314"/>
      <c r="D102" s="315"/>
      <c r="E102" s="314"/>
      <c r="F102" s="315"/>
      <c r="G102" s="314"/>
      <c r="H102" s="316"/>
      <c r="I102" s="314"/>
      <c r="J102" s="316"/>
      <c r="K102" s="317"/>
      <c r="L102" s="318"/>
      <c r="M102" s="317"/>
      <c r="N102" s="318"/>
      <c r="O102" s="423">
        <f t="shared" si="2"/>
        <v>0</v>
      </c>
      <c r="P102" s="424">
        <f t="shared" si="3"/>
        <v>0</v>
      </c>
      <c r="Q102" s="27">
        <f>'t1'!M102</f>
        <v>0</v>
      </c>
    </row>
    <row r="103" spans="1:17" x14ac:dyDescent="0.25">
      <c r="A103" s="144" t="str">
        <f>'t1'!A103</f>
        <v>STATISTICO DIRIG. CON INCARICO DI STRUTTURA SEMPLICE</v>
      </c>
      <c r="B103" s="206" t="str">
        <f>'t1'!B103</f>
        <v>TD0S70</v>
      </c>
      <c r="C103" s="314"/>
      <c r="D103" s="315"/>
      <c r="E103" s="314"/>
      <c r="F103" s="315"/>
      <c r="G103" s="314"/>
      <c r="H103" s="316"/>
      <c r="I103" s="314"/>
      <c r="J103" s="316"/>
      <c r="K103" s="317"/>
      <c r="L103" s="318"/>
      <c r="M103" s="317"/>
      <c r="N103" s="318"/>
      <c r="O103" s="423">
        <f t="shared" si="2"/>
        <v>0</v>
      </c>
      <c r="P103" s="424">
        <f t="shared" si="3"/>
        <v>0</v>
      </c>
      <c r="Q103" s="27">
        <f>'t1'!M103</f>
        <v>0</v>
      </c>
    </row>
    <row r="104" spans="1:17" x14ac:dyDescent="0.25">
      <c r="A104" s="144" t="str">
        <f>'t1'!A104</f>
        <v>STATISTICO DIRIG. CON ALTRI INCAR.PROF.LI</v>
      </c>
      <c r="B104" s="206" t="str">
        <f>'t1'!B104</f>
        <v>TD0A70</v>
      </c>
      <c r="C104" s="314"/>
      <c r="D104" s="315"/>
      <c r="E104" s="314"/>
      <c r="F104" s="315"/>
      <c r="G104" s="314"/>
      <c r="H104" s="316"/>
      <c r="I104" s="314"/>
      <c r="J104" s="316"/>
      <c r="K104" s="317"/>
      <c r="L104" s="318"/>
      <c r="M104" s="317"/>
      <c r="N104" s="318"/>
      <c r="O104" s="423">
        <f t="shared" si="2"/>
        <v>0</v>
      </c>
      <c r="P104" s="424">
        <f t="shared" si="3"/>
        <v>0</v>
      </c>
      <c r="Q104" s="27">
        <f>'t1'!M104</f>
        <v>0</v>
      </c>
    </row>
    <row r="105" spans="1:17" x14ac:dyDescent="0.25">
      <c r="A105" s="144" t="str">
        <f>'t1'!A105</f>
        <v>STATISTICO DIR. A T.DETERMINATO(ART. 15-SEPTIES DLGS.502/92)</v>
      </c>
      <c r="B105" s="206" t="str">
        <f>'t1'!B105</f>
        <v>TD0610</v>
      </c>
      <c r="C105" s="314"/>
      <c r="D105" s="315"/>
      <c r="E105" s="314"/>
      <c r="F105" s="315"/>
      <c r="G105" s="314"/>
      <c r="H105" s="316"/>
      <c r="I105" s="314"/>
      <c r="J105" s="316"/>
      <c r="K105" s="317"/>
      <c r="L105" s="318"/>
      <c r="M105" s="317"/>
      <c r="N105" s="318"/>
      <c r="O105" s="423">
        <f t="shared" si="2"/>
        <v>0</v>
      </c>
      <c r="P105" s="424">
        <f t="shared" si="3"/>
        <v>0</v>
      </c>
      <c r="Q105" s="27">
        <f>'t1'!M105</f>
        <v>0</v>
      </c>
    </row>
    <row r="106" spans="1:17" x14ac:dyDescent="0.25">
      <c r="A106" s="144" t="str">
        <f>'t1'!A106</f>
        <v>SOCIOLOGO DIRIG. CON INCARICO DI STRUTTURA COMPLESSA</v>
      </c>
      <c r="B106" s="206" t="str">
        <f>'t1'!B106</f>
        <v>TD0068</v>
      </c>
      <c r="C106" s="314"/>
      <c r="D106" s="315"/>
      <c r="E106" s="314"/>
      <c r="F106" s="315"/>
      <c r="G106" s="314"/>
      <c r="H106" s="316"/>
      <c r="I106" s="314"/>
      <c r="J106" s="316"/>
      <c r="K106" s="317"/>
      <c r="L106" s="318"/>
      <c r="M106" s="317"/>
      <c r="N106" s="318"/>
      <c r="O106" s="423">
        <f t="shared" si="2"/>
        <v>0</v>
      </c>
      <c r="P106" s="424">
        <f t="shared" si="3"/>
        <v>0</v>
      </c>
      <c r="Q106" s="27">
        <f>'t1'!M106</f>
        <v>0</v>
      </c>
    </row>
    <row r="107" spans="1:17" x14ac:dyDescent="0.25">
      <c r="A107" s="144" t="str">
        <f>'t1'!A107</f>
        <v>SOCIOLOGO DIRIG. CON INCARICO DI STRUTTURA SEMPLICE</v>
      </c>
      <c r="B107" s="206" t="str">
        <f>'t1'!B107</f>
        <v>TD0S67</v>
      </c>
      <c r="C107" s="314"/>
      <c r="D107" s="315"/>
      <c r="E107" s="314"/>
      <c r="F107" s="315"/>
      <c r="G107" s="314"/>
      <c r="H107" s="316"/>
      <c r="I107" s="314"/>
      <c r="J107" s="316"/>
      <c r="K107" s="317"/>
      <c r="L107" s="318"/>
      <c r="M107" s="317"/>
      <c r="N107" s="318"/>
      <c r="O107" s="423">
        <f t="shared" si="2"/>
        <v>0</v>
      </c>
      <c r="P107" s="424">
        <f t="shared" si="3"/>
        <v>0</v>
      </c>
      <c r="Q107" s="27">
        <f>'t1'!M107</f>
        <v>0</v>
      </c>
    </row>
    <row r="108" spans="1:17" x14ac:dyDescent="0.25">
      <c r="A108" s="144" t="str">
        <f>'t1'!A108</f>
        <v>SOCIOLOGO DIRIG. CON ALTRI INCAR.PROF.LI</v>
      </c>
      <c r="B108" s="206" t="str">
        <f>'t1'!B108</f>
        <v>TD0A67</v>
      </c>
      <c r="C108" s="314"/>
      <c r="D108" s="315"/>
      <c r="E108" s="314"/>
      <c r="F108" s="315"/>
      <c r="G108" s="314"/>
      <c r="H108" s="316"/>
      <c r="I108" s="314"/>
      <c r="J108" s="316"/>
      <c r="K108" s="317"/>
      <c r="L108" s="318"/>
      <c r="M108" s="317"/>
      <c r="N108" s="318"/>
      <c r="O108" s="423">
        <f t="shared" si="2"/>
        <v>0</v>
      </c>
      <c r="P108" s="424">
        <f t="shared" si="3"/>
        <v>0</v>
      </c>
      <c r="Q108" s="27">
        <f>'t1'!M108</f>
        <v>0</v>
      </c>
    </row>
    <row r="109" spans="1:17" x14ac:dyDescent="0.25">
      <c r="A109" s="144" t="str">
        <f>'t1'!A109</f>
        <v>SOCIOLOGO DIR. A T. DETERMINATO(ART.15-SEPTIES DLGS. 502/92)</v>
      </c>
      <c r="B109" s="206" t="str">
        <f>'t1'!B109</f>
        <v>TD0611</v>
      </c>
      <c r="C109" s="314"/>
      <c r="D109" s="315"/>
      <c r="E109" s="314"/>
      <c r="F109" s="315"/>
      <c r="G109" s="314"/>
      <c r="H109" s="316"/>
      <c r="I109" s="314"/>
      <c r="J109" s="316"/>
      <c r="K109" s="317"/>
      <c r="L109" s="318"/>
      <c r="M109" s="317"/>
      <c r="N109" s="318"/>
      <c r="O109" s="423">
        <f t="shared" si="2"/>
        <v>0</v>
      </c>
      <c r="P109" s="424">
        <f t="shared" si="3"/>
        <v>0</v>
      </c>
      <c r="Q109" s="27">
        <f>'t1'!M109</f>
        <v>0</v>
      </c>
    </row>
    <row r="110" spans="1:17" x14ac:dyDescent="0.25">
      <c r="A110" s="144" t="str">
        <f>'t1'!A110</f>
        <v>DIR. AMBIENTALE CON INCARICO DI STRUTTURA COMPLESSA</v>
      </c>
      <c r="B110" s="206" t="str">
        <f>'t1'!B110</f>
        <v>TD0C02</v>
      </c>
      <c r="C110" s="314"/>
      <c r="D110" s="315"/>
      <c r="E110" s="314"/>
      <c r="F110" s="315"/>
      <c r="G110" s="314"/>
      <c r="H110" s="316"/>
      <c r="I110" s="314"/>
      <c r="J110" s="316"/>
      <c r="K110" s="317"/>
      <c r="L110" s="318"/>
      <c r="M110" s="317"/>
      <c r="N110" s="318"/>
      <c r="O110" s="423">
        <f t="shared" si="2"/>
        <v>0</v>
      </c>
      <c r="P110" s="424">
        <f t="shared" si="3"/>
        <v>0</v>
      </c>
      <c r="Q110" s="27">
        <f>'t1'!M110</f>
        <v>0</v>
      </c>
    </row>
    <row r="111" spans="1:17" x14ac:dyDescent="0.25">
      <c r="A111" s="144" t="str">
        <f>'t1'!A111</f>
        <v>DIR. AMBIENTALE CON INCARICO DI STRUTTURA SEMPLICE</v>
      </c>
      <c r="B111" s="206" t="str">
        <f>'t1'!B111</f>
        <v>TD0S02</v>
      </c>
      <c r="C111" s="314"/>
      <c r="D111" s="315"/>
      <c r="E111" s="314"/>
      <c r="F111" s="315"/>
      <c r="G111" s="314"/>
      <c r="H111" s="316"/>
      <c r="I111" s="314"/>
      <c r="J111" s="316"/>
      <c r="K111" s="317"/>
      <c r="L111" s="318"/>
      <c r="M111" s="317"/>
      <c r="N111" s="318"/>
      <c r="O111" s="423">
        <f t="shared" si="2"/>
        <v>0</v>
      </c>
      <c r="P111" s="424">
        <f t="shared" si="3"/>
        <v>0</v>
      </c>
      <c r="Q111" s="27">
        <f>'t1'!M111</f>
        <v>0</v>
      </c>
    </row>
    <row r="112" spans="1:17" x14ac:dyDescent="0.25">
      <c r="A112" s="144" t="str">
        <f>'t1'!A112</f>
        <v>DIR. AMBIENTALE CON ALTRI INCAR.PROF.LI</v>
      </c>
      <c r="B112" s="206" t="str">
        <f>'t1'!B112</f>
        <v>TD0A02</v>
      </c>
      <c r="C112" s="314"/>
      <c r="D112" s="315"/>
      <c r="E112" s="314"/>
      <c r="F112" s="315"/>
      <c r="G112" s="314"/>
      <c r="H112" s="316"/>
      <c r="I112" s="314"/>
      <c r="J112" s="316"/>
      <c r="K112" s="317"/>
      <c r="L112" s="318"/>
      <c r="M112" s="317"/>
      <c r="N112" s="318"/>
      <c r="O112" s="423">
        <f t="shared" si="2"/>
        <v>0</v>
      </c>
      <c r="P112" s="424">
        <f t="shared" si="3"/>
        <v>0</v>
      </c>
      <c r="Q112" s="27">
        <f>'t1'!M112</f>
        <v>0</v>
      </c>
    </row>
    <row r="113" spans="1:17" x14ac:dyDescent="0.25">
      <c r="A113" s="144" t="str">
        <f>'t1'!A113</f>
        <v>DIR. AMBIENTALE A T.DETERMINATO (ART.15-SEPTIES DLGS 502/92)</v>
      </c>
      <c r="B113" s="206" t="str">
        <f>'t1'!B113</f>
        <v>TD0810</v>
      </c>
      <c r="C113" s="314"/>
      <c r="D113" s="315"/>
      <c r="E113" s="314"/>
      <c r="F113" s="315"/>
      <c r="G113" s="314"/>
      <c r="H113" s="316"/>
      <c r="I113" s="314"/>
      <c r="J113" s="316"/>
      <c r="K113" s="317"/>
      <c r="L113" s="318"/>
      <c r="M113" s="317"/>
      <c r="N113" s="318"/>
      <c r="O113" s="423">
        <f t="shared" si="2"/>
        <v>0</v>
      </c>
      <c r="P113" s="424">
        <f t="shared" si="3"/>
        <v>0</v>
      </c>
      <c r="Q113" s="27">
        <f>'t1'!M113</f>
        <v>0</v>
      </c>
    </row>
    <row r="114" spans="1:17" x14ac:dyDescent="0.25">
      <c r="A114" s="144" t="str">
        <f>'t1'!A114</f>
        <v>DIRIGENTE AMM.VO CON INCARICO DI STRUTTURA COMPLESSA</v>
      </c>
      <c r="B114" s="206" t="str">
        <f>'t1'!B114</f>
        <v>AD0032</v>
      </c>
      <c r="C114" s="314"/>
      <c r="D114" s="315"/>
      <c r="E114" s="314"/>
      <c r="F114" s="315"/>
      <c r="G114" s="314"/>
      <c r="H114" s="316"/>
      <c r="I114" s="314"/>
      <c r="J114" s="316"/>
      <c r="K114" s="317"/>
      <c r="L114" s="318"/>
      <c r="M114" s="317"/>
      <c r="N114" s="318"/>
      <c r="O114" s="423">
        <f t="shared" si="2"/>
        <v>0</v>
      </c>
      <c r="P114" s="424">
        <f t="shared" si="3"/>
        <v>0</v>
      </c>
      <c r="Q114" s="27">
        <f>'t1'!M114</f>
        <v>0</v>
      </c>
    </row>
    <row r="115" spans="1:17" x14ac:dyDescent="0.25">
      <c r="A115" s="144" t="str">
        <f>'t1'!A115</f>
        <v>DIRIGENTE AMM.VO CON INCARICO DI STRUTTURA SEMPLICE</v>
      </c>
      <c r="B115" s="206" t="str">
        <f>'t1'!B115</f>
        <v>AD0S31</v>
      </c>
      <c r="C115" s="314"/>
      <c r="D115" s="315"/>
      <c r="E115" s="314"/>
      <c r="F115" s="315"/>
      <c r="G115" s="314"/>
      <c r="H115" s="316"/>
      <c r="I115" s="314"/>
      <c r="J115" s="316"/>
      <c r="K115" s="317"/>
      <c r="L115" s="318"/>
      <c r="M115" s="317"/>
      <c r="N115" s="318"/>
      <c r="O115" s="423">
        <f t="shared" si="2"/>
        <v>0</v>
      </c>
      <c r="P115" s="424">
        <f t="shared" si="3"/>
        <v>0</v>
      </c>
      <c r="Q115" s="27">
        <f>'t1'!M115</f>
        <v>0</v>
      </c>
    </row>
    <row r="116" spans="1:17" x14ac:dyDescent="0.25">
      <c r="A116" s="144" t="str">
        <f>'t1'!A116</f>
        <v>DIRIGENTE AMM.VO CON ALTRI INCAR.PROF.LI</v>
      </c>
      <c r="B116" s="206" t="str">
        <f>'t1'!B116</f>
        <v>AD0A31</v>
      </c>
      <c r="C116" s="314"/>
      <c r="D116" s="315"/>
      <c r="E116" s="314"/>
      <c r="F116" s="315"/>
      <c r="G116" s="314"/>
      <c r="H116" s="316"/>
      <c r="I116" s="314"/>
      <c r="J116" s="316"/>
      <c r="K116" s="317"/>
      <c r="L116" s="318"/>
      <c r="M116" s="317"/>
      <c r="N116" s="318"/>
      <c r="O116" s="423">
        <f t="shared" si="2"/>
        <v>0</v>
      </c>
      <c r="P116" s="424">
        <f t="shared" si="3"/>
        <v>0</v>
      </c>
      <c r="Q116" s="27">
        <f>'t1'!M116</f>
        <v>0</v>
      </c>
    </row>
    <row r="117" spans="1:17" x14ac:dyDescent="0.25">
      <c r="A117" s="144" t="str">
        <f>'t1'!A117</f>
        <v>DIRIG. AMM.VO A T. DETERMINATO (ART. 15-SEPTIES DLGS.502/92)</v>
      </c>
      <c r="B117" s="206" t="str">
        <f>'t1'!B117</f>
        <v>AD0612</v>
      </c>
      <c r="C117" s="314"/>
      <c r="D117" s="315"/>
      <c r="E117" s="314"/>
      <c r="F117" s="315"/>
      <c r="G117" s="314"/>
      <c r="H117" s="316"/>
      <c r="I117" s="314"/>
      <c r="J117" s="316"/>
      <c r="K117" s="317"/>
      <c r="L117" s="318"/>
      <c r="M117" s="317"/>
      <c r="N117" s="318"/>
      <c r="O117" s="423">
        <f t="shared" si="2"/>
        <v>0</v>
      </c>
      <c r="P117" s="424">
        <f t="shared" si="3"/>
        <v>0</v>
      </c>
      <c r="Q117" s="27">
        <f>'t1'!M117</f>
        <v>0</v>
      </c>
    </row>
    <row r="118" spans="1:17" x14ac:dyDescent="0.25">
      <c r="A118" s="144" t="str">
        <f>'t1'!A118</f>
        <v>RICERCATORE SANITARIO</v>
      </c>
      <c r="B118" s="206" t="str">
        <f>'t1'!B118</f>
        <v>N18694</v>
      </c>
      <c r="C118" s="314"/>
      <c r="D118" s="315"/>
      <c r="E118" s="314"/>
      <c r="F118" s="315"/>
      <c r="G118" s="314"/>
      <c r="H118" s="316"/>
      <c r="I118" s="314"/>
      <c r="J118" s="316"/>
      <c r="K118" s="317"/>
      <c r="L118" s="318"/>
      <c r="M118" s="317"/>
      <c r="N118" s="318"/>
      <c r="O118" s="423">
        <f t="shared" si="2"/>
        <v>0</v>
      </c>
      <c r="P118" s="424">
        <f t="shared" si="3"/>
        <v>0</v>
      </c>
      <c r="Q118" s="27">
        <f>'t1'!M118</f>
        <v>0</v>
      </c>
    </row>
    <row r="119" spans="1:17" x14ac:dyDescent="0.25">
      <c r="A119" s="144" t="str">
        <f>'t1'!A119</f>
        <v>COLLABORATORE PROF.LE DI RICERCA SANITARIA</v>
      </c>
      <c r="B119" s="206" t="str">
        <f>'t1'!B119</f>
        <v>N16695</v>
      </c>
      <c r="C119" s="314"/>
      <c r="D119" s="315"/>
      <c r="E119" s="314"/>
      <c r="F119" s="315"/>
      <c r="G119" s="314"/>
      <c r="H119" s="316"/>
      <c r="I119" s="314"/>
      <c r="J119" s="316"/>
      <c r="K119" s="317"/>
      <c r="L119" s="318"/>
      <c r="M119" s="317"/>
      <c r="N119" s="318"/>
      <c r="O119" s="423">
        <f t="shared" si="2"/>
        <v>0</v>
      </c>
      <c r="P119" s="424">
        <f t="shared" si="3"/>
        <v>0</v>
      </c>
      <c r="Q119" s="27">
        <f>'t1'!M119</f>
        <v>0</v>
      </c>
    </row>
    <row r="120" spans="1:17" x14ac:dyDescent="0.25">
      <c r="A120" s="144" t="str">
        <f>'t1'!A120</f>
        <v>RUOLO SANITARIO - PROF. SANITARIE INFERMIERISTICHE E.Q.</v>
      </c>
      <c r="B120" s="206" t="str">
        <f>'t1'!B120</f>
        <v>SEQINF</v>
      </c>
      <c r="C120" s="314"/>
      <c r="D120" s="315"/>
      <c r="E120" s="314"/>
      <c r="F120" s="315"/>
      <c r="G120" s="314"/>
      <c r="H120" s="316"/>
      <c r="I120" s="314"/>
      <c r="J120" s="316"/>
      <c r="K120" s="317"/>
      <c r="L120" s="318"/>
      <c r="M120" s="317"/>
      <c r="N120" s="318"/>
      <c r="O120" s="423">
        <f t="shared" si="2"/>
        <v>0</v>
      </c>
      <c r="P120" s="424">
        <f t="shared" si="3"/>
        <v>0</v>
      </c>
      <c r="Q120" s="27">
        <f>'t1'!M120</f>
        <v>0</v>
      </c>
    </row>
    <row r="121" spans="1:17" x14ac:dyDescent="0.25">
      <c r="A121" s="144" t="str">
        <f>'t1'!A121</f>
        <v>RUOLO SANITARIO - PROF. SANITARIA OSTETRICA E.Q.</v>
      </c>
      <c r="B121" s="206" t="str">
        <f>'t1'!B121</f>
        <v>SEQOST</v>
      </c>
      <c r="C121" s="314"/>
      <c r="D121" s="315"/>
      <c r="E121" s="314"/>
      <c r="F121" s="315"/>
      <c r="G121" s="314"/>
      <c r="H121" s="316"/>
      <c r="I121" s="314"/>
      <c r="J121" s="316"/>
      <c r="K121" s="317"/>
      <c r="L121" s="318"/>
      <c r="M121" s="317"/>
      <c r="N121" s="318"/>
      <c r="O121" s="423">
        <f t="shared" si="2"/>
        <v>0</v>
      </c>
      <c r="P121" s="424">
        <f t="shared" si="3"/>
        <v>0</v>
      </c>
      <c r="Q121" s="27">
        <f>'t1'!M121</f>
        <v>0</v>
      </c>
    </row>
    <row r="122" spans="1:17" x14ac:dyDescent="0.25">
      <c r="A122" s="144" t="str">
        <f>'t1'!A122</f>
        <v>RUOLO SANITARIO - PROFESSIONI TECNICO SANITARIE E.Q.</v>
      </c>
      <c r="B122" s="206" t="str">
        <f>'t1'!B122</f>
        <v>SEQTCN</v>
      </c>
      <c r="C122" s="314"/>
      <c r="D122" s="315"/>
      <c r="E122" s="314"/>
      <c r="F122" s="315"/>
      <c r="G122" s="314"/>
      <c r="H122" s="316"/>
      <c r="I122" s="314"/>
      <c r="J122" s="316"/>
      <c r="K122" s="317"/>
      <c r="L122" s="318"/>
      <c r="M122" s="317"/>
      <c r="N122" s="318"/>
      <c r="O122" s="423">
        <f t="shared" si="2"/>
        <v>0</v>
      </c>
      <c r="P122" s="424">
        <f t="shared" si="3"/>
        <v>0</v>
      </c>
      <c r="Q122" s="27">
        <f>'t1'!M122</f>
        <v>0</v>
      </c>
    </row>
    <row r="123" spans="1:17" x14ac:dyDescent="0.25">
      <c r="A123" s="144" t="str">
        <f>'t1'!A123</f>
        <v>RUOLO SANITARIO - PROF. SANITARIE DELLA RIABILITAZIONE E.Q.</v>
      </c>
      <c r="B123" s="206" t="str">
        <f>'t1'!B123</f>
        <v>SEQRAB</v>
      </c>
      <c r="C123" s="314"/>
      <c r="D123" s="315"/>
      <c r="E123" s="314"/>
      <c r="F123" s="315"/>
      <c r="G123" s="314"/>
      <c r="H123" s="316"/>
      <c r="I123" s="314"/>
      <c r="J123" s="316"/>
      <c r="K123" s="317"/>
      <c r="L123" s="318"/>
      <c r="M123" s="317"/>
      <c r="N123" s="318"/>
      <c r="O123" s="423">
        <f t="shared" si="2"/>
        <v>0</v>
      </c>
      <c r="P123" s="424">
        <f t="shared" si="3"/>
        <v>0</v>
      </c>
      <c r="Q123" s="27">
        <f>'t1'!M123</f>
        <v>0</v>
      </c>
    </row>
    <row r="124" spans="1:17" x14ac:dyDescent="0.25">
      <c r="A124" s="144" t="str">
        <f>'t1'!A124</f>
        <v>RUOLO SANITARIO - PROF. SANITARIE DELLA PREVENZIONE E.Q.</v>
      </c>
      <c r="B124" s="206" t="str">
        <f>'t1'!B124</f>
        <v>SEQPRV</v>
      </c>
      <c r="C124" s="314"/>
      <c r="D124" s="315"/>
      <c r="E124" s="314"/>
      <c r="F124" s="315"/>
      <c r="G124" s="314"/>
      <c r="H124" s="316"/>
      <c r="I124" s="314"/>
      <c r="J124" s="316"/>
      <c r="K124" s="317"/>
      <c r="L124" s="318"/>
      <c r="M124" s="317"/>
      <c r="N124" s="318"/>
      <c r="O124" s="423">
        <f t="shared" si="2"/>
        <v>0</v>
      </c>
      <c r="P124" s="424">
        <f t="shared" si="3"/>
        <v>0</v>
      </c>
      <c r="Q124" s="27">
        <f>'t1'!M124</f>
        <v>0</v>
      </c>
    </row>
    <row r="125" spans="1:17" x14ac:dyDescent="0.25">
      <c r="A125" s="144" t="str">
        <f>'t1'!A125</f>
        <v>RUOLO SANITARIO - PROF. SAN. INFERM. SENIOR ESAURIMENTO E.Q.</v>
      </c>
      <c r="B125" s="206" t="str">
        <f>'t1'!B125</f>
        <v>SEQINE</v>
      </c>
      <c r="C125" s="314"/>
      <c r="D125" s="315"/>
      <c r="E125" s="314"/>
      <c r="F125" s="315"/>
      <c r="G125" s="314"/>
      <c r="H125" s="316"/>
      <c r="I125" s="314"/>
      <c r="J125" s="316"/>
      <c r="K125" s="317"/>
      <c r="L125" s="318"/>
      <c r="M125" s="317"/>
      <c r="N125" s="318"/>
      <c r="O125" s="423">
        <f t="shared" si="2"/>
        <v>0</v>
      </c>
      <c r="P125" s="424">
        <f t="shared" si="3"/>
        <v>0</v>
      </c>
      <c r="Q125" s="27">
        <f>'t1'!M125</f>
        <v>0</v>
      </c>
    </row>
    <row r="126" spans="1:17" x14ac:dyDescent="0.25">
      <c r="A126" s="144" t="str">
        <f>'t1'!A126</f>
        <v>RUOLO SANITARIO - ALTRI PROF. SAN. SENIOR A ESAURIMENTO E.Q.</v>
      </c>
      <c r="B126" s="206" t="str">
        <f>'t1'!B126</f>
        <v>SEQASE</v>
      </c>
      <c r="C126" s="314"/>
      <c r="D126" s="315"/>
      <c r="E126" s="314"/>
      <c r="F126" s="315"/>
      <c r="G126" s="314"/>
      <c r="H126" s="316"/>
      <c r="I126" s="314"/>
      <c r="J126" s="316"/>
      <c r="K126" s="317"/>
      <c r="L126" s="318"/>
      <c r="M126" s="317"/>
      <c r="N126" s="318"/>
      <c r="O126" s="423">
        <f t="shared" si="2"/>
        <v>0</v>
      </c>
      <c r="P126" s="424">
        <f t="shared" si="3"/>
        <v>0</v>
      </c>
      <c r="Q126" s="27">
        <f>'t1'!M126</f>
        <v>0</v>
      </c>
    </row>
    <row r="127" spans="1:17" x14ac:dyDescent="0.25">
      <c r="A127" s="144" t="str">
        <f>'t1'!A127</f>
        <v>RUOLO SOCIOSANITARIO - ASSISTENTE SOCIALE E.Q.</v>
      </c>
      <c r="B127" s="206" t="str">
        <f>'t1'!B127</f>
        <v>KEQASC</v>
      </c>
      <c r="C127" s="314"/>
      <c r="D127" s="315"/>
      <c r="E127" s="314"/>
      <c r="F127" s="315"/>
      <c r="G127" s="314"/>
      <c r="H127" s="316"/>
      <c r="I127" s="314"/>
      <c r="J127" s="316"/>
      <c r="K127" s="317"/>
      <c r="L127" s="318"/>
      <c r="M127" s="317"/>
      <c r="N127" s="318"/>
      <c r="O127" s="423">
        <f t="shared" si="2"/>
        <v>0</v>
      </c>
      <c r="P127" s="424">
        <f t="shared" si="3"/>
        <v>0</v>
      </c>
      <c r="Q127" s="27">
        <f>'t1'!M127</f>
        <v>0</v>
      </c>
    </row>
    <row r="128" spans="1:17" x14ac:dyDescent="0.25">
      <c r="A128" s="144" t="str">
        <f>'t1'!A128</f>
        <v>RUOLO SOCIOSANITARIO - ASSIST. SOC. SENIOR ESAURIMENTO E.Q.</v>
      </c>
      <c r="B128" s="206" t="str">
        <f>'t1'!B128</f>
        <v>KEQSCE</v>
      </c>
      <c r="C128" s="314"/>
      <c r="D128" s="315"/>
      <c r="E128" s="314"/>
      <c r="F128" s="315"/>
      <c r="G128" s="314"/>
      <c r="H128" s="316"/>
      <c r="I128" s="314"/>
      <c r="J128" s="316"/>
      <c r="K128" s="317"/>
      <c r="L128" s="318"/>
      <c r="M128" s="317"/>
      <c r="N128" s="318"/>
      <c r="O128" s="423">
        <f t="shared" si="2"/>
        <v>0</v>
      </c>
      <c r="P128" s="424">
        <f t="shared" si="3"/>
        <v>0</v>
      </c>
      <c r="Q128" s="27">
        <f>'t1'!M128</f>
        <v>0</v>
      </c>
    </row>
    <row r="129" spans="1:17" x14ac:dyDescent="0.25">
      <c r="A129" s="144" t="str">
        <f>'t1'!A129</f>
        <v>RUOLO PROFESSIONALE - SPECIALISTA DELLA COMUNIC. ISTIT. E.Q.</v>
      </c>
      <c r="B129" s="206" t="str">
        <f>'t1'!B129</f>
        <v>PEQ871</v>
      </c>
      <c r="C129" s="314"/>
      <c r="D129" s="315"/>
      <c r="E129" s="314"/>
      <c r="F129" s="315"/>
      <c r="G129" s="314"/>
      <c r="H129" s="316"/>
      <c r="I129" s="314"/>
      <c r="J129" s="316"/>
      <c r="K129" s="317"/>
      <c r="L129" s="318"/>
      <c r="M129" s="317"/>
      <c r="N129" s="318"/>
      <c r="O129" s="423">
        <f t="shared" si="2"/>
        <v>0</v>
      </c>
      <c r="P129" s="424">
        <f t="shared" si="3"/>
        <v>0</v>
      </c>
      <c r="Q129" s="27">
        <f>'t1'!M129</f>
        <v>0</v>
      </c>
    </row>
    <row r="130" spans="1:17" x14ac:dyDescent="0.25">
      <c r="A130" s="144" t="str">
        <f>'t1'!A130</f>
        <v>RUOLO PROFESSIONALE - SPECIALISTA RAPPORTI CON I MEDIA E.Q.</v>
      </c>
      <c r="B130" s="206" t="str">
        <f>'t1'!B130</f>
        <v>PEQ872</v>
      </c>
      <c r="C130" s="314"/>
      <c r="D130" s="315"/>
      <c r="E130" s="314"/>
      <c r="F130" s="315"/>
      <c r="G130" s="314"/>
      <c r="H130" s="316"/>
      <c r="I130" s="314"/>
      <c r="J130" s="316"/>
      <c r="K130" s="317"/>
      <c r="L130" s="318"/>
      <c r="M130" s="317"/>
      <c r="N130" s="318"/>
      <c r="O130" s="423">
        <f t="shared" si="2"/>
        <v>0</v>
      </c>
      <c r="P130" s="424">
        <f t="shared" si="3"/>
        <v>0</v>
      </c>
      <c r="Q130" s="27">
        <f>'t1'!M130</f>
        <v>0</v>
      </c>
    </row>
    <row r="131" spans="1:17" x14ac:dyDescent="0.25">
      <c r="A131" s="144" t="str">
        <f>'t1'!A131</f>
        <v>RUOLO PROFESSIONALE - ASSISTENTE RELIGIOSO E.Q.</v>
      </c>
      <c r="B131" s="206" t="str">
        <f>'t1'!B131</f>
        <v>PEQ006</v>
      </c>
      <c r="C131" s="314"/>
      <c r="D131" s="315"/>
      <c r="E131" s="314"/>
      <c r="F131" s="315"/>
      <c r="G131" s="314"/>
      <c r="H131" s="316"/>
      <c r="I131" s="314"/>
      <c r="J131" s="316"/>
      <c r="K131" s="317"/>
      <c r="L131" s="318"/>
      <c r="M131" s="317"/>
      <c r="N131" s="318"/>
      <c r="O131" s="423">
        <f t="shared" ref="O131:P135" si="4">SUM(C131,E131,G131,I131,K131,M131)</f>
        <v>0</v>
      </c>
      <c r="P131" s="424">
        <f t="shared" si="4"/>
        <v>0</v>
      </c>
      <c r="Q131" s="27">
        <f>'t1'!M131</f>
        <v>0</v>
      </c>
    </row>
    <row r="132" spans="1:17" x14ac:dyDescent="0.25">
      <c r="A132" s="144" t="str">
        <f>'t1'!A132</f>
        <v>RUOLO TECNICO - COLLABORATORE TECNICO PROFESSIONALE E.Q.</v>
      </c>
      <c r="B132" s="206" t="str">
        <f>'t1'!B132</f>
        <v>TEQ027</v>
      </c>
      <c r="C132" s="314"/>
      <c r="D132" s="315"/>
      <c r="E132" s="314"/>
      <c r="F132" s="315"/>
      <c r="G132" s="314"/>
      <c r="H132" s="316"/>
      <c r="I132" s="314"/>
      <c r="J132" s="316"/>
      <c r="K132" s="317"/>
      <c r="L132" s="318"/>
      <c r="M132" s="317"/>
      <c r="N132" s="318"/>
      <c r="O132" s="423">
        <f t="shared" si="4"/>
        <v>0</v>
      </c>
      <c r="P132" s="424">
        <f t="shared" si="4"/>
        <v>0</v>
      </c>
      <c r="Q132" s="27">
        <f>'t1'!M132</f>
        <v>0</v>
      </c>
    </row>
    <row r="133" spans="1:17" x14ac:dyDescent="0.25">
      <c r="A133" s="144" t="str">
        <f>'t1'!A133</f>
        <v>RUOLO TECNICO - COLLAB. TEC. PROF. SENIOR A ESAURIMENTO E.Q.</v>
      </c>
      <c r="B133" s="206" t="str">
        <f>'t1'!B133</f>
        <v>TEQCTS</v>
      </c>
      <c r="C133" s="314"/>
      <c r="D133" s="315"/>
      <c r="E133" s="314"/>
      <c r="F133" s="315"/>
      <c r="G133" s="314"/>
      <c r="H133" s="316"/>
      <c r="I133" s="314"/>
      <c r="J133" s="316"/>
      <c r="K133" s="317"/>
      <c r="L133" s="318"/>
      <c r="M133" s="317"/>
      <c r="N133" s="318"/>
      <c r="O133" s="423">
        <f t="shared" si="4"/>
        <v>0</v>
      </c>
      <c r="P133" s="424">
        <f t="shared" si="4"/>
        <v>0</v>
      </c>
      <c r="Q133" s="27">
        <f>'t1'!M133</f>
        <v>0</v>
      </c>
    </row>
    <row r="134" spans="1:17" x14ac:dyDescent="0.25">
      <c r="A134" s="144" t="str">
        <f>'t1'!A134</f>
        <v>RUOLO AMMINISTRATIVO - COLLAB. AMMINISTRATIVO PROFESS. E.Q.</v>
      </c>
      <c r="B134" s="206" t="str">
        <f>'t1'!B134</f>
        <v>AEQ029</v>
      </c>
      <c r="C134" s="314"/>
      <c r="D134" s="315"/>
      <c r="E134" s="314"/>
      <c r="F134" s="315"/>
      <c r="G134" s="314"/>
      <c r="H134" s="316"/>
      <c r="I134" s="314"/>
      <c r="J134" s="316"/>
      <c r="K134" s="317"/>
      <c r="L134" s="318"/>
      <c r="M134" s="317"/>
      <c r="N134" s="318"/>
      <c r="O134" s="423">
        <f t="shared" si="4"/>
        <v>0</v>
      </c>
      <c r="P134" s="424">
        <f t="shared" si="4"/>
        <v>0</v>
      </c>
      <c r="Q134" s="27">
        <f>'t1'!M134</f>
        <v>0</v>
      </c>
    </row>
    <row r="135" spans="1:17" x14ac:dyDescent="0.25">
      <c r="A135" s="144" t="str">
        <f>'t1'!A135</f>
        <v>RUOLO AMM.VO - COLLAB. AMM.VO PROF. SENIOR ESAURIMENTO E.Q.</v>
      </c>
      <c r="B135" s="206" t="str">
        <f>'t1'!B135</f>
        <v>AEQCAS</v>
      </c>
      <c r="C135" s="314"/>
      <c r="D135" s="315"/>
      <c r="E135" s="314"/>
      <c r="F135" s="315"/>
      <c r="G135" s="314"/>
      <c r="H135" s="316"/>
      <c r="I135" s="314"/>
      <c r="J135" s="316"/>
      <c r="K135" s="317"/>
      <c r="L135" s="318"/>
      <c r="M135" s="317"/>
      <c r="N135" s="318"/>
      <c r="O135" s="423">
        <f t="shared" si="4"/>
        <v>0</v>
      </c>
      <c r="P135" s="424">
        <f t="shared" si="4"/>
        <v>0</v>
      </c>
      <c r="Q135" s="27">
        <f>'t1'!M135</f>
        <v>0</v>
      </c>
    </row>
    <row r="136" spans="1:17" x14ac:dyDescent="0.25">
      <c r="A136" s="144" t="str">
        <f>'t1'!A136</f>
        <v>RUOLO SANITARIO - PROF. SANITARIE INFERMIERISTICHE</v>
      </c>
      <c r="B136" s="206" t="str">
        <f>'t1'!B136</f>
        <v>SPFINF</v>
      </c>
      <c r="C136" s="314"/>
      <c r="D136" s="315"/>
      <c r="E136" s="314"/>
      <c r="F136" s="315"/>
      <c r="G136" s="314"/>
      <c r="H136" s="316"/>
      <c r="I136" s="314"/>
      <c r="J136" s="316"/>
      <c r="K136" s="317"/>
      <c r="L136" s="318"/>
      <c r="M136" s="317"/>
      <c r="N136" s="318"/>
      <c r="O136" s="423">
        <f t="shared" si="2"/>
        <v>0</v>
      </c>
      <c r="P136" s="424">
        <f t="shared" si="3"/>
        <v>0</v>
      </c>
      <c r="Q136" s="27">
        <f>'t1'!M136</f>
        <v>0</v>
      </c>
    </row>
    <row r="137" spans="1:17" x14ac:dyDescent="0.25">
      <c r="A137" s="144" t="str">
        <f>'t1'!A137</f>
        <v>RUOLO SANITARIO - PROF. SANITARIA OSTETRICA</v>
      </c>
      <c r="B137" s="206" t="str">
        <f>'t1'!B137</f>
        <v>SPFOST</v>
      </c>
      <c r="C137" s="314"/>
      <c r="D137" s="315"/>
      <c r="E137" s="314"/>
      <c r="F137" s="315"/>
      <c r="G137" s="314"/>
      <c r="H137" s="316"/>
      <c r="I137" s="314"/>
      <c r="J137" s="316"/>
      <c r="K137" s="317"/>
      <c r="L137" s="318"/>
      <c r="M137" s="317"/>
      <c r="N137" s="318"/>
      <c r="O137" s="423">
        <f t="shared" si="2"/>
        <v>0</v>
      </c>
      <c r="P137" s="424">
        <f t="shared" si="3"/>
        <v>0</v>
      </c>
      <c r="Q137" s="27">
        <f>'t1'!M137</f>
        <v>0</v>
      </c>
    </row>
    <row r="138" spans="1:17" x14ac:dyDescent="0.25">
      <c r="A138" s="144" t="str">
        <f>'t1'!A138</f>
        <v>RUOLO SANITARIO - PROFESSIONI TECNICO SANITARIE</v>
      </c>
      <c r="B138" s="206" t="str">
        <f>'t1'!B138</f>
        <v>SPFTCN</v>
      </c>
      <c r="C138" s="314"/>
      <c r="D138" s="315"/>
      <c r="E138" s="314"/>
      <c r="F138" s="315"/>
      <c r="G138" s="314"/>
      <c r="H138" s="316"/>
      <c r="I138" s="314"/>
      <c r="J138" s="316"/>
      <c r="K138" s="317"/>
      <c r="L138" s="318"/>
      <c r="M138" s="317"/>
      <c r="N138" s="318"/>
      <c r="O138" s="423">
        <f t="shared" si="2"/>
        <v>0</v>
      </c>
      <c r="P138" s="424">
        <f t="shared" si="3"/>
        <v>0</v>
      </c>
      <c r="Q138" s="27">
        <f>'t1'!M138</f>
        <v>0</v>
      </c>
    </row>
    <row r="139" spans="1:17" x14ac:dyDescent="0.25">
      <c r="A139" s="144" t="str">
        <f>'t1'!A139</f>
        <v>RUOLO SANITARIO - PROF. SANITARIE DELLA RIABILITAZIONE</v>
      </c>
      <c r="B139" s="206" t="str">
        <f>'t1'!B139</f>
        <v>SPFRAB</v>
      </c>
      <c r="C139" s="314"/>
      <c r="D139" s="315"/>
      <c r="E139" s="314"/>
      <c r="F139" s="315"/>
      <c r="G139" s="314"/>
      <c r="H139" s="316"/>
      <c r="I139" s="314"/>
      <c r="J139" s="316"/>
      <c r="K139" s="317"/>
      <c r="L139" s="318"/>
      <c r="M139" s="317"/>
      <c r="N139" s="318"/>
      <c r="O139" s="423">
        <f t="shared" si="2"/>
        <v>0</v>
      </c>
      <c r="P139" s="424">
        <f t="shared" si="3"/>
        <v>0</v>
      </c>
      <c r="Q139" s="27">
        <f>'t1'!M139</f>
        <v>0</v>
      </c>
    </row>
    <row r="140" spans="1:17" x14ac:dyDescent="0.25">
      <c r="A140" s="144" t="str">
        <f>'t1'!A140</f>
        <v>RUOLO SANITARIO - PROF. SANITARIE DELLA PREVENZIONE</v>
      </c>
      <c r="B140" s="206" t="str">
        <f>'t1'!B140</f>
        <v>SPFPRV</v>
      </c>
      <c r="C140" s="314"/>
      <c r="D140" s="315"/>
      <c r="E140" s="314"/>
      <c r="F140" s="315"/>
      <c r="G140" s="314"/>
      <c r="H140" s="316"/>
      <c r="I140" s="314"/>
      <c r="J140" s="316"/>
      <c r="K140" s="317"/>
      <c r="L140" s="318"/>
      <c r="M140" s="317"/>
      <c r="N140" s="318"/>
      <c r="O140" s="423">
        <f t="shared" ref="O140:O157" si="5">SUM(C140,E140,G140,I140,K140,M140)</f>
        <v>0</v>
      </c>
      <c r="P140" s="424">
        <f t="shared" ref="P140:P157" si="6">SUM(D140,F140,H140,J140,L140,N140)</f>
        <v>0</v>
      </c>
      <c r="Q140" s="27">
        <f>'t1'!M140</f>
        <v>0</v>
      </c>
    </row>
    <row r="141" spans="1:17" x14ac:dyDescent="0.25">
      <c r="A141" s="144" t="str">
        <f>'t1'!A141</f>
        <v>RUOLO SANITARIO - PROF. SAN. INFERMIER. SENIOR A ESAURIMENTO</v>
      </c>
      <c r="B141" s="206" t="str">
        <f>'t1'!B141</f>
        <v>SPFINE</v>
      </c>
      <c r="C141" s="314"/>
      <c r="D141" s="315"/>
      <c r="E141" s="314"/>
      <c r="F141" s="315"/>
      <c r="G141" s="314"/>
      <c r="H141" s="316"/>
      <c r="I141" s="314"/>
      <c r="J141" s="316"/>
      <c r="K141" s="317"/>
      <c r="L141" s="318"/>
      <c r="M141" s="317"/>
      <c r="N141" s="318"/>
      <c r="O141" s="423">
        <f t="shared" si="5"/>
        <v>0</v>
      </c>
      <c r="P141" s="424">
        <f t="shared" si="6"/>
        <v>0</v>
      </c>
      <c r="Q141" s="27">
        <f>'t1'!M141</f>
        <v>0</v>
      </c>
    </row>
    <row r="142" spans="1:17" x14ac:dyDescent="0.25">
      <c r="A142" s="144" t="str">
        <f>'t1'!A142</f>
        <v>RUOLO SANITARIO - ALTRI PROFILI SANIT. SENIOR A ESAURIMENTO</v>
      </c>
      <c r="B142" s="206" t="str">
        <f>'t1'!B142</f>
        <v>SPFASE</v>
      </c>
      <c r="C142" s="314"/>
      <c r="D142" s="315"/>
      <c r="E142" s="314"/>
      <c r="F142" s="315"/>
      <c r="G142" s="314"/>
      <c r="H142" s="316"/>
      <c r="I142" s="314"/>
      <c r="J142" s="316"/>
      <c r="K142" s="317"/>
      <c r="L142" s="318"/>
      <c r="M142" s="317"/>
      <c r="N142" s="318"/>
      <c r="O142" s="423">
        <f t="shared" si="5"/>
        <v>0</v>
      </c>
      <c r="P142" s="424">
        <f t="shared" si="6"/>
        <v>0</v>
      </c>
      <c r="Q142" s="27">
        <f>'t1'!M142</f>
        <v>0</v>
      </c>
    </row>
    <row r="143" spans="1:17" x14ac:dyDescent="0.25">
      <c r="A143" s="144" t="str">
        <f>'t1'!A143</f>
        <v>RUOLO SOCIOSANITARIO - ASSISTENTE SOCIALE</v>
      </c>
      <c r="B143" s="206" t="str">
        <f>'t1'!B143</f>
        <v>KPFASC</v>
      </c>
      <c r="C143" s="314"/>
      <c r="D143" s="315"/>
      <c r="E143" s="314"/>
      <c r="F143" s="315"/>
      <c r="G143" s="314"/>
      <c r="H143" s="316"/>
      <c r="I143" s="314"/>
      <c r="J143" s="316"/>
      <c r="K143" s="317"/>
      <c r="L143" s="318"/>
      <c r="M143" s="317"/>
      <c r="N143" s="318"/>
      <c r="O143" s="423">
        <f t="shared" si="5"/>
        <v>0</v>
      </c>
      <c r="P143" s="424">
        <f t="shared" si="6"/>
        <v>0</v>
      </c>
      <c r="Q143" s="27">
        <f>'t1'!M143</f>
        <v>0</v>
      </c>
    </row>
    <row r="144" spans="1:17" x14ac:dyDescent="0.25">
      <c r="A144" s="144" t="str">
        <f>'t1'!A144</f>
        <v>RUOLO SOCIOSANITARIO - ASSISTENTE SOC. SENIOR AD ESAURIMENTO</v>
      </c>
      <c r="B144" s="206" t="str">
        <f>'t1'!B144</f>
        <v>KPFSCE</v>
      </c>
      <c r="C144" s="314"/>
      <c r="D144" s="315"/>
      <c r="E144" s="314"/>
      <c r="F144" s="315"/>
      <c r="G144" s="314"/>
      <c r="H144" s="316"/>
      <c r="I144" s="314"/>
      <c r="J144" s="316"/>
      <c r="K144" s="317"/>
      <c r="L144" s="318"/>
      <c r="M144" s="317"/>
      <c r="N144" s="318"/>
      <c r="O144" s="423">
        <f t="shared" si="5"/>
        <v>0</v>
      </c>
      <c r="P144" s="424">
        <f t="shared" si="6"/>
        <v>0</v>
      </c>
      <c r="Q144" s="27">
        <f>'t1'!M144</f>
        <v>0</v>
      </c>
    </row>
    <row r="145" spans="1:17" x14ac:dyDescent="0.25">
      <c r="A145" s="144" t="str">
        <f>'t1'!A145</f>
        <v>RUOLO PROFESSIONALE - SPECIALISTA DELLA COMUNIC. ISTIT.</v>
      </c>
      <c r="B145" s="206" t="str">
        <f>'t1'!B145</f>
        <v>PPF871</v>
      </c>
      <c r="C145" s="314"/>
      <c r="D145" s="315"/>
      <c r="E145" s="314"/>
      <c r="F145" s="315"/>
      <c r="G145" s="314"/>
      <c r="H145" s="316"/>
      <c r="I145" s="314"/>
      <c r="J145" s="316"/>
      <c r="K145" s="317"/>
      <c r="L145" s="318"/>
      <c r="M145" s="317"/>
      <c r="N145" s="318"/>
      <c r="O145" s="423">
        <f t="shared" si="5"/>
        <v>0</v>
      </c>
      <c r="P145" s="424">
        <f t="shared" si="6"/>
        <v>0</v>
      </c>
      <c r="Q145" s="27">
        <f>'t1'!M145</f>
        <v>0</v>
      </c>
    </row>
    <row r="146" spans="1:17" x14ac:dyDescent="0.25">
      <c r="A146" s="144" t="str">
        <f>'t1'!A146</f>
        <v>RUOLO PROFESSIONALE - SPECIALISTA RAPPORTI CON I MEDIA</v>
      </c>
      <c r="B146" s="206" t="str">
        <f>'t1'!B146</f>
        <v>PPF872</v>
      </c>
      <c r="C146" s="314"/>
      <c r="D146" s="315"/>
      <c r="E146" s="314"/>
      <c r="F146" s="315"/>
      <c r="G146" s="314"/>
      <c r="H146" s="316"/>
      <c r="I146" s="314"/>
      <c r="J146" s="316"/>
      <c r="K146" s="317"/>
      <c r="L146" s="318"/>
      <c r="M146" s="317"/>
      <c r="N146" s="318"/>
      <c r="O146" s="423">
        <f t="shared" si="5"/>
        <v>0</v>
      </c>
      <c r="P146" s="424">
        <f t="shared" si="6"/>
        <v>0</v>
      </c>
      <c r="Q146" s="27">
        <f>'t1'!M146</f>
        <v>0</v>
      </c>
    </row>
    <row r="147" spans="1:17" x14ac:dyDescent="0.25">
      <c r="A147" s="144" t="str">
        <f>'t1'!A147</f>
        <v>RUOLO PROFESSIONALE - ASSISTENTE RELIGIOSO</v>
      </c>
      <c r="B147" s="206" t="str">
        <f>'t1'!B147</f>
        <v>PPF006</v>
      </c>
      <c r="C147" s="314"/>
      <c r="D147" s="315"/>
      <c r="E147" s="314"/>
      <c r="F147" s="315"/>
      <c r="G147" s="314"/>
      <c r="H147" s="316"/>
      <c r="I147" s="314"/>
      <c r="J147" s="316"/>
      <c r="K147" s="317"/>
      <c r="L147" s="318"/>
      <c r="M147" s="317"/>
      <c r="N147" s="318"/>
      <c r="O147" s="423">
        <f t="shared" si="5"/>
        <v>0</v>
      </c>
      <c r="P147" s="424">
        <f t="shared" si="6"/>
        <v>0</v>
      </c>
      <c r="Q147" s="27">
        <f>'t1'!M147</f>
        <v>0</v>
      </c>
    </row>
    <row r="148" spans="1:17" x14ac:dyDescent="0.25">
      <c r="A148" s="144" t="str">
        <f>'t1'!A148</f>
        <v>RUOLO TECNICO - COLLABORATORE TECNICO PROFESSIONALE</v>
      </c>
      <c r="B148" s="206" t="str">
        <f>'t1'!B148</f>
        <v>TPF026</v>
      </c>
      <c r="C148" s="314"/>
      <c r="D148" s="315"/>
      <c r="E148" s="314"/>
      <c r="F148" s="315"/>
      <c r="G148" s="314"/>
      <c r="H148" s="316"/>
      <c r="I148" s="314"/>
      <c r="J148" s="316"/>
      <c r="K148" s="317"/>
      <c r="L148" s="318"/>
      <c r="M148" s="317"/>
      <c r="N148" s="318"/>
      <c r="O148" s="423">
        <f t="shared" si="5"/>
        <v>0</v>
      </c>
      <c r="P148" s="424">
        <f t="shared" si="6"/>
        <v>0</v>
      </c>
      <c r="Q148" s="27">
        <f>'t1'!M148</f>
        <v>0</v>
      </c>
    </row>
    <row r="149" spans="1:17" x14ac:dyDescent="0.25">
      <c r="A149" s="144" t="str">
        <f>'t1'!A149</f>
        <v>RUOLO TECNICO - COLLAB. TECNICO PROF. SENIOR AD ESAURIMENTO</v>
      </c>
      <c r="B149" s="206" t="str">
        <f>'t1'!B149</f>
        <v>TPFCTS</v>
      </c>
      <c r="C149" s="314"/>
      <c r="D149" s="315"/>
      <c r="E149" s="314"/>
      <c r="F149" s="315"/>
      <c r="G149" s="314"/>
      <c r="H149" s="316"/>
      <c r="I149" s="314"/>
      <c r="J149" s="316"/>
      <c r="K149" s="317"/>
      <c r="L149" s="318"/>
      <c r="M149" s="317"/>
      <c r="N149" s="318"/>
      <c r="O149" s="423">
        <f t="shared" si="5"/>
        <v>0</v>
      </c>
      <c r="P149" s="424">
        <f t="shared" si="6"/>
        <v>0</v>
      </c>
      <c r="Q149" s="27">
        <f>'t1'!M149</f>
        <v>0</v>
      </c>
    </row>
    <row r="150" spans="1:17" x14ac:dyDescent="0.25">
      <c r="A150" s="144" t="str">
        <f>'t1'!A150</f>
        <v>RUOLO AMMINISTRATIVO - COLLAB. AMMINISTRATIVO PROFESS.</v>
      </c>
      <c r="B150" s="206" t="str">
        <f>'t1'!B150</f>
        <v>APF028</v>
      </c>
      <c r="C150" s="314"/>
      <c r="D150" s="315"/>
      <c r="E150" s="314"/>
      <c r="F150" s="315"/>
      <c r="G150" s="314"/>
      <c r="H150" s="316"/>
      <c r="I150" s="314"/>
      <c r="J150" s="316"/>
      <c r="K150" s="317"/>
      <c r="L150" s="318"/>
      <c r="M150" s="317"/>
      <c r="N150" s="318"/>
      <c r="O150" s="423">
        <f t="shared" si="5"/>
        <v>0</v>
      </c>
      <c r="P150" s="424">
        <f t="shared" si="6"/>
        <v>0</v>
      </c>
      <c r="Q150" s="27">
        <f>'t1'!M150</f>
        <v>0</v>
      </c>
    </row>
    <row r="151" spans="1:17" x14ac:dyDescent="0.25">
      <c r="A151" s="144" t="str">
        <f>'t1'!A151</f>
        <v>RUOLO AMM.VO - COLLAB. AMM.VO PROFESS. SENIOR AD ESAURIMENTO</v>
      </c>
      <c r="B151" s="206" t="str">
        <f>'t1'!B151</f>
        <v>APFCAS</v>
      </c>
      <c r="C151" s="314"/>
      <c r="D151" s="315"/>
      <c r="E151" s="314"/>
      <c r="F151" s="315"/>
      <c r="G151" s="314"/>
      <c r="H151" s="316"/>
      <c r="I151" s="314"/>
      <c r="J151" s="316"/>
      <c r="K151" s="317"/>
      <c r="L151" s="318"/>
      <c r="M151" s="317"/>
      <c r="N151" s="318"/>
      <c r="O151" s="423">
        <f t="shared" si="5"/>
        <v>0</v>
      </c>
      <c r="P151" s="424">
        <f t="shared" si="6"/>
        <v>0</v>
      </c>
      <c r="Q151" s="27">
        <f>'t1'!M151</f>
        <v>0</v>
      </c>
    </row>
    <row r="152" spans="1:17" x14ac:dyDescent="0.25">
      <c r="A152" s="144" t="str">
        <f>'t1'!A152</f>
        <v>RUOLO SANITARIO - PROFILI AREA ASSITENTI AD ESAURIMENTO</v>
      </c>
      <c r="B152" s="206" t="str">
        <f>'t1'!B152</f>
        <v>SAT162</v>
      </c>
      <c r="C152" s="314"/>
      <c r="D152" s="315"/>
      <c r="E152" s="314"/>
      <c r="F152" s="315"/>
      <c r="G152" s="314"/>
      <c r="H152" s="316"/>
      <c r="I152" s="314"/>
      <c r="J152" s="316"/>
      <c r="K152" s="317"/>
      <c r="L152" s="318"/>
      <c r="M152" s="317"/>
      <c r="N152" s="318"/>
      <c r="O152" s="423">
        <f t="shared" si="5"/>
        <v>0</v>
      </c>
      <c r="P152" s="424">
        <f t="shared" si="6"/>
        <v>0</v>
      </c>
      <c r="Q152" s="27">
        <f>'t1'!M152</f>
        <v>0</v>
      </c>
    </row>
    <row r="153" spans="1:17" x14ac:dyDescent="0.25">
      <c r="A153" s="144" t="str">
        <f>'t1'!A153</f>
        <v>RUOLO SOCIOSANITARIO - OPERATORE SOCIOSANITARIO SENIOR</v>
      </c>
      <c r="B153" s="206" t="str">
        <f>'t1'!B153</f>
        <v>KAT660</v>
      </c>
      <c r="C153" s="314"/>
      <c r="D153" s="315"/>
      <c r="E153" s="314"/>
      <c r="F153" s="315"/>
      <c r="G153" s="314"/>
      <c r="H153" s="316"/>
      <c r="I153" s="314"/>
      <c r="J153" s="316"/>
      <c r="K153" s="317"/>
      <c r="L153" s="318"/>
      <c r="M153" s="317"/>
      <c r="N153" s="318"/>
      <c r="O153" s="423">
        <f t="shared" si="5"/>
        <v>0</v>
      </c>
      <c r="P153" s="424">
        <f t="shared" si="6"/>
        <v>0</v>
      </c>
      <c r="Q153" s="27">
        <f>'t1'!M153</f>
        <v>0</v>
      </c>
    </row>
    <row r="154" spans="1:17" x14ac:dyDescent="0.25">
      <c r="A154" s="144" t="str">
        <f>'t1'!A154</f>
        <v>RUOLO SOCIOSANITARIO - PROFILI AREA ASSITENTI AD ESAURIMENTO</v>
      </c>
      <c r="B154" s="206" t="str">
        <f>'t1'!B154</f>
        <v>KAT162</v>
      </c>
      <c r="C154" s="314"/>
      <c r="D154" s="315"/>
      <c r="E154" s="314"/>
      <c r="F154" s="315"/>
      <c r="G154" s="314"/>
      <c r="H154" s="316"/>
      <c r="I154" s="314"/>
      <c r="J154" s="316"/>
      <c r="K154" s="317"/>
      <c r="L154" s="318"/>
      <c r="M154" s="317"/>
      <c r="N154" s="318"/>
      <c r="O154" s="423">
        <f t="shared" si="5"/>
        <v>0</v>
      </c>
      <c r="P154" s="424">
        <f t="shared" si="6"/>
        <v>0</v>
      </c>
      <c r="Q154" s="27">
        <f>'t1'!M154</f>
        <v>0</v>
      </c>
    </row>
    <row r="155" spans="1:17" x14ac:dyDescent="0.25">
      <c r="A155" s="144" t="str">
        <f>'t1'!A155</f>
        <v>RUOLO PROFESSIONALE - ASSISTENTE DELLINFORMAZIONE</v>
      </c>
      <c r="B155" s="206" t="str">
        <f>'t1'!B155</f>
        <v>PATINZ</v>
      </c>
      <c r="C155" s="314"/>
      <c r="D155" s="315"/>
      <c r="E155" s="314"/>
      <c r="F155" s="315"/>
      <c r="G155" s="314"/>
      <c r="H155" s="316"/>
      <c r="I155" s="314"/>
      <c r="J155" s="316"/>
      <c r="K155" s="317"/>
      <c r="L155" s="318"/>
      <c r="M155" s="317"/>
      <c r="N155" s="318"/>
      <c r="O155" s="423">
        <f t="shared" si="5"/>
        <v>0</v>
      </c>
      <c r="P155" s="424">
        <f t="shared" si="6"/>
        <v>0</v>
      </c>
      <c r="Q155" s="27">
        <f>'t1'!M155</f>
        <v>0</v>
      </c>
    </row>
    <row r="156" spans="1:17" x14ac:dyDescent="0.25">
      <c r="A156" s="144" t="str">
        <f>'t1'!A156</f>
        <v>RUOLO TECNICO - ASSISTENTE INFORMATICO</v>
      </c>
      <c r="B156" s="206" t="str">
        <f>'t1'!B156</f>
        <v>TATIFC</v>
      </c>
      <c r="C156" s="314"/>
      <c r="D156" s="315"/>
      <c r="E156" s="314"/>
      <c r="F156" s="315"/>
      <c r="G156" s="314"/>
      <c r="H156" s="316"/>
      <c r="I156" s="314"/>
      <c r="J156" s="316"/>
      <c r="K156" s="317"/>
      <c r="L156" s="318"/>
      <c r="M156" s="317"/>
      <c r="N156" s="318"/>
      <c r="O156" s="423">
        <f t="shared" si="5"/>
        <v>0</v>
      </c>
      <c r="P156" s="424">
        <f t="shared" si="6"/>
        <v>0</v>
      </c>
      <c r="Q156" s="27">
        <f>'t1'!M156</f>
        <v>0</v>
      </c>
    </row>
    <row r="157" spans="1:17" x14ac:dyDescent="0.25">
      <c r="A157" s="144" t="str">
        <f>'t1'!A157</f>
        <v>RUOLO TECNICO - ASSISTENTE TECNICO</v>
      </c>
      <c r="B157" s="206" t="str">
        <f>'t1'!B157</f>
        <v>TAT119</v>
      </c>
      <c r="C157" s="314"/>
      <c r="D157" s="315"/>
      <c r="E157" s="314"/>
      <c r="F157" s="315"/>
      <c r="G157" s="314"/>
      <c r="H157" s="316"/>
      <c r="I157" s="314"/>
      <c r="J157" s="316"/>
      <c r="K157" s="317"/>
      <c r="L157" s="318"/>
      <c r="M157" s="317"/>
      <c r="N157" s="318"/>
      <c r="O157" s="423">
        <f t="shared" si="5"/>
        <v>0</v>
      </c>
      <c r="P157" s="424">
        <f t="shared" si="6"/>
        <v>0</v>
      </c>
      <c r="Q157" s="27">
        <f>'t1'!M157</f>
        <v>0</v>
      </c>
    </row>
    <row r="158" spans="1:17" x14ac:dyDescent="0.25">
      <c r="A158" s="144" t="str">
        <f>'t1'!A158</f>
        <v>RUOLO TECNICO - PROFILI AREA ASSITENTI AD ESAURIMENTO</v>
      </c>
      <c r="B158" s="206" t="str">
        <f>'t1'!B158</f>
        <v>TAT162</v>
      </c>
      <c r="C158" s="314"/>
      <c r="D158" s="315"/>
      <c r="E158" s="314"/>
      <c r="F158" s="315"/>
      <c r="G158" s="314"/>
      <c r="H158" s="316"/>
      <c r="I158" s="314"/>
      <c r="J158" s="316"/>
      <c r="K158" s="317"/>
      <c r="L158" s="318"/>
      <c r="M158" s="317"/>
      <c r="N158" s="318"/>
      <c r="O158" s="423">
        <f t="shared" ref="O158:O167" si="7">SUM(C158,E158,G158,I158,K158,M158)</f>
        <v>0</v>
      </c>
      <c r="P158" s="424">
        <f t="shared" ref="P158:P167" si="8">SUM(D158,F158,H158,J158,L158,N158)</f>
        <v>0</v>
      </c>
      <c r="Q158" s="27">
        <f>'t1'!M158</f>
        <v>0</v>
      </c>
    </row>
    <row r="159" spans="1:17" x14ac:dyDescent="0.25">
      <c r="A159" s="144" t="str">
        <f>'t1'!A159</f>
        <v>RUOLO AMMINISTRATIVO - ASSISTENTE AMMINISTRATIVO</v>
      </c>
      <c r="B159" s="206" t="str">
        <f>'t1'!B159</f>
        <v>AAT117</v>
      </c>
      <c r="C159" s="314"/>
      <c r="D159" s="315"/>
      <c r="E159" s="314"/>
      <c r="F159" s="315"/>
      <c r="G159" s="314"/>
      <c r="H159" s="316"/>
      <c r="I159" s="314"/>
      <c r="J159" s="316"/>
      <c r="K159" s="317"/>
      <c r="L159" s="318"/>
      <c r="M159" s="317"/>
      <c r="N159" s="318"/>
      <c r="O159" s="423">
        <f t="shared" si="7"/>
        <v>0</v>
      </c>
      <c r="P159" s="424">
        <f t="shared" si="8"/>
        <v>0</v>
      </c>
      <c r="Q159" s="27">
        <f>'t1'!M159</f>
        <v>0</v>
      </c>
    </row>
    <row r="160" spans="1:17" x14ac:dyDescent="0.25">
      <c r="A160" s="144" t="str">
        <f>'t1'!A160</f>
        <v>RUOLO SOCIOSANITARIO - OPERATORE SOCIOSANITARIO</v>
      </c>
      <c r="B160" s="206" t="str">
        <f>'t1'!B160</f>
        <v>KOP660</v>
      </c>
      <c r="C160" s="314"/>
      <c r="D160" s="315"/>
      <c r="E160" s="314"/>
      <c r="F160" s="315"/>
      <c r="G160" s="314"/>
      <c r="H160" s="316"/>
      <c r="I160" s="314"/>
      <c r="J160" s="316"/>
      <c r="K160" s="317"/>
      <c r="L160" s="318"/>
      <c r="M160" s="317"/>
      <c r="N160" s="318"/>
      <c r="O160" s="423">
        <f t="shared" si="7"/>
        <v>0</v>
      </c>
      <c r="P160" s="424">
        <f t="shared" si="8"/>
        <v>0</v>
      </c>
      <c r="Q160" s="27">
        <f>'t1'!M160</f>
        <v>0</v>
      </c>
    </row>
    <row r="161" spans="1:20" x14ac:dyDescent="0.25">
      <c r="A161" s="144" t="str">
        <f>'t1'!A161</f>
        <v>RUOLO TECNICO - OPERATORE TECNICO SPECIALIZZATO</v>
      </c>
      <c r="B161" s="206" t="str">
        <f>'t1'!B161</f>
        <v>TOP059</v>
      </c>
      <c r="C161" s="314"/>
      <c r="D161" s="315"/>
      <c r="E161" s="314"/>
      <c r="F161" s="315"/>
      <c r="G161" s="314"/>
      <c r="H161" s="316"/>
      <c r="I161" s="314"/>
      <c r="J161" s="316"/>
      <c r="K161" s="317"/>
      <c r="L161" s="318"/>
      <c r="M161" s="317"/>
      <c r="N161" s="318"/>
      <c r="O161" s="423">
        <f t="shared" si="7"/>
        <v>0</v>
      </c>
      <c r="P161" s="424">
        <f t="shared" si="8"/>
        <v>0</v>
      </c>
      <c r="Q161" s="27">
        <f>'t1'!M161</f>
        <v>0</v>
      </c>
    </row>
    <row r="162" spans="1:20" x14ac:dyDescent="0.25">
      <c r="A162" s="144" t="str">
        <f>'t1'!A162</f>
        <v>RUOLO AMMINISTRATIVO - COADIUTORE AMMINISTRATIVO SENIOR</v>
      </c>
      <c r="B162" s="206" t="str">
        <f>'t1'!B162</f>
        <v>AOP870</v>
      </c>
      <c r="C162" s="314"/>
      <c r="D162" s="315"/>
      <c r="E162" s="314"/>
      <c r="F162" s="315"/>
      <c r="G162" s="314"/>
      <c r="H162" s="316"/>
      <c r="I162" s="314"/>
      <c r="J162" s="316"/>
      <c r="K162" s="317"/>
      <c r="L162" s="318"/>
      <c r="M162" s="317"/>
      <c r="N162" s="318"/>
      <c r="O162" s="423">
        <f t="shared" si="7"/>
        <v>0</v>
      </c>
      <c r="P162" s="424">
        <f t="shared" si="8"/>
        <v>0</v>
      </c>
      <c r="Q162" s="27">
        <f>'t1'!M162</f>
        <v>0</v>
      </c>
    </row>
    <row r="163" spans="1:20" x14ac:dyDescent="0.25">
      <c r="A163" s="144" t="str">
        <f>'t1'!A163</f>
        <v>PROFILI AREA DEGLI OPERATORI AD ESAURIMENTO</v>
      </c>
      <c r="B163" s="206" t="str">
        <f>'t1'!B163</f>
        <v>0OP269</v>
      </c>
      <c r="C163" s="314"/>
      <c r="D163" s="315"/>
      <c r="E163" s="314"/>
      <c r="F163" s="315"/>
      <c r="G163" s="314"/>
      <c r="H163" s="316"/>
      <c r="I163" s="314"/>
      <c r="J163" s="316"/>
      <c r="K163" s="317"/>
      <c r="L163" s="318"/>
      <c r="M163" s="317"/>
      <c r="N163" s="318"/>
      <c r="O163" s="423">
        <f t="shared" si="7"/>
        <v>0</v>
      </c>
      <c r="P163" s="424">
        <f t="shared" si="8"/>
        <v>0</v>
      </c>
      <c r="Q163" s="27">
        <f>'t1'!M163</f>
        <v>0</v>
      </c>
    </row>
    <row r="164" spans="1:20" x14ac:dyDescent="0.25">
      <c r="A164" s="144" t="str">
        <f>'t1'!A164</f>
        <v>RUOLO TECNICO - OPERATORE TECNICO</v>
      </c>
      <c r="B164" s="206" t="str">
        <f>'t1'!B164</f>
        <v>TPT092</v>
      </c>
      <c r="C164" s="314"/>
      <c r="D164" s="315"/>
      <c r="E164" s="314"/>
      <c r="F164" s="315"/>
      <c r="G164" s="314"/>
      <c r="H164" s="316"/>
      <c r="I164" s="314"/>
      <c r="J164" s="316"/>
      <c r="K164" s="317"/>
      <c r="L164" s="318"/>
      <c r="M164" s="317"/>
      <c r="N164" s="318"/>
      <c r="O164" s="423">
        <f t="shared" si="7"/>
        <v>0</v>
      </c>
      <c r="P164" s="424">
        <f t="shared" si="8"/>
        <v>0</v>
      </c>
      <c r="Q164" s="27">
        <f>'t1'!M164</f>
        <v>0</v>
      </c>
    </row>
    <row r="165" spans="1:20" x14ac:dyDescent="0.25">
      <c r="A165" s="144" t="str">
        <f>'t1'!A165</f>
        <v>RUOLO AMMINISTRATIVO - COADIUTORE AMMINISTRATIVO</v>
      </c>
      <c r="B165" s="206" t="str">
        <f>'t1'!B165</f>
        <v>APT017</v>
      </c>
      <c r="C165" s="314"/>
      <c r="D165" s="315"/>
      <c r="E165" s="314"/>
      <c r="F165" s="315"/>
      <c r="G165" s="314"/>
      <c r="H165" s="316"/>
      <c r="I165" s="314"/>
      <c r="J165" s="316"/>
      <c r="K165" s="317"/>
      <c r="L165" s="318"/>
      <c r="M165" s="317"/>
      <c r="N165" s="318"/>
      <c r="O165" s="423">
        <f t="shared" si="7"/>
        <v>0</v>
      </c>
      <c r="P165" s="424">
        <f t="shared" si="8"/>
        <v>0</v>
      </c>
      <c r="Q165" s="27">
        <f>'t1'!M165</f>
        <v>0</v>
      </c>
    </row>
    <row r="166" spans="1:20" x14ac:dyDescent="0.25">
      <c r="A166" s="144" t="str">
        <f>'t1'!A166</f>
        <v>PROFILI AREA PERSONALE DI SUPPORTO AD ESAURIMENTO</v>
      </c>
      <c r="B166" s="206" t="str">
        <f>'t1'!B166</f>
        <v>0PTSPR</v>
      </c>
      <c r="C166" s="314"/>
      <c r="D166" s="315"/>
      <c r="E166" s="314"/>
      <c r="F166" s="315"/>
      <c r="G166" s="314"/>
      <c r="H166" s="316"/>
      <c r="I166" s="314"/>
      <c r="J166" s="316"/>
      <c r="K166" s="317"/>
      <c r="L166" s="318"/>
      <c r="M166" s="317"/>
      <c r="N166" s="318"/>
      <c r="O166" s="423">
        <f t="shared" si="7"/>
        <v>0</v>
      </c>
      <c r="P166" s="424">
        <f t="shared" si="8"/>
        <v>0</v>
      </c>
      <c r="Q166" s="27">
        <f>'t1'!M166</f>
        <v>0</v>
      </c>
    </row>
    <row r="167" spans="1:20" ht="14.1" customHeight="1" thickBot="1" x14ac:dyDescent="0.3">
      <c r="A167" s="144" t="str">
        <f>'t1'!A167</f>
        <v>CONTRATTISTI</v>
      </c>
      <c r="B167" s="206" t="str">
        <f>'t1'!B167</f>
        <v>000061</v>
      </c>
      <c r="C167" s="314"/>
      <c r="D167" s="315"/>
      <c r="E167" s="314"/>
      <c r="F167" s="315"/>
      <c r="G167" s="314"/>
      <c r="H167" s="316"/>
      <c r="I167" s="314"/>
      <c r="J167" s="316"/>
      <c r="K167" s="317"/>
      <c r="L167" s="318"/>
      <c r="M167" s="317"/>
      <c r="N167" s="318"/>
      <c r="O167" s="423">
        <f t="shared" si="7"/>
        <v>0</v>
      </c>
      <c r="P167" s="424">
        <f t="shared" si="8"/>
        <v>0</v>
      </c>
      <c r="Q167" s="27">
        <f>'t1'!M167</f>
        <v>0</v>
      </c>
    </row>
    <row r="168" spans="1:20" ht="18.75" customHeight="1" thickTop="1" thickBot="1" x14ac:dyDescent="0.3">
      <c r="A168" s="35" t="s">
        <v>265</v>
      </c>
      <c r="B168" s="36"/>
      <c r="C168" s="425">
        <f>SUM(C6:C167)</f>
        <v>0</v>
      </c>
      <c r="D168" s="426">
        <f t="shared" ref="D168:P168" si="9">SUM(D6:D167)</f>
        <v>0</v>
      </c>
      <c r="E168" s="425">
        <f t="shared" si="9"/>
        <v>0</v>
      </c>
      <c r="F168" s="426">
        <f t="shared" si="9"/>
        <v>0</v>
      </c>
      <c r="G168" s="425">
        <f t="shared" si="9"/>
        <v>0</v>
      </c>
      <c r="H168" s="426">
        <f t="shared" si="9"/>
        <v>0</v>
      </c>
      <c r="I168" s="425">
        <f>SUM(I6:I167)</f>
        <v>0</v>
      </c>
      <c r="J168" s="426">
        <f>SUM(J6:J167)</f>
        <v>0</v>
      </c>
      <c r="K168" s="425">
        <f t="shared" si="9"/>
        <v>0</v>
      </c>
      <c r="L168" s="426">
        <f t="shared" si="9"/>
        <v>0</v>
      </c>
      <c r="M168" s="425">
        <f>SUM(M6:M167)</f>
        <v>0</v>
      </c>
      <c r="N168" s="426">
        <f>SUM(N6:N167)</f>
        <v>0</v>
      </c>
      <c r="O168" s="425">
        <f t="shared" si="9"/>
        <v>0</v>
      </c>
      <c r="P168" s="426">
        <f t="shared" si="9"/>
        <v>0</v>
      </c>
    </row>
    <row r="169" spans="1:20" x14ac:dyDescent="0.25">
      <c r="A169" s="2054" t="s">
        <v>659</v>
      </c>
      <c r="B169" s="2054"/>
      <c r="C169" s="2054"/>
      <c r="D169" s="2054"/>
      <c r="E169" s="2054"/>
      <c r="F169" s="2054"/>
      <c r="G169" s="2054"/>
      <c r="H169" s="2054"/>
      <c r="I169" s="2054"/>
      <c r="J169" s="2054"/>
      <c r="K169" s="2054"/>
      <c r="L169" s="2054"/>
      <c r="M169" s="2054"/>
      <c r="N169" s="2054"/>
      <c r="O169" s="2054"/>
      <c r="P169" s="2054"/>
      <c r="R169" s="37"/>
      <c r="S169" s="37"/>
      <c r="T169" s="37"/>
    </row>
    <row r="170" spans="1:20" x14ac:dyDescent="0.25">
      <c r="A170" s="19" t="s">
        <v>663</v>
      </c>
      <c r="B170" s="440"/>
      <c r="C170" s="19"/>
      <c r="D170" s="19"/>
      <c r="E170" s="19"/>
      <c r="F170" s="19"/>
      <c r="G170" s="19"/>
      <c r="H170" s="19"/>
      <c r="I170" s="19"/>
      <c r="J170" s="19"/>
      <c r="K170" s="19"/>
      <c r="L170" s="19"/>
      <c r="M170" s="19"/>
      <c r="N170" s="19"/>
      <c r="O170" s="19"/>
      <c r="P170" s="19"/>
    </row>
    <row r="171" spans="1:20" x14ac:dyDescent="0.25">
      <c r="A171" s="2054" t="s">
        <v>661</v>
      </c>
      <c r="B171" s="2054"/>
      <c r="C171" s="2054"/>
      <c r="D171" s="2054"/>
      <c r="E171" s="2054"/>
      <c r="F171" s="2054"/>
      <c r="G171" s="2054"/>
      <c r="H171" s="2054"/>
      <c r="I171" s="2054"/>
      <c r="J171" s="2054"/>
      <c r="K171" s="2054"/>
      <c r="L171" s="2054"/>
      <c r="M171" s="2054"/>
      <c r="N171" s="2054"/>
      <c r="O171" s="2054"/>
      <c r="P171" s="2054"/>
    </row>
    <row r="172" spans="1:20" x14ac:dyDescent="0.25">
      <c r="A172" s="19" t="s">
        <v>662</v>
      </c>
      <c r="B172" s="440"/>
      <c r="C172" s="19"/>
      <c r="D172" s="19"/>
      <c r="E172" s="19"/>
      <c r="F172" s="19"/>
      <c r="G172" s="19"/>
      <c r="H172" s="19"/>
      <c r="I172" s="19"/>
      <c r="J172" s="19"/>
      <c r="K172" s="19"/>
      <c r="L172" s="19"/>
      <c r="M172" s="19"/>
      <c r="N172" s="19"/>
      <c r="O172" s="19"/>
      <c r="P172" s="19"/>
    </row>
  </sheetData>
  <sheetProtection algorithmName="SHA-512" hashValue="SpyY8R+RuadGpfgRgUmYzv+fbTkv4lrckZRQUiTyEXGdj6yzF1OmVxIL1u+R/sFMnTVv3Y67VPloQj8FOnbDuw==" saltValue="OP0xC2OyenFmr1cO+EEhwA==" spinCount="100000" sheet="1" formatColumns="0" selectLockedCells="1" autoFilter="0"/>
  <mergeCells count="8">
    <mergeCell ref="K3:P3"/>
    <mergeCell ref="A1:L1"/>
    <mergeCell ref="A169:P169"/>
    <mergeCell ref="A171:P171"/>
    <mergeCell ref="G4:H4"/>
    <mergeCell ref="I4:J4"/>
    <mergeCell ref="K4:L4"/>
    <mergeCell ref="M4:N4"/>
  </mergeCells>
  <phoneticPr fontId="31" type="noConversion"/>
  <conditionalFormatting sqref="A6:P167">
    <cfRule type="expression" dxfId="17" priority="1" stopIfTrue="1">
      <formula>$Q6&gt;0</formula>
    </cfRule>
  </conditionalFormatting>
  <printOptions horizontalCentered="1" verticalCentered="1"/>
  <pageMargins left="0" right="0" top="0.15748031496062992" bottom="0.15748031496062992" header="0.15748031496062992" footer="0.15748031496062992"/>
  <pageSetup paperSize="9" scale="8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8"/>
  <dimension ref="A1:AO173"/>
  <sheetViews>
    <sheetView showGridLines="0" zoomScaleNormal="100" workbookViewId="0">
      <pane xSplit="2" ySplit="5" topLeftCell="U6" activePane="bottomRight" state="frozen"/>
      <selection activeCell="A117" sqref="A117:IV119"/>
      <selection pane="topRight" activeCell="A117" sqref="A117:IV119"/>
      <selection pane="bottomLeft" activeCell="A117" sqref="A117:IV119"/>
      <selection pane="bottomRight" activeCell="AA6" sqref="AA6"/>
    </sheetView>
  </sheetViews>
  <sheetFormatPr defaultColWidth="9.28515625" defaultRowHeight="10.199999999999999" x14ac:dyDescent="0.2"/>
  <cols>
    <col min="1" max="1" width="75.42578125" style="3" customWidth="1"/>
    <col min="2" max="2" width="9.7109375" style="2" customWidth="1"/>
    <col min="3" max="12" width="13.7109375" style="3" hidden="1" customWidth="1"/>
    <col min="13" max="13" width="9.28515625" style="801" hidden="1" customWidth="1"/>
    <col min="14" max="26" width="9.28515625" style="3" hidden="1" customWidth="1"/>
    <col min="27" max="36" width="13.7109375" style="3" customWidth="1"/>
    <col min="37" max="37" width="9.28515625" style="801" hidden="1" customWidth="1"/>
    <col min="38" max="38" width="62.28515625" style="3" hidden="1" customWidth="1"/>
    <col min="39" max="40" width="9.28515625" style="3"/>
    <col min="41" max="41" width="9.140625" customWidth="1"/>
    <col min="42" max="16384" width="9.28515625" style="3"/>
  </cols>
  <sheetData>
    <row r="1" spans="1:38" ht="87" customHeight="1" thickBot="1" x14ac:dyDescent="0.25">
      <c r="A1" s="819" t="str">
        <f>"SERVIZIO SANITARIO NAZIONALE"&amp;" - anno "&amp;$L$1</f>
        <v>SERVIZIO SANITARIO NAZIONALE - anno 2024</v>
      </c>
      <c r="B1" s="819"/>
      <c r="C1" s="819"/>
      <c r="D1" s="819"/>
      <c r="E1" s="819"/>
      <c r="F1" s="819"/>
      <c r="G1" s="819"/>
      <c r="H1" s="819"/>
      <c r="I1" s="819"/>
      <c r="J1" s="819"/>
      <c r="K1" s="292"/>
      <c r="L1" s="650">
        <v>2024</v>
      </c>
      <c r="AI1" s="292"/>
      <c r="AJ1" s="650"/>
    </row>
    <row r="2" spans="1:38" ht="30" customHeight="1" thickBot="1" x14ac:dyDescent="0.25">
      <c r="A2" s="5"/>
      <c r="H2" s="1910"/>
      <c r="I2" s="1911"/>
      <c r="J2" s="1911"/>
      <c r="K2" s="1911"/>
      <c r="L2" s="1912"/>
      <c r="AF2" s="1910"/>
      <c r="AG2" s="1911"/>
      <c r="AH2" s="1911"/>
      <c r="AI2" s="1911"/>
      <c r="AJ2" s="1912"/>
    </row>
    <row r="3" spans="1:38" ht="15" customHeight="1" thickBot="1" x14ac:dyDescent="0.25">
      <c r="A3" s="342"/>
      <c r="B3" s="343"/>
      <c r="C3" s="1913" t="s">
        <v>261</v>
      </c>
      <c r="D3" s="1913"/>
      <c r="E3" s="1913"/>
      <c r="F3" s="1913"/>
      <c r="G3" s="1913"/>
      <c r="H3" s="1914"/>
      <c r="I3" s="1914"/>
      <c r="J3" s="1914"/>
      <c r="K3" s="1914"/>
      <c r="L3" s="1915"/>
      <c r="AA3" s="1913" t="s">
        <v>261</v>
      </c>
      <c r="AB3" s="1913"/>
      <c r="AC3" s="1913"/>
      <c r="AD3" s="1913"/>
      <c r="AE3" s="1913"/>
      <c r="AF3" s="1914"/>
      <c r="AG3" s="1914"/>
      <c r="AH3" s="1914"/>
      <c r="AI3" s="1914"/>
      <c r="AJ3" s="1915"/>
    </row>
    <row r="4" spans="1:38" ht="21" thickTop="1" x14ac:dyDescent="0.2">
      <c r="A4" s="797" t="s">
        <v>327</v>
      </c>
      <c r="B4" s="1916" t="s">
        <v>262</v>
      </c>
      <c r="C4" s="16" t="str">
        <f>"Totale dipendenti al 31/12/"&amp;L1-1&amp;" (*)"</f>
        <v>Totale dipendenti al 31/12/2023 (*)</v>
      </c>
      <c r="D4" s="15"/>
      <c r="E4" s="14" t="s">
        <v>266</v>
      </c>
      <c r="F4" s="15"/>
      <c r="G4" s="16" t="s">
        <v>321</v>
      </c>
      <c r="H4" s="15"/>
      <c r="I4" s="16" t="s">
        <v>322</v>
      </c>
      <c r="J4" s="15"/>
      <c r="K4" s="16" t="str">
        <f>"Totale dipendenti al 31/12/"&amp;L1&amp;" (**)"</f>
        <v>Totale dipendenti al 31/12/2024 (**)</v>
      </c>
      <c r="L4" s="278"/>
      <c r="AA4" s="16" t="str">
        <f>"Totale dipendenti al 31/12/"&amp;L1-1&amp;" (*)"</f>
        <v>Totale dipendenti al 31/12/2023 (*)</v>
      </c>
      <c r="AB4" s="15"/>
      <c r="AC4" s="14" t="s">
        <v>266</v>
      </c>
      <c r="AD4" s="15"/>
      <c r="AE4" s="16" t="s">
        <v>321</v>
      </c>
      <c r="AF4" s="15"/>
      <c r="AG4" s="16" t="s">
        <v>322</v>
      </c>
      <c r="AH4" s="15"/>
      <c r="AI4" s="16" t="str">
        <f>"Totale dipendenti al 31/12/"&amp;L1&amp;" (**)"</f>
        <v>Totale dipendenti al 31/12/2024 (**)</v>
      </c>
      <c r="AJ4" s="278"/>
      <c r="AL4" s="955" t="s">
        <v>1188</v>
      </c>
    </row>
    <row r="5" spans="1:38" ht="10.8" thickBot="1" x14ac:dyDescent="0.25">
      <c r="A5" s="798" t="s">
        <v>955</v>
      </c>
      <c r="B5" s="1917"/>
      <c r="C5" s="227" t="s">
        <v>263</v>
      </c>
      <c r="D5" s="228" t="s">
        <v>264</v>
      </c>
      <c r="E5" s="227" t="s">
        <v>263</v>
      </c>
      <c r="F5" s="228" t="s">
        <v>264</v>
      </c>
      <c r="G5" s="227" t="s">
        <v>263</v>
      </c>
      <c r="H5" s="228" t="s">
        <v>264</v>
      </c>
      <c r="I5" s="227" t="s">
        <v>263</v>
      </c>
      <c r="J5" s="228" t="s">
        <v>264</v>
      </c>
      <c r="K5" s="227" t="s">
        <v>263</v>
      </c>
      <c r="L5" s="279" t="s">
        <v>264</v>
      </c>
      <c r="AA5" s="227" t="s">
        <v>263</v>
      </c>
      <c r="AB5" s="228" t="s">
        <v>264</v>
      </c>
      <c r="AC5" s="227" t="s">
        <v>263</v>
      </c>
      <c r="AD5" s="228" t="s">
        <v>264</v>
      </c>
      <c r="AE5" s="227" t="s">
        <v>263</v>
      </c>
      <c r="AF5" s="228" t="s">
        <v>264</v>
      </c>
      <c r="AG5" s="227" t="s">
        <v>263</v>
      </c>
      <c r="AH5" s="228" t="s">
        <v>264</v>
      </c>
      <c r="AI5" s="227" t="s">
        <v>263</v>
      </c>
      <c r="AJ5" s="279" t="s">
        <v>264</v>
      </c>
      <c r="AL5" s="956"/>
    </row>
    <row r="6" spans="1:38" ht="12.75" customHeight="1" thickTop="1" x14ac:dyDescent="0.2">
      <c r="A6" s="932" t="s">
        <v>1506</v>
      </c>
      <c r="B6" s="331" t="s">
        <v>508</v>
      </c>
      <c r="C6" s="810">
        <f t="shared" ref="C6:C37" si="0">ROUND(AA6,0)</f>
        <v>0</v>
      </c>
      <c r="D6" s="811">
        <f t="shared" ref="D6:D37" si="1">ROUND(AB6,0)</f>
        <v>0</v>
      </c>
      <c r="E6" s="812">
        <f t="shared" ref="E6:E37" si="2">ROUND(AC6,0)</f>
        <v>0</v>
      </c>
      <c r="F6" s="813">
        <f t="shared" ref="F6:F37" si="3">ROUND(AD6,0)</f>
        <v>0</v>
      </c>
      <c r="G6" s="812">
        <f t="shared" ref="G6:G69" si="4">ROUND(AE6,0)</f>
        <v>0</v>
      </c>
      <c r="H6" s="813">
        <f t="shared" ref="H6:H69" si="5">ROUND(AF6,0)</f>
        <v>0</v>
      </c>
      <c r="I6" s="812">
        <f t="shared" ref="I6:I69" si="6">ROUND(AG6,0)</f>
        <v>0</v>
      </c>
      <c r="J6" s="813">
        <f t="shared" ref="J6:J69" si="7">ROUND(AH6,0)</f>
        <v>0</v>
      </c>
      <c r="K6" s="386">
        <f>E6+G6+I6</f>
        <v>0</v>
      </c>
      <c r="L6" s="387">
        <f>F6+H6+J6</f>
        <v>0</v>
      </c>
      <c r="M6" s="801">
        <f>IF((K6+L6)&gt;0,1,0)</f>
        <v>0</v>
      </c>
      <c r="N6" s="895" t="s">
        <v>1160</v>
      </c>
      <c r="AA6" s="306"/>
      <c r="AB6" s="307"/>
      <c r="AC6" s="192"/>
      <c r="AD6" s="234"/>
      <c r="AE6" s="192"/>
      <c r="AF6" s="234"/>
      <c r="AG6" s="192"/>
      <c r="AH6" s="234"/>
      <c r="AI6" s="386">
        <f t="shared" ref="AI6:AI37" si="8">AC6+AE6+AG6</f>
        <v>0</v>
      </c>
      <c r="AJ6" s="387">
        <f t="shared" ref="AJ6:AJ37" si="9">AD6+AF6+AH6</f>
        <v>0</v>
      </c>
      <c r="AK6" s="801">
        <f>IF((AI6+AJ6)&gt;0,1,0)</f>
        <v>0</v>
      </c>
      <c r="AL6" s="957" t="s">
        <v>1179</v>
      </c>
    </row>
    <row r="7" spans="1:38" ht="12.75" customHeight="1" x14ac:dyDescent="0.2">
      <c r="A7" s="932" t="s">
        <v>1507</v>
      </c>
      <c r="B7" s="332" t="s">
        <v>509</v>
      </c>
      <c r="C7" s="810">
        <f t="shared" si="0"/>
        <v>0</v>
      </c>
      <c r="D7" s="811">
        <f t="shared" si="1"/>
        <v>0</v>
      </c>
      <c r="E7" s="812">
        <f t="shared" si="2"/>
        <v>0</v>
      </c>
      <c r="F7" s="813">
        <f t="shared" si="3"/>
        <v>0</v>
      </c>
      <c r="G7" s="812">
        <f t="shared" si="4"/>
        <v>0</v>
      </c>
      <c r="H7" s="813">
        <f t="shared" si="5"/>
        <v>0</v>
      </c>
      <c r="I7" s="812">
        <f t="shared" si="6"/>
        <v>0</v>
      </c>
      <c r="J7" s="813">
        <f t="shared" si="7"/>
        <v>0</v>
      </c>
      <c r="K7" s="386">
        <f t="shared" ref="K7:K38" si="10">E7+G7+I7</f>
        <v>0</v>
      </c>
      <c r="L7" s="387">
        <f t="shared" ref="L7:L38" si="11">F7+H7+J7</f>
        <v>0</v>
      </c>
      <c r="M7" s="801">
        <f t="shared" ref="M7:M70" si="12">IF((K7+L7)&gt;0,1,0)</f>
        <v>0</v>
      </c>
      <c r="N7" s="895" t="s">
        <v>1160</v>
      </c>
      <c r="AA7" s="306"/>
      <c r="AB7" s="307"/>
      <c r="AC7" s="192"/>
      <c r="AD7" s="234"/>
      <c r="AE7" s="192"/>
      <c r="AF7" s="234"/>
      <c r="AG7" s="192"/>
      <c r="AH7" s="234"/>
      <c r="AI7" s="386">
        <f t="shared" si="8"/>
        <v>0</v>
      </c>
      <c r="AJ7" s="387">
        <f t="shared" si="9"/>
        <v>0</v>
      </c>
      <c r="AK7" s="801">
        <f t="shared" ref="AK7:AK70" si="13">IF((AI7+AJ7)&gt;0,1,0)</f>
        <v>0</v>
      </c>
      <c r="AL7" s="957" t="s">
        <v>1179</v>
      </c>
    </row>
    <row r="8" spans="1:38" ht="12.75" customHeight="1" x14ac:dyDescent="0.2">
      <c r="A8" s="932" t="s">
        <v>1508</v>
      </c>
      <c r="B8" s="332" t="s">
        <v>467</v>
      </c>
      <c r="C8" s="810">
        <f t="shared" si="0"/>
        <v>0</v>
      </c>
      <c r="D8" s="811">
        <f t="shared" si="1"/>
        <v>0</v>
      </c>
      <c r="E8" s="812">
        <f t="shared" si="2"/>
        <v>0</v>
      </c>
      <c r="F8" s="813">
        <f t="shared" si="3"/>
        <v>0</v>
      </c>
      <c r="G8" s="812">
        <f t="shared" si="4"/>
        <v>0</v>
      </c>
      <c r="H8" s="813">
        <f t="shared" si="5"/>
        <v>0</v>
      </c>
      <c r="I8" s="812">
        <f t="shared" si="6"/>
        <v>0</v>
      </c>
      <c r="J8" s="813">
        <f t="shared" si="7"/>
        <v>0</v>
      </c>
      <c r="K8" s="386">
        <f t="shared" si="10"/>
        <v>0</v>
      </c>
      <c r="L8" s="387">
        <f t="shared" si="11"/>
        <v>0</v>
      </c>
      <c r="M8" s="801">
        <f t="shared" si="12"/>
        <v>0</v>
      </c>
      <c r="N8" s="895" t="s">
        <v>1160</v>
      </c>
      <c r="AA8" s="306"/>
      <c r="AB8" s="307"/>
      <c r="AC8" s="192"/>
      <c r="AD8" s="234"/>
      <c r="AE8" s="192"/>
      <c r="AF8" s="234"/>
      <c r="AG8" s="192"/>
      <c r="AH8" s="234"/>
      <c r="AI8" s="386">
        <f t="shared" si="8"/>
        <v>0</v>
      </c>
      <c r="AJ8" s="387">
        <f t="shared" si="9"/>
        <v>0</v>
      </c>
      <c r="AK8" s="801">
        <f t="shared" si="13"/>
        <v>0</v>
      </c>
      <c r="AL8" s="957" t="s">
        <v>1179</v>
      </c>
    </row>
    <row r="9" spans="1:38" ht="12.75" customHeight="1" x14ac:dyDescent="0.2">
      <c r="A9" s="932" t="s">
        <v>1509</v>
      </c>
      <c r="B9" s="332" t="s">
        <v>510</v>
      </c>
      <c r="C9" s="810">
        <f t="shared" si="0"/>
        <v>0</v>
      </c>
      <c r="D9" s="811">
        <f t="shared" si="1"/>
        <v>0</v>
      </c>
      <c r="E9" s="812">
        <f t="shared" si="2"/>
        <v>0</v>
      </c>
      <c r="F9" s="813">
        <f t="shared" si="3"/>
        <v>0</v>
      </c>
      <c r="G9" s="812">
        <f t="shared" si="4"/>
        <v>0</v>
      </c>
      <c r="H9" s="813">
        <f t="shared" si="5"/>
        <v>0</v>
      </c>
      <c r="I9" s="812">
        <f t="shared" si="6"/>
        <v>0</v>
      </c>
      <c r="J9" s="813">
        <f t="shared" si="7"/>
        <v>0</v>
      </c>
      <c r="K9" s="386">
        <f t="shared" si="10"/>
        <v>0</v>
      </c>
      <c r="L9" s="387">
        <f t="shared" si="11"/>
        <v>0</v>
      </c>
      <c r="M9" s="801">
        <f t="shared" si="12"/>
        <v>0</v>
      </c>
      <c r="N9" s="895" t="s">
        <v>1160</v>
      </c>
      <c r="AA9" s="306"/>
      <c r="AB9" s="307"/>
      <c r="AC9" s="192"/>
      <c r="AD9" s="234"/>
      <c r="AE9" s="192"/>
      <c r="AF9" s="234"/>
      <c r="AG9" s="192"/>
      <c r="AH9" s="234"/>
      <c r="AI9" s="386">
        <f t="shared" si="8"/>
        <v>0</v>
      </c>
      <c r="AJ9" s="387">
        <f t="shared" si="9"/>
        <v>0</v>
      </c>
      <c r="AK9" s="801">
        <f t="shared" si="13"/>
        <v>0</v>
      </c>
      <c r="AL9" s="957" t="s">
        <v>1179</v>
      </c>
    </row>
    <row r="10" spans="1:38" ht="12.75" customHeight="1" x14ac:dyDescent="0.2">
      <c r="A10" s="932" t="s">
        <v>1510</v>
      </c>
      <c r="B10" s="332" t="s">
        <v>511</v>
      </c>
      <c r="C10" s="810">
        <f t="shared" si="0"/>
        <v>0</v>
      </c>
      <c r="D10" s="811">
        <f t="shared" si="1"/>
        <v>0</v>
      </c>
      <c r="E10" s="812">
        <f t="shared" si="2"/>
        <v>0</v>
      </c>
      <c r="F10" s="813">
        <f t="shared" si="3"/>
        <v>0</v>
      </c>
      <c r="G10" s="812">
        <f t="shared" si="4"/>
        <v>0</v>
      </c>
      <c r="H10" s="813">
        <f t="shared" si="5"/>
        <v>0</v>
      </c>
      <c r="I10" s="812">
        <f t="shared" si="6"/>
        <v>0</v>
      </c>
      <c r="J10" s="813">
        <f t="shared" si="7"/>
        <v>0</v>
      </c>
      <c r="K10" s="386">
        <f t="shared" si="10"/>
        <v>0</v>
      </c>
      <c r="L10" s="387">
        <f t="shared" si="11"/>
        <v>0</v>
      </c>
      <c r="M10" s="801">
        <f t="shared" si="12"/>
        <v>0</v>
      </c>
      <c r="N10" s="895" t="s">
        <v>505</v>
      </c>
      <c r="AA10" s="306"/>
      <c r="AB10" s="307"/>
      <c r="AC10" s="192"/>
      <c r="AD10" s="234"/>
      <c r="AE10" s="192"/>
      <c r="AF10" s="234"/>
      <c r="AG10" s="192"/>
      <c r="AH10" s="234"/>
      <c r="AI10" s="386">
        <f t="shared" si="8"/>
        <v>0</v>
      </c>
      <c r="AJ10" s="387">
        <f t="shared" si="9"/>
        <v>0</v>
      </c>
      <c r="AK10" s="801">
        <f t="shared" si="13"/>
        <v>0</v>
      </c>
      <c r="AL10" s="957" t="s">
        <v>1180</v>
      </c>
    </row>
    <row r="11" spans="1:38" ht="12.75" customHeight="1" x14ac:dyDescent="0.2">
      <c r="A11" s="932" t="s">
        <v>1511</v>
      </c>
      <c r="B11" s="332" t="s">
        <v>512</v>
      </c>
      <c r="C11" s="810">
        <f t="shared" si="0"/>
        <v>0</v>
      </c>
      <c r="D11" s="811">
        <f t="shared" si="1"/>
        <v>0</v>
      </c>
      <c r="E11" s="812">
        <f t="shared" si="2"/>
        <v>0</v>
      </c>
      <c r="F11" s="813">
        <f t="shared" si="3"/>
        <v>0</v>
      </c>
      <c r="G11" s="812">
        <f t="shared" si="4"/>
        <v>0</v>
      </c>
      <c r="H11" s="813">
        <f t="shared" si="5"/>
        <v>0</v>
      </c>
      <c r="I11" s="812">
        <f t="shared" si="6"/>
        <v>0</v>
      </c>
      <c r="J11" s="813">
        <f t="shared" si="7"/>
        <v>0</v>
      </c>
      <c r="K11" s="386">
        <f t="shared" si="10"/>
        <v>0</v>
      </c>
      <c r="L11" s="387">
        <f t="shared" si="11"/>
        <v>0</v>
      </c>
      <c r="M11" s="801">
        <f t="shared" si="12"/>
        <v>0</v>
      </c>
      <c r="N11" s="895" t="s">
        <v>505</v>
      </c>
      <c r="AA11" s="306"/>
      <c r="AB11" s="307"/>
      <c r="AC11" s="192"/>
      <c r="AD11" s="234"/>
      <c r="AE11" s="192"/>
      <c r="AF11" s="234"/>
      <c r="AG11" s="192"/>
      <c r="AH11" s="234"/>
      <c r="AI11" s="386">
        <f t="shared" si="8"/>
        <v>0</v>
      </c>
      <c r="AJ11" s="387">
        <f t="shared" si="9"/>
        <v>0</v>
      </c>
      <c r="AK11" s="801">
        <f t="shared" si="13"/>
        <v>0</v>
      </c>
      <c r="AL11" s="957" t="s">
        <v>1180</v>
      </c>
    </row>
    <row r="12" spans="1:38" ht="12.75" customHeight="1" x14ac:dyDescent="0.2">
      <c r="A12" s="932" t="s">
        <v>1512</v>
      </c>
      <c r="B12" s="332" t="s">
        <v>513</v>
      </c>
      <c r="C12" s="810">
        <f t="shared" si="0"/>
        <v>0</v>
      </c>
      <c r="D12" s="811">
        <f t="shared" si="1"/>
        <v>0</v>
      </c>
      <c r="E12" s="812">
        <f t="shared" si="2"/>
        <v>0</v>
      </c>
      <c r="F12" s="813">
        <f t="shared" si="3"/>
        <v>0</v>
      </c>
      <c r="G12" s="812">
        <f t="shared" si="4"/>
        <v>0</v>
      </c>
      <c r="H12" s="813">
        <f t="shared" si="5"/>
        <v>0</v>
      </c>
      <c r="I12" s="812">
        <f t="shared" si="6"/>
        <v>0</v>
      </c>
      <c r="J12" s="813">
        <f t="shared" si="7"/>
        <v>0</v>
      </c>
      <c r="K12" s="386">
        <f t="shared" si="10"/>
        <v>0</v>
      </c>
      <c r="L12" s="387">
        <f t="shared" si="11"/>
        <v>0</v>
      </c>
      <c r="M12" s="801">
        <f t="shared" si="12"/>
        <v>0</v>
      </c>
      <c r="N12" s="895" t="s">
        <v>505</v>
      </c>
      <c r="AA12" s="306"/>
      <c r="AB12" s="307"/>
      <c r="AC12" s="192"/>
      <c r="AD12" s="234"/>
      <c r="AE12" s="192"/>
      <c r="AF12" s="234"/>
      <c r="AG12" s="192"/>
      <c r="AH12" s="234"/>
      <c r="AI12" s="386">
        <f t="shared" si="8"/>
        <v>0</v>
      </c>
      <c r="AJ12" s="387">
        <f t="shared" si="9"/>
        <v>0</v>
      </c>
      <c r="AK12" s="801">
        <f t="shared" si="13"/>
        <v>0</v>
      </c>
      <c r="AL12" s="957" t="s">
        <v>1180</v>
      </c>
    </row>
    <row r="13" spans="1:38" ht="12.75" customHeight="1" x14ac:dyDescent="0.2">
      <c r="A13" s="932" t="s">
        <v>1513</v>
      </c>
      <c r="B13" s="332" t="s">
        <v>514</v>
      </c>
      <c r="C13" s="810">
        <f t="shared" si="0"/>
        <v>0</v>
      </c>
      <c r="D13" s="811">
        <f t="shared" si="1"/>
        <v>0</v>
      </c>
      <c r="E13" s="812">
        <f t="shared" si="2"/>
        <v>0</v>
      </c>
      <c r="F13" s="813">
        <f t="shared" si="3"/>
        <v>0</v>
      </c>
      <c r="G13" s="812">
        <f t="shared" si="4"/>
        <v>0</v>
      </c>
      <c r="H13" s="813">
        <f t="shared" si="5"/>
        <v>0</v>
      </c>
      <c r="I13" s="812">
        <f t="shared" si="6"/>
        <v>0</v>
      </c>
      <c r="J13" s="813">
        <f t="shared" si="7"/>
        <v>0</v>
      </c>
      <c r="K13" s="386">
        <f t="shared" si="10"/>
        <v>0</v>
      </c>
      <c r="L13" s="387">
        <f t="shared" si="11"/>
        <v>0</v>
      </c>
      <c r="M13" s="801">
        <f t="shared" si="12"/>
        <v>0</v>
      </c>
      <c r="N13" s="895" t="s">
        <v>505</v>
      </c>
      <c r="AA13" s="306"/>
      <c r="AB13" s="307"/>
      <c r="AC13" s="192"/>
      <c r="AD13" s="234"/>
      <c r="AE13" s="192"/>
      <c r="AF13" s="234"/>
      <c r="AG13" s="192"/>
      <c r="AH13" s="234"/>
      <c r="AI13" s="386">
        <f t="shared" si="8"/>
        <v>0</v>
      </c>
      <c r="AJ13" s="387">
        <f t="shared" si="9"/>
        <v>0</v>
      </c>
      <c r="AK13" s="801">
        <f t="shared" si="13"/>
        <v>0</v>
      </c>
      <c r="AL13" s="957" t="s">
        <v>1180</v>
      </c>
    </row>
    <row r="14" spans="1:38" ht="12.75" customHeight="1" x14ac:dyDescent="0.2">
      <c r="A14" s="932" t="s">
        <v>1514</v>
      </c>
      <c r="B14" s="332" t="s">
        <v>515</v>
      </c>
      <c r="C14" s="810">
        <f t="shared" si="0"/>
        <v>0</v>
      </c>
      <c r="D14" s="811">
        <f t="shared" si="1"/>
        <v>0</v>
      </c>
      <c r="E14" s="812">
        <f t="shared" si="2"/>
        <v>0</v>
      </c>
      <c r="F14" s="813">
        <f t="shared" si="3"/>
        <v>0</v>
      </c>
      <c r="G14" s="812">
        <f t="shared" si="4"/>
        <v>0</v>
      </c>
      <c r="H14" s="813">
        <f t="shared" si="5"/>
        <v>0</v>
      </c>
      <c r="I14" s="812">
        <f t="shared" si="6"/>
        <v>0</v>
      </c>
      <c r="J14" s="813">
        <f t="shared" si="7"/>
        <v>0</v>
      </c>
      <c r="K14" s="386">
        <f t="shared" si="10"/>
        <v>0</v>
      </c>
      <c r="L14" s="387">
        <f t="shared" si="11"/>
        <v>0</v>
      </c>
      <c r="M14" s="801">
        <f t="shared" si="12"/>
        <v>0</v>
      </c>
      <c r="N14" s="895" t="s">
        <v>505</v>
      </c>
      <c r="AA14" s="306"/>
      <c r="AB14" s="307"/>
      <c r="AC14" s="192"/>
      <c r="AD14" s="234"/>
      <c r="AE14" s="192"/>
      <c r="AF14" s="234"/>
      <c r="AG14" s="192"/>
      <c r="AH14" s="234"/>
      <c r="AI14" s="386">
        <f t="shared" si="8"/>
        <v>0</v>
      </c>
      <c r="AJ14" s="387">
        <f t="shared" si="9"/>
        <v>0</v>
      </c>
      <c r="AK14" s="801">
        <f t="shared" si="13"/>
        <v>0</v>
      </c>
      <c r="AL14" s="957" t="s">
        <v>1180</v>
      </c>
    </row>
    <row r="15" spans="1:38" ht="12.75" customHeight="1" x14ac:dyDescent="0.2">
      <c r="A15" s="932" t="s">
        <v>1515</v>
      </c>
      <c r="B15" s="332" t="s">
        <v>516</v>
      </c>
      <c r="C15" s="810">
        <f t="shared" si="0"/>
        <v>0</v>
      </c>
      <c r="D15" s="811">
        <f t="shared" si="1"/>
        <v>0</v>
      </c>
      <c r="E15" s="812">
        <f t="shared" si="2"/>
        <v>0</v>
      </c>
      <c r="F15" s="813">
        <f t="shared" si="3"/>
        <v>0</v>
      </c>
      <c r="G15" s="812">
        <f t="shared" si="4"/>
        <v>0</v>
      </c>
      <c r="H15" s="813">
        <f t="shared" si="5"/>
        <v>0</v>
      </c>
      <c r="I15" s="812">
        <f t="shared" si="6"/>
        <v>0</v>
      </c>
      <c r="J15" s="813">
        <f t="shared" si="7"/>
        <v>0</v>
      </c>
      <c r="K15" s="386">
        <f t="shared" si="10"/>
        <v>0</v>
      </c>
      <c r="L15" s="387">
        <f t="shared" si="11"/>
        <v>0</v>
      </c>
      <c r="M15" s="801">
        <f t="shared" si="12"/>
        <v>0</v>
      </c>
      <c r="N15" s="895" t="s">
        <v>505</v>
      </c>
      <c r="AA15" s="306"/>
      <c r="AB15" s="307"/>
      <c r="AC15" s="192"/>
      <c r="AD15" s="234"/>
      <c r="AE15" s="192"/>
      <c r="AF15" s="234"/>
      <c r="AG15" s="192"/>
      <c r="AH15" s="234"/>
      <c r="AI15" s="386">
        <f t="shared" si="8"/>
        <v>0</v>
      </c>
      <c r="AJ15" s="387">
        <f t="shared" si="9"/>
        <v>0</v>
      </c>
      <c r="AK15" s="801">
        <f t="shared" si="13"/>
        <v>0</v>
      </c>
      <c r="AL15" s="957" t="s">
        <v>1180</v>
      </c>
    </row>
    <row r="16" spans="1:38" ht="12.75" customHeight="1" x14ac:dyDescent="0.2">
      <c r="A16" s="932" t="s">
        <v>1516</v>
      </c>
      <c r="B16" s="332" t="s">
        <v>517</v>
      </c>
      <c r="C16" s="810">
        <f t="shared" si="0"/>
        <v>0</v>
      </c>
      <c r="D16" s="811">
        <f t="shared" si="1"/>
        <v>0</v>
      </c>
      <c r="E16" s="812">
        <f t="shared" si="2"/>
        <v>0</v>
      </c>
      <c r="F16" s="813">
        <f t="shared" si="3"/>
        <v>0</v>
      </c>
      <c r="G16" s="812">
        <f t="shared" si="4"/>
        <v>0</v>
      </c>
      <c r="H16" s="813">
        <f t="shared" si="5"/>
        <v>0</v>
      </c>
      <c r="I16" s="812">
        <f t="shared" si="6"/>
        <v>0</v>
      </c>
      <c r="J16" s="813">
        <f t="shared" si="7"/>
        <v>0</v>
      </c>
      <c r="K16" s="386">
        <f t="shared" si="10"/>
        <v>0</v>
      </c>
      <c r="L16" s="387">
        <f t="shared" si="11"/>
        <v>0</v>
      </c>
      <c r="M16" s="801">
        <f t="shared" si="12"/>
        <v>0</v>
      </c>
      <c r="N16" s="895" t="s">
        <v>505</v>
      </c>
      <c r="AA16" s="306"/>
      <c r="AB16" s="307"/>
      <c r="AC16" s="192"/>
      <c r="AD16" s="234"/>
      <c r="AE16" s="192"/>
      <c r="AF16" s="234"/>
      <c r="AG16" s="192"/>
      <c r="AH16" s="234"/>
      <c r="AI16" s="386">
        <f t="shared" si="8"/>
        <v>0</v>
      </c>
      <c r="AJ16" s="387">
        <f t="shared" si="9"/>
        <v>0</v>
      </c>
      <c r="AK16" s="801">
        <f t="shared" si="13"/>
        <v>0</v>
      </c>
      <c r="AL16" s="957" t="s">
        <v>1180</v>
      </c>
    </row>
    <row r="17" spans="1:38" ht="12.75" customHeight="1" x14ac:dyDescent="0.2">
      <c r="A17" s="932" t="s">
        <v>1517</v>
      </c>
      <c r="B17" s="332" t="s">
        <v>518</v>
      </c>
      <c r="C17" s="810">
        <f t="shared" si="0"/>
        <v>0</v>
      </c>
      <c r="D17" s="811">
        <f t="shared" si="1"/>
        <v>0</v>
      </c>
      <c r="E17" s="812">
        <f t="shared" si="2"/>
        <v>0</v>
      </c>
      <c r="F17" s="813">
        <f t="shared" si="3"/>
        <v>0</v>
      </c>
      <c r="G17" s="812">
        <f t="shared" si="4"/>
        <v>0</v>
      </c>
      <c r="H17" s="813">
        <f t="shared" si="5"/>
        <v>0</v>
      </c>
      <c r="I17" s="812">
        <f t="shared" si="6"/>
        <v>0</v>
      </c>
      <c r="J17" s="813">
        <f t="shared" si="7"/>
        <v>0</v>
      </c>
      <c r="K17" s="386">
        <f t="shared" si="10"/>
        <v>0</v>
      </c>
      <c r="L17" s="387">
        <f t="shared" si="11"/>
        <v>0</v>
      </c>
      <c r="M17" s="801">
        <f t="shared" si="12"/>
        <v>0</v>
      </c>
      <c r="N17" s="895" t="s">
        <v>505</v>
      </c>
      <c r="AA17" s="306"/>
      <c r="AB17" s="307"/>
      <c r="AC17" s="192"/>
      <c r="AD17" s="234"/>
      <c r="AE17" s="192"/>
      <c r="AF17" s="234"/>
      <c r="AG17" s="192"/>
      <c r="AH17" s="234"/>
      <c r="AI17" s="386">
        <f t="shared" si="8"/>
        <v>0</v>
      </c>
      <c r="AJ17" s="387">
        <f t="shared" si="9"/>
        <v>0</v>
      </c>
      <c r="AK17" s="801">
        <f t="shared" si="13"/>
        <v>0</v>
      </c>
      <c r="AL17" s="957" t="s">
        <v>1181</v>
      </c>
    </row>
    <row r="18" spans="1:38" ht="12.75" customHeight="1" x14ac:dyDescent="0.2">
      <c r="A18" s="932" t="s">
        <v>1518</v>
      </c>
      <c r="B18" s="332" t="s">
        <v>519</v>
      </c>
      <c r="C18" s="810">
        <f t="shared" si="0"/>
        <v>0</v>
      </c>
      <c r="D18" s="811">
        <f t="shared" si="1"/>
        <v>0</v>
      </c>
      <c r="E18" s="812">
        <f t="shared" si="2"/>
        <v>0</v>
      </c>
      <c r="F18" s="813">
        <f t="shared" si="3"/>
        <v>0</v>
      </c>
      <c r="G18" s="812">
        <f t="shared" si="4"/>
        <v>0</v>
      </c>
      <c r="H18" s="813">
        <f t="shared" si="5"/>
        <v>0</v>
      </c>
      <c r="I18" s="812">
        <f t="shared" si="6"/>
        <v>0</v>
      </c>
      <c r="J18" s="814">
        <f t="shared" si="7"/>
        <v>0</v>
      </c>
      <c r="K18" s="386">
        <f t="shared" si="10"/>
        <v>0</v>
      </c>
      <c r="L18" s="387">
        <f t="shared" si="11"/>
        <v>0</v>
      </c>
      <c r="M18" s="801">
        <f t="shared" si="12"/>
        <v>0</v>
      </c>
      <c r="N18" s="895" t="s">
        <v>505</v>
      </c>
      <c r="AA18" s="306"/>
      <c r="AB18" s="307"/>
      <c r="AC18" s="192"/>
      <c r="AD18" s="234"/>
      <c r="AE18" s="192"/>
      <c r="AF18" s="234"/>
      <c r="AG18" s="192"/>
      <c r="AH18" s="235"/>
      <c r="AI18" s="386">
        <f t="shared" si="8"/>
        <v>0</v>
      </c>
      <c r="AJ18" s="387">
        <f t="shared" si="9"/>
        <v>0</v>
      </c>
      <c r="AK18" s="801">
        <f t="shared" si="13"/>
        <v>0</v>
      </c>
      <c r="AL18" s="957" t="s">
        <v>1181</v>
      </c>
    </row>
    <row r="19" spans="1:38" ht="12.75" customHeight="1" x14ac:dyDescent="0.2">
      <c r="A19" s="932" t="s">
        <v>1519</v>
      </c>
      <c r="B19" s="332" t="s">
        <v>520</v>
      </c>
      <c r="C19" s="810">
        <f t="shared" si="0"/>
        <v>0</v>
      </c>
      <c r="D19" s="815">
        <f t="shared" si="1"/>
        <v>0</v>
      </c>
      <c r="E19" s="812">
        <f t="shared" si="2"/>
        <v>0</v>
      </c>
      <c r="F19" s="813">
        <f t="shared" si="3"/>
        <v>0</v>
      </c>
      <c r="G19" s="812">
        <f t="shared" si="4"/>
        <v>0</v>
      </c>
      <c r="H19" s="813">
        <f t="shared" si="5"/>
        <v>0</v>
      </c>
      <c r="I19" s="812">
        <f t="shared" si="6"/>
        <v>0</v>
      </c>
      <c r="J19" s="813">
        <f t="shared" si="7"/>
        <v>0</v>
      </c>
      <c r="K19" s="386">
        <f t="shared" si="10"/>
        <v>0</v>
      </c>
      <c r="L19" s="387">
        <f t="shared" si="11"/>
        <v>0</v>
      </c>
      <c r="M19" s="801">
        <f t="shared" si="12"/>
        <v>0</v>
      </c>
      <c r="N19" s="895" t="s">
        <v>505</v>
      </c>
      <c r="AA19" s="306"/>
      <c r="AB19" s="307"/>
      <c r="AC19" s="192"/>
      <c r="AD19" s="234"/>
      <c r="AE19" s="192"/>
      <c r="AF19" s="234"/>
      <c r="AG19" s="192"/>
      <c r="AH19" s="234"/>
      <c r="AI19" s="386">
        <f t="shared" si="8"/>
        <v>0</v>
      </c>
      <c r="AJ19" s="387">
        <f t="shared" si="9"/>
        <v>0</v>
      </c>
      <c r="AK19" s="801">
        <f t="shared" si="13"/>
        <v>0</v>
      </c>
      <c r="AL19" s="957" t="s">
        <v>1181</v>
      </c>
    </row>
    <row r="20" spans="1:38" ht="12.75" customHeight="1" x14ac:dyDescent="0.2">
      <c r="A20" s="932" t="s">
        <v>1520</v>
      </c>
      <c r="B20" s="332" t="s">
        <v>521</v>
      </c>
      <c r="C20" s="810">
        <f t="shared" si="0"/>
        <v>0</v>
      </c>
      <c r="D20" s="811">
        <f t="shared" si="1"/>
        <v>0</v>
      </c>
      <c r="E20" s="812">
        <f t="shared" si="2"/>
        <v>0</v>
      </c>
      <c r="F20" s="813">
        <f t="shared" si="3"/>
        <v>0</v>
      </c>
      <c r="G20" s="812">
        <f t="shared" si="4"/>
        <v>0</v>
      </c>
      <c r="H20" s="813">
        <f t="shared" si="5"/>
        <v>0</v>
      </c>
      <c r="I20" s="812">
        <f t="shared" si="6"/>
        <v>0</v>
      </c>
      <c r="J20" s="813">
        <f t="shared" si="7"/>
        <v>0</v>
      </c>
      <c r="K20" s="386">
        <f t="shared" si="10"/>
        <v>0</v>
      </c>
      <c r="L20" s="387">
        <f t="shared" si="11"/>
        <v>0</v>
      </c>
      <c r="M20" s="801">
        <f t="shared" si="12"/>
        <v>0</v>
      </c>
      <c r="N20" s="895" t="s">
        <v>505</v>
      </c>
      <c r="AA20" s="306"/>
      <c r="AB20" s="307"/>
      <c r="AC20" s="192"/>
      <c r="AD20" s="234"/>
      <c r="AE20" s="192"/>
      <c r="AF20" s="234"/>
      <c r="AG20" s="192"/>
      <c r="AH20" s="234"/>
      <c r="AI20" s="386">
        <f t="shared" si="8"/>
        <v>0</v>
      </c>
      <c r="AJ20" s="387">
        <f t="shared" si="9"/>
        <v>0</v>
      </c>
      <c r="AK20" s="801">
        <f t="shared" si="13"/>
        <v>0</v>
      </c>
      <c r="AL20" s="957" t="s">
        <v>1181</v>
      </c>
    </row>
    <row r="21" spans="1:38" ht="12.75" customHeight="1" x14ac:dyDescent="0.2">
      <c r="A21" s="932" t="s">
        <v>1521</v>
      </c>
      <c r="B21" s="333" t="s">
        <v>522</v>
      </c>
      <c r="C21" s="810">
        <f t="shared" si="0"/>
        <v>0</v>
      </c>
      <c r="D21" s="811">
        <f t="shared" si="1"/>
        <v>0</v>
      </c>
      <c r="E21" s="812">
        <f t="shared" si="2"/>
        <v>0</v>
      </c>
      <c r="F21" s="813">
        <f t="shared" si="3"/>
        <v>0</v>
      </c>
      <c r="G21" s="812">
        <f t="shared" si="4"/>
        <v>0</v>
      </c>
      <c r="H21" s="813">
        <f t="shared" si="5"/>
        <v>0</v>
      </c>
      <c r="I21" s="812">
        <f t="shared" si="6"/>
        <v>0</v>
      </c>
      <c r="J21" s="813">
        <f t="shared" si="7"/>
        <v>0</v>
      </c>
      <c r="K21" s="386">
        <f t="shared" si="10"/>
        <v>0</v>
      </c>
      <c r="L21" s="387">
        <f t="shared" si="11"/>
        <v>0</v>
      </c>
      <c r="M21" s="801">
        <f t="shared" si="12"/>
        <v>0</v>
      </c>
      <c r="N21" s="895" t="s">
        <v>505</v>
      </c>
      <c r="AA21" s="306"/>
      <c r="AB21" s="307"/>
      <c r="AC21" s="192"/>
      <c r="AD21" s="234"/>
      <c r="AE21" s="192"/>
      <c r="AF21" s="234"/>
      <c r="AG21" s="192"/>
      <c r="AH21" s="234"/>
      <c r="AI21" s="386">
        <f t="shared" si="8"/>
        <v>0</v>
      </c>
      <c r="AJ21" s="387">
        <f t="shared" si="9"/>
        <v>0</v>
      </c>
      <c r="AK21" s="801">
        <f t="shared" si="13"/>
        <v>0</v>
      </c>
      <c r="AL21" s="957" t="s">
        <v>1181</v>
      </c>
    </row>
    <row r="22" spans="1:38" ht="12.75" customHeight="1" x14ac:dyDescent="0.2">
      <c r="A22" s="932" t="s">
        <v>1522</v>
      </c>
      <c r="B22" s="333" t="s">
        <v>523</v>
      </c>
      <c r="C22" s="810">
        <f t="shared" si="0"/>
        <v>0</v>
      </c>
      <c r="D22" s="811">
        <f t="shared" si="1"/>
        <v>0</v>
      </c>
      <c r="E22" s="812">
        <f t="shared" si="2"/>
        <v>0</v>
      </c>
      <c r="F22" s="813">
        <f t="shared" si="3"/>
        <v>0</v>
      </c>
      <c r="G22" s="812">
        <f t="shared" si="4"/>
        <v>0</v>
      </c>
      <c r="H22" s="813">
        <f t="shared" si="5"/>
        <v>0</v>
      </c>
      <c r="I22" s="812">
        <f t="shared" si="6"/>
        <v>0</v>
      </c>
      <c r="J22" s="813">
        <f t="shared" si="7"/>
        <v>0</v>
      </c>
      <c r="K22" s="386">
        <f t="shared" si="10"/>
        <v>0</v>
      </c>
      <c r="L22" s="387">
        <f t="shared" si="11"/>
        <v>0</v>
      </c>
      <c r="M22" s="801">
        <f t="shared" si="12"/>
        <v>0</v>
      </c>
      <c r="N22" s="895" t="s">
        <v>505</v>
      </c>
      <c r="AA22" s="306"/>
      <c r="AB22" s="307"/>
      <c r="AC22" s="192"/>
      <c r="AD22" s="234"/>
      <c r="AE22" s="192"/>
      <c r="AF22" s="234"/>
      <c r="AG22" s="192"/>
      <c r="AH22" s="234"/>
      <c r="AI22" s="386">
        <f t="shared" si="8"/>
        <v>0</v>
      </c>
      <c r="AJ22" s="387">
        <f t="shared" si="9"/>
        <v>0</v>
      </c>
      <c r="AK22" s="801">
        <f t="shared" si="13"/>
        <v>0</v>
      </c>
      <c r="AL22" s="957" t="s">
        <v>1181</v>
      </c>
    </row>
    <row r="23" spans="1:38" ht="12.75" customHeight="1" x14ac:dyDescent="0.2">
      <c r="A23" s="932" t="s">
        <v>1523</v>
      </c>
      <c r="B23" s="333" t="s">
        <v>524</v>
      </c>
      <c r="C23" s="810">
        <f t="shared" si="0"/>
        <v>0</v>
      </c>
      <c r="D23" s="811">
        <f t="shared" si="1"/>
        <v>0</v>
      </c>
      <c r="E23" s="812">
        <f t="shared" si="2"/>
        <v>0</v>
      </c>
      <c r="F23" s="813">
        <f t="shared" si="3"/>
        <v>0</v>
      </c>
      <c r="G23" s="812">
        <f t="shared" si="4"/>
        <v>0</v>
      </c>
      <c r="H23" s="813">
        <f t="shared" si="5"/>
        <v>0</v>
      </c>
      <c r="I23" s="812">
        <f t="shared" si="6"/>
        <v>0</v>
      </c>
      <c r="J23" s="813">
        <f t="shared" si="7"/>
        <v>0</v>
      </c>
      <c r="K23" s="386">
        <f t="shared" si="10"/>
        <v>0</v>
      </c>
      <c r="L23" s="387">
        <f t="shared" si="11"/>
        <v>0</v>
      </c>
      <c r="M23" s="801">
        <f t="shared" si="12"/>
        <v>0</v>
      </c>
      <c r="N23" s="895" t="s">
        <v>505</v>
      </c>
      <c r="AA23" s="306"/>
      <c r="AB23" s="307"/>
      <c r="AC23" s="192"/>
      <c r="AD23" s="234"/>
      <c r="AE23" s="192"/>
      <c r="AF23" s="234"/>
      <c r="AG23" s="192"/>
      <c r="AH23" s="234"/>
      <c r="AI23" s="386">
        <f t="shared" si="8"/>
        <v>0</v>
      </c>
      <c r="AJ23" s="387">
        <f t="shared" si="9"/>
        <v>0</v>
      </c>
      <c r="AK23" s="801">
        <f t="shared" si="13"/>
        <v>0</v>
      </c>
      <c r="AL23" s="957" t="s">
        <v>1181</v>
      </c>
    </row>
    <row r="24" spans="1:38" ht="12.75" customHeight="1" x14ac:dyDescent="0.2">
      <c r="A24" s="932" t="s">
        <v>1524</v>
      </c>
      <c r="B24" s="333" t="s">
        <v>525</v>
      </c>
      <c r="C24" s="810">
        <f t="shared" si="0"/>
        <v>0</v>
      </c>
      <c r="D24" s="811">
        <f t="shared" si="1"/>
        <v>0</v>
      </c>
      <c r="E24" s="812">
        <f t="shared" si="2"/>
        <v>0</v>
      </c>
      <c r="F24" s="813">
        <f t="shared" si="3"/>
        <v>0</v>
      </c>
      <c r="G24" s="812">
        <f t="shared" si="4"/>
        <v>0</v>
      </c>
      <c r="H24" s="813">
        <f t="shared" si="5"/>
        <v>0</v>
      </c>
      <c r="I24" s="812">
        <f t="shared" si="6"/>
        <v>0</v>
      </c>
      <c r="J24" s="813">
        <f t="shared" si="7"/>
        <v>0</v>
      </c>
      <c r="K24" s="386">
        <f t="shared" si="10"/>
        <v>0</v>
      </c>
      <c r="L24" s="387">
        <f t="shared" si="11"/>
        <v>0</v>
      </c>
      <c r="M24" s="801">
        <f t="shared" si="12"/>
        <v>0</v>
      </c>
      <c r="N24" s="895" t="s">
        <v>505</v>
      </c>
      <c r="AA24" s="306"/>
      <c r="AB24" s="307"/>
      <c r="AC24" s="192"/>
      <c r="AD24" s="234"/>
      <c r="AE24" s="192"/>
      <c r="AF24" s="234"/>
      <c r="AG24" s="192"/>
      <c r="AH24" s="234"/>
      <c r="AI24" s="386">
        <f t="shared" si="8"/>
        <v>0</v>
      </c>
      <c r="AJ24" s="387">
        <f t="shared" si="9"/>
        <v>0</v>
      </c>
      <c r="AK24" s="801">
        <f t="shared" si="13"/>
        <v>0</v>
      </c>
      <c r="AL24" s="957" t="s">
        <v>1182</v>
      </c>
    </row>
    <row r="25" spans="1:38" ht="12.75" customHeight="1" x14ac:dyDescent="0.2">
      <c r="A25" s="932" t="s">
        <v>1525</v>
      </c>
      <c r="B25" s="332" t="s">
        <v>526</v>
      </c>
      <c r="C25" s="810">
        <f t="shared" si="0"/>
        <v>0</v>
      </c>
      <c r="D25" s="811">
        <f t="shared" si="1"/>
        <v>0</v>
      </c>
      <c r="E25" s="812">
        <f t="shared" si="2"/>
        <v>0</v>
      </c>
      <c r="F25" s="813">
        <f t="shared" si="3"/>
        <v>0</v>
      </c>
      <c r="G25" s="812">
        <f t="shared" si="4"/>
        <v>0</v>
      </c>
      <c r="H25" s="813">
        <f t="shared" si="5"/>
        <v>0</v>
      </c>
      <c r="I25" s="812">
        <f t="shared" si="6"/>
        <v>0</v>
      </c>
      <c r="J25" s="813">
        <f t="shared" si="7"/>
        <v>0</v>
      </c>
      <c r="K25" s="386">
        <f t="shared" si="10"/>
        <v>0</v>
      </c>
      <c r="L25" s="387">
        <f t="shared" si="11"/>
        <v>0</v>
      </c>
      <c r="M25" s="801">
        <f t="shared" si="12"/>
        <v>0</v>
      </c>
      <c r="N25" s="895" t="s">
        <v>505</v>
      </c>
      <c r="AA25" s="306"/>
      <c r="AB25" s="307"/>
      <c r="AC25" s="192"/>
      <c r="AD25" s="234"/>
      <c r="AE25" s="192"/>
      <c r="AF25" s="234"/>
      <c r="AG25" s="192"/>
      <c r="AH25" s="234"/>
      <c r="AI25" s="386">
        <f t="shared" si="8"/>
        <v>0</v>
      </c>
      <c r="AJ25" s="387">
        <f t="shared" si="9"/>
        <v>0</v>
      </c>
      <c r="AK25" s="801">
        <f t="shared" si="13"/>
        <v>0</v>
      </c>
      <c r="AL25" s="957" t="s">
        <v>1182</v>
      </c>
    </row>
    <row r="26" spans="1:38" ht="12.75" customHeight="1" x14ac:dyDescent="0.2">
      <c r="A26" s="932" t="s">
        <v>1526</v>
      </c>
      <c r="B26" s="332" t="s">
        <v>527</v>
      </c>
      <c r="C26" s="810">
        <f t="shared" si="0"/>
        <v>0</v>
      </c>
      <c r="D26" s="811">
        <f t="shared" si="1"/>
        <v>0</v>
      </c>
      <c r="E26" s="812">
        <f t="shared" si="2"/>
        <v>0</v>
      </c>
      <c r="F26" s="813">
        <f t="shared" si="3"/>
        <v>0</v>
      </c>
      <c r="G26" s="812">
        <f t="shared" si="4"/>
        <v>0</v>
      </c>
      <c r="H26" s="813">
        <f t="shared" si="5"/>
        <v>0</v>
      </c>
      <c r="I26" s="812">
        <f t="shared" si="6"/>
        <v>0</v>
      </c>
      <c r="J26" s="813">
        <f t="shared" si="7"/>
        <v>0</v>
      </c>
      <c r="K26" s="386">
        <f t="shared" si="10"/>
        <v>0</v>
      </c>
      <c r="L26" s="387">
        <f t="shared" si="11"/>
        <v>0</v>
      </c>
      <c r="M26" s="801">
        <f t="shared" si="12"/>
        <v>0</v>
      </c>
      <c r="N26" s="895" t="s">
        <v>505</v>
      </c>
      <c r="AA26" s="306"/>
      <c r="AB26" s="307"/>
      <c r="AC26" s="192"/>
      <c r="AD26" s="234"/>
      <c r="AE26" s="192"/>
      <c r="AF26" s="234"/>
      <c r="AG26" s="192"/>
      <c r="AH26" s="234"/>
      <c r="AI26" s="386">
        <f t="shared" si="8"/>
        <v>0</v>
      </c>
      <c r="AJ26" s="387">
        <f t="shared" si="9"/>
        <v>0</v>
      </c>
      <c r="AK26" s="801">
        <f t="shared" si="13"/>
        <v>0</v>
      </c>
      <c r="AL26" s="957" t="s">
        <v>1182</v>
      </c>
    </row>
    <row r="27" spans="1:38" ht="12.75" customHeight="1" x14ac:dyDescent="0.2">
      <c r="A27" s="933" t="s">
        <v>1527</v>
      </c>
      <c r="B27" s="332" t="s">
        <v>528</v>
      </c>
      <c r="C27" s="810">
        <f t="shared" si="0"/>
        <v>0</v>
      </c>
      <c r="D27" s="811">
        <f t="shared" si="1"/>
        <v>0</v>
      </c>
      <c r="E27" s="812">
        <f t="shared" si="2"/>
        <v>0</v>
      </c>
      <c r="F27" s="813">
        <f t="shared" si="3"/>
        <v>0</v>
      </c>
      <c r="G27" s="812">
        <f t="shared" si="4"/>
        <v>0</v>
      </c>
      <c r="H27" s="813">
        <f t="shared" si="5"/>
        <v>0</v>
      </c>
      <c r="I27" s="812">
        <f t="shared" si="6"/>
        <v>0</v>
      </c>
      <c r="J27" s="813">
        <f t="shared" si="7"/>
        <v>0</v>
      </c>
      <c r="K27" s="386">
        <f t="shared" si="10"/>
        <v>0</v>
      </c>
      <c r="L27" s="387">
        <f t="shared" si="11"/>
        <v>0</v>
      </c>
      <c r="M27" s="801">
        <f t="shared" si="12"/>
        <v>0</v>
      </c>
      <c r="N27" s="895" t="s">
        <v>505</v>
      </c>
      <c r="AA27" s="306"/>
      <c r="AB27" s="307"/>
      <c r="AC27" s="192"/>
      <c r="AD27" s="234"/>
      <c r="AE27" s="192"/>
      <c r="AF27" s="234"/>
      <c r="AG27" s="192"/>
      <c r="AH27" s="234"/>
      <c r="AI27" s="386">
        <f t="shared" si="8"/>
        <v>0</v>
      </c>
      <c r="AJ27" s="387">
        <f t="shared" si="9"/>
        <v>0</v>
      </c>
      <c r="AK27" s="801">
        <f t="shared" si="13"/>
        <v>0</v>
      </c>
      <c r="AL27" s="957" t="s">
        <v>1182</v>
      </c>
    </row>
    <row r="28" spans="1:38" ht="12.75" customHeight="1" x14ac:dyDescent="0.2">
      <c r="A28" s="932" t="s">
        <v>1528</v>
      </c>
      <c r="B28" s="333" t="s">
        <v>529</v>
      </c>
      <c r="C28" s="810">
        <f t="shared" si="0"/>
        <v>0</v>
      </c>
      <c r="D28" s="811">
        <f t="shared" si="1"/>
        <v>0</v>
      </c>
      <c r="E28" s="812">
        <f t="shared" si="2"/>
        <v>0</v>
      </c>
      <c r="F28" s="813">
        <f t="shared" si="3"/>
        <v>0</v>
      </c>
      <c r="G28" s="812">
        <f t="shared" si="4"/>
        <v>0</v>
      </c>
      <c r="H28" s="813">
        <f t="shared" si="5"/>
        <v>0</v>
      </c>
      <c r="I28" s="812">
        <f t="shared" si="6"/>
        <v>0</v>
      </c>
      <c r="J28" s="813">
        <f t="shared" si="7"/>
        <v>0</v>
      </c>
      <c r="K28" s="386">
        <f t="shared" si="10"/>
        <v>0</v>
      </c>
      <c r="L28" s="387">
        <f t="shared" si="11"/>
        <v>0</v>
      </c>
      <c r="M28" s="801">
        <f t="shared" si="12"/>
        <v>0</v>
      </c>
      <c r="N28" s="895" t="s">
        <v>505</v>
      </c>
      <c r="AA28" s="306"/>
      <c r="AB28" s="307"/>
      <c r="AC28" s="192"/>
      <c r="AD28" s="234"/>
      <c r="AE28" s="192"/>
      <c r="AF28" s="234"/>
      <c r="AG28" s="192"/>
      <c r="AH28" s="234"/>
      <c r="AI28" s="386">
        <f t="shared" si="8"/>
        <v>0</v>
      </c>
      <c r="AJ28" s="387">
        <f t="shared" si="9"/>
        <v>0</v>
      </c>
      <c r="AK28" s="801">
        <f t="shared" si="13"/>
        <v>0</v>
      </c>
      <c r="AL28" s="957" t="s">
        <v>1182</v>
      </c>
    </row>
    <row r="29" spans="1:38" ht="12.75" customHeight="1" x14ac:dyDescent="0.2">
      <c r="A29" s="932" t="s">
        <v>1529</v>
      </c>
      <c r="B29" s="333" t="s">
        <v>530</v>
      </c>
      <c r="C29" s="810">
        <f t="shared" si="0"/>
        <v>0</v>
      </c>
      <c r="D29" s="811">
        <f t="shared" si="1"/>
        <v>0</v>
      </c>
      <c r="E29" s="812">
        <f t="shared" si="2"/>
        <v>0</v>
      </c>
      <c r="F29" s="813">
        <f t="shared" si="3"/>
        <v>0</v>
      </c>
      <c r="G29" s="812">
        <f t="shared" si="4"/>
        <v>0</v>
      </c>
      <c r="H29" s="813">
        <f t="shared" si="5"/>
        <v>0</v>
      </c>
      <c r="I29" s="812">
        <f t="shared" si="6"/>
        <v>0</v>
      </c>
      <c r="J29" s="813">
        <f t="shared" si="7"/>
        <v>0</v>
      </c>
      <c r="K29" s="386">
        <f t="shared" si="10"/>
        <v>0</v>
      </c>
      <c r="L29" s="387">
        <f t="shared" si="11"/>
        <v>0</v>
      </c>
      <c r="M29" s="801">
        <f t="shared" si="12"/>
        <v>0</v>
      </c>
      <c r="N29" s="895" t="s">
        <v>505</v>
      </c>
      <c r="AA29" s="306"/>
      <c r="AB29" s="307"/>
      <c r="AC29" s="192"/>
      <c r="AD29" s="234"/>
      <c r="AE29" s="192"/>
      <c r="AF29" s="234"/>
      <c r="AG29" s="192"/>
      <c r="AH29" s="234"/>
      <c r="AI29" s="386">
        <f t="shared" si="8"/>
        <v>0</v>
      </c>
      <c r="AJ29" s="387">
        <f t="shared" si="9"/>
        <v>0</v>
      </c>
      <c r="AK29" s="801">
        <f t="shared" si="13"/>
        <v>0</v>
      </c>
      <c r="AL29" s="957" t="s">
        <v>1182</v>
      </c>
    </row>
    <row r="30" spans="1:38" ht="12.75" customHeight="1" x14ac:dyDescent="0.2">
      <c r="A30" s="932" t="s">
        <v>1530</v>
      </c>
      <c r="B30" s="332" t="s">
        <v>531</v>
      </c>
      <c r="C30" s="810">
        <f t="shared" si="0"/>
        <v>0</v>
      </c>
      <c r="D30" s="811">
        <f t="shared" si="1"/>
        <v>0</v>
      </c>
      <c r="E30" s="812">
        <f t="shared" si="2"/>
        <v>0</v>
      </c>
      <c r="F30" s="813">
        <f t="shared" si="3"/>
        <v>0</v>
      </c>
      <c r="G30" s="812">
        <f t="shared" si="4"/>
        <v>0</v>
      </c>
      <c r="H30" s="813">
        <f t="shared" si="5"/>
        <v>0</v>
      </c>
      <c r="I30" s="812">
        <f t="shared" si="6"/>
        <v>0</v>
      </c>
      <c r="J30" s="813">
        <f t="shared" si="7"/>
        <v>0</v>
      </c>
      <c r="K30" s="386">
        <f t="shared" si="10"/>
        <v>0</v>
      </c>
      <c r="L30" s="387">
        <f t="shared" si="11"/>
        <v>0</v>
      </c>
      <c r="M30" s="801">
        <f t="shared" si="12"/>
        <v>0</v>
      </c>
      <c r="N30" s="895" t="s">
        <v>505</v>
      </c>
      <c r="AA30" s="306"/>
      <c r="AB30" s="307"/>
      <c r="AC30" s="192"/>
      <c r="AD30" s="234"/>
      <c r="AE30" s="192"/>
      <c r="AF30" s="234"/>
      <c r="AG30" s="192"/>
      <c r="AH30" s="234"/>
      <c r="AI30" s="386">
        <f t="shared" si="8"/>
        <v>0</v>
      </c>
      <c r="AJ30" s="387">
        <f t="shared" si="9"/>
        <v>0</v>
      </c>
      <c r="AK30" s="801">
        <f t="shared" si="13"/>
        <v>0</v>
      </c>
      <c r="AL30" s="957" t="s">
        <v>1182</v>
      </c>
    </row>
    <row r="31" spans="1:38" ht="12.75" customHeight="1" x14ac:dyDescent="0.2">
      <c r="A31" s="932" t="s">
        <v>1531</v>
      </c>
      <c r="B31" s="332" t="s">
        <v>532</v>
      </c>
      <c r="C31" s="810">
        <f t="shared" si="0"/>
        <v>0</v>
      </c>
      <c r="D31" s="811">
        <f t="shared" si="1"/>
        <v>0</v>
      </c>
      <c r="E31" s="812">
        <f t="shared" si="2"/>
        <v>0</v>
      </c>
      <c r="F31" s="813">
        <f t="shared" si="3"/>
        <v>0</v>
      </c>
      <c r="G31" s="812">
        <f t="shared" si="4"/>
        <v>0</v>
      </c>
      <c r="H31" s="813">
        <f t="shared" si="5"/>
        <v>0</v>
      </c>
      <c r="I31" s="812">
        <f t="shared" si="6"/>
        <v>0</v>
      </c>
      <c r="J31" s="813">
        <f t="shared" si="7"/>
        <v>0</v>
      </c>
      <c r="K31" s="386">
        <f t="shared" si="10"/>
        <v>0</v>
      </c>
      <c r="L31" s="387">
        <f t="shared" si="11"/>
        <v>0</v>
      </c>
      <c r="M31" s="801">
        <f t="shared" si="12"/>
        <v>0</v>
      </c>
      <c r="N31" s="895" t="s">
        <v>507</v>
      </c>
      <c r="AA31" s="306"/>
      <c r="AB31" s="307"/>
      <c r="AC31" s="192"/>
      <c r="AD31" s="234"/>
      <c r="AE31" s="192"/>
      <c r="AF31" s="234"/>
      <c r="AG31" s="192"/>
      <c r="AH31" s="234"/>
      <c r="AI31" s="386">
        <f t="shared" si="8"/>
        <v>0</v>
      </c>
      <c r="AJ31" s="387">
        <f t="shared" si="9"/>
        <v>0</v>
      </c>
      <c r="AK31" s="801">
        <f t="shared" si="13"/>
        <v>0</v>
      </c>
      <c r="AL31" s="957" t="s">
        <v>1183</v>
      </c>
    </row>
    <row r="32" spans="1:38" ht="12.75" customHeight="1" x14ac:dyDescent="0.2">
      <c r="A32" s="932" t="s">
        <v>1532</v>
      </c>
      <c r="B32" s="332" t="s">
        <v>533</v>
      </c>
      <c r="C32" s="810">
        <f t="shared" si="0"/>
        <v>0</v>
      </c>
      <c r="D32" s="811">
        <f t="shared" si="1"/>
        <v>0</v>
      </c>
      <c r="E32" s="812">
        <f t="shared" si="2"/>
        <v>0</v>
      </c>
      <c r="F32" s="813">
        <f t="shared" si="3"/>
        <v>0</v>
      </c>
      <c r="G32" s="812">
        <f t="shared" si="4"/>
        <v>0</v>
      </c>
      <c r="H32" s="813">
        <f t="shared" si="5"/>
        <v>0</v>
      </c>
      <c r="I32" s="812">
        <f t="shared" si="6"/>
        <v>0</v>
      </c>
      <c r="J32" s="813">
        <f t="shared" si="7"/>
        <v>0</v>
      </c>
      <c r="K32" s="386">
        <f t="shared" si="10"/>
        <v>0</v>
      </c>
      <c r="L32" s="387">
        <f t="shared" si="11"/>
        <v>0</v>
      </c>
      <c r="M32" s="801">
        <f t="shared" si="12"/>
        <v>0</v>
      </c>
      <c r="N32" s="895" t="s">
        <v>507</v>
      </c>
      <c r="AA32" s="306"/>
      <c r="AB32" s="307"/>
      <c r="AC32" s="192"/>
      <c r="AD32" s="234"/>
      <c r="AE32" s="192"/>
      <c r="AF32" s="234"/>
      <c r="AG32" s="192"/>
      <c r="AH32" s="234"/>
      <c r="AI32" s="386">
        <f t="shared" si="8"/>
        <v>0</v>
      </c>
      <c r="AJ32" s="387">
        <f t="shared" si="9"/>
        <v>0</v>
      </c>
      <c r="AK32" s="801">
        <f t="shared" si="13"/>
        <v>0</v>
      </c>
      <c r="AL32" s="957" t="s">
        <v>1183</v>
      </c>
    </row>
    <row r="33" spans="1:38" ht="12.75" customHeight="1" x14ac:dyDescent="0.2">
      <c r="A33" s="932" t="s">
        <v>1533</v>
      </c>
      <c r="B33" s="332" t="s">
        <v>534</v>
      </c>
      <c r="C33" s="810">
        <f t="shared" si="0"/>
        <v>0</v>
      </c>
      <c r="D33" s="811">
        <f t="shared" si="1"/>
        <v>0</v>
      </c>
      <c r="E33" s="812">
        <f t="shared" si="2"/>
        <v>0</v>
      </c>
      <c r="F33" s="813">
        <f t="shared" si="3"/>
        <v>0</v>
      </c>
      <c r="G33" s="812">
        <f t="shared" si="4"/>
        <v>0</v>
      </c>
      <c r="H33" s="813">
        <f t="shared" si="5"/>
        <v>0</v>
      </c>
      <c r="I33" s="812">
        <f t="shared" si="6"/>
        <v>0</v>
      </c>
      <c r="J33" s="813">
        <f t="shared" si="7"/>
        <v>0</v>
      </c>
      <c r="K33" s="386">
        <f t="shared" si="10"/>
        <v>0</v>
      </c>
      <c r="L33" s="387">
        <f t="shared" si="11"/>
        <v>0</v>
      </c>
      <c r="M33" s="801">
        <f t="shared" si="12"/>
        <v>0</v>
      </c>
      <c r="N33" s="895" t="s">
        <v>507</v>
      </c>
      <c r="AA33" s="306"/>
      <c r="AB33" s="307"/>
      <c r="AC33" s="192"/>
      <c r="AD33" s="234"/>
      <c r="AE33" s="192"/>
      <c r="AF33" s="234"/>
      <c r="AG33" s="192"/>
      <c r="AH33" s="234"/>
      <c r="AI33" s="386">
        <f t="shared" si="8"/>
        <v>0</v>
      </c>
      <c r="AJ33" s="387">
        <f t="shared" si="9"/>
        <v>0</v>
      </c>
      <c r="AK33" s="801">
        <f t="shared" si="13"/>
        <v>0</v>
      </c>
      <c r="AL33" s="957" t="s">
        <v>1183</v>
      </c>
    </row>
    <row r="34" spans="1:38" ht="12.75" customHeight="1" x14ac:dyDescent="0.2">
      <c r="A34" s="932" t="s">
        <v>1534</v>
      </c>
      <c r="B34" s="332" t="s">
        <v>535</v>
      </c>
      <c r="C34" s="810">
        <f t="shared" si="0"/>
        <v>0</v>
      </c>
      <c r="D34" s="811">
        <f t="shared" si="1"/>
        <v>0</v>
      </c>
      <c r="E34" s="812">
        <f t="shared" si="2"/>
        <v>0</v>
      </c>
      <c r="F34" s="813">
        <f t="shared" si="3"/>
        <v>0</v>
      </c>
      <c r="G34" s="812">
        <f t="shared" si="4"/>
        <v>0</v>
      </c>
      <c r="H34" s="813">
        <f t="shared" si="5"/>
        <v>0</v>
      </c>
      <c r="I34" s="812">
        <f t="shared" si="6"/>
        <v>0</v>
      </c>
      <c r="J34" s="813">
        <f t="shared" si="7"/>
        <v>0</v>
      </c>
      <c r="K34" s="386">
        <f t="shared" si="10"/>
        <v>0</v>
      </c>
      <c r="L34" s="387">
        <f t="shared" si="11"/>
        <v>0</v>
      </c>
      <c r="M34" s="801">
        <f t="shared" si="12"/>
        <v>0</v>
      </c>
      <c r="N34" s="895" t="s">
        <v>507</v>
      </c>
      <c r="AA34" s="306"/>
      <c r="AB34" s="307"/>
      <c r="AC34" s="192"/>
      <c r="AD34" s="234"/>
      <c r="AE34" s="192"/>
      <c r="AF34" s="234"/>
      <c r="AG34" s="192"/>
      <c r="AH34" s="234"/>
      <c r="AI34" s="386">
        <f t="shared" si="8"/>
        <v>0</v>
      </c>
      <c r="AJ34" s="387">
        <f t="shared" si="9"/>
        <v>0</v>
      </c>
      <c r="AK34" s="801">
        <f t="shared" si="13"/>
        <v>0</v>
      </c>
      <c r="AL34" s="957" t="s">
        <v>1183</v>
      </c>
    </row>
    <row r="35" spans="1:38" ht="12.75" customHeight="1" x14ac:dyDescent="0.2">
      <c r="A35" s="932" t="s">
        <v>1535</v>
      </c>
      <c r="B35" s="333" t="s">
        <v>536</v>
      </c>
      <c r="C35" s="810">
        <f t="shared" si="0"/>
        <v>0</v>
      </c>
      <c r="D35" s="811">
        <f t="shared" si="1"/>
        <v>0</v>
      </c>
      <c r="E35" s="812">
        <f t="shared" si="2"/>
        <v>0</v>
      </c>
      <c r="F35" s="813">
        <f t="shared" si="3"/>
        <v>0</v>
      </c>
      <c r="G35" s="812">
        <f t="shared" si="4"/>
        <v>0</v>
      </c>
      <c r="H35" s="813">
        <f t="shared" si="5"/>
        <v>0</v>
      </c>
      <c r="I35" s="812">
        <f t="shared" si="6"/>
        <v>0</v>
      </c>
      <c r="J35" s="813">
        <f t="shared" si="7"/>
        <v>0</v>
      </c>
      <c r="K35" s="386">
        <f t="shared" si="10"/>
        <v>0</v>
      </c>
      <c r="L35" s="387">
        <f t="shared" si="11"/>
        <v>0</v>
      </c>
      <c r="M35" s="801">
        <f t="shared" si="12"/>
        <v>0</v>
      </c>
      <c r="N35" s="895" t="s">
        <v>507</v>
      </c>
      <c r="AA35" s="306"/>
      <c r="AB35" s="307"/>
      <c r="AC35" s="192"/>
      <c r="AD35" s="234"/>
      <c r="AE35" s="192"/>
      <c r="AF35" s="234"/>
      <c r="AG35" s="192"/>
      <c r="AH35" s="234"/>
      <c r="AI35" s="386">
        <f t="shared" si="8"/>
        <v>0</v>
      </c>
      <c r="AJ35" s="387">
        <f t="shared" si="9"/>
        <v>0</v>
      </c>
      <c r="AK35" s="801">
        <f t="shared" si="13"/>
        <v>0</v>
      </c>
      <c r="AL35" s="957" t="s">
        <v>1183</v>
      </c>
    </row>
    <row r="36" spans="1:38" ht="12.75" customHeight="1" x14ac:dyDescent="0.2">
      <c r="A36" s="932" t="s">
        <v>1536</v>
      </c>
      <c r="B36" s="333" t="s">
        <v>537</v>
      </c>
      <c r="C36" s="810">
        <f t="shared" si="0"/>
        <v>0</v>
      </c>
      <c r="D36" s="811">
        <f t="shared" si="1"/>
        <v>0</v>
      </c>
      <c r="E36" s="812">
        <f t="shared" si="2"/>
        <v>0</v>
      </c>
      <c r="F36" s="813">
        <f t="shared" si="3"/>
        <v>0</v>
      </c>
      <c r="G36" s="812">
        <f t="shared" si="4"/>
        <v>0</v>
      </c>
      <c r="H36" s="813">
        <f t="shared" si="5"/>
        <v>0</v>
      </c>
      <c r="I36" s="812">
        <f t="shared" si="6"/>
        <v>0</v>
      </c>
      <c r="J36" s="813">
        <f t="shared" si="7"/>
        <v>0</v>
      </c>
      <c r="K36" s="386">
        <f t="shared" si="10"/>
        <v>0</v>
      </c>
      <c r="L36" s="387">
        <f t="shared" si="11"/>
        <v>0</v>
      </c>
      <c r="M36" s="801">
        <f t="shared" si="12"/>
        <v>0</v>
      </c>
      <c r="N36" s="895" t="s">
        <v>507</v>
      </c>
      <c r="AA36" s="306"/>
      <c r="AB36" s="307"/>
      <c r="AC36" s="192"/>
      <c r="AD36" s="234"/>
      <c r="AE36" s="192"/>
      <c r="AF36" s="234"/>
      <c r="AG36" s="192"/>
      <c r="AH36" s="234"/>
      <c r="AI36" s="386">
        <f t="shared" si="8"/>
        <v>0</v>
      </c>
      <c r="AJ36" s="387">
        <f t="shared" si="9"/>
        <v>0</v>
      </c>
      <c r="AK36" s="801">
        <f t="shared" si="13"/>
        <v>0</v>
      </c>
      <c r="AL36" s="957" t="s">
        <v>1183</v>
      </c>
    </row>
    <row r="37" spans="1:38" ht="12.75" customHeight="1" x14ac:dyDescent="0.2">
      <c r="A37" s="932" t="s">
        <v>1537</v>
      </c>
      <c r="B37" s="332" t="s">
        <v>538</v>
      </c>
      <c r="C37" s="810">
        <f t="shared" si="0"/>
        <v>0</v>
      </c>
      <c r="D37" s="811">
        <f t="shared" si="1"/>
        <v>0</v>
      </c>
      <c r="E37" s="812">
        <f t="shared" si="2"/>
        <v>0</v>
      </c>
      <c r="F37" s="813">
        <f t="shared" si="3"/>
        <v>0</v>
      </c>
      <c r="G37" s="812">
        <f t="shared" si="4"/>
        <v>0</v>
      </c>
      <c r="H37" s="813">
        <f t="shared" si="5"/>
        <v>0</v>
      </c>
      <c r="I37" s="812">
        <f t="shared" si="6"/>
        <v>0</v>
      </c>
      <c r="J37" s="813">
        <f t="shared" si="7"/>
        <v>0</v>
      </c>
      <c r="K37" s="386">
        <f t="shared" si="10"/>
        <v>0</v>
      </c>
      <c r="L37" s="387">
        <f t="shared" si="11"/>
        <v>0</v>
      </c>
      <c r="M37" s="801">
        <f t="shared" si="12"/>
        <v>0</v>
      </c>
      <c r="N37" s="895" t="s">
        <v>507</v>
      </c>
      <c r="AA37" s="306"/>
      <c r="AB37" s="307"/>
      <c r="AC37" s="192"/>
      <c r="AD37" s="234"/>
      <c r="AE37" s="192"/>
      <c r="AF37" s="234"/>
      <c r="AG37" s="192"/>
      <c r="AH37" s="234"/>
      <c r="AI37" s="386">
        <f t="shared" si="8"/>
        <v>0</v>
      </c>
      <c r="AJ37" s="387">
        <f t="shared" si="9"/>
        <v>0</v>
      </c>
      <c r="AK37" s="801">
        <f t="shared" si="13"/>
        <v>0</v>
      </c>
      <c r="AL37" s="957" t="s">
        <v>1183</v>
      </c>
    </row>
    <row r="38" spans="1:38" ht="12.75" customHeight="1" x14ac:dyDescent="0.2">
      <c r="A38" s="932" t="s">
        <v>1538</v>
      </c>
      <c r="B38" s="332" t="s">
        <v>539</v>
      </c>
      <c r="C38" s="810">
        <f t="shared" ref="C38:C69" si="14">ROUND(AA38,0)</f>
        <v>0</v>
      </c>
      <c r="D38" s="811">
        <f t="shared" ref="D38:D69" si="15">ROUND(AB38,0)</f>
        <v>0</v>
      </c>
      <c r="E38" s="812">
        <f t="shared" ref="E38:E69" si="16">ROUND(AC38,0)</f>
        <v>0</v>
      </c>
      <c r="F38" s="813">
        <f t="shared" ref="F38:F69" si="17">ROUND(AD38,0)</f>
        <v>0</v>
      </c>
      <c r="G38" s="812">
        <f t="shared" si="4"/>
        <v>0</v>
      </c>
      <c r="H38" s="813">
        <f t="shared" si="5"/>
        <v>0</v>
      </c>
      <c r="I38" s="812">
        <f t="shared" si="6"/>
        <v>0</v>
      </c>
      <c r="J38" s="813">
        <f t="shared" si="7"/>
        <v>0</v>
      </c>
      <c r="K38" s="386">
        <f t="shared" si="10"/>
        <v>0</v>
      </c>
      <c r="L38" s="387">
        <f t="shared" si="11"/>
        <v>0</v>
      </c>
      <c r="M38" s="801">
        <f t="shared" si="12"/>
        <v>0</v>
      </c>
      <c r="N38" s="895" t="s">
        <v>507</v>
      </c>
      <c r="AA38" s="306"/>
      <c r="AB38" s="307"/>
      <c r="AC38" s="192"/>
      <c r="AD38" s="234"/>
      <c r="AE38" s="192"/>
      <c r="AF38" s="234"/>
      <c r="AG38" s="192"/>
      <c r="AH38" s="234"/>
      <c r="AI38" s="386">
        <f t="shared" ref="AI38:AI69" si="18">AC38+AE38+AG38</f>
        <v>0</v>
      </c>
      <c r="AJ38" s="387">
        <f t="shared" ref="AJ38:AJ69" si="19">AD38+AF38+AH38</f>
        <v>0</v>
      </c>
      <c r="AK38" s="801">
        <f t="shared" si="13"/>
        <v>0</v>
      </c>
      <c r="AL38" s="957" t="s">
        <v>1183</v>
      </c>
    </row>
    <row r="39" spans="1:38" ht="12.75" customHeight="1" x14ac:dyDescent="0.2">
      <c r="A39" s="932" t="s">
        <v>1539</v>
      </c>
      <c r="B39" s="332" t="s">
        <v>540</v>
      </c>
      <c r="C39" s="810">
        <f t="shared" si="14"/>
        <v>0</v>
      </c>
      <c r="D39" s="811">
        <f t="shared" si="15"/>
        <v>0</v>
      </c>
      <c r="E39" s="812">
        <f t="shared" si="16"/>
        <v>0</v>
      </c>
      <c r="F39" s="813">
        <f t="shared" si="17"/>
        <v>0</v>
      </c>
      <c r="G39" s="812">
        <f t="shared" si="4"/>
        <v>0</v>
      </c>
      <c r="H39" s="813">
        <f t="shared" si="5"/>
        <v>0</v>
      </c>
      <c r="I39" s="812">
        <f t="shared" si="6"/>
        <v>0</v>
      </c>
      <c r="J39" s="813">
        <f t="shared" si="7"/>
        <v>0</v>
      </c>
      <c r="K39" s="386">
        <f t="shared" ref="K39:K103" si="20">E39+G39+I39</f>
        <v>0</v>
      </c>
      <c r="L39" s="387">
        <f t="shared" ref="L39:L103" si="21">F39+H39+J39</f>
        <v>0</v>
      </c>
      <c r="M39" s="801">
        <f t="shared" si="12"/>
        <v>0</v>
      </c>
      <c r="N39" s="895" t="s">
        <v>507</v>
      </c>
      <c r="AA39" s="306"/>
      <c r="AB39" s="307"/>
      <c r="AC39" s="192"/>
      <c r="AD39" s="234"/>
      <c r="AE39" s="192"/>
      <c r="AF39" s="234"/>
      <c r="AG39" s="192"/>
      <c r="AH39" s="234"/>
      <c r="AI39" s="386">
        <f t="shared" si="18"/>
        <v>0</v>
      </c>
      <c r="AJ39" s="387">
        <f t="shared" si="19"/>
        <v>0</v>
      </c>
      <c r="AK39" s="801">
        <f t="shared" si="13"/>
        <v>0</v>
      </c>
      <c r="AL39" s="957" t="s">
        <v>1183</v>
      </c>
    </row>
    <row r="40" spans="1:38" ht="12.75" customHeight="1" x14ac:dyDescent="0.2">
      <c r="A40" s="932" t="s">
        <v>1540</v>
      </c>
      <c r="B40" s="332" t="s">
        <v>541</v>
      </c>
      <c r="C40" s="810">
        <f t="shared" si="14"/>
        <v>0</v>
      </c>
      <c r="D40" s="811">
        <f t="shared" si="15"/>
        <v>0</v>
      </c>
      <c r="E40" s="812">
        <f t="shared" si="16"/>
        <v>0</v>
      </c>
      <c r="F40" s="813">
        <f t="shared" si="17"/>
        <v>0</v>
      </c>
      <c r="G40" s="812">
        <f t="shared" si="4"/>
        <v>0</v>
      </c>
      <c r="H40" s="813">
        <f t="shared" si="5"/>
        <v>0</v>
      </c>
      <c r="I40" s="812">
        <f t="shared" si="6"/>
        <v>0</v>
      </c>
      <c r="J40" s="813">
        <f t="shared" si="7"/>
        <v>0</v>
      </c>
      <c r="K40" s="386">
        <f t="shared" si="20"/>
        <v>0</v>
      </c>
      <c r="L40" s="387">
        <f t="shared" si="21"/>
        <v>0</v>
      </c>
      <c r="M40" s="801">
        <f t="shared" si="12"/>
        <v>0</v>
      </c>
      <c r="N40" s="895" t="s">
        <v>507</v>
      </c>
      <c r="AA40" s="306"/>
      <c r="AB40" s="307"/>
      <c r="AC40" s="192"/>
      <c r="AD40" s="234"/>
      <c r="AE40" s="192"/>
      <c r="AF40" s="234"/>
      <c r="AG40" s="192"/>
      <c r="AH40" s="234"/>
      <c r="AI40" s="386">
        <f t="shared" si="18"/>
        <v>0</v>
      </c>
      <c r="AJ40" s="387">
        <f t="shared" si="19"/>
        <v>0</v>
      </c>
      <c r="AK40" s="801">
        <f t="shared" si="13"/>
        <v>0</v>
      </c>
      <c r="AL40" s="957" t="s">
        <v>1183</v>
      </c>
    </row>
    <row r="41" spans="1:38" ht="12.75" customHeight="1" x14ac:dyDescent="0.2">
      <c r="A41" s="932" t="s">
        <v>1541</v>
      </c>
      <c r="B41" s="332" t="s">
        <v>588</v>
      </c>
      <c r="C41" s="810">
        <f t="shared" si="14"/>
        <v>0</v>
      </c>
      <c r="D41" s="811">
        <f t="shared" si="15"/>
        <v>0</v>
      </c>
      <c r="E41" s="812">
        <f t="shared" si="16"/>
        <v>0</v>
      </c>
      <c r="F41" s="813">
        <f t="shared" si="17"/>
        <v>0</v>
      </c>
      <c r="G41" s="812">
        <f t="shared" si="4"/>
        <v>0</v>
      </c>
      <c r="H41" s="813">
        <f t="shared" si="5"/>
        <v>0</v>
      </c>
      <c r="I41" s="812">
        <f t="shared" si="6"/>
        <v>0</v>
      </c>
      <c r="J41" s="813">
        <f t="shared" si="7"/>
        <v>0</v>
      </c>
      <c r="K41" s="386">
        <f t="shared" si="20"/>
        <v>0</v>
      </c>
      <c r="L41" s="387">
        <f t="shared" si="21"/>
        <v>0</v>
      </c>
      <c r="M41" s="801">
        <f t="shared" si="12"/>
        <v>0</v>
      </c>
      <c r="N41" s="895" t="s">
        <v>507</v>
      </c>
      <c r="AA41" s="306"/>
      <c r="AB41" s="307"/>
      <c r="AC41" s="192"/>
      <c r="AD41" s="234"/>
      <c r="AE41" s="192"/>
      <c r="AF41" s="234"/>
      <c r="AG41" s="192"/>
      <c r="AH41" s="234"/>
      <c r="AI41" s="386">
        <f t="shared" si="18"/>
        <v>0</v>
      </c>
      <c r="AJ41" s="387">
        <f t="shared" si="19"/>
        <v>0</v>
      </c>
      <c r="AK41" s="801">
        <f t="shared" si="13"/>
        <v>0</v>
      </c>
      <c r="AL41" s="957" t="s">
        <v>1183</v>
      </c>
    </row>
    <row r="42" spans="1:38" ht="12.75" customHeight="1" x14ac:dyDescent="0.2">
      <c r="A42" s="932" t="s">
        <v>1542</v>
      </c>
      <c r="B42" s="333" t="s">
        <v>589</v>
      </c>
      <c r="C42" s="810">
        <f t="shared" si="14"/>
        <v>0</v>
      </c>
      <c r="D42" s="811">
        <f t="shared" si="15"/>
        <v>0</v>
      </c>
      <c r="E42" s="812">
        <f t="shared" si="16"/>
        <v>0</v>
      </c>
      <c r="F42" s="813">
        <f t="shared" si="17"/>
        <v>0</v>
      </c>
      <c r="G42" s="812">
        <f t="shared" si="4"/>
        <v>0</v>
      </c>
      <c r="H42" s="813">
        <f t="shared" si="5"/>
        <v>0</v>
      </c>
      <c r="I42" s="812">
        <f t="shared" si="6"/>
        <v>0</v>
      </c>
      <c r="J42" s="813">
        <f t="shared" si="7"/>
        <v>0</v>
      </c>
      <c r="K42" s="386">
        <f t="shared" si="20"/>
        <v>0</v>
      </c>
      <c r="L42" s="387">
        <f t="shared" si="21"/>
        <v>0</v>
      </c>
      <c r="M42" s="801">
        <f t="shared" si="12"/>
        <v>0</v>
      </c>
      <c r="N42" s="895" t="s">
        <v>507</v>
      </c>
      <c r="AA42" s="306"/>
      <c r="AB42" s="307"/>
      <c r="AC42" s="192"/>
      <c r="AD42" s="234"/>
      <c r="AE42" s="192"/>
      <c r="AF42" s="234"/>
      <c r="AG42" s="192"/>
      <c r="AH42" s="234"/>
      <c r="AI42" s="386">
        <f t="shared" si="18"/>
        <v>0</v>
      </c>
      <c r="AJ42" s="387">
        <f t="shared" si="19"/>
        <v>0</v>
      </c>
      <c r="AK42" s="801">
        <f t="shared" si="13"/>
        <v>0</v>
      </c>
      <c r="AL42" s="957" t="s">
        <v>1183</v>
      </c>
    </row>
    <row r="43" spans="1:38" ht="12.75" customHeight="1" x14ac:dyDescent="0.2">
      <c r="A43" s="932" t="s">
        <v>1543</v>
      </c>
      <c r="B43" s="333" t="s">
        <v>590</v>
      </c>
      <c r="C43" s="810">
        <f t="shared" si="14"/>
        <v>0</v>
      </c>
      <c r="D43" s="811">
        <f t="shared" si="15"/>
        <v>0</v>
      </c>
      <c r="E43" s="812">
        <f t="shared" si="16"/>
        <v>0</v>
      </c>
      <c r="F43" s="813">
        <f t="shared" si="17"/>
        <v>0</v>
      </c>
      <c r="G43" s="812">
        <f t="shared" si="4"/>
        <v>0</v>
      </c>
      <c r="H43" s="813">
        <f t="shared" si="5"/>
        <v>0</v>
      </c>
      <c r="I43" s="812">
        <f t="shared" si="6"/>
        <v>0</v>
      </c>
      <c r="J43" s="813">
        <f t="shared" si="7"/>
        <v>0</v>
      </c>
      <c r="K43" s="386">
        <f t="shared" si="20"/>
        <v>0</v>
      </c>
      <c r="L43" s="387">
        <f t="shared" si="21"/>
        <v>0</v>
      </c>
      <c r="M43" s="801">
        <f t="shared" si="12"/>
        <v>0</v>
      </c>
      <c r="N43" s="895" t="s">
        <v>507</v>
      </c>
      <c r="AA43" s="306"/>
      <c r="AB43" s="307"/>
      <c r="AC43" s="192"/>
      <c r="AD43" s="234"/>
      <c r="AE43" s="192"/>
      <c r="AF43" s="234"/>
      <c r="AG43" s="192"/>
      <c r="AH43" s="234"/>
      <c r="AI43" s="386">
        <f t="shared" si="18"/>
        <v>0</v>
      </c>
      <c r="AJ43" s="387">
        <f t="shared" si="19"/>
        <v>0</v>
      </c>
      <c r="AK43" s="801">
        <f t="shared" si="13"/>
        <v>0</v>
      </c>
      <c r="AL43" s="957" t="s">
        <v>1183</v>
      </c>
    </row>
    <row r="44" spans="1:38" ht="12.75" customHeight="1" x14ac:dyDescent="0.2">
      <c r="A44" s="932" t="s">
        <v>1544</v>
      </c>
      <c r="B44" s="332" t="s">
        <v>591</v>
      </c>
      <c r="C44" s="810">
        <f t="shared" si="14"/>
        <v>0</v>
      </c>
      <c r="D44" s="811">
        <f t="shared" si="15"/>
        <v>0</v>
      </c>
      <c r="E44" s="812">
        <f t="shared" si="16"/>
        <v>0</v>
      </c>
      <c r="F44" s="813">
        <f t="shared" si="17"/>
        <v>0</v>
      </c>
      <c r="G44" s="812">
        <f t="shared" si="4"/>
        <v>0</v>
      </c>
      <c r="H44" s="813">
        <f t="shared" si="5"/>
        <v>0</v>
      </c>
      <c r="I44" s="812">
        <f t="shared" si="6"/>
        <v>0</v>
      </c>
      <c r="J44" s="813">
        <f t="shared" si="7"/>
        <v>0</v>
      </c>
      <c r="K44" s="386">
        <f t="shared" si="20"/>
        <v>0</v>
      </c>
      <c r="L44" s="387">
        <f t="shared" si="21"/>
        <v>0</v>
      </c>
      <c r="M44" s="801">
        <f t="shared" si="12"/>
        <v>0</v>
      </c>
      <c r="N44" s="895" t="s">
        <v>507</v>
      </c>
      <c r="AA44" s="306"/>
      <c r="AB44" s="307"/>
      <c r="AC44" s="192"/>
      <c r="AD44" s="234"/>
      <c r="AE44" s="192"/>
      <c r="AF44" s="234"/>
      <c r="AG44" s="192"/>
      <c r="AH44" s="234"/>
      <c r="AI44" s="386">
        <f t="shared" si="18"/>
        <v>0</v>
      </c>
      <c r="AJ44" s="387">
        <f t="shared" si="19"/>
        <v>0</v>
      </c>
      <c r="AK44" s="801">
        <f t="shared" si="13"/>
        <v>0</v>
      </c>
      <c r="AL44" s="957" t="s">
        <v>1183</v>
      </c>
    </row>
    <row r="45" spans="1:38" ht="12.75" customHeight="1" x14ac:dyDescent="0.2">
      <c r="A45" s="932" t="s">
        <v>1545</v>
      </c>
      <c r="B45" s="332" t="s">
        <v>592</v>
      </c>
      <c r="C45" s="810">
        <f t="shared" si="14"/>
        <v>0</v>
      </c>
      <c r="D45" s="811">
        <f t="shared" si="15"/>
        <v>0</v>
      </c>
      <c r="E45" s="812">
        <f t="shared" si="16"/>
        <v>0</v>
      </c>
      <c r="F45" s="813">
        <f t="shared" si="17"/>
        <v>0</v>
      </c>
      <c r="G45" s="812">
        <f t="shared" si="4"/>
        <v>0</v>
      </c>
      <c r="H45" s="813">
        <f t="shared" si="5"/>
        <v>0</v>
      </c>
      <c r="I45" s="812">
        <f t="shared" si="6"/>
        <v>0</v>
      </c>
      <c r="J45" s="813">
        <f t="shared" si="7"/>
        <v>0</v>
      </c>
      <c r="K45" s="386">
        <f t="shared" si="20"/>
        <v>0</v>
      </c>
      <c r="L45" s="387">
        <f t="shared" si="21"/>
        <v>0</v>
      </c>
      <c r="M45" s="801">
        <f t="shared" si="12"/>
        <v>0</v>
      </c>
      <c r="N45" s="895" t="s">
        <v>507</v>
      </c>
      <c r="AA45" s="306"/>
      <c r="AB45" s="307"/>
      <c r="AC45" s="192"/>
      <c r="AD45" s="234"/>
      <c r="AE45" s="192"/>
      <c r="AF45" s="234"/>
      <c r="AG45" s="192"/>
      <c r="AH45" s="234"/>
      <c r="AI45" s="386">
        <f t="shared" si="18"/>
        <v>0</v>
      </c>
      <c r="AJ45" s="387">
        <f t="shared" si="19"/>
        <v>0</v>
      </c>
      <c r="AK45" s="801">
        <f t="shared" si="13"/>
        <v>0</v>
      </c>
      <c r="AL45" s="957" t="s">
        <v>1183</v>
      </c>
    </row>
    <row r="46" spans="1:38" ht="12.75" customHeight="1" x14ac:dyDescent="0.2">
      <c r="A46" s="932" t="s">
        <v>1546</v>
      </c>
      <c r="B46" s="334" t="s">
        <v>593</v>
      </c>
      <c r="C46" s="810">
        <f t="shared" si="14"/>
        <v>0</v>
      </c>
      <c r="D46" s="811">
        <f t="shared" si="15"/>
        <v>0</v>
      </c>
      <c r="E46" s="812">
        <f t="shared" si="16"/>
        <v>0</v>
      </c>
      <c r="F46" s="813">
        <f t="shared" si="17"/>
        <v>0</v>
      </c>
      <c r="G46" s="812">
        <f t="shared" si="4"/>
        <v>0</v>
      </c>
      <c r="H46" s="813">
        <f t="shared" si="5"/>
        <v>0</v>
      </c>
      <c r="I46" s="812">
        <f t="shared" si="6"/>
        <v>0</v>
      </c>
      <c r="J46" s="813">
        <f t="shared" si="7"/>
        <v>0</v>
      </c>
      <c r="K46" s="386">
        <f t="shared" si="20"/>
        <v>0</v>
      </c>
      <c r="L46" s="387">
        <f t="shared" si="21"/>
        <v>0</v>
      </c>
      <c r="M46" s="801">
        <f t="shared" si="12"/>
        <v>0</v>
      </c>
      <c r="N46" s="895" t="s">
        <v>507</v>
      </c>
      <c r="AA46" s="306"/>
      <c r="AB46" s="307"/>
      <c r="AC46" s="192"/>
      <c r="AD46" s="234"/>
      <c r="AE46" s="192"/>
      <c r="AF46" s="234"/>
      <c r="AG46" s="192"/>
      <c r="AH46" s="234"/>
      <c r="AI46" s="386">
        <f t="shared" si="18"/>
        <v>0</v>
      </c>
      <c r="AJ46" s="387">
        <f t="shared" si="19"/>
        <v>0</v>
      </c>
      <c r="AK46" s="801">
        <f t="shared" si="13"/>
        <v>0</v>
      </c>
      <c r="AL46" s="957" t="s">
        <v>1183</v>
      </c>
    </row>
    <row r="47" spans="1:38" ht="12.75" customHeight="1" x14ac:dyDescent="0.2">
      <c r="A47" s="932" t="s">
        <v>1547</v>
      </c>
      <c r="B47" s="334" t="s">
        <v>594</v>
      </c>
      <c r="C47" s="810">
        <f t="shared" si="14"/>
        <v>0</v>
      </c>
      <c r="D47" s="811">
        <f t="shared" si="15"/>
        <v>0</v>
      </c>
      <c r="E47" s="812">
        <f t="shared" si="16"/>
        <v>0</v>
      </c>
      <c r="F47" s="813">
        <f t="shared" si="17"/>
        <v>0</v>
      </c>
      <c r="G47" s="812">
        <f t="shared" si="4"/>
        <v>0</v>
      </c>
      <c r="H47" s="813">
        <f t="shared" si="5"/>
        <v>0</v>
      </c>
      <c r="I47" s="812">
        <f t="shared" si="6"/>
        <v>0</v>
      </c>
      <c r="J47" s="813">
        <f t="shared" si="7"/>
        <v>0</v>
      </c>
      <c r="K47" s="386">
        <f t="shared" si="20"/>
        <v>0</v>
      </c>
      <c r="L47" s="387">
        <f t="shared" si="21"/>
        <v>0</v>
      </c>
      <c r="M47" s="801">
        <f t="shared" si="12"/>
        <v>0</v>
      </c>
      <c r="N47" s="895" t="s">
        <v>507</v>
      </c>
      <c r="AA47" s="306"/>
      <c r="AB47" s="307"/>
      <c r="AC47" s="192"/>
      <c r="AD47" s="234"/>
      <c r="AE47" s="192"/>
      <c r="AF47" s="234"/>
      <c r="AG47" s="192"/>
      <c r="AH47" s="234"/>
      <c r="AI47" s="386">
        <f t="shared" si="18"/>
        <v>0</v>
      </c>
      <c r="AJ47" s="387">
        <f t="shared" si="19"/>
        <v>0</v>
      </c>
      <c r="AK47" s="801">
        <f t="shared" si="13"/>
        <v>0</v>
      </c>
      <c r="AL47" s="957" t="s">
        <v>1183</v>
      </c>
    </row>
    <row r="48" spans="1:38" ht="12.75" customHeight="1" x14ac:dyDescent="0.2">
      <c r="A48" s="932" t="s">
        <v>1548</v>
      </c>
      <c r="B48" s="334" t="s">
        <v>595</v>
      </c>
      <c r="C48" s="810">
        <f t="shared" si="14"/>
        <v>0</v>
      </c>
      <c r="D48" s="811">
        <f t="shared" si="15"/>
        <v>0</v>
      </c>
      <c r="E48" s="812">
        <f t="shared" si="16"/>
        <v>0</v>
      </c>
      <c r="F48" s="813">
        <f t="shared" si="17"/>
        <v>0</v>
      </c>
      <c r="G48" s="812">
        <f t="shared" si="4"/>
        <v>0</v>
      </c>
      <c r="H48" s="813">
        <f t="shared" si="5"/>
        <v>0</v>
      </c>
      <c r="I48" s="812">
        <f t="shared" si="6"/>
        <v>0</v>
      </c>
      <c r="J48" s="813">
        <f t="shared" si="7"/>
        <v>0</v>
      </c>
      <c r="K48" s="386">
        <f t="shared" si="20"/>
        <v>0</v>
      </c>
      <c r="L48" s="387">
        <f t="shared" si="21"/>
        <v>0</v>
      </c>
      <c r="M48" s="801">
        <f t="shared" si="12"/>
        <v>0</v>
      </c>
      <c r="N48" s="895" t="s">
        <v>507</v>
      </c>
      <c r="AA48" s="306"/>
      <c r="AB48" s="307"/>
      <c r="AC48" s="192"/>
      <c r="AD48" s="234"/>
      <c r="AE48" s="192"/>
      <c r="AF48" s="234"/>
      <c r="AG48" s="192"/>
      <c r="AH48" s="234"/>
      <c r="AI48" s="386">
        <f t="shared" si="18"/>
        <v>0</v>
      </c>
      <c r="AJ48" s="387">
        <f t="shared" si="19"/>
        <v>0</v>
      </c>
      <c r="AK48" s="801">
        <f t="shared" si="13"/>
        <v>0</v>
      </c>
      <c r="AL48" s="957" t="s">
        <v>1183</v>
      </c>
    </row>
    <row r="49" spans="1:38" ht="12.75" customHeight="1" x14ac:dyDescent="0.2">
      <c r="A49" s="932" t="s">
        <v>1549</v>
      </c>
      <c r="B49" s="335" t="s">
        <v>596</v>
      </c>
      <c r="C49" s="810">
        <f t="shared" si="14"/>
        <v>0</v>
      </c>
      <c r="D49" s="811">
        <f t="shared" si="15"/>
        <v>0</v>
      </c>
      <c r="E49" s="812">
        <f t="shared" si="16"/>
        <v>0</v>
      </c>
      <c r="F49" s="813">
        <f t="shared" si="17"/>
        <v>0</v>
      </c>
      <c r="G49" s="812">
        <f t="shared" si="4"/>
        <v>0</v>
      </c>
      <c r="H49" s="813">
        <f t="shared" si="5"/>
        <v>0</v>
      </c>
      <c r="I49" s="812">
        <f t="shared" si="6"/>
        <v>0</v>
      </c>
      <c r="J49" s="813">
        <f t="shared" si="7"/>
        <v>0</v>
      </c>
      <c r="K49" s="386">
        <f t="shared" si="20"/>
        <v>0</v>
      </c>
      <c r="L49" s="387">
        <f t="shared" si="21"/>
        <v>0</v>
      </c>
      <c r="M49" s="801">
        <f t="shared" si="12"/>
        <v>0</v>
      </c>
      <c r="N49" s="895" t="s">
        <v>507</v>
      </c>
      <c r="AA49" s="306"/>
      <c r="AB49" s="307"/>
      <c r="AC49" s="192"/>
      <c r="AD49" s="234"/>
      <c r="AE49" s="192"/>
      <c r="AF49" s="234"/>
      <c r="AG49" s="192"/>
      <c r="AH49" s="234"/>
      <c r="AI49" s="386">
        <f t="shared" si="18"/>
        <v>0</v>
      </c>
      <c r="AJ49" s="387">
        <f t="shared" si="19"/>
        <v>0</v>
      </c>
      <c r="AK49" s="801">
        <f t="shared" si="13"/>
        <v>0</v>
      </c>
      <c r="AL49" s="957" t="s">
        <v>1183</v>
      </c>
    </row>
    <row r="50" spans="1:38" ht="12.75" customHeight="1" x14ac:dyDescent="0.2">
      <c r="A50" s="932" t="s">
        <v>1550</v>
      </c>
      <c r="B50" s="335" t="s">
        <v>597</v>
      </c>
      <c r="C50" s="816">
        <f t="shared" si="14"/>
        <v>0</v>
      </c>
      <c r="D50" s="817">
        <f t="shared" si="15"/>
        <v>0</v>
      </c>
      <c r="E50" s="812">
        <f t="shared" si="16"/>
        <v>0</v>
      </c>
      <c r="F50" s="813">
        <f t="shared" si="17"/>
        <v>0</v>
      </c>
      <c r="G50" s="812">
        <f t="shared" si="4"/>
        <v>0</v>
      </c>
      <c r="H50" s="813">
        <f t="shared" si="5"/>
        <v>0</v>
      </c>
      <c r="I50" s="812">
        <f t="shared" si="6"/>
        <v>0</v>
      </c>
      <c r="J50" s="813">
        <f t="shared" si="7"/>
        <v>0</v>
      </c>
      <c r="K50" s="386">
        <f t="shared" si="20"/>
        <v>0</v>
      </c>
      <c r="L50" s="387">
        <f t="shared" si="21"/>
        <v>0</v>
      </c>
      <c r="M50" s="801">
        <f t="shared" si="12"/>
        <v>0</v>
      </c>
      <c r="N50" s="895" t="s">
        <v>507</v>
      </c>
      <c r="AA50" s="306"/>
      <c r="AB50" s="307"/>
      <c r="AC50" s="192"/>
      <c r="AD50" s="234"/>
      <c r="AE50" s="192"/>
      <c r="AF50" s="234"/>
      <c r="AG50" s="192"/>
      <c r="AH50" s="234"/>
      <c r="AI50" s="386">
        <f t="shared" si="18"/>
        <v>0</v>
      </c>
      <c r="AJ50" s="387">
        <f t="shared" si="19"/>
        <v>0</v>
      </c>
      <c r="AK50" s="801">
        <f t="shared" si="13"/>
        <v>0</v>
      </c>
      <c r="AL50" s="957" t="s">
        <v>1183</v>
      </c>
    </row>
    <row r="51" spans="1:38" ht="12.75" customHeight="1" x14ac:dyDescent="0.2">
      <c r="A51" s="932" t="s">
        <v>1551</v>
      </c>
      <c r="B51" s="334" t="s">
        <v>598</v>
      </c>
      <c r="C51" s="816">
        <f t="shared" si="14"/>
        <v>0</v>
      </c>
      <c r="D51" s="818">
        <f t="shared" si="15"/>
        <v>0</v>
      </c>
      <c r="E51" s="812">
        <f t="shared" si="16"/>
        <v>0</v>
      </c>
      <c r="F51" s="813">
        <f t="shared" si="17"/>
        <v>0</v>
      </c>
      <c r="G51" s="812">
        <f t="shared" si="4"/>
        <v>0</v>
      </c>
      <c r="H51" s="813">
        <f t="shared" si="5"/>
        <v>0</v>
      </c>
      <c r="I51" s="812">
        <f t="shared" si="6"/>
        <v>0</v>
      </c>
      <c r="J51" s="814">
        <f t="shared" si="7"/>
        <v>0</v>
      </c>
      <c r="K51" s="386">
        <f t="shared" si="20"/>
        <v>0</v>
      </c>
      <c r="L51" s="387">
        <f t="shared" si="21"/>
        <v>0</v>
      </c>
      <c r="M51" s="801">
        <f t="shared" si="12"/>
        <v>0</v>
      </c>
      <c r="N51" s="895" t="s">
        <v>507</v>
      </c>
      <c r="AA51" s="306"/>
      <c r="AB51" s="307"/>
      <c r="AC51" s="192"/>
      <c r="AD51" s="234"/>
      <c r="AE51" s="192"/>
      <c r="AF51" s="234"/>
      <c r="AG51" s="192"/>
      <c r="AH51" s="235"/>
      <c r="AI51" s="386">
        <f t="shared" si="18"/>
        <v>0</v>
      </c>
      <c r="AJ51" s="387">
        <f t="shared" si="19"/>
        <v>0</v>
      </c>
      <c r="AK51" s="801">
        <f t="shared" si="13"/>
        <v>0</v>
      </c>
      <c r="AL51" s="957" t="s">
        <v>1183</v>
      </c>
    </row>
    <row r="52" spans="1:38" ht="12.75" customHeight="1" x14ac:dyDescent="0.2">
      <c r="A52" s="932" t="s">
        <v>1552</v>
      </c>
      <c r="B52" s="334" t="s">
        <v>599</v>
      </c>
      <c r="C52" s="816">
        <f t="shared" si="14"/>
        <v>0</v>
      </c>
      <c r="D52" s="818">
        <f t="shared" si="15"/>
        <v>0</v>
      </c>
      <c r="E52" s="812">
        <f t="shared" si="16"/>
        <v>0</v>
      </c>
      <c r="F52" s="813">
        <f t="shared" si="17"/>
        <v>0</v>
      </c>
      <c r="G52" s="812">
        <f t="shared" si="4"/>
        <v>0</v>
      </c>
      <c r="H52" s="813">
        <f t="shared" si="5"/>
        <v>0</v>
      </c>
      <c r="I52" s="812">
        <f t="shared" si="6"/>
        <v>0</v>
      </c>
      <c r="J52" s="814">
        <f t="shared" si="7"/>
        <v>0</v>
      </c>
      <c r="K52" s="386">
        <f t="shared" si="20"/>
        <v>0</v>
      </c>
      <c r="L52" s="387">
        <f t="shared" si="21"/>
        <v>0</v>
      </c>
      <c r="M52" s="801">
        <f t="shared" si="12"/>
        <v>0</v>
      </c>
      <c r="N52" s="895" t="s">
        <v>507</v>
      </c>
      <c r="AA52" s="306"/>
      <c r="AB52" s="307"/>
      <c r="AC52" s="192"/>
      <c r="AD52" s="234"/>
      <c r="AE52" s="192"/>
      <c r="AF52" s="234"/>
      <c r="AG52" s="192"/>
      <c r="AH52" s="235"/>
      <c r="AI52" s="386">
        <f t="shared" si="18"/>
        <v>0</v>
      </c>
      <c r="AJ52" s="387">
        <f t="shared" si="19"/>
        <v>0</v>
      </c>
      <c r="AK52" s="801">
        <f t="shared" si="13"/>
        <v>0</v>
      </c>
      <c r="AL52" s="957" t="s">
        <v>1183</v>
      </c>
    </row>
    <row r="53" spans="1:38" ht="12.75" customHeight="1" x14ac:dyDescent="0.2">
      <c r="A53" s="932" t="s">
        <v>1553</v>
      </c>
      <c r="B53" s="334" t="s">
        <v>600</v>
      </c>
      <c r="C53" s="816">
        <f t="shared" si="14"/>
        <v>0</v>
      </c>
      <c r="D53" s="818">
        <f t="shared" si="15"/>
        <v>0</v>
      </c>
      <c r="E53" s="812">
        <f t="shared" si="16"/>
        <v>0</v>
      </c>
      <c r="F53" s="813">
        <f t="shared" si="17"/>
        <v>0</v>
      </c>
      <c r="G53" s="812">
        <f t="shared" si="4"/>
        <v>0</v>
      </c>
      <c r="H53" s="813">
        <f t="shared" si="5"/>
        <v>0</v>
      </c>
      <c r="I53" s="812">
        <f t="shared" si="6"/>
        <v>0</v>
      </c>
      <c r="J53" s="814">
        <f t="shared" si="7"/>
        <v>0</v>
      </c>
      <c r="K53" s="386">
        <f t="shared" si="20"/>
        <v>0</v>
      </c>
      <c r="L53" s="387">
        <f t="shared" si="21"/>
        <v>0</v>
      </c>
      <c r="M53" s="801">
        <f t="shared" si="12"/>
        <v>0</v>
      </c>
      <c r="N53" s="895" t="s">
        <v>507</v>
      </c>
      <c r="AA53" s="306"/>
      <c r="AB53" s="307"/>
      <c r="AC53" s="192"/>
      <c r="AD53" s="234"/>
      <c r="AE53" s="192"/>
      <c r="AF53" s="234"/>
      <c r="AG53" s="192"/>
      <c r="AH53" s="235"/>
      <c r="AI53" s="386">
        <f t="shared" si="18"/>
        <v>0</v>
      </c>
      <c r="AJ53" s="387">
        <f t="shared" si="19"/>
        <v>0</v>
      </c>
      <c r="AK53" s="801">
        <f t="shared" si="13"/>
        <v>0</v>
      </c>
      <c r="AL53" s="957" t="s">
        <v>1183</v>
      </c>
    </row>
    <row r="54" spans="1:38" ht="12.75" customHeight="1" x14ac:dyDescent="0.2">
      <c r="A54" s="932" t="s">
        <v>1554</v>
      </c>
      <c r="B54" s="334" t="s">
        <v>601</v>
      </c>
      <c r="C54" s="816">
        <f t="shared" si="14"/>
        <v>0</v>
      </c>
      <c r="D54" s="818">
        <f t="shared" si="15"/>
        <v>0</v>
      </c>
      <c r="E54" s="812">
        <f t="shared" si="16"/>
        <v>0</v>
      </c>
      <c r="F54" s="813">
        <f t="shared" si="17"/>
        <v>0</v>
      </c>
      <c r="G54" s="812">
        <f t="shared" si="4"/>
        <v>0</v>
      </c>
      <c r="H54" s="813">
        <f t="shared" si="5"/>
        <v>0</v>
      </c>
      <c r="I54" s="812">
        <f t="shared" si="6"/>
        <v>0</v>
      </c>
      <c r="J54" s="814">
        <f t="shared" si="7"/>
        <v>0</v>
      </c>
      <c r="K54" s="386">
        <f t="shared" si="20"/>
        <v>0</v>
      </c>
      <c r="L54" s="387">
        <f t="shared" si="21"/>
        <v>0</v>
      </c>
      <c r="M54" s="801">
        <f t="shared" si="12"/>
        <v>0</v>
      </c>
      <c r="N54" s="895" t="s">
        <v>507</v>
      </c>
      <c r="AA54" s="306"/>
      <c r="AB54" s="307"/>
      <c r="AC54" s="192"/>
      <c r="AD54" s="234"/>
      <c r="AE54" s="192"/>
      <c r="AF54" s="234"/>
      <c r="AG54" s="192"/>
      <c r="AH54" s="235"/>
      <c r="AI54" s="386">
        <f t="shared" si="18"/>
        <v>0</v>
      </c>
      <c r="AJ54" s="387">
        <f t="shared" si="19"/>
        <v>0</v>
      </c>
      <c r="AK54" s="801">
        <f t="shared" si="13"/>
        <v>0</v>
      </c>
      <c r="AL54" s="957" t="s">
        <v>1183</v>
      </c>
    </row>
    <row r="55" spans="1:38" ht="12.75" customHeight="1" x14ac:dyDescent="0.2">
      <c r="A55" s="932" t="s">
        <v>1555</v>
      </c>
      <c r="B55" s="334" t="s">
        <v>602</v>
      </c>
      <c r="C55" s="816">
        <f t="shared" si="14"/>
        <v>0</v>
      </c>
      <c r="D55" s="818">
        <f t="shared" si="15"/>
        <v>0</v>
      </c>
      <c r="E55" s="812">
        <f t="shared" si="16"/>
        <v>0</v>
      </c>
      <c r="F55" s="813">
        <f t="shared" si="17"/>
        <v>0</v>
      </c>
      <c r="G55" s="812">
        <f t="shared" si="4"/>
        <v>0</v>
      </c>
      <c r="H55" s="813">
        <f t="shared" si="5"/>
        <v>0</v>
      </c>
      <c r="I55" s="812">
        <f t="shared" si="6"/>
        <v>0</v>
      </c>
      <c r="J55" s="814">
        <f t="shared" si="7"/>
        <v>0</v>
      </c>
      <c r="K55" s="386">
        <f t="shared" si="20"/>
        <v>0</v>
      </c>
      <c r="L55" s="387">
        <f t="shared" si="21"/>
        <v>0</v>
      </c>
      <c r="M55" s="801">
        <f t="shared" si="12"/>
        <v>0</v>
      </c>
      <c r="N55" s="895" t="s">
        <v>507</v>
      </c>
      <c r="AA55" s="306"/>
      <c r="AB55" s="307"/>
      <c r="AC55" s="192"/>
      <c r="AD55" s="234"/>
      <c r="AE55" s="192"/>
      <c r="AF55" s="234"/>
      <c r="AG55" s="192"/>
      <c r="AH55" s="235"/>
      <c r="AI55" s="386">
        <f t="shared" si="18"/>
        <v>0</v>
      </c>
      <c r="AJ55" s="387">
        <f t="shared" si="19"/>
        <v>0</v>
      </c>
      <c r="AK55" s="801">
        <f t="shared" si="13"/>
        <v>0</v>
      </c>
      <c r="AL55" s="957" t="s">
        <v>1183</v>
      </c>
    </row>
    <row r="56" spans="1:38" ht="12.75" customHeight="1" x14ac:dyDescent="0.2">
      <c r="A56" s="932" t="s">
        <v>1556</v>
      </c>
      <c r="B56" s="334" t="s">
        <v>603</v>
      </c>
      <c r="C56" s="816">
        <f t="shared" si="14"/>
        <v>0</v>
      </c>
      <c r="D56" s="818">
        <f t="shared" si="15"/>
        <v>0</v>
      </c>
      <c r="E56" s="812">
        <f t="shared" si="16"/>
        <v>0</v>
      </c>
      <c r="F56" s="813">
        <f t="shared" si="17"/>
        <v>0</v>
      </c>
      <c r="G56" s="812">
        <f t="shared" si="4"/>
        <v>0</v>
      </c>
      <c r="H56" s="813">
        <f t="shared" si="5"/>
        <v>0</v>
      </c>
      <c r="I56" s="812">
        <f t="shared" si="6"/>
        <v>0</v>
      </c>
      <c r="J56" s="814">
        <f t="shared" si="7"/>
        <v>0</v>
      </c>
      <c r="K56" s="386">
        <f t="shared" si="20"/>
        <v>0</v>
      </c>
      <c r="L56" s="387">
        <f t="shared" si="21"/>
        <v>0</v>
      </c>
      <c r="M56" s="801">
        <f t="shared" si="12"/>
        <v>0</v>
      </c>
      <c r="N56" s="895" t="s">
        <v>507</v>
      </c>
      <c r="AA56" s="306"/>
      <c r="AB56" s="307"/>
      <c r="AC56" s="192"/>
      <c r="AD56" s="234"/>
      <c r="AE56" s="192"/>
      <c r="AF56" s="234"/>
      <c r="AG56" s="192"/>
      <c r="AH56" s="235"/>
      <c r="AI56" s="386">
        <f t="shared" si="18"/>
        <v>0</v>
      </c>
      <c r="AJ56" s="387">
        <f t="shared" si="19"/>
        <v>0</v>
      </c>
      <c r="AK56" s="801">
        <f t="shared" si="13"/>
        <v>0</v>
      </c>
      <c r="AL56" s="957" t="s">
        <v>1183</v>
      </c>
    </row>
    <row r="57" spans="1:38" ht="12.75" customHeight="1" x14ac:dyDescent="0.2">
      <c r="A57" s="932" t="s">
        <v>1557</v>
      </c>
      <c r="B57" s="334" t="s">
        <v>604</v>
      </c>
      <c r="C57" s="816">
        <f t="shared" si="14"/>
        <v>0</v>
      </c>
      <c r="D57" s="818">
        <f t="shared" si="15"/>
        <v>0</v>
      </c>
      <c r="E57" s="812">
        <f t="shared" si="16"/>
        <v>0</v>
      </c>
      <c r="F57" s="813">
        <f t="shared" si="17"/>
        <v>0</v>
      </c>
      <c r="G57" s="812">
        <f t="shared" si="4"/>
        <v>0</v>
      </c>
      <c r="H57" s="813">
        <f t="shared" si="5"/>
        <v>0</v>
      </c>
      <c r="I57" s="812">
        <f t="shared" si="6"/>
        <v>0</v>
      </c>
      <c r="J57" s="814">
        <f t="shared" si="7"/>
        <v>0</v>
      </c>
      <c r="K57" s="386">
        <f t="shared" si="20"/>
        <v>0</v>
      </c>
      <c r="L57" s="387">
        <f t="shared" si="21"/>
        <v>0</v>
      </c>
      <c r="M57" s="801">
        <f t="shared" si="12"/>
        <v>0</v>
      </c>
      <c r="N57" s="895" t="s">
        <v>507</v>
      </c>
      <c r="AA57" s="306"/>
      <c r="AB57" s="307"/>
      <c r="AC57" s="192"/>
      <c r="AD57" s="234"/>
      <c r="AE57" s="192"/>
      <c r="AF57" s="234"/>
      <c r="AG57" s="192"/>
      <c r="AH57" s="235"/>
      <c r="AI57" s="386">
        <f t="shared" si="18"/>
        <v>0</v>
      </c>
      <c r="AJ57" s="387">
        <f t="shared" si="19"/>
        <v>0</v>
      </c>
      <c r="AK57" s="801">
        <f t="shared" si="13"/>
        <v>0</v>
      </c>
      <c r="AL57" s="957" t="s">
        <v>1183</v>
      </c>
    </row>
    <row r="58" spans="1:38" ht="12.75" customHeight="1" x14ac:dyDescent="0.2">
      <c r="A58" s="932" t="s">
        <v>1558</v>
      </c>
      <c r="B58" s="334" t="s">
        <v>605</v>
      </c>
      <c r="C58" s="816">
        <f t="shared" si="14"/>
        <v>0</v>
      </c>
      <c r="D58" s="818">
        <f t="shared" si="15"/>
        <v>0</v>
      </c>
      <c r="E58" s="812">
        <f t="shared" si="16"/>
        <v>0</v>
      </c>
      <c r="F58" s="813">
        <f t="shared" si="17"/>
        <v>0</v>
      </c>
      <c r="G58" s="812">
        <f t="shared" si="4"/>
        <v>0</v>
      </c>
      <c r="H58" s="813">
        <f t="shared" si="5"/>
        <v>0</v>
      </c>
      <c r="I58" s="812">
        <f t="shared" si="6"/>
        <v>0</v>
      </c>
      <c r="J58" s="814">
        <f t="shared" si="7"/>
        <v>0</v>
      </c>
      <c r="K58" s="386">
        <f t="shared" si="20"/>
        <v>0</v>
      </c>
      <c r="L58" s="387">
        <f t="shared" si="21"/>
        <v>0</v>
      </c>
      <c r="M58" s="801">
        <f t="shared" si="12"/>
        <v>0</v>
      </c>
      <c r="N58" s="895" t="s">
        <v>507</v>
      </c>
      <c r="AA58" s="306"/>
      <c r="AB58" s="307"/>
      <c r="AC58" s="192"/>
      <c r="AD58" s="234"/>
      <c r="AE58" s="192"/>
      <c r="AF58" s="234"/>
      <c r="AG58" s="192"/>
      <c r="AH58" s="235"/>
      <c r="AI58" s="386">
        <f t="shared" si="18"/>
        <v>0</v>
      </c>
      <c r="AJ58" s="387">
        <f t="shared" si="19"/>
        <v>0</v>
      </c>
      <c r="AK58" s="801">
        <f t="shared" si="13"/>
        <v>0</v>
      </c>
      <c r="AL58" s="957" t="s">
        <v>1183</v>
      </c>
    </row>
    <row r="59" spans="1:38" ht="12.75" customHeight="1" x14ac:dyDescent="0.2">
      <c r="A59" s="932" t="s">
        <v>1559</v>
      </c>
      <c r="B59" s="334" t="s">
        <v>606</v>
      </c>
      <c r="C59" s="816">
        <f t="shared" si="14"/>
        <v>0</v>
      </c>
      <c r="D59" s="818">
        <f t="shared" si="15"/>
        <v>0</v>
      </c>
      <c r="E59" s="812">
        <f t="shared" si="16"/>
        <v>0</v>
      </c>
      <c r="F59" s="813">
        <f t="shared" si="17"/>
        <v>0</v>
      </c>
      <c r="G59" s="812">
        <f t="shared" si="4"/>
        <v>0</v>
      </c>
      <c r="H59" s="813">
        <f t="shared" si="5"/>
        <v>0</v>
      </c>
      <c r="I59" s="812">
        <f t="shared" si="6"/>
        <v>0</v>
      </c>
      <c r="J59" s="814">
        <f t="shared" si="7"/>
        <v>0</v>
      </c>
      <c r="K59" s="386">
        <f t="shared" si="20"/>
        <v>0</v>
      </c>
      <c r="L59" s="387">
        <f t="shared" si="21"/>
        <v>0</v>
      </c>
      <c r="M59" s="801">
        <f t="shared" si="12"/>
        <v>0</v>
      </c>
      <c r="N59" s="895" t="s">
        <v>507</v>
      </c>
      <c r="AA59" s="306"/>
      <c r="AB59" s="307"/>
      <c r="AC59" s="192"/>
      <c r="AD59" s="234"/>
      <c r="AE59" s="192"/>
      <c r="AF59" s="234"/>
      <c r="AG59" s="192"/>
      <c r="AH59" s="235"/>
      <c r="AI59" s="386">
        <f t="shared" si="18"/>
        <v>0</v>
      </c>
      <c r="AJ59" s="387">
        <f t="shared" si="19"/>
        <v>0</v>
      </c>
      <c r="AK59" s="801">
        <f t="shared" si="13"/>
        <v>0</v>
      </c>
      <c r="AL59" s="957" t="s">
        <v>1183</v>
      </c>
    </row>
    <row r="60" spans="1:38" ht="12.75" customHeight="1" x14ac:dyDescent="0.2">
      <c r="A60" s="932" t="s">
        <v>1560</v>
      </c>
      <c r="B60" s="334" t="s">
        <v>607</v>
      </c>
      <c r="C60" s="816">
        <f t="shared" si="14"/>
        <v>0</v>
      </c>
      <c r="D60" s="818">
        <f t="shared" si="15"/>
        <v>0</v>
      </c>
      <c r="E60" s="812">
        <f t="shared" si="16"/>
        <v>0</v>
      </c>
      <c r="F60" s="813">
        <f t="shared" si="17"/>
        <v>0</v>
      </c>
      <c r="G60" s="812">
        <f t="shared" si="4"/>
        <v>0</v>
      </c>
      <c r="H60" s="813">
        <f t="shared" si="5"/>
        <v>0</v>
      </c>
      <c r="I60" s="812">
        <f t="shared" si="6"/>
        <v>0</v>
      </c>
      <c r="J60" s="814">
        <f t="shared" si="7"/>
        <v>0</v>
      </c>
      <c r="K60" s="386">
        <f t="shared" si="20"/>
        <v>0</v>
      </c>
      <c r="L60" s="387">
        <f t="shared" si="21"/>
        <v>0</v>
      </c>
      <c r="M60" s="801">
        <f t="shared" si="12"/>
        <v>0</v>
      </c>
      <c r="N60" s="895" t="s">
        <v>507</v>
      </c>
      <c r="AA60" s="306"/>
      <c r="AB60" s="307"/>
      <c r="AC60" s="192"/>
      <c r="AD60" s="234"/>
      <c r="AE60" s="192"/>
      <c r="AF60" s="234"/>
      <c r="AG60" s="192"/>
      <c r="AH60" s="235"/>
      <c r="AI60" s="386">
        <f t="shared" si="18"/>
        <v>0</v>
      </c>
      <c r="AJ60" s="387">
        <f t="shared" si="19"/>
        <v>0</v>
      </c>
      <c r="AK60" s="801">
        <f t="shared" si="13"/>
        <v>0</v>
      </c>
      <c r="AL60" s="957" t="s">
        <v>1183</v>
      </c>
    </row>
    <row r="61" spans="1:38" ht="12.75" customHeight="1" x14ac:dyDescent="0.2">
      <c r="A61" s="932" t="s">
        <v>1561</v>
      </c>
      <c r="B61" s="334" t="s">
        <v>608</v>
      </c>
      <c r="C61" s="816">
        <f t="shared" si="14"/>
        <v>0</v>
      </c>
      <c r="D61" s="818">
        <f t="shared" si="15"/>
        <v>0</v>
      </c>
      <c r="E61" s="812">
        <f t="shared" si="16"/>
        <v>0</v>
      </c>
      <c r="F61" s="813">
        <f t="shared" si="17"/>
        <v>0</v>
      </c>
      <c r="G61" s="812">
        <f t="shared" si="4"/>
        <v>0</v>
      </c>
      <c r="H61" s="813">
        <f t="shared" si="5"/>
        <v>0</v>
      </c>
      <c r="I61" s="812">
        <f t="shared" si="6"/>
        <v>0</v>
      </c>
      <c r="J61" s="814">
        <f t="shared" si="7"/>
        <v>0</v>
      </c>
      <c r="K61" s="386">
        <f t="shared" si="20"/>
        <v>0</v>
      </c>
      <c r="L61" s="387">
        <f t="shared" si="21"/>
        <v>0</v>
      </c>
      <c r="M61" s="801">
        <f t="shared" si="12"/>
        <v>0</v>
      </c>
      <c r="N61" s="895" t="s">
        <v>507</v>
      </c>
      <c r="AA61" s="306"/>
      <c r="AB61" s="307"/>
      <c r="AC61" s="192"/>
      <c r="AD61" s="234"/>
      <c r="AE61" s="192"/>
      <c r="AF61" s="234"/>
      <c r="AG61" s="192"/>
      <c r="AH61" s="235"/>
      <c r="AI61" s="386">
        <f t="shared" si="18"/>
        <v>0</v>
      </c>
      <c r="AJ61" s="387">
        <f t="shared" si="19"/>
        <v>0</v>
      </c>
      <c r="AK61" s="801">
        <f t="shared" si="13"/>
        <v>0</v>
      </c>
      <c r="AL61" s="957" t="s">
        <v>1183</v>
      </c>
    </row>
    <row r="62" spans="1:38" ht="12.75" customHeight="1" x14ac:dyDescent="0.2">
      <c r="A62" s="932" t="s">
        <v>1562</v>
      </c>
      <c r="B62" s="334" t="s">
        <v>609</v>
      </c>
      <c r="C62" s="816">
        <f t="shared" si="14"/>
        <v>0</v>
      </c>
      <c r="D62" s="818">
        <f t="shared" si="15"/>
        <v>0</v>
      </c>
      <c r="E62" s="812">
        <f t="shared" si="16"/>
        <v>0</v>
      </c>
      <c r="F62" s="813">
        <f t="shared" si="17"/>
        <v>0</v>
      </c>
      <c r="G62" s="812">
        <f t="shared" si="4"/>
        <v>0</v>
      </c>
      <c r="H62" s="813">
        <f t="shared" si="5"/>
        <v>0</v>
      </c>
      <c r="I62" s="812">
        <f t="shared" si="6"/>
        <v>0</v>
      </c>
      <c r="J62" s="814">
        <f t="shared" si="7"/>
        <v>0</v>
      </c>
      <c r="K62" s="386">
        <f t="shared" si="20"/>
        <v>0</v>
      </c>
      <c r="L62" s="387">
        <f t="shared" si="21"/>
        <v>0</v>
      </c>
      <c r="M62" s="801">
        <f t="shared" si="12"/>
        <v>0</v>
      </c>
      <c r="N62" s="895" t="s">
        <v>507</v>
      </c>
      <c r="AA62" s="306"/>
      <c r="AB62" s="307"/>
      <c r="AC62" s="192"/>
      <c r="AD62" s="234"/>
      <c r="AE62" s="192"/>
      <c r="AF62" s="234"/>
      <c r="AG62" s="192"/>
      <c r="AH62" s="235"/>
      <c r="AI62" s="386">
        <f t="shared" si="18"/>
        <v>0</v>
      </c>
      <c r="AJ62" s="387">
        <f t="shared" si="19"/>
        <v>0</v>
      </c>
      <c r="AK62" s="801">
        <f t="shared" si="13"/>
        <v>0</v>
      </c>
      <c r="AL62" s="957" t="s">
        <v>1183</v>
      </c>
    </row>
    <row r="63" spans="1:38" ht="12.75" customHeight="1" x14ac:dyDescent="0.2">
      <c r="A63" s="932" t="s">
        <v>1563</v>
      </c>
      <c r="B63" s="334" t="s">
        <v>610</v>
      </c>
      <c r="C63" s="816">
        <f t="shared" si="14"/>
        <v>0</v>
      </c>
      <c r="D63" s="818">
        <f t="shared" si="15"/>
        <v>0</v>
      </c>
      <c r="E63" s="812">
        <f t="shared" si="16"/>
        <v>0</v>
      </c>
      <c r="F63" s="813">
        <f t="shared" si="17"/>
        <v>0</v>
      </c>
      <c r="G63" s="812">
        <f t="shared" si="4"/>
        <v>0</v>
      </c>
      <c r="H63" s="813">
        <f t="shared" si="5"/>
        <v>0</v>
      </c>
      <c r="I63" s="812">
        <f t="shared" si="6"/>
        <v>0</v>
      </c>
      <c r="J63" s="814">
        <f t="shared" si="7"/>
        <v>0</v>
      </c>
      <c r="K63" s="386">
        <f t="shared" si="20"/>
        <v>0</v>
      </c>
      <c r="L63" s="387">
        <f t="shared" si="21"/>
        <v>0</v>
      </c>
      <c r="M63" s="801">
        <f t="shared" si="12"/>
        <v>0</v>
      </c>
      <c r="N63" s="895" t="s">
        <v>507</v>
      </c>
      <c r="AA63" s="306"/>
      <c r="AB63" s="307"/>
      <c r="AC63" s="192"/>
      <c r="AD63" s="234"/>
      <c r="AE63" s="192"/>
      <c r="AF63" s="234"/>
      <c r="AG63" s="192"/>
      <c r="AH63" s="235"/>
      <c r="AI63" s="386">
        <f t="shared" si="18"/>
        <v>0</v>
      </c>
      <c r="AJ63" s="387">
        <f t="shared" si="19"/>
        <v>0</v>
      </c>
      <c r="AK63" s="801">
        <f t="shared" si="13"/>
        <v>0</v>
      </c>
      <c r="AL63" s="957" t="s">
        <v>1183</v>
      </c>
    </row>
    <row r="64" spans="1:38" ht="12.75" customHeight="1" x14ac:dyDescent="0.2">
      <c r="A64" s="932" t="s">
        <v>1564</v>
      </c>
      <c r="B64" s="334" t="s">
        <v>611</v>
      </c>
      <c r="C64" s="816">
        <f t="shared" si="14"/>
        <v>0</v>
      </c>
      <c r="D64" s="818">
        <f t="shared" si="15"/>
        <v>0</v>
      </c>
      <c r="E64" s="812">
        <f t="shared" si="16"/>
        <v>0</v>
      </c>
      <c r="F64" s="813">
        <f t="shared" si="17"/>
        <v>0</v>
      </c>
      <c r="G64" s="812">
        <f t="shared" si="4"/>
        <v>0</v>
      </c>
      <c r="H64" s="813">
        <f t="shared" si="5"/>
        <v>0</v>
      </c>
      <c r="I64" s="812">
        <f t="shared" si="6"/>
        <v>0</v>
      </c>
      <c r="J64" s="814">
        <f t="shared" si="7"/>
        <v>0</v>
      </c>
      <c r="K64" s="386">
        <f t="shared" si="20"/>
        <v>0</v>
      </c>
      <c r="L64" s="387">
        <f t="shared" si="21"/>
        <v>0</v>
      </c>
      <c r="M64" s="801">
        <f t="shared" si="12"/>
        <v>0</v>
      </c>
      <c r="N64" s="895" t="s">
        <v>507</v>
      </c>
      <c r="AA64" s="306"/>
      <c r="AB64" s="307"/>
      <c r="AC64" s="192"/>
      <c r="AD64" s="234"/>
      <c r="AE64" s="192"/>
      <c r="AF64" s="234"/>
      <c r="AG64" s="192"/>
      <c r="AH64" s="235"/>
      <c r="AI64" s="386">
        <f t="shared" si="18"/>
        <v>0</v>
      </c>
      <c r="AJ64" s="387">
        <f t="shared" si="19"/>
        <v>0</v>
      </c>
      <c r="AK64" s="801">
        <f t="shared" si="13"/>
        <v>0</v>
      </c>
      <c r="AL64" s="957" t="s">
        <v>1183</v>
      </c>
    </row>
    <row r="65" spans="1:38" ht="12.75" customHeight="1" x14ac:dyDescent="0.2">
      <c r="A65" s="932" t="s">
        <v>1565</v>
      </c>
      <c r="B65" s="334" t="s">
        <v>612</v>
      </c>
      <c r="C65" s="816">
        <f t="shared" si="14"/>
        <v>0</v>
      </c>
      <c r="D65" s="818">
        <f t="shared" si="15"/>
        <v>0</v>
      </c>
      <c r="E65" s="812">
        <f t="shared" si="16"/>
        <v>0</v>
      </c>
      <c r="F65" s="813">
        <f t="shared" si="17"/>
        <v>0</v>
      </c>
      <c r="G65" s="812">
        <f t="shared" si="4"/>
        <v>0</v>
      </c>
      <c r="H65" s="813">
        <f t="shared" si="5"/>
        <v>0</v>
      </c>
      <c r="I65" s="812">
        <f t="shared" si="6"/>
        <v>0</v>
      </c>
      <c r="J65" s="814">
        <f t="shared" si="7"/>
        <v>0</v>
      </c>
      <c r="K65" s="386">
        <f t="shared" si="20"/>
        <v>0</v>
      </c>
      <c r="L65" s="387">
        <f t="shared" si="21"/>
        <v>0</v>
      </c>
      <c r="M65" s="801">
        <f t="shared" si="12"/>
        <v>0</v>
      </c>
      <c r="N65" s="895" t="s">
        <v>507</v>
      </c>
      <c r="AA65" s="306"/>
      <c r="AB65" s="307"/>
      <c r="AC65" s="192"/>
      <c r="AD65" s="234"/>
      <c r="AE65" s="192"/>
      <c r="AF65" s="234"/>
      <c r="AG65" s="192"/>
      <c r="AH65" s="235"/>
      <c r="AI65" s="386">
        <f t="shared" si="18"/>
        <v>0</v>
      </c>
      <c r="AJ65" s="387">
        <f t="shared" si="19"/>
        <v>0</v>
      </c>
      <c r="AK65" s="801">
        <f t="shared" si="13"/>
        <v>0</v>
      </c>
      <c r="AL65" s="957" t="s">
        <v>1183</v>
      </c>
    </row>
    <row r="66" spans="1:38" ht="12.75" customHeight="1" x14ac:dyDescent="0.2">
      <c r="A66" s="932" t="s">
        <v>1566</v>
      </c>
      <c r="B66" s="334" t="s">
        <v>1104</v>
      </c>
      <c r="C66" s="816">
        <f t="shared" si="14"/>
        <v>0</v>
      </c>
      <c r="D66" s="818">
        <f t="shared" si="15"/>
        <v>0</v>
      </c>
      <c r="E66" s="812">
        <f t="shared" si="16"/>
        <v>0</v>
      </c>
      <c r="F66" s="813">
        <f t="shared" si="17"/>
        <v>0</v>
      </c>
      <c r="G66" s="812">
        <f t="shared" si="4"/>
        <v>0</v>
      </c>
      <c r="H66" s="813">
        <f t="shared" si="5"/>
        <v>0</v>
      </c>
      <c r="I66" s="812">
        <f t="shared" si="6"/>
        <v>0</v>
      </c>
      <c r="J66" s="814">
        <f t="shared" si="7"/>
        <v>0</v>
      </c>
      <c r="K66" s="386">
        <f t="shared" si="20"/>
        <v>0</v>
      </c>
      <c r="L66" s="387">
        <f t="shared" si="21"/>
        <v>0</v>
      </c>
      <c r="M66" s="801">
        <f t="shared" si="12"/>
        <v>0</v>
      </c>
      <c r="N66" s="895" t="s">
        <v>507</v>
      </c>
      <c r="AA66" s="306"/>
      <c r="AB66" s="307"/>
      <c r="AC66" s="192"/>
      <c r="AD66" s="234"/>
      <c r="AE66" s="192"/>
      <c r="AF66" s="234"/>
      <c r="AG66" s="192"/>
      <c r="AH66" s="235"/>
      <c r="AI66" s="386">
        <f t="shared" si="18"/>
        <v>0</v>
      </c>
      <c r="AJ66" s="387">
        <f t="shared" si="19"/>
        <v>0</v>
      </c>
      <c r="AK66" s="801">
        <f t="shared" si="13"/>
        <v>0</v>
      </c>
      <c r="AL66" s="957" t="s">
        <v>1184</v>
      </c>
    </row>
    <row r="67" spans="1:38" ht="12.75" customHeight="1" x14ac:dyDescent="0.2">
      <c r="A67" s="932" t="s">
        <v>1567</v>
      </c>
      <c r="B67" s="334" t="s">
        <v>1105</v>
      </c>
      <c r="C67" s="816">
        <f t="shared" si="14"/>
        <v>0</v>
      </c>
      <c r="D67" s="818">
        <f t="shared" si="15"/>
        <v>0</v>
      </c>
      <c r="E67" s="812">
        <f t="shared" si="16"/>
        <v>0</v>
      </c>
      <c r="F67" s="813">
        <f t="shared" si="17"/>
        <v>0</v>
      </c>
      <c r="G67" s="812">
        <f t="shared" si="4"/>
        <v>0</v>
      </c>
      <c r="H67" s="813">
        <f t="shared" si="5"/>
        <v>0</v>
      </c>
      <c r="I67" s="812">
        <f t="shared" si="6"/>
        <v>0</v>
      </c>
      <c r="J67" s="814">
        <f t="shared" si="7"/>
        <v>0</v>
      </c>
      <c r="K67" s="386">
        <f>E67+G67+I67</f>
        <v>0</v>
      </c>
      <c r="L67" s="387">
        <f>F67+H67+J67</f>
        <v>0</v>
      </c>
      <c r="M67" s="801">
        <f t="shared" si="12"/>
        <v>0</v>
      </c>
      <c r="N67" s="895" t="s">
        <v>507</v>
      </c>
      <c r="AA67" s="306"/>
      <c r="AB67" s="307"/>
      <c r="AC67" s="192"/>
      <c r="AD67" s="234"/>
      <c r="AE67" s="192"/>
      <c r="AF67" s="234"/>
      <c r="AG67" s="192"/>
      <c r="AH67" s="235"/>
      <c r="AI67" s="386">
        <f t="shared" si="18"/>
        <v>0</v>
      </c>
      <c r="AJ67" s="387">
        <f t="shared" si="19"/>
        <v>0</v>
      </c>
      <c r="AK67" s="801">
        <f t="shared" si="13"/>
        <v>0</v>
      </c>
      <c r="AL67" s="957" t="s">
        <v>1184</v>
      </c>
    </row>
    <row r="68" spans="1:38" ht="12.75" customHeight="1" x14ac:dyDescent="0.2">
      <c r="A68" s="932" t="s">
        <v>1568</v>
      </c>
      <c r="B68" s="334" t="s">
        <v>1106</v>
      </c>
      <c r="C68" s="816">
        <f t="shared" si="14"/>
        <v>0</v>
      </c>
      <c r="D68" s="818">
        <f t="shared" si="15"/>
        <v>0</v>
      </c>
      <c r="E68" s="812">
        <f t="shared" si="16"/>
        <v>0</v>
      </c>
      <c r="F68" s="813">
        <f t="shared" si="17"/>
        <v>0</v>
      </c>
      <c r="G68" s="812">
        <f t="shared" si="4"/>
        <v>0</v>
      </c>
      <c r="H68" s="813">
        <f t="shared" si="5"/>
        <v>0</v>
      </c>
      <c r="I68" s="812">
        <f t="shared" si="6"/>
        <v>0</v>
      </c>
      <c r="J68" s="814">
        <f t="shared" si="7"/>
        <v>0</v>
      </c>
      <c r="K68" s="386">
        <f t="shared" si="20"/>
        <v>0</v>
      </c>
      <c r="L68" s="387">
        <f t="shared" si="21"/>
        <v>0</v>
      </c>
      <c r="M68" s="801">
        <f t="shared" si="12"/>
        <v>0</v>
      </c>
      <c r="N68" s="895" t="s">
        <v>507</v>
      </c>
      <c r="AA68" s="306"/>
      <c r="AB68" s="307"/>
      <c r="AC68" s="192"/>
      <c r="AD68" s="234"/>
      <c r="AE68" s="192"/>
      <c r="AF68" s="234"/>
      <c r="AG68" s="192"/>
      <c r="AH68" s="235"/>
      <c r="AI68" s="386">
        <f t="shared" si="18"/>
        <v>0</v>
      </c>
      <c r="AJ68" s="387">
        <f t="shared" si="19"/>
        <v>0</v>
      </c>
      <c r="AK68" s="801">
        <f t="shared" si="13"/>
        <v>0</v>
      </c>
      <c r="AL68" s="957" t="s">
        <v>1184</v>
      </c>
    </row>
    <row r="69" spans="1:38" ht="12.75" customHeight="1" x14ac:dyDescent="0.2">
      <c r="A69" s="932" t="s">
        <v>1569</v>
      </c>
      <c r="B69" s="334" t="s">
        <v>1107</v>
      </c>
      <c r="C69" s="816">
        <f t="shared" si="14"/>
        <v>0</v>
      </c>
      <c r="D69" s="818">
        <f t="shared" si="15"/>
        <v>0</v>
      </c>
      <c r="E69" s="812">
        <f t="shared" si="16"/>
        <v>0</v>
      </c>
      <c r="F69" s="813">
        <f t="shared" si="17"/>
        <v>0</v>
      </c>
      <c r="G69" s="812">
        <f t="shared" si="4"/>
        <v>0</v>
      </c>
      <c r="H69" s="813">
        <f t="shared" si="5"/>
        <v>0</v>
      </c>
      <c r="I69" s="812">
        <f t="shared" si="6"/>
        <v>0</v>
      </c>
      <c r="J69" s="814">
        <f t="shared" si="7"/>
        <v>0</v>
      </c>
      <c r="K69" s="386">
        <f t="shared" si="20"/>
        <v>0</v>
      </c>
      <c r="L69" s="387">
        <f t="shared" si="21"/>
        <v>0</v>
      </c>
      <c r="M69" s="801">
        <f t="shared" si="12"/>
        <v>0</v>
      </c>
      <c r="N69" s="895" t="s">
        <v>507</v>
      </c>
      <c r="AA69" s="306"/>
      <c r="AB69" s="307"/>
      <c r="AC69" s="192"/>
      <c r="AD69" s="234"/>
      <c r="AE69" s="192"/>
      <c r="AF69" s="234"/>
      <c r="AG69" s="192"/>
      <c r="AH69" s="235"/>
      <c r="AI69" s="386">
        <f t="shared" si="18"/>
        <v>0</v>
      </c>
      <c r="AJ69" s="387">
        <f t="shared" si="19"/>
        <v>0</v>
      </c>
      <c r="AK69" s="801">
        <f t="shared" si="13"/>
        <v>0</v>
      </c>
      <c r="AL69" s="957" t="s">
        <v>1184</v>
      </c>
    </row>
    <row r="70" spans="1:38" ht="12.75" customHeight="1" x14ac:dyDescent="0.2">
      <c r="A70" s="932" t="s">
        <v>1570</v>
      </c>
      <c r="B70" s="334" t="s">
        <v>1108</v>
      </c>
      <c r="C70" s="816">
        <f t="shared" ref="C70:C101" si="22">ROUND(AA70,0)</f>
        <v>0</v>
      </c>
      <c r="D70" s="818">
        <f t="shared" ref="D70:D101" si="23">ROUND(AB70,0)</f>
        <v>0</v>
      </c>
      <c r="E70" s="812">
        <f t="shared" ref="E70:E101" si="24">ROUND(AC70,0)</f>
        <v>0</v>
      </c>
      <c r="F70" s="813">
        <f t="shared" ref="F70:F101" si="25">ROUND(AD70,0)</f>
        <v>0</v>
      </c>
      <c r="G70" s="812">
        <f t="shared" ref="G70:G130" si="26">ROUND(AE70,0)</f>
        <v>0</v>
      </c>
      <c r="H70" s="813">
        <f t="shared" ref="H70:H130" si="27">ROUND(AF70,0)</f>
        <v>0</v>
      </c>
      <c r="I70" s="812">
        <f t="shared" ref="I70:I130" si="28">ROUND(AG70,0)</f>
        <v>0</v>
      </c>
      <c r="J70" s="814">
        <f t="shared" ref="J70:J130" si="29">ROUND(AH70,0)</f>
        <v>0</v>
      </c>
      <c r="K70" s="386">
        <f t="shared" si="20"/>
        <v>0</v>
      </c>
      <c r="L70" s="387">
        <f t="shared" si="21"/>
        <v>0</v>
      </c>
      <c r="M70" s="801">
        <f t="shared" si="12"/>
        <v>0</v>
      </c>
      <c r="N70" s="895" t="s">
        <v>507</v>
      </c>
      <c r="AA70" s="306"/>
      <c r="AB70" s="307"/>
      <c r="AC70" s="192"/>
      <c r="AD70" s="234"/>
      <c r="AE70" s="192"/>
      <c r="AF70" s="234"/>
      <c r="AG70" s="192"/>
      <c r="AH70" s="235"/>
      <c r="AI70" s="386">
        <f t="shared" ref="AI70:AI101" si="30">AC70+AE70+AG70</f>
        <v>0</v>
      </c>
      <c r="AJ70" s="387">
        <f t="shared" ref="AJ70:AJ101" si="31">AD70+AF70+AH70</f>
        <v>0</v>
      </c>
      <c r="AK70" s="801">
        <f t="shared" si="13"/>
        <v>0</v>
      </c>
      <c r="AL70" s="957" t="s">
        <v>1184</v>
      </c>
    </row>
    <row r="71" spans="1:38" ht="12.75" customHeight="1" x14ac:dyDescent="0.2">
      <c r="A71" s="932" t="s">
        <v>1571</v>
      </c>
      <c r="B71" s="334" t="s">
        <v>1109</v>
      </c>
      <c r="C71" s="816">
        <f t="shared" si="22"/>
        <v>0</v>
      </c>
      <c r="D71" s="818">
        <f t="shared" si="23"/>
        <v>0</v>
      </c>
      <c r="E71" s="812">
        <f t="shared" si="24"/>
        <v>0</v>
      </c>
      <c r="F71" s="813">
        <f t="shared" si="25"/>
        <v>0</v>
      </c>
      <c r="G71" s="812">
        <f t="shared" si="26"/>
        <v>0</v>
      </c>
      <c r="H71" s="813">
        <f t="shared" si="27"/>
        <v>0</v>
      </c>
      <c r="I71" s="812">
        <f t="shared" si="28"/>
        <v>0</v>
      </c>
      <c r="J71" s="814">
        <f t="shared" si="29"/>
        <v>0</v>
      </c>
      <c r="K71" s="386">
        <f t="shared" si="20"/>
        <v>0</v>
      </c>
      <c r="L71" s="387">
        <f t="shared" si="21"/>
        <v>0</v>
      </c>
      <c r="M71" s="801">
        <f t="shared" ref="M71:M136" si="32">IF((K71+L71)&gt;0,1,0)</f>
        <v>0</v>
      </c>
      <c r="N71" s="895" t="s">
        <v>507</v>
      </c>
      <c r="AA71" s="306"/>
      <c r="AB71" s="307"/>
      <c r="AC71" s="192"/>
      <c r="AD71" s="234"/>
      <c r="AE71" s="192"/>
      <c r="AF71" s="234"/>
      <c r="AG71" s="192"/>
      <c r="AH71" s="235"/>
      <c r="AI71" s="386">
        <f t="shared" si="30"/>
        <v>0</v>
      </c>
      <c r="AJ71" s="387">
        <f t="shared" si="31"/>
        <v>0</v>
      </c>
      <c r="AK71" s="801">
        <f t="shared" ref="AK71:AK138" si="33">IF((AI71+AJ71)&gt;0,1,0)</f>
        <v>0</v>
      </c>
      <c r="AL71" s="957" t="s">
        <v>1184</v>
      </c>
    </row>
    <row r="72" spans="1:38" ht="12.75" customHeight="1" x14ac:dyDescent="0.2">
      <c r="A72" s="932" t="s">
        <v>1572</v>
      </c>
      <c r="B72" s="334" t="s">
        <v>1110</v>
      </c>
      <c r="C72" s="816">
        <f t="shared" si="22"/>
        <v>0</v>
      </c>
      <c r="D72" s="818">
        <f t="shared" si="23"/>
        <v>0</v>
      </c>
      <c r="E72" s="812">
        <f t="shared" si="24"/>
        <v>0</v>
      </c>
      <c r="F72" s="813">
        <f t="shared" si="25"/>
        <v>0</v>
      </c>
      <c r="G72" s="812">
        <f t="shared" si="26"/>
        <v>0</v>
      </c>
      <c r="H72" s="813">
        <f t="shared" si="27"/>
        <v>0</v>
      </c>
      <c r="I72" s="812">
        <f t="shared" si="28"/>
        <v>0</v>
      </c>
      <c r="J72" s="814">
        <f t="shared" si="29"/>
        <v>0</v>
      </c>
      <c r="K72" s="386">
        <f t="shared" si="20"/>
        <v>0</v>
      </c>
      <c r="L72" s="387">
        <f t="shared" si="21"/>
        <v>0</v>
      </c>
      <c r="M72" s="801">
        <f t="shared" si="32"/>
        <v>0</v>
      </c>
      <c r="N72" s="895" t="s">
        <v>507</v>
      </c>
      <c r="AA72" s="306"/>
      <c r="AB72" s="307"/>
      <c r="AC72" s="192"/>
      <c r="AD72" s="234"/>
      <c r="AE72" s="192"/>
      <c r="AF72" s="234"/>
      <c r="AG72" s="192"/>
      <c r="AH72" s="235"/>
      <c r="AI72" s="386">
        <f t="shared" si="30"/>
        <v>0</v>
      </c>
      <c r="AJ72" s="387">
        <f t="shared" si="31"/>
        <v>0</v>
      </c>
      <c r="AK72" s="801">
        <f t="shared" si="33"/>
        <v>0</v>
      </c>
      <c r="AL72" s="957" t="s">
        <v>1184</v>
      </c>
    </row>
    <row r="73" spans="1:38" ht="12.75" customHeight="1" x14ac:dyDescent="0.2">
      <c r="A73" s="932" t="s">
        <v>1573</v>
      </c>
      <c r="B73" s="334" t="s">
        <v>1111</v>
      </c>
      <c r="C73" s="816">
        <f t="shared" si="22"/>
        <v>0</v>
      </c>
      <c r="D73" s="818">
        <f t="shared" si="23"/>
        <v>0</v>
      </c>
      <c r="E73" s="812">
        <f t="shared" si="24"/>
        <v>0</v>
      </c>
      <c r="F73" s="813">
        <f t="shared" si="25"/>
        <v>0</v>
      </c>
      <c r="G73" s="812">
        <f t="shared" si="26"/>
        <v>0</v>
      </c>
      <c r="H73" s="813">
        <f t="shared" si="27"/>
        <v>0</v>
      </c>
      <c r="I73" s="812">
        <f t="shared" si="28"/>
        <v>0</v>
      </c>
      <c r="J73" s="814">
        <f t="shared" si="29"/>
        <v>0</v>
      </c>
      <c r="K73" s="386">
        <f t="shared" si="20"/>
        <v>0</v>
      </c>
      <c r="L73" s="387">
        <f t="shared" si="21"/>
        <v>0</v>
      </c>
      <c r="M73" s="801">
        <f t="shared" si="32"/>
        <v>0</v>
      </c>
      <c r="N73" s="895" t="s">
        <v>507</v>
      </c>
      <c r="AA73" s="306"/>
      <c r="AB73" s="307"/>
      <c r="AC73" s="192"/>
      <c r="AD73" s="234"/>
      <c r="AE73" s="192"/>
      <c r="AF73" s="234"/>
      <c r="AG73" s="192"/>
      <c r="AH73" s="235"/>
      <c r="AI73" s="386">
        <f t="shared" si="30"/>
        <v>0</v>
      </c>
      <c r="AJ73" s="387">
        <f t="shared" si="31"/>
        <v>0</v>
      </c>
      <c r="AK73" s="801">
        <f t="shared" si="33"/>
        <v>0</v>
      </c>
      <c r="AL73" s="957" t="s">
        <v>1184</v>
      </c>
    </row>
    <row r="74" spans="1:38" ht="12.75" customHeight="1" x14ac:dyDescent="0.2">
      <c r="A74" s="932" t="s">
        <v>1574</v>
      </c>
      <c r="B74" s="334" t="s">
        <v>1112</v>
      </c>
      <c r="C74" s="816">
        <f t="shared" si="22"/>
        <v>0</v>
      </c>
      <c r="D74" s="818">
        <f t="shared" si="23"/>
        <v>0</v>
      </c>
      <c r="E74" s="812">
        <f t="shared" si="24"/>
        <v>0</v>
      </c>
      <c r="F74" s="813">
        <f t="shared" si="25"/>
        <v>0</v>
      </c>
      <c r="G74" s="812">
        <f t="shared" si="26"/>
        <v>0</v>
      </c>
      <c r="H74" s="813">
        <f t="shared" si="27"/>
        <v>0</v>
      </c>
      <c r="I74" s="812">
        <f t="shared" si="28"/>
        <v>0</v>
      </c>
      <c r="J74" s="814">
        <f t="shared" si="29"/>
        <v>0</v>
      </c>
      <c r="K74" s="386">
        <f t="shared" si="20"/>
        <v>0</v>
      </c>
      <c r="L74" s="387">
        <f t="shared" si="21"/>
        <v>0</v>
      </c>
      <c r="M74" s="801">
        <f t="shared" si="32"/>
        <v>0</v>
      </c>
      <c r="N74" s="895" t="s">
        <v>507</v>
      </c>
      <c r="AA74" s="306"/>
      <c r="AB74" s="307"/>
      <c r="AC74" s="192"/>
      <c r="AD74" s="234"/>
      <c r="AE74" s="192"/>
      <c r="AF74" s="234"/>
      <c r="AG74" s="192"/>
      <c r="AH74" s="235"/>
      <c r="AI74" s="386">
        <f t="shared" si="30"/>
        <v>0</v>
      </c>
      <c r="AJ74" s="387">
        <f t="shared" si="31"/>
        <v>0</v>
      </c>
      <c r="AK74" s="801">
        <f t="shared" si="33"/>
        <v>0</v>
      </c>
      <c r="AL74" s="957" t="s">
        <v>1184</v>
      </c>
    </row>
    <row r="75" spans="1:38" ht="12.75" customHeight="1" x14ac:dyDescent="0.2">
      <c r="A75" s="932" t="s">
        <v>1575</v>
      </c>
      <c r="B75" s="334" t="s">
        <v>1113</v>
      </c>
      <c r="C75" s="816">
        <f t="shared" si="22"/>
        <v>0</v>
      </c>
      <c r="D75" s="818">
        <f t="shared" si="23"/>
        <v>0</v>
      </c>
      <c r="E75" s="812">
        <f t="shared" si="24"/>
        <v>0</v>
      </c>
      <c r="F75" s="813">
        <f t="shared" si="25"/>
        <v>0</v>
      </c>
      <c r="G75" s="812">
        <f t="shared" si="26"/>
        <v>0</v>
      </c>
      <c r="H75" s="813">
        <f t="shared" si="27"/>
        <v>0</v>
      </c>
      <c r="I75" s="812">
        <f t="shared" si="28"/>
        <v>0</v>
      </c>
      <c r="J75" s="814">
        <f t="shared" si="29"/>
        <v>0</v>
      </c>
      <c r="K75" s="386">
        <f t="shared" si="20"/>
        <v>0</v>
      </c>
      <c r="L75" s="387">
        <f t="shared" si="21"/>
        <v>0</v>
      </c>
      <c r="M75" s="801">
        <f t="shared" si="32"/>
        <v>0</v>
      </c>
      <c r="N75" s="895" t="s">
        <v>507</v>
      </c>
      <c r="AA75" s="306"/>
      <c r="AB75" s="307"/>
      <c r="AC75" s="192"/>
      <c r="AD75" s="234"/>
      <c r="AE75" s="192"/>
      <c r="AF75" s="234"/>
      <c r="AG75" s="192"/>
      <c r="AH75" s="235"/>
      <c r="AI75" s="386">
        <f t="shared" si="30"/>
        <v>0</v>
      </c>
      <c r="AJ75" s="387">
        <f t="shared" si="31"/>
        <v>0</v>
      </c>
      <c r="AK75" s="801">
        <f t="shared" si="33"/>
        <v>0</v>
      </c>
      <c r="AL75" s="957" t="s">
        <v>1184</v>
      </c>
    </row>
    <row r="76" spans="1:38" ht="12.75" customHeight="1" x14ac:dyDescent="0.2">
      <c r="A76" s="932" t="s">
        <v>1576</v>
      </c>
      <c r="B76" s="334" t="s">
        <v>1114</v>
      </c>
      <c r="C76" s="816">
        <f t="shared" si="22"/>
        <v>0</v>
      </c>
      <c r="D76" s="818">
        <f t="shared" si="23"/>
        <v>0</v>
      </c>
      <c r="E76" s="812">
        <f t="shared" si="24"/>
        <v>0</v>
      </c>
      <c r="F76" s="813">
        <f t="shared" si="25"/>
        <v>0</v>
      </c>
      <c r="G76" s="812">
        <f t="shared" si="26"/>
        <v>0</v>
      </c>
      <c r="H76" s="813">
        <f t="shared" si="27"/>
        <v>0</v>
      </c>
      <c r="I76" s="812">
        <f t="shared" si="28"/>
        <v>0</v>
      </c>
      <c r="J76" s="814">
        <f t="shared" si="29"/>
        <v>0</v>
      </c>
      <c r="K76" s="386">
        <f t="shared" si="20"/>
        <v>0</v>
      </c>
      <c r="L76" s="387">
        <f t="shared" si="21"/>
        <v>0</v>
      </c>
      <c r="M76" s="801">
        <f t="shared" si="32"/>
        <v>0</v>
      </c>
      <c r="N76" s="895" t="s">
        <v>507</v>
      </c>
      <c r="AA76" s="306"/>
      <c r="AB76" s="307"/>
      <c r="AC76" s="192"/>
      <c r="AD76" s="234"/>
      <c r="AE76" s="192"/>
      <c r="AF76" s="234"/>
      <c r="AG76" s="192"/>
      <c r="AH76" s="235"/>
      <c r="AI76" s="386">
        <f t="shared" si="30"/>
        <v>0</v>
      </c>
      <c r="AJ76" s="387">
        <f t="shared" si="31"/>
        <v>0</v>
      </c>
      <c r="AK76" s="801">
        <f t="shared" si="33"/>
        <v>0</v>
      </c>
      <c r="AL76" s="957" t="s">
        <v>1184</v>
      </c>
    </row>
    <row r="77" spans="1:38" ht="12.75" customHeight="1" x14ac:dyDescent="0.2">
      <c r="A77" s="932" t="s">
        <v>1577</v>
      </c>
      <c r="B77" s="334" t="s">
        <v>1115</v>
      </c>
      <c r="C77" s="816">
        <f t="shared" si="22"/>
        <v>0</v>
      </c>
      <c r="D77" s="818">
        <f t="shared" si="23"/>
        <v>0</v>
      </c>
      <c r="E77" s="812">
        <f t="shared" si="24"/>
        <v>0</v>
      </c>
      <c r="F77" s="813">
        <f t="shared" si="25"/>
        <v>0</v>
      </c>
      <c r="G77" s="812">
        <f t="shared" si="26"/>
        <v>0</v>
      </c>
      <c r="H77" s="813">
        <f t="shared" si="27"/>
        <v>0</v>
      </c>
      <c r="I77" s="812">
        <f t="shared" si="28"/>
        <v>0</v>
      </c>
      <c r="J77" s="814">
        <f t="shared" si="29"/>
        <v>0</v>
      </c>
      <c r="K77" s="386">
        <f t="shared" si="20"/>
        <v>0</v>
      </c>
      <c r="L77" s="387">
        <f t="shared" si="21"/>
        <v>0</v>
      </c>
      <c r="M77" s="801">
        <f t="shared" si="32"/>
        <v>0</v>
      </c>
      <c r="N77" s="895" t="s">
        <v>507</v>
      </c>
      <c r="AA77" s="306"/>
      <c r="AB77" s="307"/>
      <c r="AC77" s="192"/>
      <c r="AD77" s="234"/>
      <c r="AE77" s="192"/>
      <c r="AF77" s="234"/>
      <c r="AG77" s="192"/>
      <c r="AH77" s="235"/>
      <c r="AI77" s="386">
        <f t="shared" si="30"/>
        <v>0</v>
      </c>
      <c r="AJ77" s="387">
        <f t="shared" si="31"/>
        <v>0</v>
      </c>
      <c r="AK77" s="801">
        <f t="shared" si="33"/>
        <v>0</v>
      </c>
      <c r="AL77" s="957" t="s">
        <v>1184</v>
      </c>
    </row>
    <row r="78" spans="1:38" ht="12.75" customHeight="1" x14ac:dyDescent="0.2">
      <c r="A78" s="932" t="s">
        <v>1578</v>
      </c>
      <c r="B78" s="334" t="s">
        <v>1116</v>
      </c>
      <c r="C78" s="816">
        <f t="shared" si="22"/>
        <v>0</v>
      </c>
      <c r="D78" s="818">
        <f t="shared" si="23"/>
        <v>0</v>
      </c>
      <c r="E78" s="812">
        <f t="shared" si="24"/>
        <v>0</v>
      </c>
      <c r="F78" s="813">
        <f t="shared" si="25"/>
        <v>0</v>
      </c>
      <c r="G78" s="812">
        <f t="shared" si="26"/>
        <v>0</v>
      </c>
      <c r="H78" s="813">
        <f t="shared" si="27"/>
        <v>0</v>
      </c>
      <c r="I78" s="812">
        <f t="shared" si="28"/>
        <v>0</v>
      </c>
      <c r="J78" s="814">
        <f t="shared" si="29"/>
        <v>0</v>
      </c>
      <c r="K78" s="386">
        <f t="shared" si="20"/>
        <v>0</v>
      </c>
      <c r="L78" s="387">
        <f t="shared" si="21"/>
        <v>0</v>
      </c>
      <c r="M78" s="801">
        <f t="shared" si="32"/>
        <v>0</v>
      </c>
      <c r="N78" s="895" t="s">
        <v>507</v>
      </c>
      <c r="AA78" s="306"/>
      <c r="AB78" s="307"/>
      <c r="AC78" s="192"/>
      <c r="AD78" s="234"/>
      <c r="AE78" s="192"/>
      <c r="AF78" s="234"/>
      <c r="AG78" s="192"/>
      <c r="AH78" s="235"/>
      <c r="AI78" s="386">
        <f t="shared" si="30"/>
        <v>0</v>
      </c>
      <c r="AJ78" s="387">
        <f t="shared" si="31"/>
        <v>0</v>
      </c>
      <c r="AK78" s="801">
        <f t="shared" si="33"/>
        <v>0</v>
      </c>
      <c r="AL78" s="957" t="s">
        <v>1184</v>
      </c>
    </row>
    <row r="79" spans="1:38" ht="12.75" customHeight="1" x14ac:dyDescent="0.2">
      <c r="A79" s="932" t="s">
        <v>1579</v>
      </c>
      <c r="B79" s="334" t="s">
        <v>1117</v>
      </c>
      <c r="C79" s="816">
        <f t="shared" si="22"/>
        <v>0</v>
      </c>
      <c r="D79" s="818">
        <f t="shared" si="23"/>
        <v>0</v>
      </c>
      <c r="E79" s="812">
        <f t="shared" si="24"/>
        <v>0</v>
      </c>
      <c r="F79" s="813">
        <f t="shared" si="25"/>
        <v>0</v>
      </c>
      <c r="G79" s="812">
        <f t="shared" si="26"/>
        <v>0</v>
      </c>
      <c r="H79" s="813">
        <f t="shared" si="27"/>
        <v>0</v>
      </c>
      <c r="I79" s="812">
        <f t="shared" si="28"/>
        <v>0</v>
      </c>
      <c r="J79" s="814">
        <f t="shared" si="29"/>
        <v>0</v>
      </c>
      <c r="K79" s="386">
        <f t="shared" si="20"/>
        <v>0</v>
      </c>
      <c r="L79" s="387">
        <f t="shared" si="21"/>
        <v>0</v>
      </c>
      <c r="M79" s="801">
        <f t="shared" si="32"/>
        <v>0</v>
      </c>
      <c r="N79" s="895" t="s">
        <v>507</v>
      </c>
      <c r="AA79" s="306"/>
      <c r="AB79" s="307"/>
      <c r="AC79" s="192"/>
      <c r="AD79" s="234"/>
      <c r="AE79" s="192"/>
      <c r="AF79" s="234"/>
      <c r="AG79" s="192"/>
      <c r="AH79" s="235"/>
      <c r="AI79" s="386">
        <f t="shared" si="30"/>
        <v>0</v>
      </c>
      <c r="AJ79" s="387">
        <f t="shared" si="31"/>
        <v>0</v>
      </c>
      <c r="AK79" s="801">
        <f t="shared" si="33"/>
        <v>0</v>
      </c>
      <c r="AL79" s="957" t="s">
        <v>1184</v>
      </c>
    </row>
    <row r="80" spans="1:38" ht="12.75" customHeight="1" x14ac:dyDescent="0.2">
      <c r="A80" s="932" t="s">
        <v>1580</v>
      </c>
      <c r="B80" s="334" t="s">
        <v>1118</v>
      </c>
      <c r="C80" s="816">
        <f t="shared" si="22"/>
        <v>0</v>
      </c>
      <c r="D80" s="818">
        <f t="shared" si="23"/>
        <v>0</v>
      </c>
      <c r="E80" s="812">
        <f t="shared" si="24"/>
        <v>0</v>
      </c>
      <c r="F80" s="813">
        <f t="shared" si="25"/>
        <v>0</v>
      </c>
      <c r="G80" s="812">
        <f t="shared" si="26"/>
        <v>0</v>
      </c>
      <c r="H80" s="813">
        <f t="shared" si="27"/>
        <v>0</v>
      </c>
      <c r="I80" s="812">
        <f t="shared" si="28"/>
        <v>0</v>
      </c>
      <c r="J80" s="814">
        <f t="shared" si="29"/>
        <v>0</v>
      </c>
      <c r="K80" s="386">
        <f t="shared" si="20"/>
        <v>0</v>
      </c>
      <c r="L80" s="387">
        <f t="shared" si="21"/>
        <v>0</v>
      </c>
      <c r="M80" s="801">
        <f t="shared" si="32"/>
        <v>0</v>
      </c>
      <c r="N80" s="895" t="s">
        <v>507</v>
      </c>
      <c r="AA80" s="306"/>
      <c r="AB80" s="307"/>
      <c r="AC80" s="192"/>
      <c r="AD80" s="234"/>
      <c r="AE80" s="192"/>
      <c r="AF80" s="234"/>
      <c r="AG80" s="192"/>
      <c r="AH80" s="235"/>
      <c r="AI80" s="386">
        <f t="shared" si="30"/>
        <v>0</v>
      </c>
      <c r="AJ80" s="387">
        <f t="shared" si="31"/>
        <v>0</v>
      </c>
      <c r="AK80" s="801">
        <f t="shared" si="33"/>
        <v>0</v>
      </c>
      <c r="AL80" s="957" t="s">
        <v>1184</v>
      </c>
    </row>
    <row r="81" spans="1:38" ht="12.75" customHeight="1" x14ac:dyDescent="0.2">
      <c r="A81" s="932" t="s">
        <v>1581</v>
      </c>
      <c r="B81" s="334" t="s">
        <v>1119</v>
      </c>
      <c r="C81" s="816">
        <f t="shared" si="22"/>
        <v>0</v>
      </c>
      <c r="D81" s="818">
        <f t="shared" si="23"/>
        <v>0</v>
      </c>
      <c r="E81" s="812">
        <f t="shared" si="24"/>
        <v>0</v>
      </c>
      <c r="F81" s="813">
        <f t="shared" si="25"/>
        <v>0</v>
      </c>
      <c r="G81" s="812">
        <f t="shared" si="26"/>
        <v>0</v>
      </c>
      <c r="H81" s="813">
        <f t="shared" si="27"/>
        <v>0</v>
      </c>
      <c r="I81" s="812">
        <f t="shared" si="28"/>
        <v>0</v>
      </c>
      <c r="J81" s="814">
        <f t="shared" si="29"/>
        <v>0</v>
      </c>
      <c r="K81" s="386">
        <f t="shared" si="20"/>
        <v>0</v>
      </c>
      <c r="L81" s="387">
        <f t="shared" si="21"/>
        <v>0</v>
      </c>
      <c r="M81" s="801">
        <f t="shared" si="32"/>
        <v>0</v>
      </c>
      <c r="N81" s="895" t="s">
        <v>507</v>
      </c>
      <c r="AA81" s="306"/>
      <c r="AB81" s="307"/>
      <c r="AC81" s="192"/>
      <c r="AD81" s="234"/>
      <c r="AE81" s="192"/>
      <c r="AF81" s="234"/>
      <c r="AG81" s="192"/>
      <c r="AH81" s="235"/>
      <c r="AI81" s="386">
        <f t="shared" si="30"/>
        <v>0</v>
      </c>
      <c r="AJ81" s="387">
        <f t="shared" si="31"/>
        <v>0</v>
      </c>
      <c r="AK81" s="801">
        <f t="shared" si="33"/>
        <v>0</v>
      </c>
      <c r="AL81" s="957" t="s">
        <v>1184</v>
      </c>
    </row>
    <row r="82" spans="1:38" ht="12.75" customHeight="1" x14ac:dyDescent="0.2">
      <c r="A82" s="932" t="s">
        <v>1582</v>
      </c>
      <c r="B82" s="334" t="s">
        <v>613</v>
      </c>
      <c r="C82" s="816">
        <f t="shared" si="22"/>
        <v>0</v>
      </c>
      <c r="D82" s="818">
        <f t="shared" si="23"/>
        <v>0</v>
      </c>
      <c r="E82" s="812">
        <f t="shared" si="24"/>
        <v>0</v>
      </c>
      <c r="F82" s="813">
        <f t="shared" si="25"/>
        <v>0</v>
      </c>
      <c r="G82" s="812">
        <f t="shared" si="26"/>
        <v>0</v>
      </c>
      <c r="H82" s="813">
        <f t="shared" si="27"/>
        <v>0</v>
      </c>
      <c r="I82" s="812">
        <f t="shared" si="28"/>
        <v>0</v>
      </c>
      <c r="J82" s="814">
        <f t="shared" si="29"/>
        <v>0</v>
      </c>
      <c r="K82" s="386">
        <f t="shared" si="20"/>
        <v>0</v>
      </c>
      <c r="L82" s="387">
        <f t="shared" si="21"/>
        <v>0</v>
      </c>
      <c r="M82" s="801">
        <f t="shared" si="32"/>
        <v>0</v>
      </c>
      <c r="N82" s="895" t="s">
        <v>1267</v>
      </c>
      <c r="AA82" s="306"/>
      <c r="AB82" s="307"/>
      <c r="AC82" s="192"/>
      <c r="AD82" s="234"/>
      <c r="AE82" s="192"/>
      <c r="AF82" s="234"/>
      <c r="AG82" s="192"/>
      <c r="AH82" s="235"/>
      <c r="AI82" s="386">
        <f t="shared" si="30"/>
        <v>0</v>
      </c>
      <c r="AJ82" s="387">
        <f t="shared" si="31"/>
        <v>0</v>
      </c>
      <c r="AK82" s="801">
        <f t="shared" si="33"/>
        <v>0</v>
      </c>
      <c r="AL82" s="958" t="s">
        <v>1127</v>
      </c>
    </row>
    <row r="83" spans="1:38" ht="12.75" customHeight="1" x14ac:dyDescent="0.2">
      <c r="A83" s="932" t="s">
        <v>1583</v>
      </c>
      <c r="B83" s="334" t="s">
        <v>614</v>
      </c>
      <c r="C83" s="816">
        <f t="shared" si="22"/>
        <v>0</v>
      </c>
      <c r="D83" s="818">
        <f t="shared" si="23"/>
        <v>0</v>
      </c>
      <c r="E83" s="812">
        <f t="shared" si="24"/>
        <v>0</v>
      </c>
      <c r="F83" s="813">
        <f t="shared" si="25"/>
        <v>0</v>
      </c>
      <c r="G83" s="812">
        <f t="shared" si="26"/>
        <v>0</v>
      </c>
      <c r="H83" s="813">
        <f t="shared" si="27"/>
        <v>0</v>
      </c>
      <c r="I83" s="812">
        <f t="shared" si="28"/>
        <v>0</v>
      </c>
      <c r="J83" s="814">
        <f t="shared" si="29"/>
        <v>0</v>
      </c>
      <c r="K83" s="386">
        <f t="shared" si="20"/>
        <v>0</v>
      </c>
      <c r="L83" s="387">
        <f t="shared" si="21"/>
        <v>0</v>
      </c>
      <c r="M83" s="801">
        <f t="shared" si="32"/>
        <v>0</v>
      </c>
      <c r="N83" s="895" t="s">
        <v>1267</v>
      </c>
      <c r="AA83" s="306"/>
      <c r="AB83" s="307"/>
      <c r="AC83" s="192"/>
      <c r="AD83" s="234"/>
      <c r="AE83" s="192"/>
      <c r="AF83" s="234"/>
      <c r="AG83" s="192"/>
      <c r="AH83" s="235"/>
      <c r="AI83" s="386">
        <f t="shared" si="30"/>
        <v>0</v>
      </c>
      <c r="AJ83" s="387">
        <f t="shared" si="31"/>
        <v>0</v>
      </c>
      <c r="AK83" s="801">
        <f t="shared" si="33"/>
        <v>0</v>
      </c>
      <c r="AL83" s="958" t="s">
        <v>1127</v>
      </c>
    </row>
    <row r="84" spans="1:38" ht="12.75" customHeight="1" x14ac:dyDescent="0.2">
      <c r="A84" s="932" t="s">
        <v>1584</v>
      </c>
      <c r="B84" s="334" t="s">
        <v>615</v>
      </c>
      <c r="C84" s="816">
        <f t="shared" si="22"/>
        <v>0</v>
      </c>
      <c r="D84" s="818">
        <f t="shared" si="23"/>
        <v>0</v>
      </c>
      <c r="E84" s="812">
        <f t="shared" si="24"/>
        <v>0</v>
      </c>
      <c r="F84" s="813">
        <f t="shared" si="25"/>
        <v>0</v>
      </c>
      <c r="G84" s="812">
        <f t="shared" si="26"/>
        <v>0</v>
      </c>
      <c r="H84" s="813">
        <f t="shared" si="27"/>
        <v>0</v>
      </c>
      <c r="I84" s="812">
        <f t="shared" si="28"/>
        <v>0</v>
      </c>
      <c r="J84" s="814">
        <f t="shared" si="29"/>
        <v>0</v>
      </c>
      <c r="K84" s="386">
        <f t="shared" si="20"/>
        <v>0</v>
      </c>
      <c r="L84" s="387">
        <f t="shared" si="21"/>
        <v>0</v>
      </c>
      <c r="M84" s="801">
        <f t="shared" si="32"/>
        <v>0</v>
      </c>
      <c r="N84" s="895" t="s">
        <v>1267</v>
      </c>
      <c r="AA84" s="306"/>
      <c r="AB84" s="307"/>
      <c r="AC84" s="192"/>
      <c r="AD84" s="234"/>
      <c r="AE84" s="192"/>
      <c r="AF84" s="234"/>
      <c r="AG84" s="192"/>
      <c r="AH84" s="235"/>
      <c r="AI84" s="386">
        <f t="shared" si="30"/>
        <v>0</v>
      </c>
      <c r="AJ84" s="387">
        <f t="shared" si="31"/>
        <v>0</v>
      </c>
      <c r="AK84" s="801">
        <f t="shared" si="33"/>
        <v>0</v>
      </c>
      <c r="AL84" s="958" t="s">
        <v>1127</v>
      </c>
    </row>
    <row r="85" spans="1:38" ht="12.75" customHeight="1" x14ac:dyDescent="0.2">
      <c r="A85" s="932" t="s">
        <v>1585</v>
      </c>
      <c r="B85" s="334" t="s">
        <v>616</v>
      </c>
      <c r="C85" s="816">
        <f t="shared" si="22"/>
        <v>0</v>
      </c>
      <c r="D85" s="818">
        <f t="shared" si="23"/>
        <v>0</v>
      </c>
      <c r="E85" s="812">
        <f t="shared" si="24"/>
        <v>0</v>
      </c>
      <c r="F85" s="813">
        <f t="shared" si="25"/>
        <v>0</v>
      </c>
      <c r="G85" s="812">
        <f t="shared" si="26"/>
        <v>0</v>
      </c>
      <c r="H85" s="813">
        <f t="shared" si="27"/>
        <v>0</v>
      </c>
      <c r="I85" s="812">
        <f t="shared" si="28"/>
        <v>0</v>
      </c>
      <c r="J85" s="814">
        <f t="shared" si="29"/>
        <v>0</v>
      </c>
      <c r="K85" s="386">
        <f t="shared" si="20"/>
        <v>0</v>
      </c>
      <c r="L85" s="387">
        <f t="shared" si="21"/>
        <v>0</v>
      </c>
      <c r="M85" s="801">
        <f t="shared" si="32"/>
        <v>0</v>
      </c>
      <c r="N85" s="895" t="s">
        <v>1267</v>
      </c>
      <c r="AA85" s="306"/>
      <c r="AB85" s="307"/>
      <c r="AC85" s="192"/>
      <c r="AD85" s="234"/>
      <c r="AE85" s="192"/>
      <c r="AF85" s="234"/>
      <c r="AG85" s="192"/>
      <c r="AH85" s="235"/>
      <c r="AI85" s="386">
        <f t="shared" si="30"/>
        <v>0</v>
      </c>
      <c r="AJ85" s="387">
        <f t="shared" si="31"/>
        <v>0</v>
      </c>
      <c r="AK85" s="801">
        <f t="shared" si="33"/>
        <v>0</v>
      </c>
      <c r="AL85" s="958" t="s">
        <v>1127</v>
      </c>
    </row>
    <row r="86" spans="1:38" ht="12.75" customHeight="1" x14ac:dyDescent="0.2">
      <c r="A86" s="932" t="s">
        <v>1586</v>
      </c>
      <c r="B86" s="334" t="s">
        <v>617</v>
      </c>
      <c r="C86" s="816">
        <f t="shared" si="22"/>
        <v>0</v>
      </c>
      <c r="D86" s="818">
        <f t="shared" si="23"/>
        <v>0</v>
      </c>
      <c r="E86" s="812">
        <f t="shared" si="24"/>
        <v>0</v>
      </c>
      <c r="F86" s="813">
        <f t="shared" si="25"/>
        <v>0</v>
      </c>
      <c r="G86" s="812">
        <f t="shared" si="26"/>
        <v>0</v>
      </c>
      <c r="H86" s="813">
        <f t="shared" si="27"/>
        <v>0</v>
      </c>
      <c r="I86" s="812">
        <f t="shared" si="28"/>
        <v>0</v>
      </c>
      <c r="J86" s="814">
        <f t="shared" si="29"/>
        <v>0</v>
      </c>
      <c r="K86" s="386">
        <f t="shared" si="20"/>
        <v>0</v>
      </c>
      <c r="L86" s="387">
        <f t="shared" si="21"/>
        <v>0</v>
      </c>
      <c r="M86" s="801">
        <f t="shared" si="32"/>
        <v>0</v>
      </c>
      <c r="N86" s="895" t="s">
        <v>1267</v>
      </c>
      <c r="AA86" s="306"/>
      <c r="AB86" s="307"/>
      <c r="AC86" s="192"/>
      <c r="AD86" s="234"/>
      <c r="AE86" s="192"/>
      <c r="AF86" s="234"/>
      <c r="AG86" s="192"/>
      <c r="AH86" s="235"/>
      <c r="AI86" s="386">
        <f t="shared" si="30"/>
        <v>0</v>
      </c>
      <c r="AJ86" s="387">
        <f t="shared" si="31"/>
        <v>0</v>
      </c>
      <c r="AK86" s="801">
        <f t="shared" si="33"/>
        <v>0</v>
      </c>
      <c r="AL86" s="958" t="s">
        <v>1127</v>
      </c>
    </row>
    <row r="87" spans="1:38" ht="12.75" customHeight="1" x14ac:dyDescent="0.2">
      <c r="A87" s="932" t="s">
        <v>1587</v>
      </c>
      <c r="B87" s="334" t="s">
        <v>618</v>
      </c>
      <c r="C87" s="816">
        <f t="shared" si="22"/>
        <v>0</v>
      </c>
      <c r="D87" s="818">
        <f t="shared" si="23"/>
        <v>0</v>
      </c>
      <c r="E87" s="812">
        <f t="shared" si="24"/>
        <v>0</v>
      </c>
      <c r="F87" s="813">
        <f t="shared" si="25"/>
        <v>0</v>
      </c>
      <c r="G87" s="812">
        <f t="shared" si="26"/>
        <v>0</v>
      </c>
      <c r="H87" s="813">
        <f t="shared" si="27"/>
        <v>0</v>
      </c>
      <c r="I87" s="812">
        <f t="shared" si="28"/>
        <v>0</v>
      </c>
      <c r="J87" s="814">
        <f t="shared" si="29"/>
        <v>0</v>
      </c>
      <c r="K87" s="386">
        <f t="shared" si="20"/>
        <v>0</v>
      </c>
      <c r="L87" s="387">
        <f t="shared" si="21"/>
        <v>0</v>
      </c>
      <c r="M87" s="801">
        <f t="shared" si="32"/>
        <v>0</v>
      </c>
      <c r="N87" s="895" t="s">
        <v>1267</v>
      </c>
      <c r="AA87" s="306"/>
      <c r="AB87" s="307"/>
      <c r="AC87" s="192"/>
      <c r="AD87" s="234"/>
      <c r="AE87" s="192"/>
      <c r="AF87" s="234"/>
      <c r="AG87" s="192"/>
      <c r="AH87" s="235"/>
      <c r="AI87" s="386">
        <f t="shared" si="30"/>
        <v>0</v>
      </c>
      <c r="AJ87" s="387">
        <f t="shared" si="31"/>
        <v>0</v>
      </c>
      <c r="AK87" s="801">
        <f t="shared" si="33"/>
        <v>0</v>
      </c>
      <c r="AL87" s="958" t="s">
        <v>1128</v>
      </c>
    </row>
    <row r="88" spans="1:38" ht="12.75" customHeight="1" x14ac:dyDescent="0.2">
      <c r="A88" s="932" t="s">
        <v>1588</v>
      </c>
      <c r="B88" s="334" t="s">
        <v>619</v>
      </c>
      <c r="C88" s="816">
        <f t="shared" si="22"/>
        <v>0</v>
      </c>
      <c r="D88" s="818">
        <f t="shared" si="23"/>
        <v>0</v>
      </c>
      <c r="E88" s="812">
        <f t="shared" si="24"/>
        <v>0</v>
      </c>
      <c r="F88" s="813">
        <f t="shared" si="25"/>
        <v>0</v>
      </c>
      <c r="G88" s="812">
        <f t="shared" si="26"/>
        <v>0</v>
      </c>
      <c r="H88" s="813">
        <f t="shared" si="27"/>
        <v>0</v>
      </c>
      <c r="I88" s="812">
        <f t="shared" si="28"/>
        <v>0</v>
      </c>
      <c r="J88" s="814">
        <f t="shared" si="29"/>
        <v>0</v>
      </c>
      <c r="K88" s="386">
        <f t="shared" si="20"/>
        <v>0</v>
      </c>
      <c r="L88" s="387">
        <f t="shared" si="21"/>
        <v>0</v>
      </c>
      <c r="M88" s="801">
        <f t="shared" si="32"/>
        <v>0</v>
      </c>
      <c r="N88" s="895" t="s">
        <v>1267</v>
      </c>
      <c r="AA88" s="306"/>
      <c r="AB88" s="307"/>
      <c r="AC88" s="192"/>
      <c r="AD88" s="234"/>
      <c r="AE88" s="192"/>
      <c r="AF88" s="234"/>
      <c r="AG88" s="192"/>
      <c r="AH88" s="235"/>
      <c r="AI88" s="386">
        <f t="shared" si="30"/>
        <v>0</v>
      </c>
      <c r="AJ88" s="387">
        <f t="shared" si="31"/>
        <v>0</v>
      </c>
      <c r="AK88" s="801">
        <f t="shared" si="33"/>
        <v>0</v>
      </c>
      <c r="AL88" s="958" t="s">
        <v>1128</v>
      </c>
    </row>
    <row r="89" spans="1:38" ht="12.75" customHeight="1" x14ac:dyDescent="0.2">
      <c r="A89" s="932" t="s">
        <v>1589</v>
      </c>
      <c r="B89" s="13" t="s">
        <v>620</v>
      </c>
      <c r="C89" s="816">
        <f t="shared" si="22"/>
        <v>0</v>
      </c>
      <c r="D89" s="818">
        <f t="shared" si="23"/>
        <v>0</v>
      </c>
      <c r="E89" s="812">
        <f t="shared" si="24"/>
        <v>0</v>
      </c>
      <c r="F89" s="813">
        <f t="shared" si="25"/>
        <v>0</v>
      </c>
      <c r="G89" s="812">
        <f t="shared" si="26"/>
        <v>0</v>
      </c>
      <c r="H89" s="813">
        <f t="shared" si="27"/>
        <v>0</v>
      </c>
      <c r="I89" s="812">
        <f t="shared" si="28"/>
        <v>0</v>
      </c>
      <c r="J89" s="814">
        <f t="shared" si="29"/>
        <v>0</v>
      </c>
      <c r="K89" s="386">
        <f t="shared" si="20"/>
        <v>0</v>
      </c>
      <c r="L89" s="387">
        <f t="shared" si="21"/>
        <v>0</v>
      </c>
      <c r="M89" s="801">
        <f t="shared" si="32"/>
        <v>0</v>
      </c>
      <c r="N89" s="895" t="s">
        <v>1267</v>
      </c>
      <c r="AA89" s="306"/>
      <c r="AB89" s="307"/>
      <c r="AC89" s="192"/>
      <c r="AD89" s="234"/>
      <c r="AE89" s="192"/>
      <c r="AF89" s="234"/>
      <c r="AG89" s="192"/>
      <c r="AH89" s="235"/>
      <c r="AI89" s="386">
        <f t="shared" si="30"/>
        <v>0</v>
      </c>
      <c r="AJ89" s="387">
        <f t="shared" si="31"/>
        <v>0</v>
      </c>
      <c r="AK89" s="801">
        <f t="shared" si="33"/>
        <v>0</v>
      </c>
      <c r="AL89" s="958" t="s">
        <v>1128</v>
      </c>
    </row>
    <row r="90" spans="1:38" ht="12.75" customHeight="1" x14ac:dyDescent="0.2">
      <c r="A90" s="932" t="s">
        <v>1590</v>
      </c>
      <c r="B90" s="13" t="s">
        <v>621</v>
      </c>
      <c r="C90" s="816">
        <f t="shared" si="22"/>
        <v>0</v>
      </c>
      <c r="D90" s="818">
        <f t="shared" si="23"/>
        <v>0</v>
      </c>
      <c r="E90" s="812">
        <f t="shared" si="24"/>
        <v>0</v>
      </c>
      <c r="F90" s="813">
        <f t="shared" si="25"/>
        <v>0</v>
      </c>
      <c r="G90" s="812">
        <f t="shared" si="26"/>
        <v>0</v>
      </c>
      <c r="H90" s="813">
        <f t="shared" si="27"/>
        <v>0</v>
      </c>
      <c r="I90" s="812">
        <f t="shared" si="28"/>
        <v>0</v>
      </c>
      <c r="J90" s="814">
        <f t="shared" si="29"/>
        <v>0</v>
      </c>
      <c r="K90" s="386">
        <f t="shared" si="20"/>
        <v>0</v>
      </c>
      <c r="L90" s="387">
        <f t="shared" si="21"/>
        <v>0</v>
      </c>
      <c r="M90" s="801">
        <f t="shared" si="32"/>
        <v>0</v>
      </c>
      <c r="N90" s="895" t="s">
        <v>1267</v>
      </c>
      <c r="AA90" s="306"/>
      <c r="AB90" s="307"/>
      <c r="AC90" s="192"/>
      <c r="AD90" s="234"/>
      <c r="AE90" s="192"/>
      <c r="AF90" s="234"/>
      <c r="AG90" s="192"/>
      <c r="AH90" s="235"/>
      <c r="AI90" s="386">
        <f t="shared" si="30"/>
        <v>0</v>
      </c>
      <c r="AJ90" s="387">
        <f t="shared" si="31"/>
        <v>0</v>
      </c>
      <c r="AK90" s="801">
        <f t="shared" si="33"/>
        <v>0</v>
      </c>
      <c r="AL90" s="958" t="s">
        <v>1129</v>
      </c>
    </row>
    <row r="91" spans="1:38" ht="12.75" customHeight="1" x14ac:dyDescent="0.2">
      <c r="A91" s="932" t="s">
        <v>1591</v>
      </c>
      <c r="B91" s="13" t="s">
        <v>622</v>
      </c>
      <c r="C91" s="816">
        <f t="shared" si="22"/>
        <v>0</v>
      </c>
      <c r="D91" s="818">
        <f t="shared" si="23"/>
        <v>0</v>
      </c>
      <c r="E91" s="812">
        <f t="shared" si="24"/>
        <v>0</v>
      </c>
      <c r="F91" s="813">
        <f t="shared" si="25"/>
        <v>0</v>
      </c>
      <c r="G91" s="812">
        <f t="shared" si="26"/>
        <v>0</v>
      </c>
      <c r="H91" s="813">
        <f t="shared" si="27"/>
        <v>0</v>
      </c>
      <c r="I91" s="812">
        <f t="shared" si="28"/>
        <v>0</v>
      </c>
      <c r="J91" s="814">
        <f t="shared" si="29"/>
        <v>0</v>
      </c>
      <c r="K91" s="386">
        <f t="shared" si="20"/>
        <v>0</v>
      </c>
      <c r="L91" s="387">
        <f t="shared" si="21"/>
        <v>0</v>
      </c>
      <c r="M91" s="801">
        <f t="shared" si="32"/>
        <v>0</v>
      </c>
      <c r="N91" s="895" t="s">
        <v>1267</v>
      </c>
      <c r="AA91" s="306"/>
      <c r="AB91" s="307"/>
      <c r="AC91" s="192"/>
      <c r="AD91" s="234"/>
      <c r="AE91" s="192"/>
      <c r="AF91" s="234"/>
      <c r="AG91" s="192"/>
      <c r="AH91" s="235"/>
      <c r="AI91" s="386">
        <f t="shared" si="30"/>
        <v>0</v>
      </c>
      <c r="AJ91" s="387">
        <f t="shared" si="31"/>
        <v>0</v>
      </c>
      <c r="AK91" s="801">
        <f t="shared" si="33"/>
        <v>0</v>
      </c>
      <c r="AL91" s="958" t="s">
        <v>1129</v>
      </c>
    </row>
    <row r="92" spans="1:38" ht="12.75" customHeight="1" x14ac:dyDescent="0.2">
      <c r="A92" s="932" t="s">
        <v>1592</v>
      </c>
      <c r="B92" s="13" t="s">
        <v>623</v>
      </c>
      <c r="C92" s="816">
        <f t="shared" si="22"/>
        <v>0</v>
      </c>
      <c r="D92" s="818">
        <f t="shared" si="23"/>
        <v>0</v>
      </c>
      <c r="E92" s="812">
        <f t="shared" si="24"/>
        <v>0</v>
      </c>
      <c r="F92" s="813">
        <f t="shared" si="25"/>
        <v>0</v>
      </c>
      <c r="G92" s="812">
        <f t="shared" si="26"/>
        <v>0</v>
      </c>
      <c r="H92" s="813">
        <f t="shared" si="27"/>
        <v>0</v>
      </c>
      <c r="I92" s="812">
        <f t="shared" si="28"/>
        <v>0</v>
      </c>
      <c r="J92" s="814">
        <f t="shared" si="29"/>
        <v>0</v>
      </c>
      <c r="K92" s="386">
        <f t="shared" si="20"/>
        <v>0</v>
      </c>
      <c r="L92" s="387">
        <f t="shared" si="21"/>
        <v>0</v>
      </c>
      <c r="M92" s="801">
        <f t="shared" si="32"/>
        <v>0</v>
      </c>
      <c r="N92" s="895" t="s">
        <v>1267</v>
      </c>
      <c r="AA92" s="306"/>
      <c r="AB92" s="307"/>
      <c r="AC92" s="192"/>
      <c r="AD92" s="234"/>
      <c r="AE92" s="192"/>
      <c r="AF92" s="234"/>
      <c r="AG92" s="192"/>
      <c r="AH92" s="235"/>
      <c r="AI92" s="386">
        <f t="shared" si="30"/>
        <v>0</v>
      </c>
      <c r="AJ92" s="387">
        <f t="shared" si="31"/>
        <v>0</v>
      </c>
      <c r="AK92" s="801">
        <f t="shared" si="33"/>
        <v>0</v>
      </c>
      <c r="AL92" s="958" t="s">
        <v>1129</v>
      </c>
    </row>
    <row r="93" spans="1:38" ht="12.75" customHeight="1" x14ac:dyDescent="0.2">
      <c r="A93" s="932" t="s">
        <v>1593</v>
      </c>
      <c r="B93" s="13" t="s">
        <v>624</v>
      </c>
      <c r="C93" s="816">
        <f t="shared" si="22"/>
        <v>0</v>
      </c>
      <c r="D93" s="818">
        <f t="shared" si="23"/>
        <v>0</v>
      </c>
      <c r="E93" s="812">
        <f t="shared" si="24"/>
        <v>0</v>
      </c>
      <c r="F93" s="813">
        <f t="shared" si="25"/>
        <v>0</v>
      </c>
      <c r="G93" s="812">
        <f t="shared" si="26"/>
        <v>0</v>
      </c>
      <c r="H93" s="813">
        <f t="shared" si="27"/>
        <v>0</v>
      </c>
      <c r="I93" s="812">
        <f t="shared" si="28"/>
        <v>0</v>
      </c>
      <c r="J93" s="814">
        <f t="shared" si="29"/>
        <v>0</v>
      </c>
      <c r="K93" s="386">
        <f t="shared" si="20"/>
        <v>0</v>
      </c>
      <c r="L93" s="387">
        <f t="shared" si="21"/>
        <v>0</v>
      </c>
      <c r="M93" s="801">
        <f t="shared" si="32"/>
        <v>0</v>
      </c>
      <c r="N93" s="895" t="s">
        <v>1267</v>
      </c>
      <c r="AA93" s="306"/>
      <c r="AB93" s="307"/>
      <c r="AC93" s="192"/>
      <c r="AD93" s="234"/>
      <c r="AE93" s="192"/>
      <c r="AF93" s="234"/>
      <c r="AG93" s="192"/>
      <c r="AH93" s="235"/>
      <c r="AI93" s="386">
        <f t="shared" si="30"/>
        <v>0</v>
      </c>
      <c r="AJ93" s="387">
        <f t="shared" si="31"/>
        <v>0</v>
      </c>
      <c r="AK93" s="801">
        <f t="shared" si="33"/>
        <v>0</v>
      </c>
      <c r="AL93" s="958" t="s">
        <v>1130</v>
      </c>
    </row>
    <row r="94" spans="1:38" ht="12.75" customHeight="1" x14ac:dyDescent="0.2">
      <c r="A94" s="932" t="s">
        <v>1594</v>
      </c>
      <c r="B94" s="13" t="s">
        <v>625</v>
      </c>
      <c r="C94" s="816">
        <f t="shared" si="22"/>
        <v>0</v>
      </c>
      <c r="D94" s="818">
        <f t="shared" si="23"/>
        <v>0</v>
      </c>
      <c r="E94" s="812">
        <f t="shared" si="24"/>
        <v>0</v>
      </c>
      <c r="F94" s="813">
        <f t="shared" si="25"/>
        <v>0</v>
      </c>
      <c r="G94" s="812">
        <f t="shared" si="26"/>
        <v>0</v>
      </c>
      <c r="H94" s="813">
        <f t="shared" si="27"/>
        <v>0</v>
      </c>
      <c r="I94" s="812">
        <f t="shared" si="28"/>
        <v>0</v>
      </c>
      <c r="J94" s="814">
        <f t="shared" si="29"/>
        <v>0</v>
      </c>
      <c r="K94" s="386">
        <f t="shared" si="20"/>
        <v>0</v>
      </c>
      <c r="L94" s="387">
        <f t="shared" si="21"/>
        <v>0</v>
      </c>
      <c r="M94" s="801">
        <f t="shared" si="32"/>
        <v>0</v>
      </c>
      <c r="N94" s="895" t="s">
        <v>1267</v>
      </c>
      <c r="AA94" s="306"/>
      <c r="AB94" s="307"/>
      <c r="AC94" s="192"/>
      <c r="AD94" s="234"/>
      <c r="AE94" s="192"/>
      <c r="AF94" s="234"/>
      <c r="AG94" s="192"/>
      <c r="AH94" s="235"/>
      <c r="AI94" s="386">
        <f t="shared" si="30"/>
        <v>0</v>
      </c>
      <c r="AJ94" s="387">
        <f t="shared" si="31"/>
        <v>0</v>
      </c>
      <c r="AK94" s="801">
        <f t="shared" si="33"/>
        <v>0</v>
      </c>
      <c r="AL94" s="958" t="s">
        <v>1130</v>
      </c>
    </row>
    <row r="95" spans="1:38" ht="12.75" customHeight="1" x14ac:dyDescent="0.2">
      <c r="A95" s="932" t="s">
        <v>1595</v>
      </c>
      <c r="B95" s="13" t="s">
        <v>626</v>
      </c>
      <c r="C95" s="816">
        <f t="shared" si="22"/>
        <v>0</v>
      </c>
      <c r="D95" s="818">
        <f t="shared" si="23"/>
        <v>0</v>
      </c>
      <c r="E95" s="812">
        <f t="shared" si="24"/>
        <v>0</v>
      </c>
      <c r="F95" s="813">
        <f t="shared" si="25"/>
        <v>0</v>
      </c>
      <c r="G95" s="812">
        <f t="shared" si="26"/>
        <v>0</v>
      </c>
      <c r="H95" s="813">
        <f t="shared" si="27"/>
        <v>0</v>
      </c>
      <c r="I95" s="812">
        <f t="shared" si="28"/>
        <v>0</v>
      </c>
      <c r="J95" s="814">
        <f t="shared" si="29"/>
        <v>0</v>
      </c>
      <c r="K95" s="386">
        <f t="shared" si="20"/>
        <v>0</v>
      </c>
      <c r="L95" s="387">
        <f t="shared" si="21"/>
        <v>0</v>
      </c>
      <c r="M95" s="801">
        <f t="shared" si="32"/>
        <v>0</v>
      </c>
      <c r="N95" s="895" t="s">
        <v>1267</v>
      </c>
      <c r="AA95" s="306"/>
      <c r="AB95" s="307"/>
      <c r="AC95" s="192"/>
      <c r="AD95" s="234"/>
      <c r="AE95" s="192"/>
      <c r="AF95" s="234"/>
      <c r="AG95" s="192"/>
      <c r="AH95" s="235"/>
      <c r="AI95" s="386">
        <f t="shared" si="30"/>
        <v>0</v>
      </c>
      <c r="AJ95" s="387">
        <f t="shared" si="31"/>
        <v>0</v>
      </c>
      <c r="AK95" s="801">
        <f t="shared" si="33"/>
        <v>0</v>
      </c>
      <c r="AL95" s="958" t="s">
        <v>1130</v>
      </c>
    </row>
    <row r="96" spans="1:38" ht="12.75" customHeight="1" x14ac:dyDescent="0.2">
      <c r="A96" s="932" t="s">
        <v>1596</v>
      </c>
      <c r="B96" s="13" t="s">
        <v>627</v>
      </c>
      <c r="C96" s="816">
        <f t="shared" si="22"/>
        <v>0</v>
      </c>
      <c r="D96" s="818">
        <f t="shared" si="23"/>
        <v>0</v>
      </c>
      <c r="E96" s="812">
        <f t="shared" si="24"/>
        <v>0</v>
      </c>
      <c r="F96" s="813">
        <f t="shared" si="25"/>
        <v>0</v>
      </c>
      <c r="G96" s="812">
        <f t="shared" si="26"/>
        <v>0</v>
      </c>
      <c r="H96" s="813">
        <f t="shared" si="27"/>
        <v>0</v>
      </c>
      <c r="I96" s="812">
        <f t="shared" si="28"/>
        <v>0</v>
      </c>
      <c r="J96" s="814">
        <f t="shared" si="29"/>
        <v>0</v>
      </c>
      <c r="K96" s="386">
        <f t="shared" si="20"/>
        <v>0</v>
      </c>
      <c r="L96" s="387">
        <f t="shared" si="21"/>
        <v>0</v>
      </c>
      <c r="M96" s="801">
        <f t="shared" si="32"/>
        <v>0</v>
      </c>
      <c r="N96" s="895" t="s">
        <v>1267</v>
      </c>
      <c r="AA96" s="306"/>
      <c r="AB96" s="307"/>
      <c r="AC96" s="192"/>
      <c r="AD96" s="234"/>
      <c r="AE96" s="192"/>
      <c r="AF96" s="234"/>
      <c r="AG96" s="192"/>
      <c r="AH96" s="235"/>
      <c r="AI96" s="386">
        <f t="shared" si="30"/>
        <v>0</v>
      </c>
      <c r="AJ96" s="387">
        <f t="shared" si="31"/>
        <v>0</v>
      </c>
      <c r="AK96" s="801">
        <f t="shared" si="33"/>
        <v>0</v>
      </c>
      <c r="AL96" s="958" t="s">
        <v>1130</v>
      </c>
    </row>
    <row r="97" spans="1:38" ht="12.75" customHeight="1" x14ac:dyDescent="0.2">
      <c r="A97" s="932" t="s">
        <v>1597</v>
      </c>
      <c r="B97" s="13" t="s">
        <v>628</v>
      </c>
      <c r="C97" s="816">
        <f t="shared" si="22"/>
        <v>0</v>
      </c>
      <c r="D97" s="818">
        <f t="shared" si="23"/>
        <v>0</v>
      </c>
      <c r="E97" s="812">
        <f t="shared" si="24"/>
        <v>0</v>
      </c>
      <c r="F97" s="813">
        <f t="shared" si="25"/>
        <v>0</v>
      </c>
      <c r="G97" s="812">
        <f t="shared" si="26"/>
        <v>0</v>
      </c>
      <c r="H97" s="813">
        <f t="shared" si="27"/>
        <v>0</v>
      </c>
      <c r="I97" s="812">
        <f t="shared" si="28"/>
        <v>0</v>
      </c>
      <c r="J97" s="814">
        <f t="shared" si="29"/>
        <v>0</v>
      </c>
      <c r="K97" s="386">
        <f t="shared" si="20"/>
        <v>0</v>
      </c>
      <c r="L97" s="387">
        <f t="shared" si="21"/>
        <v>0</v>
      </c>
      <c r="M97" s="801">
        <f t="shared" si="32"/>
        <v>0</v>
      </c>
      <c r="N97" s="895" t="s">
        <v>1267</v>
      </c>
      <c r="AA97" s="306"/>
      <c r="AB97" s="307"/>
      <c r="AC97" s="192"/>
      <c r="AD97" s="234"/>
      <c r="AE97" s="192"/>
      <c r="AF97" s="234"/>
      <c r="AG97" s="192"/>
      <c r="AH97" s="235"/>
      <c r="AI97" s="386">
        <f t="shared" si="30"/>
        <v>0</v>
      </c>
      <c r="AJ97" s="387">
        <f t="shared" si="31"/>
        <v>0</v>
      </c>
      <c r="AK97" s="801">
        <f t="shared" si="33"/>
        <v>0</v>
      </c>
      <c r="AL97" s="958" t="s">
        <v>1130</v>
      </c>
    </row>
    <row r="98" spans="1:38" ht="12.75" customHeight="1" x14ac:dyDescent="0.2">
      <c r="A98" s="932" t="s">
        <v>1598</v>
      </c>
      <c r="B98" s="13" t="s">
        <v>629</v>
      </c>
      <c r="C98" s="816">
        <f t="shared" ref="C98:J98" si="34">ROUND(AA98,0)</f>
        <v>0</v>
      </c>
      <c r="D98" s="818">
        <f t="shared" si="34"/>
        <v>0</v>
      </c>
      <c r="E98" s="812">
        <f t="shared" si="34"/>
        <v>0</v>
      </c>
      <c r="F98" s="813">
        <f t="shared" si="34"/>
        <v>0</v>
      </c>
      <c r="G98" s="812">
        <f t="shared" si="34"/>
        <v>0</v>
      </c>
      <c r="H98" s="813">
        <f t="shared" si="34"/>
        <v>0</v>
      </c>
      <c r="I98" s="812">
        <f t="shared" si="34"/>
        <v>0</v>
      </c>
      <c r="J98" s="814">
        <f t="shared" si="34"/>
        <v>0</v>
      </c>
      <c r="K98" s="386">
        <f>E98+G98+I98</f>
        <v>0</v>
      </c>
      <c r="L98" s="387">
        <f>F98+H98+J98</f>
        <v>0</v>
      </c>
      <c r="M98" s="801">
        <f>IF((K98+L98)&gt;0,1,0)</f>
        <v>0</v>
      </c>
      <c r="N98" s="895" t="s">
        <v>1267</v>
      </c>
      <c r="AA98" s="306"/>
      <c r="AB98" s="307"/>
      <c r="AC98" s="192"/>
      <c r="AD98" s="234"/>
      <c r="AE98" s="192"/>
      <c r="AF98" s="234"/>
      <c r="AG98" s="192"/>
      <c r="AH98" s="235"/>
      <c r="AI98" s="386">
        <f>AC98+AE98+AG98</f>
        <v>0</v>
      </c>
      <c r="AJ98" s="387">
        <f>AD98+AF98+AH98</f>
        <v>0</v>
      </c>
      <c r="AK98" s="801">
        <f>IF((AI98+AJ98)&gt;0,1,0)</f>
        <v>0</v>
      </c>
      <c r="AL98" s="958" t="s">
        <v>1128</v>
      </c>
    </row>
    <row r="99" spans="1:38" ht="12.75" customHeight="1" x14ac:dyDescent="0.2">
      <c r="A99" s="932" t="s">
        <v>1599</v>
      </c>
      <c r="B99" s="334" t="s">
        <v>630</v>
      </c>
      <c r="C99" s="816">
        <f t="shared" si="22"/>
        <v>0</v>
      </c>
      <c r="D99" s="818">
        <f t="shared" si="23"/>
        <v>0</v>
      </c>
      <c r="E99" s="812">
        <f t="shared" si="24"/>
        <v>0</v>
      </c>
      <c r="F99" s="813">
        <f t="shared" si="25"/>
        <v>0</v>
      </c>
      <c r="G99" s="812">
        <f t="shared" si="26"/>
        <v>0</v>
      </c>
      <c r="H99" s="813">
        <f t="shared" si="27"/>
        <v>0</v>
      </c>
      <c r="I99" s="812">
        <f t="shared" si="28"/>
        <v>0</v>
      </c>
      <c r="J99" s="814">
        <f t="shared" si="29"/>
        <v>0</v>
      </c>
      <c r="K99" s="386">
        <f t="shared" si="20"/>
        <v>0</v>
      </c>
      <c r="L99" s="387">
        <f t="shared" si="21"/>
        <v>0</v>
      </c>
      <c r="M99" s="801">
        <f t="shared" si="32"/>
        <v>0</v>
      </c>
      <c r="N99" s="895" t="s">
        <v>1267</v>
      </c>
      <c r="AA99" s="306"/>
      <c r="AB99" s="307"/>
      <c r="AC99" s="192"/>
      <c r="AD99" s="234"/>
      <c r="AE99" s="192"/>
      <c r="AF99" s="234"/>
      <c r="AG99" s="192"/>
      <c r="AH99" s="235"/>
      <c r="AI99" s="386">
        <f t="shared" si="30"/>
        <v>0</v>
      </c>
      <c r="AJ99" s="387">
        <f t="shared" si="31"/>
        <v>0</v>
      </c>
      <c r="AK99" s="801">
        <f t="shared" si="33"/>
        <v>0</v>
      </c>
      <c r="AL99" s="957" t="s">
        <v>1185</v>
      </c>
    </row>
    <row r="100" spans="1:38" ht="12.75" customHeight="1" x14ac:dyDescent="0.2">
      <c r="A100" s="932" t="s">
        <v>1600</v>
      </c>
      <c r="B100" s="334" t="s">
        <v>631</v>
      </c>
      <c r="C100" s="816">
        <f t="shared" si="22"/>
        <v>0</v>
      </c>
      <c r="D100" s="818">
        <f t="shared" si="23"/>
        <v>0</v>
      </c>
      <c r="E100" s="812">
        <f t="shared" si="24"/>
        <v>0</v>
      </c>
      <c r="F100" s="813">
        <f t="shared" si="25"/>
        <v>0</v>
      </c>
      <c r="G100" s="812">
        <f t="shared" si="26"/>
        <v>0</v>
      </c>
      <c r="H100" s="813">
        <f t="shared" si="27"/>
        <v>0</v>
      </c>
      <c r="I100" s="812">
        <f t="shared" si="28"/>
        <v>0</v>
      </c>
      <c r="J100" s="814">
        <f t="shared" si="29"/>
        <v>0</v>
      </c>
      <c r="K100" s="386">
        <f t="shared" si="20"/>
        <v>0</v>
      </c>
      <c r="L100" s="387">
        <f t="shared" si="21"/>
        <v>0</v>
      </c>
      <c r="M100" s="801">
        <f t="shared" si="32"/>
        <v>0</v>
      </c>
      <c r="N100" s="895" t="s">
        <v>1267</v>
      </c>
      <c r="AA100" s="306"/>
      <c r="AB100" s="307"/>
      <c r="AC100" s="192"/>
      <c r="AD100" s="234"/>
      <c r="AE100" s="192"/>
      <c r="AF100" s="234"/>
      <c r="AG100" s="192"/>
      <c r="AH100" s="235"/>
      <c r="AI100" s="386">
        <f t="shared" si="30"/>
        <v>0</v>
      </c>
      <c r="AJ100" s="387">
        <f t="shared" si="31"/>
        <v>0</v>
      </c>
      <c r="AK100" s="801">
        <f t="shared" si="33"/>
        <v>0</v>
      </c>
      <c r="AL100" s="957" t="s">
        <v>1185</v>
      </c>
    </row>
    <row r="101" spans="1:38" ht="12.75" customHeight="1" x14ac:dyDescent="0.2">
      <c r="A101" s="932" t="s">
        <v>1601</v>
      </c>
      <c r="B101" s="334" t="s">
        <v>632</v>
      </c>
      <c r="C101" s="816">
        <f t="shared" si="22"/>
        <v>0</v>
      </c>
      <c r="D101" s="818">
        <f t="shared" si="23"/>
        <v>0</v>
      </c>
      <c r="E101" s="812">
        <f t="shared" si="24"/>
        <v>0</v>
      </c>
      <c r="F101" s="813">
        <f t="shared" si="25"/>
        <v>0</v>
      </c>
      <c r="G101" s="812">
        <f t="shared" si="26"/>
        <v>0</v>
      </c>
      <c r="H101" s="813">
        <f t="shared" si="27"/>
        <v>0</v>
      </c>
      <c r="I101" s="812">
        <f t="shared" si="28"/>
        <v>0</v>
      </c>
      <c r="J101" s="814">
        <f t="shared" si="29"/>
        <v>0</v>
      </c>
      <c r="K101" s="386">
        <f t="shared" si="20"/>
        <v>0</v>
      </c>
      <c r="L101" s="387">
        <f t="shared" si="21"/>
        <v>0</v>
      </c>
      <c r="M101" s="801">
        <f t="shared" si="32"/>
        <v>0</v>
      </c>
      <c r="N101" s="895" t="s">
        <v>1267</v>
      </c>
      <c r="AA101" s="306"/>
      <c r="AB101" s="307"/>
      <c r="AC101" s="192"/>
      <c r="AD101" s="234"/>
      <c r="AE101" s="192"/>
      <c r="AF101" s="234"/>
      <c r="AG101" s="192"/>
      <c r="AH101" s="235"/>
      <c r="AI101" s="386">
        <f t="shared" si="30"/>
        <v>0</v>
      </c>
      <c r="AJ101" s="387">
        <f t="shared" si="31"/>
        <v>0</v>
      </c>
      <c r="AK101" s="801">
        <f t="shared" si="33"/>
        <v>0</v>
      </c>
      <c r="AL101" s="957" t="s">
        <v>1185</v>
      </c>
    </row>
    <row r="102" spans="1:38" ht="12.75" customHeight="1" x14ac:dyDescent="0.2">
      <c r="A102" s="932" t="s">
        <v>1602</v>
      </c>
      <c r="B102" s="334" t="s">
        <v>633</v>
      </c>
      <c r="C102" s="816">
        <f t="shared" ref="C102:C130" si="35">ROUND(AA102,0)</f>
        <v>0</v>
      </c>
      <c r="D102" s="818">
        <f t="shared" ref="D102:D130" si="36">ROUND(AB102,0)</f>
        <v>0</v>
      </c>
      <c r="E102" s="812">
        <f t="shared" ref="E102:E130" si="37">ROUND(AC102,0)</f>
        <v>0</v>
      </c>
      <c r="F102" s="813">
        <f t="shared" ref="F102:F130" si="38">ROUND(AD102,0)</f>
        <v>0</v>
      </c>
      <c r="G102" s="812">
        <f t="shared" si="26"/>
        <v>0</v>
      </c>
      <c r="H102" s="813">
        <f t="shared" si="27"/>
        <v>0</v>
      </c>
      <c r="I102" s="812">
        <f t="shared" si="28"/>
        <v>0</v>
      </c>
      <c r="J102" s="814">
        <f t="shared" si="29"/>
        <v>0</v>
      </c>
      <c r="K102" s="386">
        <f t="shared" si="20"/>
        <v>0</v>
      </c>
      <c r="L102" s="387">
        <f t="shared" si="21"/>
        <v>0</v>
      </c>
      <c r="M102" s="801">
        <f t="shared" si="32"/>
        <v>0</v>
      </c>
      <c r="N102" s="895" t="s">
        <v>1267</v>
      </c>
      <c r="AA102" s="306"/>
      <c r="AB102" s="307"/>
      <c r="AC102" s="192"/>
      <c r="AD102" s="234"/>
      <c r="AE102" s="192"/>
      <c r="AF102" s="234"/>
      <c r="AG102" s="192"/>
      <c r="AH102" s="235"/>
      <c r="AI102" s="386">
        <f t="shared" ref="AI102:AI137" si="39">AC102+AE102+AG102</f>
        <v>0</v>
      </c>
      <c r="AJ102" s="387">
        <f t="shared" ref="AJ102:AJ137" si="40">AD102+AF102+AH102</f>
        <v>0</v>
      </c>
      <c r="AK102" s="801">
        <f t="shared" si="33"/>
        <v>0</v>
      </c>
      <c r="AL102" s="957" t="s">
        <v>1185</v>
      </c>
    </row>
    <row r="103" spans="1:38" ht="12.75" customHeight="1" x14ac:dyDescent="0.2">
      <c r="A103" s="932" t="s">
        <v>1603</v>
      </c>
      <c r="B103" s="334" t="s">
        <v>634</v>
      </c>
      <c r="C103" s="816">
        <f t="shared" si="35"/>
        <v>0</v>
      </c>
      <c r="D103" s="818">
        <f t="shared" si="36"/>
        <v>0</v>
      </c>
      <c r="E103" s="812">
        <f t="shared" si="37"/>
        <v>0</v>
      </c>
      <c r="F103" s="813">
        <f t="shared" si="38"/>
        <v>0</v>
      </c>
      <c r="G103" s="812">
        <f t="shared" si="26"/>
        <v>0</v>
      </c>
      <c r="H103" s="813">
        <f t="shared" si="27"/>
        <v>0</v>
      </c>
      <c r="I103" s="812">
        <f t="shared" si="28"/>
        <v>0</v>
      </c>
      <c r="J103" s="814">
        <f t="shared" si="29"/>
        <v>0</v>
      </c>
      <c r="K103" s="386">
        <f t="shared" si="20"/>
        <v>0</v>
      </c>
      <c r="L103" s="387">
        <f t="shared" si="21"/>
        <v>0</v>
      </c>
      <c r="M103" s="801">
        <f t="shared" si="32"/>
        <v>0</v>
      </c>
      <c r="N103" s="895" t="s">
        <v>1267</v>
      </c>
      <c r="AA103" s="306"/>
      <c r="AB103" s="307"/>
      <c r="AC103" s="192"/>
      <c r="AD103" s="234"/>
      <c r="AE103" s="192"/>
      <c r="AF103" s="234"/>
      <c r="AG103" s="192"/>
      <c r="AH103" s="235"/>
      <c r="AI103" s="386">
        <f t="shared" si="39"/>
        <v>0</v>
      </c>
      <c r="AJ103" s="387">
        <f t="shared" si="40"/>
        <v>0</v>
      </c>
      <c r="AK103" s="801">
        <f t="shared" si="33"/>
        <v>0</v>
      </c>
      <c r="AL103" s="957" t="s">
        <v>1185</v>
      </c>
    </row>
    <row r="104" spans="1:38" ht="12.75" customHeight="1" x14ac:dyDescent="0.2">
      <c r="A104" s="932" t="s">
        <v>1604</v>
      </c>
      <c r="B104" s="334" t="s">
        <v>635</v>
      </c>
      <c r="C104" s="816">
        <f t="shared" si="35"/>
        <v>0</v>
      </c>
      <c r="D104" s="818">
        <f t="shared" si="36"/>
        <v>0</v>
      </c>
      <c r="E104" s="812">
        <f t="shared" si="37"/>
        <v>0</v>
      </c>
      <c r="F104" s="813">
        <f t="shared" si="38"/>
        <v>0</v>
      </c>
      <c r="G104" s="812">
        <f t="shared" si="26"/>
        <v>0</v>
      </c>
      <c r="H104" s="813">
        <f t="shared" si="27"/>
        <v>0</v>
      </c>
      <c r="I104" s="812">
        <f t="shared" si="28"/>
        <v>0</v>
      </c>
      <c r="J104" s="814">
        <f t="shared" si="29"/>
        <v>0</v>
      </c>
      <c r="K104" s="386">
        <f t="shared" ref="K104:K143" si="41">E104+G104+I104</f>
        <v>0</v>
      </c>
      <c r="L104" s="387">
        <f t="shared" ref="L104:L143" si="42">F104+H104+J104</f>
        <v>0</v>
      </c>
      <c r="M104" s="801">
        <f t="shared" si="32"/>
        <v>0</v>
      </c>
      <c r="N104" s="895" t="s">
        <v>1267</v>
      </c>
      <c r="AA104" s="306"/>
      <c r="AB104" s="307"/>
      <c r="AC104" s="192"/>
      <c r="AD104" s="234"/>
      <c r="AE104" s="192"/>
      <c r="AF104" s="234"/>
      <c r="AG104" s="192"/>
      <c r="AH104" s="235"/>
      <c r="AI104" s="386">
        <f t="shared" si="39"/>
        <v>0</v>
      </c>
      <c r="AJ104" s="387">
        <f t="shared" si="40"/>
        <v>0</v>
      </c>
      <c r="AK104" s="801">
        <f t="shared" si="33"/>
        <v>0</v>
      </c>
      <c r="AL104" s="957" t="s">
        <v>1185</v>
      </c>
    </row>
    <row r="105" spans="1:38" ht="12.75" customHeight="1" x14ac:dyDescent="0.2">
      <c r="A105" s="932" t="s">
        <v>1605</v>
      </c>
      <c r="B105" s="334" t="s">
        <v>636</v>
      </c>
      <c r="C105" s="816">
        <f t="shared" si="35"/>
        <v>0</v>
      </c>
      <c r="D105" s="818">
        <f t="shared" si="36"/>
        <v>0</v>
      </c>
      <c r="E105" s="812">
        <f t="shared" si="37"/>
        <v>0</v>
      </c>
      <c r="F105" s="813">
        <f t="shared" si="38"/>
        <v>0</v>
      </c>
      <c r="G105" s="812">
        <f t="shared" si="26"/>
        <v>0</v>
      </c>
      <c r="H105" s="813">
        <f t="shared" si="27"/>
        <v>0</v>
      </c>
      <c r="I105" s="812">
        <f t="shared" si="28"/>
        <v>0</v>
      </c>
      <c r="J105" s="814">
        <f t="shared" si="29"/>
        <v>0</v>
      </c>
      <c r="K105" s="386">
        <f t="shared" si="41"/>
        <v>0</v>
      </c>
      <c r="L105" s="387">
        <f t="shared" si="42"/>
        <v>0</v>
      </c>
      <c r="M105" s="801">
        <f t="shared" ref="M105:M115" si="43">IF((K105+L105)&gt;0,1,0)</f>
        <v>0</v>
      </c>
      <c r="N105" s="895" t="s">
        <v>1267</v>
      </c>
      <c r="AA105" s="306"/>
      <c r="AB105" s="307"/>
      <c r="AC105" s="192"/>
      <c r="AD105" s="234"/>
      <c r="AE105" s="192"/>
      <c r="AF105" s="234"/>
      <c r="AG105" s="192"/>
      <c r="AH105" s="235"/>
      <c r="AI105" s="386">
        <f t="shared" si="39"/>
        <v>0</v>
      </c>
      <c r="AJ105" s="387">
        <f t="shared" si="40"/>
        <v>0</v>
      </c>
      <c r="AK105" s="801">
        <f t="shared" si="33"/>
        <v>0</v>
      </c>
      <c r="AL105" s="957" t="s">
        <v>1185</v>
      </c>
    </row>
    <row r="106" spans="1:38" ht="12.75" customHeight="1" x14ac:dyDescent="0.2">
      <c r="A106" s="932" t="s">
        <v>1606</v>
      </c>
      <c r="B106" s="334" t="s">
        <v>637</v>
      </c>
      <c r="C106" s="816">
        <f t="shared" si="35"/>
        <v>0</v>
      </c>
      <c r="D106" s="818">
        <f t="shared" si="36"/>
        <v>0</v>
      </c>
      <c r="E106" s="812">
        <f t="shared" si="37"/>
        <v>0</v>
      </c>
      <c r="F106" s="813">
        <f t="shared" si="38"/>
        <v>0</v>
      </c>
      <c r="G106" s="812">
        <f t="shared" si="26"/>
        <v>0</v>
      </c>
      <c r="H106" s="813">
        <f t="shared" si="27"/>
        <v>0</v>
      </c>
      <c r="I106" s="812">
        <f t="shared" si="28"/>
        <v>0</v>
      </c>
      <c r="J106" s="814">
        <f t="shared" si="29"/>
        <v>0</v>
      </c>
      <c r="K106" s="386">
        <f t="shared" si="41"/>
        <v>0</v>
      </c>
      <c r="L106" s="387">
        <f t="shared" si="42"/>
        <v>0</v>
      </c>
      <c r="M106" s="801">
        <f t="shared" si="43"/>
        <v>0</v>
      </c>
      <c r="N106" s="895" t="s">
        <v>1267</v>
      </c>
      <c r="AA106" s="306"/>
      <c r="AB106" s="307"/>
      <c r="AC106" s="192"/>
      <c r="AD106" s="234"/>
      <c r="AE106" s="192"/>
      <c r="AF106" s="234"/>
      <c r="AG106" s="192"/>
      <c r="AH106" s="235"/>
      <c r="AI106" s="386">
        <f t="shared" si="39"/>
        <v>0</v>
      </c>
      <c r="AJ106" s="387">
        <f t="shared" si="40"/>
        <v>0</v>
      </c>
      <c r="AK106" s="801">
        <f t="shared" si="33"/>
        <v>0</v>
      </c>
      <c r="AL106" s="957" t="s">
        <v>1185</v>
      </c>
    </row>
    <row r="107" spans="1:38" ht="12.75" customHeight="1" x14ac:dyDescent="0.2">
      <c r="A107" s="932" t="s">
        <v>1607</v>
      </c>
      <c r="B107" s="334" t="s">
        <v>638</v>
      </c>
      <c r="C107" s="816">
        <f t="shared" si="35"/>
        <v>0</v>
      </c>
      <c r="D107" s="818">
        <f t="shared" si="36"/>
        <v>0</v>
      </c>
      <c r="E107" s="812">
        <f t="shared" si="37"/>
        <v>0</v>
      </c>
      <c r="F107" s="813">
        <f t="shared" si="38"/>
        <v>0</v>
      </c>
      <c r="G107" s="812">
        <f t="shared" si="26"/>
        <v>0</v>
      </c>
      <c r="H107" s="813">
        <f t="shared" si="27"/>
        <v>0</v>
      </c>
      <c r="I107" s="812">
        <f t="shared" si="28"/>
        <v>0</v>
      </c>
      <c r="J107" s="814">
        <f t="shared" si="29"/>
        <v>0</v>
      </c>
      <c r="K107" s="386">
        <f t="shared" si="41"/>
        <v>0</v>
      </c>
      <c r="L107" s="387">
        <f t="shared" si="42"/>
        <v>0</v>
      </c>
      <c r="M107" s="801">
        <f t="shared" si="43"/>
        <v>0</v>
      </c>
      <c r="N107" s="895" t="s">
        <v>1267</v>
      </c>
      <c r="AA107" s="306"/>
      <c r="AB107" s="307"/>
      <c r="AC107" s="192"/>
      <c r="AD107" s="234"/>
      <c r="AE107" s="192"/>
      <c r="AF107" s="234"/>
      <c r="AG107" s="192"/>
      <c r="AH107" s="235"/>
      <c r="AI107" s="386">
        <f t="shared" si="39"/>
        <v>0</v>
      </c>
      <c r="AJ107" s="387">
        <f t="shared" si="40"/>
        <v>0</v>
      </c>
      <c r="AK107" s="801">
        <f t="shared" si="33"/>
        <v>0</v>
      </c>
      <c r="AL107" s="957" t="s">
        <v>1185</v>
      </c>
    </row>
    <row r="108" spans="1:38" ht="12.75" customHeight="1" x14ac:dyDescent="0.2">
      <c r="A108" s="932" t="s">
        <v>1608</v>
      </c>
      <c r="B108" s="334" t="s">
        <v>639</v>
      </c>
      <c r="C108" s="816">
        <f t="shared" si="35"/>
        <v>0</v>
      </c>
      <c r="D108" s="818">
        <f t="shared" si="36"/>
        <v>0</v>
      </c>
      <c r="E108" s="812">
        <f t="shared" si="37"/>
        <v>0</v>
      </c>
      <c r="F108" s="813">
        <f t="shared" si="38"/>
        <v>0</v>
      </c>
      <c r="G108" s="812">
        <f t="shared" si="26"/>
        <v>0</v>
      </c>
      <c r="H108" s="813">
        <f t="shared" si="27"/>
        <v>0</v>
      </c>
      <c r="I108" s="812">
        <f t="shared" si="28"/>
        <v>0</v>
      </c>
      <c r="J108" s="814">
        <f t="shared" si="29"/>
        <v>0</v>
      </c>
      <c r="K108" s="386">
        <f t="shared" si="41"/>
        <v>0</v>
      </c>
      <c r="L108" s="387">
        <f t="shared" si="42"/>
        <v>0</v>
      </c>
      <c r="M108" s="801">
        <f t="shared" si="43"/>
        <v>0</v>
      </c>
      <c r="N108" s="895" t="s">
        <v>1267</v>
      </c>
      <c r="AA108" s="306"/>
      <c r="AB108" s="307"/>
      <c r="AC108" s="192"/>
      <c r="AD108" s="234"/>
      <c r="AE108" s="192"/>
      <c r="AF108" s="234"/>
      <c r="AG108" s="192"/>
      <c r="AH108" s="235"/>
      <c r="AI108" s="386">
        <f t="shared" si="39"/>
        <v>0</v>
      </c>
      <c r="AJ108" s="387">
        <f t="shared" si="40"/>
        <v>0</v>
      </c>
      <c r="AK108" s="801">
        <f t="shared" si="33"/>
        <v>0</v>
      </c>
      <c r="AL108" s="957" t="s">
        <v>1185</v>
      </c>
    </row>
    <row r="109" spans="1:38" ht="12.75" customHeight="1" x14ac:dyDescent="0.2">
      <c r="A109" s="932" t="s">
        <v>1609</v>
      </c>
      <c r="B109" s="334" t="s">
        <v>640</v>
      </c>
      <c r="C109" s="816">
        <f t="shared" si="35"/>
        <v>0</v>
      </c>
      <c r="D109" s="818">
        <f t="shared" si="36"/>
        <v>0</v>
      </c>
      <c r="E109" s="812">
        <f t="shared" si="37"/>
        <v>0</v>
      </c>
      <c r="F109" s="813">
        <f t="shared" si="38"/>
        <v>0</v>
      </c>
      <c r="G109" s="812">
        <f t="shared" si="26"/>
        <v>0</v>
      </c>
      <c r="H109" s="813">
        <f t="shared" si="27"/>
        <v>0</v>
      </c>
      <c r="I109" s="812">
        <f t="shared" si="28"/>
        <v>0</v>
      </c>
      <c r="J109" s="814">
        <f t="shared" si="29"/>
        <v>0</v>
      </c>
      <c r="K109" s="386">
        <f t="shared" si="41"/>
        <v>0</v>
      </c>
      <c r="L109" s="387">
        <f t="shared" si="42"/>
        <v>0</v>
      </c>
      <c r="M109" s="801">
        <f t="shared" si="43"/>
        <v>0</v>
      </c>
      <c r="N109" s="895" t="s">
        <v>1267</v>
      </c>
      <c r="AA109" s="306"/>
      <c r="AB109" s="307"/>
      <c r="AC109" s="192"/>
      <c r="AD109" s="234"/>
      <c r="AE109" s="192"/>
      <c r="AF109" s="234"/>
      <c r="AG109" s="192"/>
      <c r="AH109" s="235"/>
      <c r="AI109" s="386">
        <f t="shared" si="39"/>
        <v>0</v>
      </c>
      <c r="AJ109" s="387">
        <f t="shared" si="40"/>
        <v>0</v>
      </c>
      <c r="AK109" s="801">
        <f t="shared" si="33"/>
        <v>0</v>
      </c>
      <c r="AL109" s="957" t="s">
        <v>1185</v>
      </c>
    </row>
    <row r="110" spans="1:38" ht="12.75" customHeight="1" x14ac:dyDescent="0.2">
      <c r="A110" s="932" t="s">
        <v>1610</v>
      </c>
      <c r="B110" s="334" t="s">
        <v>1199</v>
      </c>
      <c r="C110" s="816">
        <f t="shared" si="35"/>
        <v>0</v>
      </c>
      <c r="D110" s="818">
        <f t="shared" si="36"/>
        <v>0</v>
      </c>
      <c r="E110" s="812">
        <f t="shared" si="37"/>
        <v>0</v>
      </c>
      <c r="F110" s="813">
        <f t="shared" si="38"/>
        <v>0</v>
      </c>
      <c r="G110" s="812">
        <f t="shared" si="26"/>
        <v>0</v>
      </c>
      <c r="H110" s="813">
        <f t="shared" si="27"/>
        <v>0</v>
      </c>
      <c r="I110" s="812">
        <f t="shared" si="28"/>
        <v>0</v>
      </c>
      <c r="J110" s="814">
        <f t="shared" si="29"/>
        <v>0</v>
      </c>
      <c r="K110" s="386">
        <f t="shared" si="41"/>
        <v>0</v>
      </c>
      <c r="L110" s="387">
        <f t="shared" si="42"/>
        <v>0</v>
      </c>
      <c r="M110" s="801">
        <f t="shared" si="43"/>
        <v>0</v>
      </c>
      <c r="N110" s="895" t="s">
        <v>1267</v>
      </c>
      <c r="AA110" s="306"/>
      <c r="AB110" s="307"/>
      <c r="AC110" s="192"/>
      <c r="AD110" s="234"/>
      <c r="AE110" s="192"/>
      <c r="AF110" s="234"/>
      <c r="AG110" s="192"/>
      <c r="AH110" s="235"/>
      <c r="AI110" s="386">
        <f t="shared" si="39"/>
        <v>0</v>
      </c>
      <c r="AJ110" s="387">
        <f t="shared" si="40"/>
        <v>0</v>
      </c>
      <c r="AK110" s="801">
        <f t="shared" si="33"/>
        <v>0</v>
      </c>
      <c r="AL110" s="957" t="s">
        <v>1185</v>
      </c>
    </row>
    <row r="111" spans="1:38" ht="12.75" customHeight="1" x14ac:dyDescent="0.2">
      <c r="A111" s="932" t="s">
        <v>1611</v>
      </c>
      <c r="B111" s="334" t="s">
        <v>1200</v>
      </c>
      <c r="C111" s="816">
        <f t="shared" si="35"/>
        <v>0</v>
      </c>
      <c r="D111" s="818">
        <f t="shared" si="36"/>
        <v>0</v>
      </c>
      <c r="E111" s="812">
        <f t="shared" si="37"/>
        <v>0</v>
      </c>
      <c r="F111" s="813">
        <f t="shared" si="38"/>
        <v>0</v>
      </c>
      <c r="G111" s="812">
        <f t="shared" si="26"/>
        <v>0</v>
      </c>
      <c r="H111" s="813">
        <f t="shared" si="27"/>
        <v>0</v>
      </c>
      <c r="I111" s="812">
        <f t="shared" si="28"/>
        <v>0</v>
      </c>
      <c r="J111" s="814">
        <f t="shared" si="29"/>
        <v>0</v>
      </c>
      <c r="K111" s="386">
        <f t="shared" si="41"/>
        <v>0</v>
      </c>
      <c r="L111" s="387">
        <f t="shared" si="42"/>
        <v>0</v>
      </c>
      <c r="M111" s="801">
        <f t="shared" si="43"/>
        <v>0</v>
      </c>
      <c r="N111" s="895" t="s">
        <v>1267</v>
      </c>
      <c r="AA111" s="306"/>
      <c r="AB111" s="307"/>
      <c r="AC111" s="192"/>
      <c r="AD111" s="234"/>
      <c r="AE111" s="192"/>
      <c r="AF111" s="234"/>
      <c r="AG111" s="192"/>
      <c r="AH111" s="235"/>
      <c r="AI111" s="386">
        <f t="shared" si="39"/>
        <v>0</v>
      </c>
      <c r="AJ111" s="387">
        <f t="shared" si="40"/>
        <v>0</v>
      </c>
      <c r="AK111" s="801">
        <f t="shared" si="33"/>
        <v>0</v>
      </c>
      <c r="AL111" s="957" t="s">
        <v>1185</v>
      </c>
    </row>
    <row r="112" spans="1:38" ht="12.75" customHeight="1" x14ac:dyDescent="0.2">
      <c r="A112" s="932" t="s">
        <v>1612</v>
      </c>
      <c r="B112" s="334" t="s">
        <v>1201</v>
      </c>
      <c r="C112" s="816">
        <f t="shared" si="35"/>
        <v>0</v>
      </c>
      <c r="D112" s="818">
        <f t="shared" si="36"/>
        <v>0</v>
      </c>
      <c r="E112" s="812">
        <f t="shared" si="37"/>
        <v>0</v>
      </c>
      <c r="F112" s="813">
        <f t="shared" si="38"/>
        <v>0</v>
      </c>
      <c r="G112" s="812">
        <f t="shared" si="26"/>
        <v>0</v>
      </c>
      <c r="H112" s="813">
        <f t="shared" si="27"/>
        <v>0</v>
      </c>
      <c r="I112" s="812">
        <f t="shared" si="28"/>
        <v>0</v>
      </c>
      <c r="J112" s="814">
        <f t="shared" si="29"/>
        <v>0</v>
      </c>
      <c r="K112" s="386">
        <f t="shared" si="41"/>
        <v>0</v>
      </c>
      <c r="L112" s="387">
        <f t="shared" si="42"/>
        <v>0</v>
      </c>
      <c r="M112" s="801">
        <f t="shared" si="43"/>
        <v>0</v>
      </c>
      <c r="N112" s="895" t="s">
        <v>1267</v>
      </c>
      <c r="AA112" s="306"/>
      <c r="AB112" s="307"/>
      <c r="AC112" s="192"/>
      <c r="AD112" s="234"/>
      <c r="AE112" s="192"/>
      <c r="AF112" s="234"/>
      <c r="AG112" s="192"/>
      <c r="AH112" s="235"/>
      <c r="AI112" s="386">
        <f t="shared" si="39"/>
        <v>0</v>
      </c>
      <c r="AJ112" s="387">
        <f t="shared" si="40"/>
        <v>0</v>
      </c>
      <c r="AK112" s="801">
        <f t="shared" si="33"/>
        <v>0</v>
      </c>
      <c r="AL112" s="957" t="s">
        <v>1185</v>
      </c>
    </row>
    <row r="113" spans="1:41" ht="12.75" customHeight="1" x14ac:dyDescent="0.2">
      <c r="A113" s="932" t="s">
        <v>1613</v>
      </c>
      <c r="B113" s="334" t="s">
        <v>1202</v>
      </c>
      <c r="C113" s="816">
        <f t="shared" si="35"/>
        <v>0</v>
      </c>
      <c r="D113" s="818">
        <f t="shared" si="36"/>
        <v>0</v>
      </c>
      <c r="E113" s="812">
        <f t="shared" si="37"/>
        <v>0</v>
      </c>
      <c r="F113" s="813">
        <f t="shared" si="38"/>
        <v>0</v>
      </c>
      <c r="G113" s="812">
        <f t="shared" si="26"/>
        <v>0</v>
      </c>
      <c r="H113" s="813">
        <f t="shared" si="27"/>
        <v>0</v>
      </c>
      <c r="I113" s="812">
        <f t="shared" si="28"/>
        <v>0</v>
      </c>
      <c r="J113" s="814">
        <f t="shared" si="29"/>
        <v>0</v>
      </c>
      <c r="K113" s="386">
        <f t="shared" si="41"/>
        <v>0</v>
      </c>
      <c r="L113" s="387">
        <f t="shared" si="42"/>
        <v>0</v>
      </c>
      <c r="M113" s="801">
        <f t="shared" si="43"/>
        <v>0</v>
      </c>
      <c r="N113" s="895" t="s">
        <v>1267</v>
      </c>
      <c r="AA113" s="306"/>
      <c r="AB113" s="307"/>
      <c r="AC113" s="192"/>
      <c r="AD113" s="234"/>
      <c r="AE113" s="192"/>
      <c r="AF113" s="234"/>
      <c r="AG113" s="192"/>
      <c r="AH113" s="235"/>
      <c r="AI113" s="386">
        <f t="shared" si="39"/>
        <v>0</v>
      </c>
      <c r="AJ113" s="387">
        <f t="shared" si="40"/>
        <v>0</v>
      </c>
      <c r="AK113" s="801">
        <f t="shared" si="33"/>
        <v>0</v>
      </c>
      <c r="AL113" s="957" t="s">
        <v>1185</v>
      </c>
    </row>
    <row r="114" spans="1:41" ht="12.75" customHeight="1" x14ac:dyDescent="0.2">
      <c r="A114" s="932" t="s">
        <v>1614</v>
      </c>
      <c r="B114" s="334" t="s">
        <v>641</v>
      </c>
      <c r="C114" s="816">
        <f t="shared" si="35"/>
        <v>0</v>
      </c>
      <c r="D114" s="818">
        <f t="shared" si="36"/>
        <v>0</v>
      </c>
      <c r="E114" s="812">
        <f t="shared" si="37"/>
        <v>0</v>
      </c>
      <c r="F114" s="813">
        <f t="shared" si="38"/>
        <v>0</v>
      </c>
      <c r="G114" s="812">
        <f t="shared" si="26"/>
        <v>0</v>
      </c>
      <c r="H114" s="813">
        <f t="shared" si="27"/>
        <v>0</v>
      </c>
      <c r="I114" s="812">
        <f t="shared" si="28"/>
        <v>0</v>
      </c>
      <c r="J114" s="814">
        <f t="shared" si="29"/>
        <v>0</v>
      </c>
      <c r="K114" s="386">
        <f t="shared" si="41"/>
        <v>0</v>
      </c>
      <c r="L114" s="387">
        <f t="shared" si="42"/>
        <v>0</v>
      </c>
      <c r="M114" s="801">
        <f t="shared" si="43"/>
        <v>0</v>
      </c>
      <c r="N114" s="895" t="s">
        <v>1267</v>
      </c>
      <c r="AA114" s="306"/>
      <c r="AB114" s="307"/>
      <c r="AC114" s="192"/>
      <c r="AD114" s="234"/>
      <c r="AE114" s="192"/>
      <c r="AF114" s="234"/>
      <c r="AG114" s="192"/>
      <c r="AH114" s="235"/>
      <c r="AI114" s="386">
        <f t="shared" si="39"/>
        <v>0</v>
      </c>
      <c r="AJ114" s="387">
        <f t="shared" si="40"/>
        <v>0</v>
      </c>
      <c r="AK114" s="801">
        <f t="shared" si="33"/>
        <v>0</v>
      </c>
      <c r="AL114" s="957" t="s">
        <v>1185</v>
      </c>
    </row>
    <row r="115" spans="1:41" ht="12.75" customHeight="1" x14ac:dyDescent="0.2">
      <c r="A115" s="932" t="s">
        <v>1615</v>
      </c>
      <c r="B115" s="334" t="s">
        <v>642</v>
      </c>
      <c r="C115" s="816">
        <f t="shared" si="35"/>
        <v>0</v>
      </c>
      <c r="D115" s="818">
        <f t="shared" si="36"/>
        <v>0</v>
      </c>
      <c r="E115" s="812">
        <f t="shared" si="37"/>
        <v>0</v>
      </c>
      <c r="F115" s="813">
        <f t="shared" si="38"/>
        <v>0</v>
      </c>
      <c r="G115" s="812">
        <f t="shared" si="26"/>
        <v>0</v>
      </c>
      <c r="H115" s="813">
        <f t="shared" si="27"/>
        <v>0</v>
      </c>
      <c r="I115" s="812">
        <f t="shared" si="28"/>
        <v>0</v>
      </c>
      <c r="J115" s="814">
        <f t="shared" si="29"/>
        <v>0</v>
      </c>
      <c r="K115" s="386">
        <f t="shared" si="41"/>
        <v>0</v>
      </c>
      <c r="L115" s="387">
        <f t="shared" si="42"/>
        <v>0</v>
      </c>
      <c r="M115" s="801">
        <f t="shared" si="43"/>
        <v>0</v>
      </c>
      <c r="N115" s="895" t="s">
        <v>1267</v>
      </c>
      <c r="AA115" s="306"/>
      <c r="AB115" s="307"/>
      <c r="AC115" s="192"/>
      <c r="AD115" s="234"/>
      <c r="AE115" s="192"/>
      <c r="AF115" s="234"/>
      <c r="AG115" s="192"/>
      <c r="AH115" s="235"/>
      <c r="AI115" s="386">
        <f t="shared" si="39"/>
        <v>0</v>
      </c>
      <c r="AJ115" s="387">
        <f t="shared" si="40"/>
        <v>0</v>
      </c>
      <c r="AK115" s="801">
        <f t="shared" si="33"/>
        <v>0</v>
      </c>
      <c r="AL115" s="958" t="s">
        <v>1132</v>
      </c>
    </row>
    <row r="116" spans="1:41" ht="12.75" customHeight="1" x14ac:dyDescent="0.2">
      <c r="A116" s="932" t="s">
        <v>1616</v>
      </c>
      <c r="B116" s="334" t="s">
        <v>643</v>
      </c>
      <c r="C116" s="816">
        <f t="shared" si="35"/>
        <v>0</v>
      </c>
      <c r="D116" s="818">
        <f t="shared" si="36"/>
        <v>0</v>
      </c>
      <c r="E116" s="812">
        <f t="shared" si="37"/>
        <v>0</v>
      </c>
      <c r="F116" s="813">
        <f t="shared" si="38"/>
        <v>0</v>
      </c>
      <c r="G116" s="812">
        <f t="shared" si="26"/>
        <v>0</v>
      </c>
      <c r="H116" s="813">
        <f t="shared" si="27"/>
        <v>0</v>
      </c>
      <c r="I116" s="812">
        <f t="shared" si="28"/>
        <v>0</v>
      </c>
      <c r="J116" s="814">
        <f t="shared" si="29"/>
        <v>0</v>
      </c>
      <c r="K116" s="386">
        <f t="shared" si="41"/>
        <v>0</v>
      </c>
      <c r="L116" s="387">
        <f t="shared" si="42"/>
        <v>0</v>
      </c>
      <c r="M116" s="801">
        <f t="shared" si="32"/>
        <v>0</v>
      </c>
      <c r="N116" s="895" t="s">
        <v>1267</v>
      </c>
      <c r="AA116" s="306"/>
      <c r="AB116" s="307"/>
      <c r="AC116" s="192"/>
      <c r="AD116" s="234"/>
      <c r="AE116" s="192"/>
      <c r="AF116" s="234"/>
      <c r="AG116" s="192"/>
      <c r="AH116" s="235"/>
      <c r="AI116" s="386">
        <f t="shared" si="39"/>
        <v>0</v>
      </c>
      <c r="AJ116" s="387">
        <f t="shared" si="40"/>
        <v>0</v>
      </c>
      <c r="AK116" s="801">
        <f t="shared" si="33"/>
        <v>0</v>
      </c>
      <c r="AL116" s="958" t="s">
        <v>1132</v>
      </c>
    </row>
    <row r="117" spans="1:41" ht="12.75" customHeight="1" x14ac:dyDescent="0.2">
      <c r="A117" s="932" t="s">
        <v>1617</v>
      </c>
      <c r="B117" s="334" t="s">
        <v>644</v>
      </c>
      <c r="C117" s="816">
        <f t="shared" si="35"/>
        <v>0</v>
      </c>
      <c r="D117" s="818">
        <f t="shared" si="36"/>
        <v>0</v>
      </c>
      <c r="E117" s="812">
        <f t="shared" si="37"/>
        <v>0</v>
      </c>
      <c r="F117" s="813">
        <f t="shared" si="38"/>
        <v>0</v>
      </c>
      <c r="G117" s="812">
        <f t="shared" si="26"/>
        <v>0</v>
      </c>
      <c r="H117" s="813">
        <f t="shared" si="27"/>
        <v>0</v>
      </c>
      <c r="I117" s="812">
        <f t="shared" si="28"/>
        <v>0</v>
      </c>
      <c r="J117" s="814">
        <f t="shared" si="29"/>
        <v>0</v>
      </c>
      <c r="K117" s="386">
        <f t="shared" si="41"/>
        <v>0</v>
      </c>
      <c r="L117" s="387">
        <f t="shared" si="42"/>
        <v>0</v>
      </c>
      <c r="M117" s="801">
        <f t="shared" si="32"/>
        <v>0</v>
      </c>
      <c r="N117" s="895" t="s">
        <v>1267</v>
      </c>
      <c r="AA117" s="306"/>
      <c r="AB117" s="307"/>
      <c r="AC117" s="192"/>
      <c r="AD117" s="234"/>
      <c r="AE117" s="192"/>
      <c r="AF117" s="234"/>
      <c r="AG117" s="192"/>
      <c r="AH117" s="235"/>
      <c r="AI117" s="386">
        <f t="shared" si="39"/>
        <v>0</v>
      </c>
      <c r="AJ117" s="387">
        <f t="shared" si="40"/>
        <v>0</v>
      </c>
      <c r="AK117" s="801">
        <f t="shared" si="33"/>
        <v>0</v>
      </c>
      <c r="AL117" s="958" t="s">
        <v>1132</v>
      </c>
    </row>
    <row r="118" spans="1:41" ht="12.75" customHeight="1" x14ac:dyDescent="0.2">
      <c r="A118" s="932" t="s">
        <v>1776</v>
      </c>
      <c r="B118" s="334" t="s">
        <v>1120</v>
      </c>
      <c r="C118" s="816">
        <f t="shared" si="35"/>
        <v>0</v>
      </c>
      <c r="D118" s="818">
        <f t="shared" si="36"/>
        <v>0</v>
      </c>
      <c r="E118" s="812">
        <f t="shared" si="37"/>
        <v>0</v>
      </c>
      <c r="F118" s="813">
        <f t="shared" si="38"/>
        <v>0</v>
      </c>
      <c r="G118" s="812">
        <f t="shared" si="26"/>
        <v>0</v>
      </c>
      <c r="H118" s="813">
        <f t="shared" si="27"/>
        <v>0</v>
      </c>
      <c r="I118" s="812">
        <f t="shared" si="28"/>
        <v>0</v>
      </c>
      <c r="J118" s="814">
        <f t="shared" si="29"/>
        <v>0</v>
      </c>
      <c r="K118" s="386">
        <f t="shared" si="41"/>
        <v>0</v>
      </c>
      <c r="L118" s="387">
        <f t="shared" si="42"/>
        <v>0</v>
      </c>
      <c r="M118" s="801">
        <f t="shared" si="32"/>
        <v>0</v>
      </c>
      <c r="N118" s="895" t="s">
        <v>474</v>
      </c>
      <c r="AA118" s="306"/>
      <c r="AB118" s="307"/>
      <c r="AC118" s="192"/>
      <c r="AD118" s="234"/>
      <c r="AE118" s="192"/>
      <c r="AF118" s="234"/>
      <c r="AG118" s="192"/>
      <c r="AH118" s="235"/>
      <c r="AI118" s="386">
        <f t="shared" si="39"/>
        <v>0</v>
      </c>
      <c r="AJ118" s="387">
        <f t="shared" si="40"/>
        <v>0</v>
      </c>
      <c r="AK118" s="801">
        <f t="shared" si="33"/>
        <v>0</v>
      </c>
      <c r="AL118" s="958" t="s">
        <v>1132</v>
      </c>
    </row>
    <row r="119" spans="1:41" s="801" customFormat="1" ht="12.75" customHeight="1" x14ac:dyDescent="0.2">
      <c r="A119" s="1755" t="s">
        <v>2006</v>
      </c>
      <c r="B119" s="1822" t="s">
        <v>1121</v>
      </c>
      <c r="C119" s="1756">
        <f t="shared" si="35"/>
        <v>0</v>
      </c>
      <c r="D119" s="1757">
        <f t="shared" si="36"/>
        <v>0</v>
      </c>
      <c r="E119" s="1758">
        <f t="shared" si="37"/>
        <v>0</v>
      </c>
      <c r="F119" s="1759">
        <f t="shared" si="38"/>
        <v>0</v>
      </c>
      <c r="G119" s="1758">
        <f t="shared" si="26"/>
        <v>0</v>
      </c>
      <c r="H119" s="1759">
        <f t="shared" si="27"/>
        <v>0</v>
      </c>
      <c r="I119" s="1758">
        <f t="shared" si="28"/>
        <v>0</v>
      </c>
      <c r="J119" s="1760">
        <f t="shared" si="29"/>
        <v>0</v>
      </c>
      <c r="K119" s="1761">
        <f t="shared" si="41"/>
        <v>0</v>
      </c>
      <c r="L119" s="1762">
        <f t="shared" si="42"/>
        <v>0</v>
      </c>
      <c r="M119" s="801">
        <f t="shared" si="32"/>
        <v>0</v>
      </c>
      <c r="N119" s="895" t="s">
        <v>474</v>
      </c>
      <c r="AA119" s="1763"/>
      <c r="AB119" s="1764"/>
      <c r="AC119" s="1763"/>
      <c r="AD119" s="1764"/>
      <c r="AE119" s="1763"/>
      <c r="AF119" s="1764"/>
      <c r="AG119" s="1763"/>
      <c r="AH119" s="1765"/>
      <c r="AI119" s="1761">
        <f t="shared" si="39"/>
        <v>0</v>
      </c>
      <c r="AJ119" s="1762">
        <f t="shared" si="40"/>
        <v>0</v>
      </c>
      <c r="AK119" s="801">
        <f t="shared" si="33"/>
        <v>0</v>
      </c>
      <c r="AL119" s="801" t="s">
        <v>1186</v>
      </c>
      <c r="AO119" s="1766"/>
    </row>
    <row r="120" spans="1:41" ht="12.75" customHeight="1" x14ac:dyDescent="0.2">
      <c r="A120" s="932" t="s">
        <v>1688</v>
      </c>
      <c r="B120" s="334" t="s">
        <v>1624</v>
      </c>
      <c r="C120" s="816">
        <f t="shared" si="35"/>
        <v>0</v>
      </c>
      <c r="D120" s="818">
        <f t="shared" si="36"/>
        <v>0</v>
      </c>
      <c r="E120" s="812">
        <f t="shared" si="37"/>
        <v>0</v>
      </c>
      <c r="F120" s="813">
        <f t="shared" si="38"/>
        <v>0</v>
      </c>
      <c r="G120" s="812">
        <f t="shared" si="26"/>
        <v>0</v>
      </c>
      <c r="H120" s="813">
        <f t="shared" si="27"/>
        <v>0</v>
      </c>
      <c r="I120" s="812">
        <f t="shared" si="28"/>
        <v>0</v>
      </c>
      <c r="J120" s="814">
        <f t="shared" si="29"/>
        <v>0</v>
      </c>
      <c r="K120" s="386">
        <f t="shared" si="41"/>
        <v>0</v>
      </c>
      <c r="L120" s="387">
        <f t="shared" si="42"/>
        <v>0</v>
      </c>
      <c r="M120" s="801">
        <f t="shared" si="32"/>
        <v>0</v>
      </c>
      <c r="N120" s="895" t="s">
        <v>474</v>
      </c>
      <c r="AA120" s="306"/>
      <c r="AB120" s="307"/>
      <c r="AC120" s="192"/>
      <c r="AD120" s="234"/>
      <c r="AE120" s="192"/>
      <c r="AF120" s="234"/>
      <c r="AG120" s="192"/>
      <c r="AH120" s="235"/>
      <c r="AI120" s="386">
        <f t="shared" si="39"/>
        <v>0</v>
      </c>
      <c r="AJ120" s="387">
        <f t="shared" si="40"/>
        <v>0</v>
      </c>
      <c r="AK120" s="801">
        <f t="shared" si="33"/>
        <v>0</v>
      </c>
      <c r="AL120" s="957" t="s">
        <v>1186</v>
      </c>
    </row>
    <row r="121" spans="1:41" ht="12.75" customHeight="1" x14ac:dyDescent="0.2">
      <c r="A121" s="932" t="s">
        <v>1689</v>
      </c>
      <c r="B121" s="334" t="s">
        <v>1625</v>
      </c>
      <c r="C121" s="816">
        <f t="shared" si="35"/>
        <v>0</v>
      </c>
      <c r="D121" s="818">
        <f t="shared" si="36"/>
        <v>0</v>
      </c>
      <c r="E121" s="812">
        <f t="shared" si="37"/>
        <v>0</v>
      </c>
      <c r="F121" s="813">
        <f t="shared" si="38"/>
        <v>0</v>
      </c>
      <c r="G121" s="812">
        <f t="shared" si="26"/>
        <v>0</v>
      </c>
      <c r="H121" s="813">
        <f t="shared" si="27"/>
        <v>0</v>
      </c>
      <c r="I121" s="812">
        <f t="shared" si="28"/>
        <v>0</v>
      </c>
      <c r="J121" s="814">
        <f t="shared" si="29"/>
        <v>0</v>
      </c>
      <c r="K121" s="386">
        <f t="shared" si="41"/>
        <v>0</v>
      </c>
      <c r="L121" s="387">
        <f t="shared" si="42"/>
        <v>0</v>
      </c>
      <c r="M121" s="801">
        <f t="shared" si="32"/>
        <v>0</v>
      </c>
      <c r="N121" s="895" t="s">
        <v>474</v>
      </c>
      <c r="AA121" s="306"/>
      <c r="AB121" s="307"/>
      <c r="AC121" s="192"/>
      <c r="AD121" s="234"/>
      <c r="AE121" s="192"/>
      <c r="AF121" s="234"/>
      <c r="AG121" s="192"/>
      <c r="AH121" s="235"/>
      <c r="AI121" s="386">
        <f t="shared" si="39"/>
        <v>0</v>
      </c>
      <c r="AJ121" s="387">
        <f t="shared" si="40"/>
        <v>0</v>
      </c>
      <c r="AK121" s="801">
        <f t="shared" si="33"/>
        <v>0</v>
      </c>
      <c r="AL121" s="957" t="s">
        <v>1186</v>
      </c>
    </row>
    <row r="122" spans="1:41" ht="12.75" customHeight="1" x14ac:dyDescent="0.2">
      <c r="A122" s="932" t="s">
        <v>1690</v>
      </c>
      <c r="B122" s="334" t="s">
        <v>1626</v>
      </c>
      <c r="C122" s="816">
        <f t="shared" si="35"/>
        <v>0</v>
      </c>
      <c r="D122" s="818">
        <f t="shared" si="36"/>
        <v>0</v>
      </c>
      <c r="E122" s="812">
        <f t="shared" si="37"/>
        <v>0</v>
      </c>
      <c r="F122" s="813">
        <f t="shared" si="38"/>
        <v>0</v>
      </c>
      <c r="G122" s="812">
        <f t="shared" si="26"/>
        <v>0</v>
      </c>
      <c r="H122" s="813">
        <f t="shared" si="27"/>
        <v>0</v>
      </c>
      <c r="I122" s="812">
        <f t="shared" si="28"/>
        <v>0</v>
      </c>
      <c r="J122" s="814">
        <f t="shared" si="29"/>
        <v>0</v>
      </c>
      <c r="K122" s="386">
        <f t="shared" si="41"/>
        <v>0</v>
      </c>
      <c r="L122" s="387">
        <f t="shared" si="42"/>
        <v>0</v>
      </c>
      <c r="M122" s="801">
        <f t="shared" si="32"/>
        <v>0</v>
      </c>
      <c r="N122" s="895" t="s">
        <v>474</v>
      </c>
      <c r="AA122" s="306"/>
      <c r="AB122" s="307"/>
      <c r="AC122" s="192"/>
      <c r="AD122" s="234"/>
      <c r="AE122" s="192"/>
      <c r="AF122" s="234"/>
      <c r="AG122" s="192"/>
      <c r="AH122" s="235"/>
      <c r="AI122" s="386">
        <f t="shared" si="39"/>
        <v>0</v>
      </c>
      <c r="AJ122" s="387">
        <f t="shared" si="40"/>
        <v>0</v>
      </c>
      <c r="AK122" s="801">
        <f t="shared" si="33"/>
        <v>0</v>
      </c>
      <c r="AL122" s="957" t="s">
        <v>1186</v>
      </c>
    </row>
    <row r="123" spans="1:41" ht="12.75" customHeight="1" x14ac:dyDescent="0.2">
      <c r="A123" s="932" t="s">
        <v>1691</v>
      </c>
      <c r="B123" s="334" t="s">
        <v>1627</v>
      </c>
      <c r="C123" s="816">
        <f t="shared" si="35"/>
        <v>0</v>
      </c>
      <c r="D123" s="818">
        <f t="shared" si="36"/>
        <v>0</v>
      </c>
      <c r="E123" s="812">
        <f t="shared" si="37"/>
        <v>0</v>
      </c>
      <c r="F123" s="813">
        <f t="shared" si="38"/>
        <v>0</v>
      </c>
      <c r="G123" s="812">
        <f t="shared" si="26"/>
        <v>0</v>
      </c>
      <c r="H123" s="813">
        <f t="shared" si="27"/>
        <v>0</v>
      </c>
      <c r="I123" s="812">
        <f t="shared" si="28"/>
        <v>0</v>
      </c>
      <c r="J123" s="814">
        <f t="shared" si="29"/>
        <v>0</v>
      </c>
      <c r="K123" s="386">
        <f t="shared" si="41"/>
        <v>0</v>
      </c>
      <c r="L123" s="387">
        <f t="shared" si="42"/>
        <v>0</v>
      </c>
      <c r="M123" s="801">
        <f t="shared" si="32"/>
        <v>0</v>
      </c>
      <c r="N123" s="895" t="s">
        <v>474</v>
      </c>
      <c r="AA123" s="306"/>
      <c r="AB123" s="307"/>
      <c r="AC123" s="192"/>
      <c r="AD123" s="234"/>
      <c r="AE123" s="192"/>
      <c r="AF123" s="234"/>
      <c r="AG123" s="192"/>
      <c r="AH123" s="235"/>
      <c r="AI123" s="386">
        <f t="shared" si="39"/>
        <v>0</v>
      </c>
      <c r="AJ123" s="387">
        <f t="shared" si="40"/>
        <v>0</v>
      </c>
      <c r="AK123" s="801">
        <f t="shared" si="33"/>
        <v>0</v>
      </c>
      <c r="AL123" s="957" t="s">
        <v>1186</v>
      </c>
    </row>
    <row r="124" spans="1:41" ht="12.75" customHeight="1" x14ac:dyDescent="0.2">
      <c r="A124" s="932" t="s">
        <v>1692</v>
      </c>
      <c r="B124" s="334" t="s">
        <v>1628</v>
      </c>
      <c r="C124" s="816">
        <f t="shared" si="35"/>
        <v>0</v>
      </c>
      <c r="D124" s="818">
        <f t="shared" si="36"/>
        <v>0</v>
      </c>
      <c r="E124" s="812">
        <f t="shared" si="37"/>
        <v>0</v>
      </c>
      <c r="F124" s="813">
        <f t="shared" si="38"/>
        <v>0</v>
      </c>
      <c r="G124" s="812">
        <f t="shared" si="26"/>
        <v>0</v>
      </c>
      <c r="H124" s="813">
        <f t="shared" si="27"/>
        <v>0</v>
      </c>
      <c r="I124" s="812">
        <f t="shared" si="28"/>
        <v>0</v>
      </c>
      <c r="J124" s="814">
        <f t="shared" si="29"/>
        <v>0</v>
      </c>
      <c r="K124" s="386">
        <f t="shared" si="41"/>
        <v>0</v>
      </c>
      <c r="L124" s="387">
        <f t="shared" si="42"/>
        <v>0</v>
      </c>
      <c r="M124" s="801">
        <f t="shared" si="32"/>
        <v>0</v>
      </c>
      <c r="N124" s="895" t="s">
        <v>474</v>
      </c>
      <c r="AA124" s="306"/>
      <c r="AB124" s="307"/>
      <c r="AC124" s="192"/>
      <c r="AD124" s="234"/>
      <c r="AE124" s="192"/>
      <c r="AF124" s="234"/>
      <c r="AG124" s="192"/>
      <c r="AH124" s="235"/>
      <c r="AI124" s="386">
        <f t="shared" si="39"/>
        <v>0</v>
      </c>
      <c r="AJ124" s="387">
        <f t="shared" si="40"/>
        <v>0</v>
      </c>
      <c r="AK124" s="801">
        <f t="shared" si="33"/>
        <v>0</v>
      </c>
      <c r="AL124" s="957" t="s">
        <v>1186</v>
      </c>
    </row>
    <row r="125" spans="1:41" ht="12.75" customHeight="1" x14ac:dyDescent="0.2">
      <c r="A125" s="932" t="s">
        <v>1693</v>
      </c>
      <c r="B125" s="334" t="s">
        <v>1629</v>
      </c>
      <c r="C125" s="816">
        <f t="shared" si="35"/>
        <v>0</v>
      </c>
      <c r="D125" s="818">
        <f t="shared" si="36"/>
        <v>0</v>
      </c>
      <c r="E125" s="812">
        <f t="shared" si="37"/>
        <v>0</v>
      </c>
      <c r="F125" s="813">
        <f t="shared" si="38"/>
        <v>0</v>
      </c>
      <c r="G125" s="812">
        <f t="shared" si="26"/>
        <v>0</v>
      </c>
      <c r="H125" s="813">
        <f t="shared" si="27"/>
        <v>0</v>
      </c>
      <c r="I125" s="812">
        <f t="shared" si="28"/>
        <v>0</v>
      </c>
      <c r="J125" s="814">
        <f t="shared" si="29"/>
        <v>0</v>
      </c>
      <c r="K125" s="386">
        <f t="shared" si="41"/>
        <v>0</v>
      </c>
      <c r="L125" s="387">
        <f t="shared" si="42"/>
        <v>0</v>
      </c>
      <c r="M125" s="801">
        <f t="shared" si="32"/>
        <v>0</v>
      </c>
      <c r="N125" s="895" t="s">
        <v>474</v>
      </c>
      <c r="AA125" s="306"/>
      <c r="AB125" s="307"/>
      <c r="AC125" s="192"/>
      <c r="AD125" s="234"/>
      <c r="AE125" s="192"/>
      <c r="AF125" s="234"/>
      <c r="AG125" s="192"/>
      <c r="AH125" s="235"/>
      <c r="AI125" s="386">
        <f t="shared" si="39"/>
        <v>0</v>
      </c>
      <c r="AJ125" s="387">
        <f t="shared" si="40"/>
        <v>0</v>
      </c>
      <c r="AK125" s="801">
        <f t="shared" si="33"/>
        <v>0</v>
      </c>
      <c r="AL125" s="957" t="s">
        <v>1186</v>
      </c>
    </row>
    <row r="126" spans="1:41" ht="12.75" customHeight="1" x14ac:dyDescent="0.2">
      <c r="A126" s="932" t="s">
        <v>1694</v>
      </c>
      <c r="B126" s="334" t="s">
        <v>1630</v>
      </c>
      <c r="C126" s="816">
        <f t="shared" si="35"/>
        <v>0</v>
      </c>
      <c r="D126" s="818">
        <f t="shared" si="36"/>
        <v>0</v>
      </c>
      <c r="E126" s="812">
        <f t="shared" si="37"/>
        <v>0</v>
      </c>
      <c r="F126" s="813">
        <f t="shared" si="38"/>
        <v>0</v>
      </c>
      <c r="G126" s="812">
        <f t="shared" si="26"/>
        <v>0</v>
      </c>
      <c r="H126" s="813">
        <f t="shared" si="27"/>
        <v>0</v>
      </c>
      <c r="I126" s="812">
        <f t="shared" si="28"/>
        <v>0</v>
      </c>
      <c r="J126" s="814">
        <f t="shared" si="29"/>
        <v>0</v>
      </c>
      <c r="K126" s="386">
        <f t="shared" si="41"/>
        <v>0</v>
      </c>
      <c r="L126" s="387">
        <f t="shared" si="42"/>
        <v>0</v>
      </c>
      <c r="M126" s="801">
        <f t="shared" si="32"/>
        <v>0</v>
      </c>
      <c r="N126" s="895" t="s">
        <v>474</v>
      </c>
      <c r="AA126" s="306"/>
      <c r="AB126" s="307"/>
      <c r="AC126" s="192"/>
      <c r="AD126" s="234"/>
      <c r="AE126" s="192"/>
      <c r="AF126" s="234"/>
      <c r="AG126" s="192"/>
      <c r="AH126" s="235"/>
      <c r="AI126" s="386">
        <f t="shared" si="39"/>
        <v>0</v>
      </c>
      <c r="AJ126" s="387">
        <f t="shared" si="40"/>
        <v>0</v>
      </c>
      <c r="AK126" s="801">
        <f t="shared" si="33"/>
        <v>0</v>
      </c>
      <c r="AL126" s="957" t="s">
        <v>1186</v>
      </c>
    </row>
    <row r="127" spans="1:41" ht="12.75" customHeight="1" x14ac:dyDescent="0.2">
      <c r="A127" s="932" t="s">
        <v>1695</v>
      </c>
      <c r="B127" s="334" t="s">
        <v>1631</v>
      </c>
      <c r="C127" s="816">
        <f t="shared" si="35"/>
        <v>0</v>
      </c>
      <c r="D127" s="818">
        <f t="shared" si="36"/>
        <v>0</v>
      </c>
      <c r="E127" s="812">
        <f t="shared" si="37"/>
        <v>0</v>
      </c>
      <c r="F127" s="813">
        <f t="shared" si="38"/>
        <v>0</v>
      </c>
      <c r="G127" s="812">
        <f t="shared" si="26"/>
        <v>0</v>
      </c>
      <c r="H127" s="813">
        <f t="shared" si="27"/>
        <v>0</v>
      </c>
      <c r="I127" s="812">
        <f t="shared" si="28"/>
        <v>0</v>
      </c>
      <c r="J127" s="814">
        <f t="shared" si="29"/>
        <v>0</v>
      </c>
      <c r="K127" s="386">
        <f t="shared" si="41"/>
        <v>0</v>
      </c>
      <c r="L127" s="387">
        <f t="shared" si="42"/>
        <v>0</v>
      </c>
      <c r="M127" s="801">
        <f t="shared" si="32"/>
        <v>0</v>
      </c>
      <c r="N127" s="895" t="s">
        <v>474</v>
      </c>
      <c r="AA127" s="306"/>
      <c r="AB127" s="307"/>
      <c r="AC127" s="192"/>
      <c r="AD127" s="234"/>
      <c r="AE127" s="192"/>
      <c r="AF127" s="234"/>
      <c r="AG127" s="192"/>
      <c r="AH127" s="235"/>
      <c r="AI127" s="386">
        <f t="shared" si="39"/>
        <v>0</v>
      </c>
      <c r="AJ127" s="387">
        <f t="shared" si="40"/>
        <v>0</v>
      </c>
      <c r="AK127" s="801">
        <f t="shared" si="33"/>
        <v>0</v>
      </c>
      <c r="AL127" s="957" t="s">
        <v>1186</v>
      </c>
    </row>
    <row r="128" spans="1:41" ht="12.75" customHeight="1" x14ac:dyDescent="0.2">
      <c r="A128" s="932" t="s">
        <v>1696</v>
      </c>
      <c r="B128" s="334" t="s">
        <v>1632</v>
      </c>
      <c r="C128" s="816">
        <f t="shared" si="35"/>
        <v>0</v>
      </c>
      <c r="D128" s="818">
        <f t="shared" si="36"/>
        <v>0</v>
      </c>
      <c r="E128" s="812">
        <f t="shared" si="37"/>
        <v>0</v>
      </c>
      <c r="F128" s="813">
        <f t="shared" si="38"/>
        <v>0</v>
      </c>
      <c r="G128" s="812">
        <f t="shared" si="26"/>
        <v>0</v>
      </c>
      <c r="H128" s="813">
        <f t="shared" si="27"/>
        <v>0</v>
      </c>
      <c r="I128" s="812">
        <f t="shared" si="28"/>
        <v>0</v>
      </c>
      <c r="J128" s="814">
        <f t="shared" si="29"/>
        <v>0</v>
      </c>
      <c r="K128" s="386">
        <f t="shared" si="41"/>
        <v>0</v>
      </c>
      <c r="L128" s="387">
        <f t="shared" si="42"/>
        <v>0</v>
      </c>
      <c r="M128" s="801">
        <f t="shared" si="32"/>
        <v>0</v>
      </c>
      <c r="N128" s="895" t="s">
        <v>474</v>
      </c>
      <c r="AA128" s="306"/>
      <c r="AB128" s="307"/>
      <c r="AC128" s="192"/>
      <c r="AD128" s="234"/>
      <c r="AE128" s="192"/>
      <c r="AF128" s="234"/>
      <c r="AG128" s="192"/>
      <c r="AH128" s="235"/>
      <c r="AI128" s="386">
        <f t="shared" si="39"/>
        <v>0</v>
      </c>
      <c r="AJ128" s="387">
        <f t="shared" si="40"/>
        <v>0</v>
      </c>
      <c r="AK128" s="801">
        <f t="shared" si="33"/>
        <v>0</v>
      </c>
      <c r="AL128" s="957" t="s">
        <v>1186</v>
      </c>
    </row>
    <row r="129" spans="1:38" ht="12.75" customHeight="1" x14ac:dyDescent="0.2">
      <c r="A129" s="932" t="s">
        <v>1697</v>
      </c>
      <c r="B129" s="334" t="s">
        <v>1633</v>
      </c>
      <c r="C129" s="816">
        <f t="shared" si="35"/>
        <v>0</v>
      </c>
      <c r="D129" s="818">
        <f t="shared" si="36"/>
        <v>0</v>
      </c>
      <c r="E129" s="812">
        <f t="shared" si="37"/>
        <v>0</v>
      </c>
      <c r="F129" s="813">
        <f t="shared" si="38"/>
        <v>0</v>
      </c>
      <c r="G129" s="812">
        <f t="shared" si="26"/>
        <v>0</v>
      </c>
      <c r="H129" s="813">
        <f t="shared" si="27"/>
        <v>0</v>
      </c>
      <c r="I129" s="812">
        <f t="shared" si="28"/>
        <v>0</v>
      </c>
      <c r="J129" s="814">
        <f t="shared" si="29"/>
        <v>0</v>
      </c>
      <c r="K129" s="386">
        <f t="shared" si="41"/>
        <v>0</v>
      </c>
      <c r="L129" s="387">
        <f t="shared" si="42"/>
        <v>0</v>
      </c>
      <c r="M129" s="801">
        <f t="shared" si="32"/>
        <v>0</v>
      </c>
      <c r="N129" s="895" t="s">
        <v>474</v>
      </c>
      <c r="AA129" s="306"/>
      <c r="AB129" s="307"/>
      <c r="AC129" s="192"/>
      <c r="AD129" s="234"/>
      <c r="AE129" s="192"/>
      <c r="AF129" s="234"/>
      <c r="AG129" s="192"/>
      <c r="AH129" s="235"/>
      <c r="AI129" s="386">
        <f t="shared" si="39"/>
        <v>0</v>
      </c>
      <c r="AJ129" s="387">
        <f t="shared" si="40"/>
        <v>0</v>
      </c>
      <c r="AK129" s="801">
        <f t="shared" si="33"/>
        <v>0</v>
      </c>
      <c r="AL129" s="957" t="s">
        <v>1186</v>
      </c>
    </row>
    <row r="130" spans="1:38" ht="12.75" customHeight="1" x14ac:dyDescent="0.2">
      <c r="A130" s="932" t="s">
        <v>1698</v>
      </c>
      <c r="B130" s="334" t="s">
        <v>1634</v>
      </c>
      <c r="C130" s="816">
        <f t="shared" si="35"/>
        <v>0</v>
      </c>
      <c r="D130" s="818">
        <f t="shared" si="36"/>
        <v>0</v>
      </c>
      <c r="E130" s="812">
        <f t="shared" si="37"/>
        <v>0</v>
      </c>
      <c r="F130" s="813">
        <f t="shared" si="38"/>
        <v>0</v>
      </c>
      <c r="G130" s="812">
        <f t="shared" si="26"/>
        <v>0</v>
      </c>
      <c r="H130" s="813">
        <f t="shared" si="27"/>
        <v>0</v>
      </c>
      <c r="I130" s="812">
        <f t="shared" si="28"/>
        <v>0</v>
      </c>
      <c r="J130" s="814">
        <f t="shared" si="29"/>
        <v>0</v>
      </c>
      <c r="K130" s="386">
        <f t="shared" si="41"/>
        <v>0</v>
      </c>
      <c r="L130" s="387">
        <f t="shared" si="42"/>
        <v>0</v>
      </c>
      <c r="M130" s="801">
        <f t="shared" si="32"/>
        <v>0</v>
      </c>
      <c r="N130" s="895" t="s">
        <v>474</v>
      </c>
      <c r="AA130" s="306"/>
      <c r="AB130" s="307"/>
      <c r="AC130" s="192"/>
      <c r="AD130" s="234"/>
      <c r="AE130" s="192"/>
      <c r="AF130" s="234"/>
      <c r="AG130" s="192"/>
      <c r="AH130" s="235"/>
      <c r="AI130" s="386">
        <f t="shared" si="39"/>
        <v>0</v>
      </c>
      <c r="AJ130" s="387">
        <f t="shared" si="40"/>
        <v>0</v>
      </c>
      <c r="AK130" s="801">
        <f t="shared" si="33"/>
        <v>0</v>
      </c>
      <c r="AL130" s="957" t="s">
        <v>1186</v>
      </c>
    </row>
    <row r="131" spans="1:38" ht="12.75" customHeight="1" x14ac:dyDescent="0.2">
      <c r="A131" s="932" t="s">
        <v>1699</v>
      </c>
      <c r="B131" s="13" t="s">
        <v>1635</v>
      </c>
      <c r="C131" s="816">
        <f t="shared" ref="C131:J134" si="44">ROUND(AA131,0)</f>
        <v>0</v>
      </c>
      <c r="D131" s="818">
        <f t="shared" si="44"/>
        <v>0</v>
      </c>
      <c r="E131" s="812">
        <f t="shared" si="44"/>
        <v>0</v>
      </c>
      <c r="F131" s="813">
        <f t="shared" si="44"/>
        <v>0</v>
      </c>
      <c r="G131" s="812">
        <f t="shared" si="44"/>
        <v>0</v>
      </c>
      <c r="H131" s="813">
        <f t="shared" si="44"/>
        <v>0</v>
      </c>
      <c r="I131" s="812">
        <f t="shared" si="44"/>
        <v>0</v>
      </c>
      <c r="J131" s="814">
        <f t="shared" si="44"/>
        <v>0</v>
      </c>
      <c r="K131" s="386">
        <f t="shared" ref="K131:L134" si="45">E131+G131+I131</f>
        <v>0</v>
      </c>
      <c r="L131" s="387">
        <f t="shared" si="45"/>
        <v>0</v>
      </c>
      <c r="M131" s="801">
        <f>IF((K131+L131)&gt;0,1,0)</f>
        <v>0</v>
      </c>
      <c r="N131" s="895" t="s">
        <v>474</v>
      </c>
      <c r="AA131" s="306"/>
      <c r="AB131" s="307"/>
      <c r="AC131" s="192"/>
      <c r="AD131" s="234"/>
      <c r="AE131" s="192"/>
      <c r="AF131" s="234"/>
      <c r="AG131" s="192"/>
      <c r="AH131" s="235"/>
      <c r="AI131" s="386">
        <f t="shared" si="39"/>
        <v>0</v>
      </c>
      <c r="AJ131" s="387">
        <f t="shared" si="40"/>
        <v>0</v>
      </c>
      <c r="AK131" s="801">
        <f t="shared" si="33"/>
        <v>0</v>
      </c>
      <c r="AL131" s="957" t="s">
        <v>1186</v>
      </c>
    </row>
    <row r="132" spans="1:38" ht="12.75" customHeight="1" x14ac:dyDescent="0.2">
      <c r="A132" s="932" t="s">
        <v>1700</v>
      </c>
      <c r="B132" s="13" t="s">
        <v>1636</v>
      </c>
      <c r="C132" s="816">
        <f t="shared" si="44"/>
        <v>0</v>
      </c>
      <c r="D132" s="818">
        <f t="shared" si="44"/>
        <v>0</v>
      </c>
      <c r="E132" s="812">
        <f t="shared" si="44"/>
        <v>0</v>
      </c>
      <c r="F132" s="813">
        <f t="shared" si="44"/>
        <v>0</v>
      </c>
      <c r="G132" s="812">
        <f t="shared" si="44"/>
        <v>0</v>
      </c>
      <c r="H132" s="813">
        <f t="shared" si="44"/>
        <v>0</v>
      </c>
      <c r="I132" s="812">
        <f t="shared" si="44"/>
        <v>0</v>
      </c>
      <c r="J132" s="814">
        <f t="shared" si="44"/>
        <v>0</v>
      </c>
      <c r="K132" s="386">
        <f t="shared" si="45"/>
        <v>0</v>
      </c>
      <c r="L132" s="387">
        <f t="shared" si="45"/>
        <v>0</v>
      </c>
      <c r="M132" s="801">
        <f>IF((K132+L132)&gt;0,1,0)</f>
        <v>0</v>
      </c>
      <c r="N132" s="895" t="s">
        <v>474</v>
      </c>
      <c r="AA132" s="306"/>
      <c r="AB132" s="307"/>
      <c r="AC132" s="192"/>
      <c r="AD132" s="234"/>
      <c r="AE132" s="192"/>
      <c r="AF132" s="234"/>
      <c r="AG132" s="192"/>
      <c r="AH132" s="235"/>
      <c r="AI132" s="386">
        <f t="shared" si="39"/>
        <v>0</v>
      </c>
      <c r="AJ132" s="387">
        <f t="shared" si="40"/>
        <v>0</v>
      </c>
      <c r="AK132" s="801">
        <f t="shared" si="33"/>
        <v>0</v>
      </c>
      <c r="AL132" s="957" t="s">
        <v>1186</v>
      </c>
    </row>
    <row r="133" spans="1:38" ht="12.75" customHeight="1" x14ac:dyDescent="0.2">
      <c r="A133" s="932" t="s">
        <v>1701</v>
      </c>
      <c r="B133" s="13" t="s">
        <v>1637</v>
      </c>
      <c r="C133" s="816">
        <f t="shared" si="44"/>
        <v>0</v>
      </c>
      <c r="D133" s="818">
        <f t="shared" si="44"/>
        <v>0</v>
      </c>
      <c r="E133" s="812">
        <f t="shared" si="44"/>
        <v>0</v>
      </c>
      <c r="F133" s="813">
        <f t="shared" si="44"/>
        <v>0</v>
      </c>
      <c r="G133" s="812">
        <f t="shared" si="44"/>
        <v>0</v>
      </c>
      <c r="H133" s="813">
        <f t="shared" si="44"/>
        <v>0</v>
      </c>
      <c r="I133" s="812">
        <f t="shared" si="44"/>
        <v>0</v>
      </c>
      <c r="J133" s="814">
        <f t="shared" si="44"/>
        <v>0</v>
      </c>
      <c r="K133" s="386">
        <f t="shared" si="45"/>
        <v>0</v>
      </c>
      <c r="L133" s="387">
        <f t="shared" si="45"/>
        <v>0</v>
      </c>
      <c r="M133" s="801">
        <f>IF((K133+L133)&gt;0,1,0)</f>
        <v>0</v>
      </c>
      <c r="N133" s="895" t="s">
        <v>474</v>
      </c>
      <c r="AA133" s="306"/>
      <c r="AB133" s="307"/>
      <c r="AC133" s="192"/>
      <c r="AD133" s="234"/>
      <c r="AE133" s="192"/>
      <c r="AF133" s="234"/>
      <c r="AG133" s="192"/>
      <c r="AH133" s="235"/>
      <c r="AI133" s="386">
        <f t="shared" si="39"/>
        <v>0</v>
      </c>
      <c r="AJ133" s="387">
        <f t="shared" si="40"/>
        <v>0</v>
      </c>
      <c r="AK133" s="801">
        <f t="shared" si="33"/>
        <v>0</v>
      </c>
      <c r="AL133" s="957" t="s">
        <v>1186</v>
      </c>
    </row>
    <row r="134" spans="1:38" ht="12.75" customHeight="1" x14ac:dyDescent="0.2">
      <c r="A134" s="932" t="s">
        <v>1702</v>
      </c>
      <c r="B134" s="965" t="s">
        <v>1638</v>
      </c>
      <c r="C134" s="816">
        <f t="shared" si="44"/>
        <v>0</v>
      </c>
      <c r="D134" s="818">
        <f t="shared" si="44"/>
        <v>0</v>
      </c>
      <c r="E134" s="812">
        <f t="shared" si="44"/>
        <v>0</v>
      </c>
      <c r="F134" s="813">
        <f t="shared" si="44"/>
        <v>0</v>
      </c>
      <c r="G134" s="812">
        <f t="shared" si="44"/>
        <v>0</v>
      </c>
      <c r="H134" s="813">
        <f t="shared" si="44"/>
        <v>0</v>
      </c>
      <c r="I134" s="812">
        <f t="shared" si="44"/>
        <v>0</v>
      </c>
      <c r="J134" s="814">
        <f t="shared" si="44"/>
        <v>0</v>
      </c>
      <c r="K134" s="386">
        <f t="shared" si="45"/>
        <v>0</v>
      </c>
      <c r="L134" s="387">
        <f t="shared" si="45"/>
        <v>0</v>
      </c>
      <c r="M134" s="801">
        <f>IF((K134+L134)&gt;0,1,0)</f>
        <v>0</v>
      </c>
      <c r="N134" s="895" t="s">
        <v>474</v>
      </c>
      <c r="AA134" s="306"/>
      <c r="AB134" s="307"/>
      <c r="AC134" s="192"/>
      <c r="AD134" s="234"/>
      <c r="AE134" s="192"/>
      <c r="AF134" s="234"/>
      <c r="AG134" s="192"/>
      <c r="AH134" s="235"/>
      <c r="AI134" s="386">
        <f t="shared" si="39"/>
        <v>0</v>
      </c>
      <c r="AJ134" s="387">
        <f t="shared" si="40"/>
        <v>0</v>
      </c>
      <c r="AK134" s="801">
        <f t="shared" si="33"/>
        <v>0</v>
      </c>
      <c r="AL134" s="957" t="s">
        <v>1186</v>
      </c>
    </row>
    <row r="135" spans="1:38" ht="12.75" customHeight="1" x14ac:dyDescent="0.2">
      <c r="A135" s="932" t="s">
        <v>1703</v>
      </c>
      <c r="B135" s="334" t="s">
        <v>1639</v>
      </c>
      <c r="C135" s="816">
        <f t="shared" ref="C135:J137" si="46">ROUND(AA135,0)</f>
        <v>0</v>
      </c>
      <c r="D135" s="818">
        <f t="shared" si="46"/>
        <v>0</v>
      </c>
      <c r="E135" s="812">
        <f t="shared" si="46"/>
        <v>0</v>
      </c>
      <c r="F135" s="813">
        <f t="shared" si="46"/>
        <v>0</v>
      </c>
      <c r="G135" s="812">
        <f t="shared" si="46"/>
        <v>0</v>
      </c>
      <c r="H135" s="813">
        <f t="shared" si="46"/>
        <v>0</v>
      </c>
      <c r="I135" s="812">
        <f t="shared" si="46"/>
        <v>0</v>
      </c>
      <c r="J135" s="814">
        <f t="shared" si="46"/>
        <v>0</v>
      </c>
      <c r="K135" s="386">
        <f t="shared" si="41"/>
        <v>0</v>
      </c>
      <c r="L135" s="387">
        <f t="shared" si="42"/>
        <v>0</v>
      </c>
      <c r="M135" s="801">
        <f>IF((K135+L135)&gt;0,1,0)</f>
        <v>0</v>
      </c>
      <c r="N135" s="895" t="s">
        <v>474</v>
      </c>
      <c r="AA135" s="306"/>
      <c r="AB135" s="307"/>
      <c r="AC135" s="192"/>
      <c r="AD135" s="234"/>
      <c r="AE135" s="192"/>
      <c r="AF135" s="234"/>
      <c r="AG135" s="192"/>
      <c r="AH135" s="235"/>
      <c r="AI135" s="386">
        <f t="shared" si="39"/>
        <v>0</v>
      </c>
      <c r="AJ135" s="387">
        <f t="shared" si="40"/>
        <v>0</v>
      </c>
      <c r="AK135" s="801">
        <f t="shared" si="33"/>
        <v>0</v>
      </c>
      <c r="AL135" s="958" t="s">
        <v>1134</v>
      </c>
    </row>
    <row r="136" spans="1:38" ht="12.75" customHeight="1" x14ac:dyDescent="0.2">
      <c r="A136" s="932" t="s">
        <v>1704</v>
      </c>
      <c r="B136" s="13" t="s">
        <v>1640</v>
      </c>
      <c r="C136" s="816">
        <f t="shared" si="46"/>
        <v>0</v>
      </c>
      <c r="D136" s="818">
        <f t="shared" si="46"/>
        <v>0</v>
      </c>
      <c r="E136" s="812">
        <f t="shared" si="46"/>
        <v>0</v>
      </c>
      <c r="F136" s="813">
        <f t="shared" si="46"/>
        <v>0</v>
      </c>
      <c r="G136" s="812">
        <f t="shared" si="46"/>
        <v>0</v>
      </c>
      <c r="H136" s="813">
        <f t="shared" si="46"/>
        <v>0</v>
      </c>
      <c r="I136" s="812">
        <f t="shared" si="46"/>
        <v>0</v>
      </c>
      <c r="J136" s="814">
        <f t="shared" si="46"/>
        <v>0</v>
      </c>
      <c r="K136" s="386">
        <f t="shared" si="41"/>
        <v>0</v>
      </c>
      <c r="L136" s="387">
        <f t="shared" si="42"/>
        <v>0</v>
      </c>
      <c r="M136" s="801">
        <f t="shared" si="32"/>
        <v>0</v>
      </c>
      <c r="N136" s="895" t="s">
        <v>474</v>
      </c>
      <c r="AA136" s="306"/>
      <c r="AB136" s="307"/>
      <c r="AC136" s="192"/>
      <c r="AD136" s="234"/>
      <c r="AE136" s="192"/>
      <c r="AF136" s="234"/>
      <c r="AG136" s="192"/>
      <c r="AH136" s="235"/>
      <c r="AI136" s="386">
        <f t="shared" si="39"/>
        <v>0</v>
      </c>
      <c r="AJ136" s="387">
        <f t="shared" si="40"/>
        <v>0</v>
      </c>
      <c r="AK136" s="801">
        <f t="shared" si="33"/>
        <v>0</v>
      </c>
      <c r="AL136" s="958" t="s">
        <v>1134</v>
      </c>
    </row>
    <row r="137" spans="1:38" ht="12.75" customHeight="1" x14ac:dyDescent="0.2">
      <c r="A137" s="932" t="s">
        <v>1705</v>
      </c>
      <c r="B137" s="13" t="s">
        <v>1641</v>
      </c>
      <c r="C137" s="816">
        <f t="shared" si="46"/>
        <v>0</v>
      </c>
      <c r="D137" s="818">
        <f t="shared" si="46"/>
        <v>0</v>
      </c>
      <c r="E137" s="812">
        <f t="shared" si="46"/>
        <v>0</v>
      </c>
      <c r="F137" s="813">
        <f t="shared" si="46"/>
        <v>0</v>
      </c>
      <c r="G137" s="812">
        <f t="shared" si="46"/>
        <v>0</v>
      </c>
      <c r="H137" s="813">
        <f t="shared" si="46"/>
        <v>0</v>
      </c>
      <c r="I137" s="812">
        <f t="shared" si="46"/>
        <v>0</v>
      </c>
      <c r="J137" s="814">
        <f t="shared" si="46"/>
        <v>0</v>
      </c>
      <c r="K137" s="386">
        <f t="shared" si="41"/>
        <v>0</v>
      </c>
      <c r="L137" s="387">
        <f t="shared" si="42"/>
        <v>0</v>
      </c>
      <c r="M137" s="801">
        <f t="shared" ref="M137:M145" si="47">IF((K137+L137)&gt;0,1,0)</f>
        <v>0</v>
      </c>
      <c r="N137" s="895" t="s">
        <v>474</v>
      </c>
      <c r="AA137" s="306"/>
      <c r="AB137" s="307"/>
      <c r="AC137" s="192"/>
      <c r="AD137" s="234"/>
      <c r="AE137" s="192"/>
      <c r="AF137" s="234"/>
      <c r="AG137" s="192"/>
      <c r="AH137" s="235"/>
      <c r="AI137" s="386">
        <f t="shared" si="39"/>
        <v>0</v>
      </c>
      <c r="AJ137" s="387">
        <f t="shared" si="40"/>
        <v>0</v>
      </c>
      <c r="AK137" s="801">
        <f t="shared" si="33"/>
        <v>0</v>
      </c>
      <c r="AL137" s="958" t="s">
        <v>1134</v>
      </c>
    </row>
    <row r="138" spans="1:38" ht="12.75" customHeight="1" x14ac:dyDescent="0.2">
      <c r="A138" s="932" t="s">
        <v>1706</v>
      </c>
      <c r="B138" s="13" t="s">
        <v>1642</v>
      </c>
      <c r="C138" s="816">
        <f t="shared" ref="C138:C167" si="48">ROUND(AA138,0)</f>
        <v>0</v>
      </c>
      <c r="D138" s="818">
        <f t="shared" ref="D138:D167" si="49">ROUND(AB138,0)</f>
        <v>0</v>
      </c>
      <c r="E138" s="812">
        <f t="shared" ref="E138:E167" si="50">ROUND(AC138,0)</f>
        <v>0</v>
      </c>
      <c r="F138" s="813">
        <f t="shared" ref="F138:F167" si="51">ROUND(AD138,0)</f>
        <v>0</v>
      </c>
      <c r="G138" s="812">
        <f t="shared" ref="G138:G143" si="52">ROUND(AE138,0)</f>
        <v>0</v>
      </c>
      <c r="H138" s="813">
        <f t="shared" ref="H138:H143" si="53">ROUND(AF138,0)</f>
        <v>0</v>
      </c>
      <c r="I138" s="812">
        <f t="shared" ref="I138:I143" si="54">ROUND(AG138,0)</f>
        <v>0</v>
      </c>
      <c r="J138" s="814">
        <f t="shared" ref="J138:J143" si="55">ROUND(AH138,0)</f>
        <v>0</v>
      </c>
      <c r="K138" s="386">
        <f t="shared" si="41"/>
        <v>0</v>
      </c>
      <c r="L138" s="387">
        <f t="shared" si="42"/>
        <v>0</v>
      </c>
      <c r="M138" s="801">
        <f t="shared" si="47"/>
        <v>0</v>
      </c>
      <c r="N138" s="895" t="s">
        <v>474</v>
      </c>
      <c r="AA138" s="306"/>
      <c r="AB138" s="307"/>
      <c r="AC138" s="192"/>
      <c r="AD138" s="234"/>
      <c r="AE138" s="192"/>
      <c r="AF138" s="234"/>
      <c r="AG138" s="192"/>
      <c r="AH138" s="235"/>
      <c r="AI138" s="386">
        <f t="shared" ref="AI138:AI167" si="56">AC138+AE138+AG138</f>
        <v>0</v>
      </c>
      <c r="AJ138" s="387">
        <f t="shared" ref="AJ138:AJ167" si="57">AD138+AF138+AH138</f>
        <v>0</v>
      </c>
      <c r="AK138" s="801">
        <f t="shared" si="33"/>
        <v>0</v>
      </c>
      <c r="AL138" s="958" t="s">
        <v>1134</v>
      </c>
    </row>
    <row r="139" spans="1:38" ht="12.75" customHeight="1" x14ac:dyDescent="0.2">
      <c r="A139" s="932" t="s">
        <v>1707</v>
      </c>
      <c r="B139" s="13" t="s">
        <v>1643</v>
      </c>
      <c r="C139" s="816">
        <f t="shared" si="48"/>
        <v>0</v>
      </c>
      <c r="D139" s="818">
        <f t="shared" si="49"/>
        <v>0</v>
      </c>
      <c r="E139" s="812">
        <f t="shared" si="50"/>
        <v>0</v>
      </c>
      <c r="F139" s="813">
        <f t="shared" si="51"/>
        <v>0</v>
      </c>
      <c r="G139" s="812">
        <f t="shared" si="52"/>
        <v>0</v>
      </c>
      <c r="H139" s="813">
        <f t="shared" si="53"/>
        <v>0</v>
      </c>
      <c r="I139" s="812">
        <f t="shared" si="54"/>
        <v>0</v>
      </c>
      <c r="J139" s="814">
        <f t="shared" si="55"/>
        <v>0</v>
      </c>
      <c r="K139" s="386">
        <f t="shared" si="41"/>
        <v>0</v>
      </c>
      <c r="L139" s="387">
        <f t="shared" si="42"/>
        <v>0</v>
      </c>
      <c r="M139" s="801">
        <f t="shared" si="47"/>
        <v>0</v>
      </c>
      <c r="N139" s="895" t="s">
        <v>474</v>
      </c>
      <c r="AA139" s="306"/>
      <c r="AB139" s="307"/>
      <c r="AC139" s="192"/>
      <c r="AD139" s="234"/>
      <c r="AE139" s="192"/>
      <c r="AF139" s="234"/>
      <c r="AG139" s="192"/>
      <c r="AH139" s="235"/>
      <c r="AI139" s="386">
        <f t="shared" si="56"/>
        <v>0</v>
      </c>
      <c r="AJ139" s="387">
        <f t="shared" si="57"/>
        <v>0</v>
      </c>
      <c r="AK139" s="801">
        <f t="shared" ref="AK139:AK167" si="58">IF((AI139+AJ139)&gt;0,1,0)</f>
        <v>0</v>
      </c>
      <c r="AL139" s="958" t="s">
        <v>1134</v>
      </c>
    </row>
    <row r="140" spans="1:38" ht="12.75" customHeight="1" x14ac:dyDescent="0.2">
      <c r="A140" s="932" t="s">
        <v>1708</v>
      </c>
      <c r="B140" s="13" t="s">
        <v>1644</v>
      </c>
      <c r="C140" s="816">
        <f t="shared" si="48"/>
        <v>0</v>
      </c>
      <c r="D140" s="818">
        <f t="shared" si="49"/>
        <v>0</v>
      </c>
      <c r="E140" s="812">
        <f t="shared" si="50"/>
        <v>0</v>
      </c>
      <c r="F140" s="813">
        <f t="shared" si="51"/>
        <v>0</v>
      </c>
      <c r="G140" s="812">
        <f t="shared" si="52"/>
        <v>0</v>
      </c>
      <c r="H140" s="813">
        <f t="shared" si="53"/>
        <v>0</v>
      </c>
      <c r="I140" s="812">
        <f t="shared" si="54"/>
        <v>0</v>
      </c>
      <c r="J140" s="814">
        <f t="shared" si="55"/>
        <v>0</v>
      </c>
      <c r="K140" s="386">
        <f t="shared" si="41"/>
        <v>0</v>
      </c>
      <c r="L140" s="387">
        <f t="shared" si="42"/>
        <v>0</v>
      </c>
      <c r="M140" s="801">
        <f t="shared" si="47"/>
        <v>0</v>
      </c>
      <c r="N140" s="895" t="s">
        <v>474</v>
      </c>
      <c r="AA140" s="306"/>
      <c r="AB140" s="307"/>
      <c r="AC140" s="192"/>
      <c r="AD140" s="234"/>
      <c r="AE140" s="192"/>
      <c r="AF140" s="234"/>
      <c r="AG140" s="192"/>
      <c r="AH140" s="235"/>
      <c r="AI140" s="386">
        <f t="shared" si="56"/>
        <v>0</v>
      </c>
      <c r="AJ140" s="387">
        <f t="shared" si="57"/>
        <v>0</v>
      </c>
      <c r="AK140" s="801">
        <f t="shared" si="58"/>
        <v>0</v>
      </c>
      <c r="AL140" s="958" t="s">
        <v>1134</v>
      </c>
    </row>
    <row r="141" spans="1:38" ht="12.75" customHeight="1" x14ac:dyDescent="0.2">
      <c r="A141" s="932" t="s">
        <v>1709</v>
      </c>
      <c r="B141" s="13" t="s">
        <v>1645</v>
      </c>
      <c r="C141" s="816">
        <f t="shared" si="48"/>
        <v>0</v>
      </c>
      <c r="D141" s="818">
        <f t="shared" si="49"/>
        <v>0</v>
      </c>
      <c r="E141" s="812">
        <f t="shared" si="50"/>
        <v>0</v>
      </c>
      <c r="F141" s="813">
        <f t="shared" si="51"/>
        <v>0</v>
      </c>
      <c r="G141" s="812">
        <f t="shared" si="52"/>
        <v>0</v>
      </c>
      <c r="H141" s="813">
        <f t="shared" si="53"/>
        <v>0</v>
      </c>
      <c r="I141" s="812">
        <f t="shared" si="54"/>
        <v>0</v>
      </c>
      <c r="J141" s="814">
        <f t="shared" si="55"/>
        <v>0</v>
      </c>
      <c r="K141" s="386">
        <f t="shared" si="41"/>
        <v>0</v>
      </c>
      <c r="L141" s="387">
        <f t="shared" si="42"/>
        <v>0</v>
      </c>
      <c r="M141" s="801">
        <f t="shared" si="47"/>
        <v>0</v>
      </c>
      <c r="N141" s="895" t="s">
        <v>474</v>
      </c>
      <c r="AA141" s="306"/>
      <c r="AB141" s="307"/>
      <c r="AC141" s="192"/>
      <c r="AD141" s="234"/>
      <c r="AE141" s="192"/>
      <c r="AF141" s="234"/>
      <c r="AG141" s="192"/>
      <c r="AH141" s="235"/>
      <c r="AI141" s="386">
        <f t="shared" si="56"/>
        <v>0</v>
      </c>
      <c r="AJ141" s="387">
        <f t="shared" si="57"/>
        <v>0</v>
      </c>
      <c r="AK141" s="801">
        <f t="shared" si="58"/>
        <v>0</v>
      </c>
      <c r="AL141" s="958" t="s">
        <v>1134</v>
      </c>
    </row>
    <row r="142" spans="1:38" ht="12.75" customHeight="1" x14ac:dyDescent="0.2">
      <c r="A142" s="932" t="s">
        <v>1710</v>
      </c>
      <c r="B142" s="13" t="s">
        <v>1646</v>
      </c>
      <c r="C142" s="816">
        <f t="shared" si="48"/>
        <v>0</v>
      </c>
      <c r="D142" s="818">
        <f t="shared" si="49"/>
        <v>0</v>
      </c>
      <c r="E142" s="812">
        <f t="shared" si="50"/>
        <v>0</v>
      </c>
      <c r="F142" s="813">
        <f t="shared" si="51"/>
        <v>0</v>
      </c>
      <c r="G142" s="812">
        <f t="shared" si="52"/>
        <v>0</v>
      </c>
      <c r="H142" s="813">
        <f t="shared" si="53"/>
        <v>0</v>
      </c>
      <c r="I142" s="812">
        <f t="shared" si="54"/>
        <v>0</v>
      </c>
      <c r="J142" s="814">
        <f t="shared" si="55"/>
        <v>0</v>
      </c>
      <c r="K142" s="386">
        <f t="shared" si="41"/>
        <v>0</v>
      </c>
      <c r="L142" s="387">
        <f t="shared" si="42"/>
        <v>0</v>
      </c>
      <c r="M142" s="801">
        <f t="shared" si="47"/>
        <v>0</v>
      </c>
      <c r="N142" s="895" t="s">
        <v>474</v>
      </c>
      <c r="AA142" s="306"/>
      <c r="AB142" s="307"/>
      <c r="AC142" s="192"/>
      <c r="AD142" s="234"/>
      <c r="AE142" s="192"/>
      <c r="AF142" s="234"/>
      <c r="AG142" s="192"/>
      <c r="AH142" s="235"/>
      <c r="AI142" s="386">
        <f t="shared" si="56"/>
        <v>0</v>
      </c>
      <c r="AJ142" s="387">
        <f t="shared" si="57"/>
        <v>0</v>
      </c>
      <c r="AK142" s="801">
        <f t="shared" si="58"/>
        <v>0</v>
      </c>
      <c r="AL142" s="958" t="s">
        <v>1134</v>
      </c>
    </row>
    <row r="143" spans="1:38" ht="12.75" customHeight="1" x14ac:dyDescent="0.2">
      <c r="A143" s="932" t="s">
        <v>1711</v>
      </c>
      <c r="B143" s="13" t="s">
        <v>1647</v>
      </c>
      <c r="C143" s="816">
        <f t="shared" si="48"/>
        <v>0</v>
      </c>
      <c r="D143" s="818">
        <f t="shared" si="49"/>
        <v>0</v>
      </c>
      <c r="E143" s="812">
        <f t="shared" si="50"/>
        <v>0</v>
      </c>
      <c r="F143" s="813">
        <f t="shared" si="51"/>
        <v>0</v>
      </c>
      <c r="G143" s="812">
        <f t="shared" si="52"/>
        <v>0</v>
      </c>
      <c r="H143" s="813">
        <f t="shared" si="53"/>
        <v>0</v>
      </c>
      <c r="I143" s="812">
        <f t="shared" si="54"/>
        <v>0</v>
      </c>
      <c r="J143" s="814">
        <f t="shared" si="55"/>
        <v>0</v>
      </c>
      <c r="K143" s="386">
        <f t="shared" si="41"/>
        <v>0</v>
      </c>
      <c r="L143" s="387">
        <f t="shared" si="42"/>
        <v>0</v>
      </c>
      <c r="M143" s="801">
        <f t="shared" si="47"/>
        <v>0</v>
      </c>
      <c r="N143" s="895" t="s">
        <v>474</v>
      </c>
      <c r="AA143" s="306"/>
      <c r="AB143" s="307"/>
      <c r="AC143" s="192"/>
      <c r="AD143" s="234"/>
      <c r="AE143" s="192"/>
      <c r="AF143" s="234"/>
      <c r="AG143" s="192"/>
      <c r="AH143" s="235"/>
      <c r="AI143" s="386">
        <f t="shared" si="56"/>
        <v>0</v>
      </c>
      <c r="AJ143" s="387">
        <f t="shared" si="57"/>
        <v>0</v>
      </c>
      <c r="AK143" s="801">
        <f t="shared" si="58"/>
        <v>0</v>
      </c>
      <c r="AL143" s="958" t="s">
        <v>1134</v>
      </c>
    </row>
    <row r="144" spans="1:38" ht="12.75" customHeight="1" x14ac:dyDescent="0.2">
      <c r="A144" s="933" t="s">
        <v>1712</v>
      </c>
      <c r="B144" s="1769" t="s">
        <v>1648</v>
      </c>
      <c r="C144" s="816">
        <f t="shared" si="48"/>
        <v>0</v>
      </c>
      <c r="D144" s="818">
        <f t="shared" si="49"/>
        <v>0</v>
      </c>
      <c r="E144" s="812">
        <f t="shared" si="50"/>
        <v>0</v>
      </c>
      <c r="F144" s="813">
        <f t="shared" si="51"/>
        <v>0</v>
      </c>
      <c r="G144" s="812">
        <f t="shared" ref="G144:J145" si="59">ROUND(AE144,0)</f>
        <v>0</v>
      </c>
      <c r="H144" s="813">
        <f t="shared" si="59"/>
        <v>0</v>
      </c>
      <c r="I144" s="812">
        <f t="shared" si="59"/>
        <v>0</v>
      </c>
      <c r="J144" s="814">
        <f t="shared" si="59"/>
        <v>0</v>
      </c>
      <c r="K144" s="386">
        <f>E144+G144+I144</f>
        <v>0</v>
      </c>
      <c r="L144" s="387">
        <f>F144+H144+J144</f>
        <v>0</v>
      </c>
      <c r="M144" s="801">
        <f t="shared" si="47"/>
        <v>0</v>
      </c>
      <c r="N144" s="895" t="s">
        <v>474</v>
      </c>
      <c r="AA144" s="306"/>
      <c r="AB144" s="307"/>
      <c r="AC144" s="192"/>
      <c r="AD144" s="234"/>
      <c r="AE144" s="920"/>
      <c r="AF144" s="235"/>
      <c r="AG144" s="920"/>
      <c r="AH144" s="235"/>
      <c r="AI144" s="386">
        <f t="shared" si="56"/>
        <v>0</v>
      </c>
      <c r="AJ144" s="387">
        <f t="shared" si="57"/>
        <v>0</v>
      </c>
      <c r="AK144" s="801">
        <f t="shared" si="58"/>
        <v>0</v>
      </c>
      <c r="AL144" s="958" t="s">
        <v>1134</v>
      </c>
    </row>
    <row r="145" spans="1:38" ht="12.75" customHeight="1" x14ac:dyDescent="0.2">
      <c r="A145" s="933" t="s">
        <v>1713</v>
      </c>
      <c r="B145" s="1769" t="s">
        <v>1649</v>
      </c>
      <c r="C145" s="816">
        <f t="shared" si="48"/>
        <v>0</v>
      </c>
      <c r="D145" s="818">
        <f t="shared" si="49"/>
        <v>0</v>
      </c>
      <c r="E145" s="812">
        <f t="shared" si="50"/>
        <v>0</v>
      </c>
      <c r="F145" s="813">
        <f t="shared" si="51"/>
        <v>0</v>
      </c>
      <c r="G145" s="812">
        <f t="shared" si="59"/>
        <v>0</v>
      </c>
      <c r="H145" s="813">
        <f t="shared" si="59"/>
        <v>0</v>
      </c>
      <c r="I145" s="812">
        <f t="shared" si="59"/>
        <v>0</v>
      </c>
      <c r="J145" s="814">
        <f t="shared" si="59"/>
        <v>0</v>
      </c>
      <c r="K145" s="386">
        <f>E145+G145+I145</f>
        <v>0</v>
      </c>
      <c r="L145" s="387">
        <f>F145+H145+J145</f>
        <v>0</v>
      </c>
      <c r="M145" s="801">
        <f t="shared" si="47"/>
        <v>0</v>
      </c>
      <c r="N145" s="895" t="s">
        <v>474</v>
      </c>
      <c r="AA145" s="306"/>
      <c r="AB145" s="307"/>
      <c r="AC145" s="192"/>
      <c r="AD145" s="234"/>
      <c r="AE145" s="920"/>
      <c r="AF145" s="235"/>
      <c r="AG145" s="920"/>
      <c r="AH145" s="235"/>
      <c r="AI145" s="386">
        <f t="shared" si="56"/>
        <v>0</v>
      </c>
      <c r="AJ145" s="387">
        <f t="shared" si="57"/>
        <v>0</v>
      </c>
      <c r="AK145" s="801">
        <f t="shared" si="58"/>
        <v>0</v>
      </c>
      <c r="AL145" s="958" t="s">
        <v>1134</v>
      </c>
    </row>
    <row r="146" spans="1:38" ht="12.75" customHeight="1" x14ac:dyDescent="0.2">
      <c r="A146" s="933" t="s">
        <v>1714</v>
      </c>
      <c r="B146" s="1769" t="s">
        <v>1650</v>
      </c>
      <c r="C146" s="816">
        <f t="shared" si="48"/>
        <v>0</v>
      </c>
      <c r="D146" s="818">
        <f t="shared" si="49"/>
        <v>0</v>
      </c>
      <c r="E146" s="812">
        <f t="shared" si="50"/>
        <v>0</v>
      </c>
      <c r="F146" s="813">
        <f t="shared" si="51"/>
        <v>0</v>
      </c>
      <c r="G146" s="812">
        <f t="shared" ref="G146:G167" si="60">ROUND(AE146,0)</f>
        <v>0</v>
      </c>
      <c r="H146" s="813">
        <f t="shared" ref="H146:H167" si="61">ROUND(AF146,0)</f>
        <v>0</v>
      </c>
      <c r="I146" s="812">
        <f t="shared" ref="I146:I167" si="62">ROUND(AG146,0)</f>
        <v>0</v>
      </c>
      <c r="J146" s="814">
        <f t="shared" ref="J146:J167" si="63">ROUND(AH146,0)</f>
        <v>0</v>
      </c>
      <c r="K146" s="386">
        <f t="shared" ref="K146:K167" si="64">E146+G146+I146</f>
        <v>0</v>
      </c>
      <c r="L146" s="387">
        <f t="shared" ref="L146:L167" si="65">F146+H146+J146</f>
        <v>0</v>
      </c>
      <c r="M146" s="801">
        <f t="shared" ref="M146:M167" si="66">IF((K146+L146)&gt;0,1,0)</f>
        <v>0</v>
      </c>
      <c r="N146" s="895" t="s">
        <v>474</v>
      </c>
      <c r="AA146" s="306"/>
      <c r="AB146" s="307"/>
      <c r="AC146" s="192"/>
      <c r="AD146" s="234"/>
      <c r="AE146" s="920"/>
      <c r="AF146" s="235"/>
      <c r="AG146" s="920"/>
      <c r="AH146" s="235"/>
      <c r="AI146" s="386">
        <f t="shared" si="56"/>
        <v>0</v>
      </c>
      <c r="AJ146" s="387">
        <f t="shared" si="57"/>
        <v>0</v>
      </c>
      <c r="AK146" s="801">
        <f t="shared" si="58"/>
        <v>0</v>
      </c>
      <c r="AL146" s="958" t="s">
        <v>1134</v>
      </c>
    </row>
    <row r="147" spans="1:38" ht="12.75" customHeight="1" x14ac:dyDescent="0.2">
      <c r="A147" s="933" t="s">
        <v>1715</v>
      </c>
      <c r="B147" s="1769" t="s">
        <v>1651</v>
      </c>
      <c r="C147" s="816">
        <f t="shared" si="48"/>
        <v>0</v>
      </c>
      <c r="D147" s="818">
        <f t="shared" si="49"/>
        <v>0</v>
      </c>
      <c r="E147" s="812">
        <f t="shared" si="50"/>
        <v>0</v>
      </c>
      <c r="F147" s="813">
        <f t="shared" si="51"/>
        <v>0</v>
      </c>
      <c r="G147" s="812">
        <f t="shared" si="60"/>
        <v>0</v>
      </c>
      <c r="H147" s="813">
        <f t="shared" si="61"/>
        <v>0</v>
      </c>
      <c r="I147" s="812">
        <f t="shared" si="62"/>
        <v>0</v>
      </c>
      <c r="J147" s="814">
        <f t="shared" si="63"/>
        <v>0</v>
      </c>
      <c r="K147" s="386">
        <f t="shared" si="64"/>
        <v>0</v>
      </c>
      <c r="L147" s="387">
        <f t="shared" si="65"/>
        <v>0</v>
      </c>
      <c r="M147" s="801">
        <f t="shared" si="66"/>
        <v>0</v>
      </c>
      <c r="N147" s="895" t="s">
        <v>474</v>
      </c>
      <c r="AA147" s="306"/>
      <c r="AB147" s="307"/>
      <c r="AC147" s="192"/>
      <c r="AD147" s="234"/>
      <c r="AE147" s="920"/>
      <c r="AF147" s="235"/>
      <c r="AG147" s="920"/>
      <c r="AH147" s="235"/>
      <c r="AI147" s="386">
        <f t="shared" si="56"/>
        <v>0</v>
      </c>
      <c r="AJ147" s="387">
        <f t="shared" si="57"/>
        <v>0</v>
      </c>
      <c r="AK147" s="801">
        <f t="shared" si="58"/>
        <v>0</v>
      </c>
      <c r="AL147" s="958" t="s">
        <v>1134</v>
      </c>
    </row>
    <row r="148" spans="1:38" ht="12.75" customHeight="1" x14ac:dyDescent="0.2">
      <c r="A148" s="933" t="s">
        <v>1716</v>
      </c>
      <c r="B148" s="1769" t="s">
        <v>1652</v>
      </c>
      <c r="C148" s="816">
        <f t="shared" si="48"/>
        <v>0</v>
      </c>
      <c r="D148" s="818">
        <f t="shared" si="49"/>
        <v>0</v>
      </c>
      <c r="E148" s="812">
        <f t="shared" si="50"/>
        <v>0</v>
      </c>
      <c r="F148" s="813">
        <f t="shared" si="51"/>
        <v>0</v>
      </c>
      <c r="G148" s="812">
        <f t="shared" si="60"/>
        <v>0</v>
      </c>
      <c r="H148" s="813">
        <f t="shared" si="61"/>
        <v>0</v>
      </c>
      <c r="I148" s="812">
        <f t="shared" si="62"/>
        <v>0</v>
      </c>
      <c r="J148" s="814">
        <f t="shared" si="63"/>
        <v>0</v>
      </c>
      <c r="K148" s="386">
        <f t="shared" si="64"/>
        <v>0</v>
      </c>
      <c r="L148" s="387">
        <f t="shared" si="65"/>
        <v>0</v>
      </c>
      <c r="M148" s="801">
        <f t="shared" si="66"/>
        <v>0</v>
      </c>
      <c r="N148" s="895" t="s">
        <v>474</v>
      </c>
      <c r="AA148" s="306"/>
      <c r="AB148" s="307"/>
      <c r="AC148" s="192"/>
      <c r="AD148" s="234"/>
      <c r="AE148" s="920"/>
      <c r="AF148" s="235"/>
      <c r="AG148" s="920"/>
      <c r="AH148" s="235"/>
      <c r="AI148" s="386">
        <f t="shared" si="56"/>
        <v>0</v>
      </c>
      <c r="AJ148" s="387">
        <f t="shared" si="57"/>
        <v>0</v>
      </c>
      <c r="AK148" s="801">
        <f t="shared" si="58"/>
        <v>0</v>
      </c>
      <c r="AL148" s="958" t="s">
        <v>1134</v>
      </c>
    </row>
    <row r="149" spans="1:38" ht="12.75" customHeight="1" x14ac:dyDescent="0.2">
      <c r="A149" s="933" t="s">
        <v>1717</v>
      </c>
      <c r="B149" s="1769" t="s">
        <v>1653</v>
      </c>
      <c r="C149" s="816">
        <f t="shared" si="48"/>
        <v>0</v>
      </c>
      <c r="D149" s="818">
        <f t="shared" si="49"/>
        <v>0</v>
      </c>
      <c r="E149" s="812">
        <f t="shared" si="50"/>
        <v>0</v>
      </c>
      <c r="F149" s="813">
        <f t="shared" si="51"/>
        <v>0</v>
      </c>
      <c r="G149" s="812">
        <f t="shared" si="60"/>
        <v>0</v>
      </c>
      <c r="H149" s="813">
        <f t="shared" si="61"/>
        <v>0</v>
      </c>
      <c r="I149" s="812">
        <f t="shared" si="62"/>
        <v>0</v>
      </c>
      <c r="J149" s="814">
        <f t="shared" si="63"/>
        <v>0</v>
      </c>
      <c r="K149" s="386">
        <f t="shared" si="64"/>
        <v>0</v>
      </c>
      <c r="L149" s="387">
        <f t="shared" si="65"/>
        <v>0</v>
      </c>
      <c r="M149" s="801">
        <f t="shared" si="66"/>
        <v>0</v>
      </c>
      <c r="N149" s="895" t="s">
        <v>474</v>
      </c>
      <c r="AA149" s="306"/>
      <c r="AB149" s="307"/>
      <c r="AC149" s="192"/>
      <c r="AD149" s="234"/>
      <c r="AE149" s="920"/>
      <c r="AF149" s="235"/>
      <c r="AG149" s="920"/>
      <c r="AH149" s="235"/>
      <c r="AI149" s="386">
        <f t="shared" si="56"/>
        <v>0</v>
      </c>
      <c r="AJ149" s="387">
        <f t="shared" si="57"/>
        <v>0</v>
      </c>
      <c r="AK149" s="801">
        <f t="shared" si="58"/>
        <v>0</v>
      </c>
      <c r="AL149" s="957" t="s">
        <v>1187</v>
      </c>
    </row>
    <row r="150" spans="1:38" ht="12.75" customHeight="1" x14ac:dyDescent="0.2">
      <c r="A150" s="933" t="s">
        <v>1718</v>
      </c>
      <c r="B150" s="1769" t="s">
        <v>1654</v>
      </c>
      <c r="C150" s="816">
        <f t="shared" si="48"/>
        <v>0</v>
      </c>
      <c r="D150" s="818">
        <f t="shared" si="49"/>
        <v>0</v>
      </c>
      <c r="E150" s="812">
        <f t="shared" si="50"/>
        <v>0</v>
      </c>
      <c r="F150" s="813">
        <f t="shared" si="51"/>
        <v>0</v>
      </c>
      <c r="G150" s="812">
        <f t="shared" si="60"/>
        <v>0</v>
      </c>
      <c r="H150" s="813">
        <f t="shared" si="61"/>
        <v>0</v>
      </c>
      <c r="I150" s="812">
        <f t="shared" si="62"/>
        <v>0</v>
      </c>
      <c r="J150" s="814">
        <f t="shared" si="63"/>
        <v>0</v>
      </c>
      <c r="K150" s="386">
        <f t="shared" si="64"/>
        <v>0</v>
      </c>
      <c r="L150" s="387">
        <f t="shared" si="65"/>
        <v>0</v>
      </c>
      <c r="M150" s="801">
        <f t="shared" si="66"/>
        <v>0</v>
      </c>
      <c r="N150" s="895" t="s">
        <v>474</v>
      </c>
      <c r="AA150" s="306"/>
      <c r="AB150" s="307"/>
      <c r="AC150" s="192"/>
      <c r="AD150" s="234"/>
      <c r="AE150" s="920"/>
      <c r="AF150" s="235"/>
      <c r="AG150" s="920"/>
      <c r="AH150" s="235"/>
      <c r="AI150" s="386">
        <f t="shared" si="56"/>
        <v>0</v>
      </c>
      <c r="AJ150" s="387">
        <f t="shared" si="57"/>
        <v>0</v>
      </c>
      <c r="AK150" s="801">
        <f t="shared" si="58"/>
        <v>0</v>
      </c>
      <c r="AL150" s="957" t="s">
        <v>1187</v>
      </c>
    </row>
    <row r="151" spans="1:38" ht="12.75" customHeight="1" x14ac:dyDescent="0.2">
      <c r="A151" s="933" t="s">
        <v>1719</v>
      </c>
      <c r="B151" s="1769" t="s">
        <v>1655</v>
      </c>
      <c r="C151" s="816">
        <f t="shared" si="48"/>
        <v>0</v>
      </c>
      <c r="D151" s="818">
        <f t="shared" si="49"/>
        <v>0</v>
      </c>
      <c r="E151" s="812">
        <f t="shared" si="50"/>
        <v>0</v>
      </c>
      <c r="F151" s="813">
        <f t="shared" si="51"/>
        <v>0</v>
      </c>
      <c r="G151" s="812">
        <f t="shared" si="60"/>
        <v>0</v>
      </c>
      <c r="H151" s="813">
        <f t="shared" si="61"/>
        <v>0</v>
      </c>
      <c r="I151" s="812">
        <f t="shared" si="62"/>
        <v>0</v>
      </c>
      <c r="J151" s="814">
        <f t="shared" si="63"/>
        <v>0</v>
      </c>
      <c r="K151" s="386">
        <f t="shared" si="64"/>
        <v>0</v>
      </c>
      <c r="L151" s="387">
        <f t="shared" si="65"/>
        <v>0</v>
      </c>
      <c r="M151" s="801">
        <f t="shared" si="66"/>
        <v>0</v>
      </c>
      <c r="N151" s="895" t="s">
        <v>474</v>
      </c>
      <c r="AA151" s="306"/>
      <c r="AB151" s="307"/>
      <c r="AC151" s="192"/>
      <c r="AD151" s="234"/>
      <c r="AE151" s="920"/>
      <c r="AF151" s="235"/>
      <c r="AG151" s="920"/>
      <c r="AH151" s="235"/>
      <c r="AI151" s="386">
        <f t="shared" si="56"/>
        <v>0</v>
      </c>
      <c r="AJ151" s="387">
        <f t="shared" si="57"/>
        <v>0</v>
      </c>
      <c r="AK151" s="801">
        <f t="shared" si="58"/>
        <v>0</v>
      </c>
      <c r="AL151" s="957" t="s">
        <v>1187</v>
      </c>
    </row>
    <row r="152" spans="1:38" ht="12.75" customHeight="1" x14ac:dyDescent="0.2">
      <c r="A152" s="933" t="s">
        <v>1720</v>
      </c>
      <c r="B152" s="1769" t="s">
        <v>1656</v>
      </c>
      <c r="C152" s="816">
        <f t="shared" si="48"/>
        <v>0</v>
      </c>
      <c r="D152" s="818">
        <f t="shared" si="49"/>
        <v>0</v>
      </c>
      <c r="E152" s="812">
        <f t="shared" si="50"/>
        <v>0</v>
      </c>
      <c r="F152" s="813">
        <f t="shared" si="51"/>
        <v>0</v>
      </c>
      <c r="G152" s="812">
        <f t="shared" si="60"/>
        <v>0</v>
      </c>
      <c r="H152" s="813">
        <f t="shared" si="61"/>
        <v>0</v>
      </c>
      <c r="I152" s="812">
        <f t="shared" si="62"/>
        <v>0</v>
      </c>
      <c r="J152" s="814">
        <f t="shared" si="63"/>
        <v>0</v>
      </c>
      <c r="K152" s="386">
        <f t="shared" si="64"/>
        <v>0</v>
      </c>
      <c r="L152" s="387">
        <f t="shared" si="65"/>
        <v>0</v>
      </c>
      <c r="M152" s="801">
        <f t="shared" si="66"/>
        <v>0</v>
      </c>
      <c r="N152" s="895" t="s">
        <v>474</v>
      </c>
      <c r="AA152" s="306"/>
      <c r="AB152" s="307"/>
      <c r="AC152" s="192"/>
      <c r="AD152" s="234"/>
      <c r="AE152" s="920"/>
      <c r="AF152" s="235"/>
      <c r="AG152" s="920"/>
      <c r="AH152" s="235"/>
      <c r="AI152" s="386">
        <f t="shared" si="56"/>
        <v>0</v>
      </c>
      <c r="AJ152" s="387">
        <f t="shared" si="57"/>
        <v>0</v>
      </c>
      <c r="AK152" s="801">
        <f t="shared" si="58"/>
        <v>0</v>
      </c>
      <c r="AL152" s="957" t="s">
        <v>1187</v>
      </c>
    </row>
    <row r="153" spans="1:38" ht="12.75" customHeight="1" x14ac:dyDescent="0.2">
      <c r="A153" s="933" t="s">
        <v>1721</v>
      </c>
      <c r="B153" s="1769" t="s">
        <v>1657</v>
      </c>
      <c r="C153" s="816">
        <f t="shared" si="48"/>
        <v>0</v>
      </c>
      <c r="D153" s="818">
        <f t="shared" si="49"/>
        <v>0</v>
      </c>
      <c r="E153" s="812">
        <f t="shared" si="50"/>
        <v>0</v>
      </c>
      <c r="F153" s="813">
        <f t="shared" si="51"/>
        <v>0</v>
      </c>
      <c r="G153" s="812">
        <f t="shared" si="60"/>
        <v>0</v>
      </c>
      <c r="H153" s="813">
        <f t="shared" si="61"/>
        <v>0</v>
      </c>
      <c r="I153" s="812">
        <f t="shared" si="62"/>
        <v>0</v>
      </c>
      <c r="J153" s="814">
        <f t="shared" si="63"/>
        <v>0</v>
      </c>
      <c r="K153" s="386">
        <f t="shared" si="64"/>
        <v>0</v>
      </c>
      <c r="L153" s="387">
        <f t="shared" si="65"/>
        <v>0</v>
      </c>
      <c r="M153" s="801">
        <f t="shared" si="66"/>
        <v>0</v>
      </c>
      <c r="N153" s="895" t="s">
        <v>474</v>
      </c>
      <c r="AA153" s="306"/>
      <c r="AB153" s="307"/>
      <c r="AC153" s="192"/>
      <c r="AD153" s="234"/>
      <c r="AE153" s="920"/>
      <c r="AF153" s="235"/>
      <c r="AG153" s="920"/>
      <c r="AH153" s="235"/>
      <c r="AI153" s="386">
        <f t="shared" si="56"/>
        <v>0</v>
      </c>
      <c r="AJ153" s="387">
        <f t="shared" si="57"/>
        <v>0</v>
      </c>
      <c r="AK153" s="801">
        <f t="shared" si="58"/>
        <v>0</v>
      </c>
      <c r="AL153" s="958" t="s">
        <v>1136</v>
      </c>
    </row>
    <row r="154" spans="1:38" ht="12.75" customHeight="1" x14ac:dyDescent="0.2">
      <c r="A154" s="933" t="s">
        <v>1722</v>
      </c>
      <c r="B154" s="1769" t="s">
        <v>1658</v>
      </c>
      <c r="C154" s="816">
        <f t="shared" si="48"/>
        <v>0</v>
      </c>
      <c r="D154" s="818">
        <f t="shared" si="49"/>
        <v>0</v>
      </c>
      <c r="E154" s="812">
        <f t="shared" si="50"/>
        <v>0</v>
      </c>
      <c r="F154" s="813">
        <f t="shared" si="51"/>
        <v>0</v>
      </c>
      <c r="G154" s="812">
        <f t="shared" si="60"/>
        <v>0</v>
      </c>
      <c r="H154" s="813">
        <f t="shared" si="61"/>
        <v>0</v>
      </c>
      <c r="I154" s="812">
        <f t="shared" si="62"/>
        <v>0</v>
      </c>
      <c r="J154" s="814">
        <f t="shared" si="63"/>
        <v>0</v>
      </c>
      <c r="K154" s="386">
        <f t="shared" si="64"/>
        <v>0</v>
      </c>
      <c r="L154" s="387">
        <f t="shared" si="65"/>
        <v>0</v>
      </c>
      <c r="M154" s="801">
        <f t="shared" si="66"/>
        <v>0</v>
      </c>
      <c r="N154" s="895" t="s">
        <v>474</v>
      </c>
      <c r="AA154" s="306"/>
      <c r="AB154" s="307"/>
      <c r="AC154" s="192"/>
      <c r="AD154" s="234"/>
      <c r="AE154" s="920"/>
      <c r="AF154" s="235"/>
      <c r="AG154" s="920"/>
      <c r="AH154" s="235"/>
      <c r="AI154" s="386">
        <f t="shared" si="56"/>
        <v>0</v>
      </c>
      <c r="AJ154" s="387">
        <f t="shared" si="57"/>
        <v>0</v>
      </c>
      <c r="AK154" s="801">
        <f t="shared" si="58"/>
        <v>0</v>
      </c>
      <c r="AL154" s="958" t="s">
        <v>1136</v>
      </c>
    </row>
    <row r="155" spans="1:38" ht="12.75" customHeight="1" x14ac:dyDescent="0.2">
      <c r="A155" s="933" t="s">
        <v>1963</v>
      </c>
      <c r="B155" s="1769" t="s">
        <v>1659</v>
      </c>
      <c r="C155" s="816">
        <f t="shared" si="48"/>
        <v>0</v>
      </c>
      <c r="D155" s="818">
        <f t="shared" si="49"/>
        <v>0</v>
      </c>
      <c r="E155" s="812">
        <f t="shared" si="50"/>
        <v>0</v>
      </c>
      <c r="F155" s="813">
        <f t="shared" si="51"/>
        <v>0</v>
      </c>
      <c r="G155" s="812">
        <f t="shared" si="60"/>
        <v>0</v>
      </c>
      <c r="H155" s="813">
        <f t="shared" si="61"/>
        <v>0</v>
      </c>
      <c r="I155" s="812">
        <f t="shared" si="62"/>
        <v>0</v>
      </c>
      <c r="J155" s="814">
        <f t="shared" si="63"/>
        <v>0</v>
      </c>
      <c r="K155" s="386">
        <f t="shared" si="64"/>
        <v>0</v>
      </c>
      <c r="L155" s="387">
        <f t="shared" si="65"/>
        <v>0</v>
      </c>
      <c r="M155" s="801">
        <f t="shared" si="66"/>
        <v>0</v>
      </c>
      <c r="N155" s="895" t="s">
        <v>474</v>
      </c>
      <c r="AA155" s="306"/>
      <c r="AB155" s="307"/>
      <c r="AC155" s="192"/>
      <c r="AD155" s="234"/>
      <c r="AE155" s="920"/>
      <c r="AF155" s="235"/>
      <c r="AG155" s="920"/>
      <c r="AH155" s="235"/>
      <c r="AI155" s="386">
        <f t="shared" si="56"/>
        <v>0</v>
      </c>
      <c r="AJ155" s="387">
        <f t="shared" si="57"/>
        <v>0</v>
      </c>
      <c r="AK155" s="801">
        <f t="shared" si="58"/>
        <v>0</v>
      </c>
      <c r="AL155" s="958" t="s">
        <v>1136</v>
      </c>
    </row>
    <row r="156" spans="1:38" ht="12.75" customHeight="1" x14ac:dyDescent="0.2">
      <c r="A156" s="933" t="s">
        <v>1723</v>
      </c>
      <c r="B156" s="1769" t="s">
        <v>1660</v>
      </c>
      <c r="C156" s="816">
        <f t="shared" si="48"/>
        <v>0</v>
      </c>
      <c r="D156" s="818">
        <f t="shared" si="49"/>
        <v>0</v>
      </c>
      <c r="E156" s="812">
        <f t="shared" si="50"/>
        <v>0</v>
      </c>
      <c r="F156" s="813">
        <f t="shared" si="51"/>
        <v>0</v>
      </c>
      <c r="G156" s="812">
        <f t="shared" si="60"/>
        <v>0</v>
      </c>
      <c r="H156" s="813">
        <f t="shared" si="61"/>
        <v>0</v>
      </c>
      <c r="I156" s="812">
        <f t="shared" si="62"/>
        <v>0</v>
      </c>
      <c r="J156" s="814">
        <f t="shared" si="63"/>
        <v>0</v>
      </c>
      <c r="K156" s="386">
        <f t="shared" si="64"/>
        <v>0</v>
      </c>
      <c r="L156" s="387">
        <f t="shared" si="65"/>
        <v>0</v>
      </c>
      <c r="M156" s="801">
        <f t="shared" si="66"/>
        <v>0</v>
      </c>
      <c r="N156" s="895" t="s">
        <v>474</v>
      </c>
      <c r="AA156" s="306"/>
      <c r="AB156" s="307"/>
      <c r="AC156" s="192"/>
      <c r="AD156" s="234"/>
      <c r="AE156" s="920"/>
      <c r="AF156" s="235"/>
      <c r="AG156" s="920"/>
      <c r="AH156" s="235"/>
      <c r="AI156" s="386">
        <f t="shared" si="56"/>
        <v>0</v>
      </c>
      <c r="AJ156" s="387">
        <f t="shared" si="57"/>
        <v>0</v>
      </c>
      <c r="AK156" s="801">
        <f t="shared" si="58"/>
        <v>0</v>
      </c>
      <c r="AL156" s="958" t="s">
        <v>1136</v>
      </c>
    </row>
    <row r="157" spans="1:38" ht="12.75" customHeight="1" x14ac:dyDescent="0.2">
      <c r="A157" s="933" t="s">
        <v>1724</v>
      </c>
      <c r="B157" s="1769" t="s">
        <v>1661</v>
      </c>
      <c r="C157" s="816">
        <f t="shared" si="48"/>
        <v>0</v>
      </c>
      <c r="D157" s="818">
        <f t="shared" si="49"/>
        <v>0</v>
      </c>
      <c r="E157" s="812">
        <f t="shared" si="50"/>
        <v>0</v>
      </c>
      <c r="F157" s="813">
        <f t="shared" si="51"/>
        <v>0</v>
      </c>
      <c r="G157" s="812">
        <f t="shared" si="60"/>
        <v>0</v>
      </c>
      <c r="H157" s="813">
        <f t="shared" si="61"/>
        <v>0</v>
      </c>
      <c r="I157" s="812">
        <f t="shared" si="62"/>
        <v>0</v>
      </c>
      <c r="J157" s="814">
        <f t="shared" si="63"/>
        <v>0</v>
      </c>
      <c r="K157" s="386">
        <f t="shared" si="64"/>
        <v>0</v>
      </c>
      <c r="L157" s="387">
        <f t="shared" si="65"/>
        <v>0</v>
      </c>
      <c r="M157" s="801">
        <f t="shared" si="66"/>
        <v>0</v>
      </c>
      <c r="N157" s="895" t="s">
        <v>474</v>
      </c>
      <c r="AA157" s="306"/>
      <c r="AB157" s="307"/>
      <c r="AC157" s="192"/>
      <c r="AD157" s="234"/>
      <c r="AE157" s="920"/>
      <c r="AF157" s="235"/>
      <c r="AG157" s="920"/>
      <c r="AH157" s="235"/>
      <c r="AI157" s="386">
        <f t="shared" si="56"/>
        <v>0</v>
      </c>
      <c r="AJ157" s="387">
        <f t="shared" si="57"/>
        <v>0</v>
      </c>
      <c r="AK157" s="801">
        <f t="shared" si="58"/>
        <v>0</v>
      </c>
      <c r="AL157" s="958" t="s">
        <v>1136</v>
      </c>
    </row>
    <row r="158" spans="1:38" ht="12.75" customHeight="1" x14ac:dyDescent="0.2">
      <c r="A158" s="933" t="s">
        <v>1725</v>
      </c>
      <c r="B158" s="1769" t="s">
        <v>1662</v>
      </c>
      <c r="C158" s="816">
        <f t="shared" ref="C158:C166" si="67">ROUND(AA158,0)</f>
        <v>0</v>
      </c>
      <c r="D158" s="818">
        <f t="shared" ref="D158:D166" si="68">ROUND(AB158,0)</f>
        <v>0</v>
      </c>
      <c r="E158" s="812">
        <f t="shared" ref="E158:E166" si="69">ROUND(AC158,0)</f>
        <v>0</v>
      </c>
      <c r="F158" s="813">
        <f t="shared" ref="F158:F166" si="70">ROUND(AD158,0)</f>
        <v>0</v>
      </c>
      <c r="G158" s="812">
        <f t="shared" ref="G158:G166" si="71">ROUND(AE158,0)</f>
        <v>0</v>
      </c>
      <c r="H158" s="813">
        <f t="shared" ref="H158:H166" si="72">ROUND(AF158,0)</f>
        <v>0</v>
      </c>
      <c r="I158" s="812">
        <f t="shared" ref="I158:I166" si="73">ROUND(AG158,0)</f>
        <v>0</v>
      </c>
      <c r="J158" s="814">
        <f t="shared" ref="J158:J166" si="74">ROUND(AH158,0)</f>
        <v>0</v>
      </c>
      <c r="K158" s="386">
        <f t="shared" ref="K158:K166" si="75">E158+G158+I158</f>
        <v>0</v>
      </c>
      <c r="L158" s="387">
        <f t="shared" ref="L158:L166" si="76">F158+H158+J158</f>
        <v>0</v>
      </c>
      <c r="M158" s="801">
        <f t="shared" ref="M158:M166" si="77">IF((K158+L158)&gt;0,1,0)</f>
        <v>0</v>
      </c>
      <c r="N158" s="895" t="s">
        <v>474</v>
      </c>
      <c r="AA158" s="306"/>
      <c r="AB158" s="307"/>
      <c r="AC158" s="192"/>
      <c r="AD158" s="234"/>
      <c r="AE158" s="920"/>
      <c r="AF158" s="235"/>
      <c r="AG158" s="920"/>
      <c r="AH158" s="235"/>
      <c r="AI158" s="386">
        <f t="shared" ref="AI158:AI166" si="78">AC158+AE158+AG158</f>
        <v>0</v>
      </c>
      <c r="AJ158" s="387">
        <f t="shared" ref="AJ158:AJ166" si="79">AD158+AF158+AH158</f>
        <v>0</v>
      </c>
      <c r="AK158" s="801">
        <f t="shared" ref="AK158:AK166" si="80">IF((AI158+AJ158)&gt;0,1,0)</f>
        <v>0</v>
      </c>
      <c r="AL158" s="958" t="s">
        <v>1136</v>
      </c>
    </row>
    <row r="159" spans="1:38" ht="12.75" customHeight="1" x14ac:dyDescent="0.2">
      <c r="A159" s="933" t="s">
        <v>1726</v>
      </c>
      <c r="B159" s="1769" t="s">
        <v>1663</v>
      </c>
      <c r="C159" s="816">
        <f t="shared" si="67"/>
        <v>0</v>
      </c>
      <c r="D159" s="818">
        <f t="shared" si="68"/>
        <v>0</v>
      </c>
      <c r="E159" s="812">
        <f t="shared" si="69"/>
        <v>0</v>
      </c>
      <c r="F159" s="813">
        <f t="shared" si="70"/>
        <v>0</v>
      </c>
      <c r="G159" s="812">
        <f t="shared" si="71"/>
        <v>0</v>
      </c>
      <c r="H159" s="813">
        <f t="shared" si="72"/>
        <v>0</v>
      </c>
      <c r="I159" s="812">
        <f t="shared" si="73"/>
        <v>0</v>
      </c>
      <c r="J159" s="814">
        <f t="shared" si="74"/>
        <v>0</v>
      </c>
      <c r="K159" s="386">
        <f t="shared" si="75"/>
        <v>0</v>
      </c>
      <c r="L159" s="387">
        <f t="shared" si="76"/>
        <v>0</v>
      </c>
      <c r="M159" s="801">
        <f t="shared" si="77"/>
        <v>0</v>
      </c>
      <c r="N159" s="895" t="s">
        <v>474</v>
      </c>
      <c r="AA159" s="306"/>
      <c r="AB159" s="307"/>
      <c r="AC159" s="192"/>
      <c r="AD159" s="234"/>
      <c r="AE159" s="920"/>
      <c r="AF159" s="235"/>
      <c r="AG159" s="920"/>
      <c r="AH159" s="235"/>
      <c r="AI159" s="386">
        <f t="shared" si="78"/>
        <v>0</v>
      </c>
      <c r="AJ159" s="387">
        <f t="shared" si="79"/>
        <v>0</v>
      </c>
      <c r="AK159" s="801">
        <f t="shared" si="80"/>
        <v>0</v>
      </c>
      <c r="AL159" s="958" t="s">
        <v>1136</v>
      </c>
    </row>
    <row r="160" spans="1:38" ht="12.75" customHeight="1" x14ac:dyDescent="0.2">
      <c r="A160" s="933" t="s">
        <v>1727</v>
      </c>
      <c r="B160" s="1769" t="s">
        <v>1664</v>
      </c>
      <c r="C160" s="816">
        <f t="shared" si="67"/>
        <v>0</v>
      </c>
      <c r="D160" s="818">
        <f t="shared" si="68"/>
        <v>0</v>
      </c>
      <c r="E160" s="812">
        <f t="shared" si="69"/>
        <v>0</v>
      </c>
      <c r="F160" s="813">
        <f t="shared" si="70"/>
        <v>0</v>
      </c>
      <c r="G160" s="812">
        <f t="shared" si="71"/>
        <v>0</v>
      </c>
      <c r="H160" s="813">
        <f t="shared" si="72"/>
        <v>0</v>
      </c>
      <c r="I160" s="812">
        <f t="shared" si="73"/>
        <v>0</v>
      </c>
      <c r="J160" s="814">
        <f t="shared" si="74"/>
        <v>0</v>
      </c>
      <c r="K160" s="386">
        <f t="shared" si="75"/>
        <v>0</v>
      </c>
      <c r="L160" s="387">
        <f t="shared" si="76"/>
        <v>0</v>
      </c>
      <c r="M160" s="801">
        <f t="shared" si="77"/>
        <v>0</v>
      </c>
      <c r="N160" s="895" t="s">
        <v>474</v>
      </c>
      <c r="AA160" s="306"/>
      <c r="AB160" s="307"/>
      <c r="AC160" s="192"/>
      <c r="AD160" s="234"/>
      <c r="AE160" s="920"/>
      <c r="AF160" s="235"/>
      <c r="AG160" s="920"/>
      <c r="AH160" s="235"/>
      <c r="AI160" s="386">
        <f t="shared" si="78"/>
        <v>0</v>
      </c>
      <c r="AJ160" s="387">
        <f t="shared" si="79"/>
        <v>0</v>
      </c>
      <c r="AK160" s="801">
        <f t="shared" si="80"/>
        <v>0</v>
      </c>
      <c r="AL160" s="958" t="s">
        <v>1136</v>
      </c>
    </row>
    <row r="161" spans="1:38" ht="12.75" customHeight="1" x14ac:dyDescent="0.2">
      <c r="A161" s="933" t="s">
        <v>1728</v>
      </c>
      <c r="B161" s="1769" t="s">
        <v>1665</v>
      </c>
      <c r="C161" s="816">
        <f t="shared" si="67"/>
        <v>0</v>
      </c>
      <c r="D161" s="818">
        <f t="shared" si="68"/>
        <v>0</v>
      </c>
      <c r="E161" s="812">
        <f t="shared" si="69"/>
        <v>0</v>
      </c>
      <c r="F161" s="813">
        <f t="shared" si="70"/>
        <v>0</v>
      </c>
      <c r="G161" s="812">
        <f t="shared" si="71"/>
        <v>0</v>
      </c>
      <c r="H161" s="813">
        <f t="shared" si="72"/>
        <v>0</v>
      </c>
      <c r="I161" s="812">
        <f t="shared" si="73"/>
        <v>0</v>
      </c>
      <c r="J161" s="814">
        <f t="shared" si="74"/>
        <v>0</v>
      </c>
      <c r="K161" s="386">
        <f t="shared" si="75"/>
        <v>0</v>
      </c>
      <c r="L161" s="387">
        <f t="shared" si="76"/>
        <v>0</v>
      </c>
      <c r="M161" s="801">
        <f t="shared" si="77"/>
        <v>0</v>
      </c>
      <c r="N161" s="895" t="s">
        <v>474</v>
      </c>
      <c r="AA161" s="306"/>
      <c r="AB161" s="307"/>
      <c r="AC161" s="192"/>
      <c r="AD161" s="234"/>
      <c r="AE161" s="920"/>
      <c r="AF161" s="235"/>
      <c r="AG161" s="920"/>
      <c r="AH161" s="235"/>
      <c r="AI161" s="386">
        <f t="shared" si="78"/>
        <v>0</v>
      </c>
      <c r="AJ161" s="387">
        <f t="shared" si="79"/>
        <v>0</v>
      </c>
      <c r="AK161" s="801">
        <f t="shared" si="80"/>
        <v>0</v>
      </c>
      <c r="AL161" s="958" t="s">
        <v>1136</v>
      </c>
    </row>
    <row r="162" spans="1:38" ht="12.75" customHeight="1" x14ac:dyDescent="0.2">
      <c r="A162" s="933" t="s">
        <v>1729</v>
      </c>
      <c r="B162" s="1769" t="s">
        <v>1666</v>
      </c>
      <c r="C162" s="816">
        <f t="shared" si="67"/>
        <v>0</v>
      </c>
      <c r="D162" s="818">
        <f t="shared" si="68"/>
        <v>0</v>
      </c>
      <c r="E162" s="812">
        <f t="shared" si="69"/>
        <v>0</v>
      </c>
      <c r="F162" s="813">
        <f t="shared" si="70"/>
        <v>0</v>
      </c>
      <c r="G162" s="812">
        <f t="shared" si="71"/>
        <v>0</v>
      </c>
      <c r="H162" s="813">
        <f t="shared" si="72"/>
        <v>0</v>
      </c>
      <c r="I162" s="812">
        <f t="shared" si="73"/>
        <v>0</v>
      </c>
      <c r="J162" s="814">
        <f t="shared" si="74"/>
        <v>0</v>
      </c>
      <c r="K162" s="386">
        <f t="shared" si="75"/>
        <v>0</v>
      </c>
      <c r="L162" s="387">
        <f t="shared" si="76"/>
        <v>0</v>
      </c>
      <c r="M162" s="801">
        <f t="shared" si="77"/>
        <v>0</v>
      </c>
      <c r="N162" s="895" t="s">
        <v>474</v>
      </c>
      <c r="AA162" s="306"/>
      <c r="AB162" s="307"/>
      <c r="AC162" s="192"/>
      <c r="AD162" s="234"/>
      <c r="AE162" s="920"/>
      <c r="AF162" s="235"/>
      <c r="AG162" s="920"/>
      <c r="AH162" s="235"/>
      <c r="AI162" s="386">
        <f t="shared" si="78"/>
        <v>0</v>
      </c>
      <c r="AJ162" s="387">
        <f t="shared" si="79"/>
        <v>0</v>
      </c>
      <c r="AK162" s="801">
        <f t="shared" si="80"/>
        <v>0</v>
      </c>
      <c r="AL162" s="958" t="s">
        <v>1136</v>
      </c>
    </row>
    <row r="163" spans="1:38" ht="12.75" customHeight="1" x14ac:dyDescent="0.2">
      <c r="A163" s="933" t="s">
        <v>1730</v>
      </c>
      <c r="B163" s="1769" t="s">
        <v>1667</v>
      </c>
      <c r="C163" s="816">
        <f t="shared" si="67"/>
        <v>0</v>
      </c>
      <c r="D163" s="818">
        <f t="shared" si="68"/>
        <v>0</v>
      </c>
      <c r="E163" s="812">
        <f t="shared" si="69"/>
        <v>0</v>
      </c>
      <c r="F163" s="813">
        <f t="shared" si="70"/>
        <v>0</v>
      </c>
      <c r="G163" s="812">
        <f t="shared" si="71"/>
        <v>0</v>
      </c>
      <c r="H163" s="813">
        <f t="shared" si="72"/>
        <v>0</v>
      </c>
      <c r="I163" s="812">
        <f t="shared" si="73"/>
        <v>0</v>
      </c>
      <c r="J163" s="814">
        <f t="shared" si="74"/>
        <v>0</v>
      </c>
      <c r="K163" s="386">
        <f t="shared" si="75"/>
        <v>0</v>
      </c>
      <c r="L163" s="387">
        <f t="shared" si="76"/>
        <v>0</v>
      </c>
      <c r="M163" s="801">
        <f t="shared" si="77"/>
        <v>0</v>
      </c>
      <c r="N163" s="895" t="s">
        <v>474</v>
      </c>
      <c r="AA163" s="306"/>
      <c r="AB163" s="307"/>
      <c r="AC163" s="192"/>
      <c r="AD163" s="234"/>
      <c r="AE163" s="920"/>
      <c r="AF163" s="235"/>
      <c r="AG163" s="920"/>
      <c r="AH163" s="235"/>
      <c r="AI163" s="386">
        <f t="shared" si="78"/>
        <v>0</v>
      </c>
      <c r="AJ163" s="387">
        <f t="shared" si="79"/>
        <v>0</v>
      </c>
      <c r="AK163" s="801">
        <f t="shared" si="80"/>
        <v>0</v>
      </c>
      <c r="AL163" s="958" t="s">
        <v>1136</v>
      </c>
    </row>
    <row r="164" spans="1:38" ht="12.75" customHeight="1" x14ac:dyDescent="0.2">
      <c r="A164" s="933" t="s">
        <v>1731</v>
      </c>
      <c r="B164" s="1769" t="s">
        <v>1668</v>
      </c>
      <c r="C164" s="816">
        <f t="shared" si="67"/>
        <v>0</v>
      </c>
      <c r="D164" s="818">
        <f t="shared" si="68"/>
        <v>0</v>
      </c>
      <c r="E164" s="812">
        <f t="shared" si="69"/>
        <v>0</v>
      </c>
      <c r="F164" s="813">
        <f t="shared" si="70"/>
        <v>0</v>
      </c>
      <c r="G164" s="812">
        <f t="shared" si="71"/>
        <v>0</v>
      </c>
      <c r="H164" s="813">
        <f t="shared" si="72"/>
        <v>0</v>
      </c>
      <c r="I164" s="812">
        <f t="shared" si="73"/>
        <v>0</v>
      </c>
      <c r="J164" s="814">
        <f t="shared" si="74"/>
        <v>0</v>
      </c>
      <c r="K164" s="386">
        <f t="shared" si="75"/>
        <v>0</v>
      </c>
      <c r="L164" s="387">
        <f t="shared" si="76"/>
        <v>0</v>
      </c>
      <c r="M164" s="801">
        <f t="shared" si="77"/>
        <v>0</v>
      </c>
      <c r="N164" s="895" t="s">
        <v>474</v>
      </c>
      <c r="AA164" s="306"/>
      <c r="AB164" s="307"/>
      <c r="AC164" s="192"/>
      <c r="AD164" s="234"/>
      <c r="AE164" s="920"/>
      <c r="AF164" s="235"/>
      <c r="AG164" s="920"/>
      <c r="AH164" s="235"/>
      <c r="AI164" s="386">
        <f t="shared" si="78"/>
        <v>0</v>
      </c>
      <c r="AJ164" s="387">
        <f t="shared" si="79"/>
        <v>0</v>
      </c>
      <c r="AK164" s="801">
        <f t="shared" si="80"/>
        <v>0</v>
      </c>
      <c r="AL164" s="958" t="s">
        <v>1136</v>
      </c>
    </row>
    <row r="165" spans="1:38" ht="12.75" customHeight="1" x14ac:dyDescent="0.2">
      <c r="A165" s="933" t="s">
        <v>1732</v>
      </c>
      <c r="B165" s="1769" t="s">
        <v>1669</v>
      </c>
      <c r="C165" s="816">
        <f t="shared" si="67"/>
        <v>0</v>
      </c>
      <c r="D165" s="818">
        <f t="shared" si="68"/>
        <v>0</v>
      </c>
      <c r="E165" s="812">
        <f t="shared" si="69"/>
        <v>0</v>
      </c>
      <c r="F165" s="813">
        <f t="shared" si="70"/>
        <v>0</v>
      </c>
      <c r="G165" s="812">
        <f t="shared" si="71"/>
        <v>0</v>
      </c>
      <c r="H165" s="813">
        <f t="shared" si="72"/>
        <v>0</v>
      </c>
      <c r="I165" s="812">
        <f t="shared" si="73"/>
        <v>0</v>
      </c>
      <c r="J165" s="814">
        <f t="shared" si="74"/>
        <v>0</v>
      </c>
      <c r="K165" s="386">
        <f t="shared" si="75"/>
        <v>0</v>
      </c>
      <c r="L165" s="387">
        <f t="shared" si="76"/>
        <v>0</v>
      </c>
      <c r="M165" s="801">
        <f t="shared" si="77"/>
        <v>0</v>
      </c>
      <c r="N165" s="895" t="s">
        <v>474</v>
      </c>
      <c r="AA165" s="306"/>
      <c r="AB165" s="307"/>
      <c r="AC165" s="192"/>
      <c r="AD165" s="234"/>
      <c r="AE165" s="920"/>
      <c r="AF165" s="235"/>
      <c r="AG165" s="920"/>
      <c r="AH165" s="235"/>
      <c r="AI165" s="386">
        <f t="shared" si="78"/>
        <v>0</v>
      </c>
      <c r="AJ165" s="387">
        <f t="shared" si="79"/>
        <v>0</v>
      </c>
      <c r="AK165" s="801">
        <f t="shared" si="80"/>
        <v>0</v>
      </c>
      <c r="AL165" s="958" t="s">
        <v>1136</v>
      </c>
    </row>
    <row r="166" spans="1:38" ht="12.75" customHeight="1" x14ac:dyDescent="0.2">
      <c r="A166" s="933" t="s">
        <v>1733</v>
      </c>
      <c r="B166" s="1769" t="s">
        <v>1670</v>
      </c>
      <c r="C166" s="816">
        <f t="shared" si="67"/>
        <v>0</v>
      </c>
      <c r="D166" s="818">
        <f t="shared" si="68"/>
        <v>0</v>
      </c>
      <c r="E166" s="812">
        <f t="shared" si="69"/>
        <v>0</v>
      </c>
      <c r="F166" s="813">
        <f t="shared" si="70"/>
        <v>0</v>
      </c>
      <c r="G166" s="812">
        <f t="shared" si="71"/>
        <v>0</v>
      </c>
      <c r="H166" s="813">
        <f t="shared" si="72"/>
        <v>0</v>
      </c>
      <c r="I166" s="812">
        <f t="shared" si="73"/>
        <v>0</v>
      </c>
      <c r="J166" s="814">
        <f t="shared" si="74"/>
        <v>0</v>
      </c>
      <c r="K166" s="386">
        <f t="shared" si="75"/>
        <v>0</v>
      </c>
      <c r="L166" s="387">
        <f t="shared" si="76"/>
        <v>0</v>
      </c>
      <c r="M166" s="801">
        <f t="shared" si="77"/>
        <v>0</v>
      </c>
      <c r="N166" s="895" t="s">
        <v>474</v>
      </c>
      <c r="AA166" s="306"/>
      <c r="AB166" s="307"/>
      <c r="AC166" s="192"/>
      <c r="AD166" s="234"/>
      <c r="AE166" s="920"/>
      <c r="AF166" s="235"/>
      <c r="AG166" s="920"/>
      <c r="AH166" s="235"/>
      <c r="AI166" s="386">
        <f t="shared" si="78"/>
        <v>0</v>
      </c>
      <c r="AJ166" s="387">
        <f t="shared" si="79"/>
        <v>0</v>
      </c>
      <c r="AK166" s="801">
        <f t="shared" si="80"/>
        <v>0</v>
      </c>
      <c r="AL166" s="958" t="s">
        <v>1136</v>
      </c>
    </row>
    <row r="167" spans="1:38" ht="12.75" customHeight="1" thickBot="1" x14ac:dyDescent="0.25">
      <c r="A167" s="933" t="s">
        <v>1618</v>
      </c>
      <c r="B167" s="1769" t="s">
        <v>468</v>
      </c>
      <c r="C167" s="816">
        <f t="shared" si="48"/>
        <v>0</v>
      </c>
      <c r="D167" s="818">
        <f t="shared" si="49"/>
        <v>0</v>
      </c>
      <c r="E167" s="812">
        <f t="shared" si="50"/>
        <v>0</v>
      </c>
      <c r="F167" s="813">
        <f t="shared" si="51"/>
        <v>0</v>
      </c>
      <c r="G167" s="812">
        <f t="shared" si="60"/>
        <v>0</v>
      </c>
      <c r="H167" s="813">
        <f t="shared" si="61"/>
        <v>0</v>
      </c>
      <c r="I167" s="812">
        <f t="shared" si="62"/>
        <v>0</v>
      </c>
      <c r="J167" s="814">
        <f t="shared" si="63"/>
        <v>0</v>
      </c>
      <c r="K167" s="386">
        <f t="shared" si="64"/>
        <v>0</v>
      </c>
      <c r="L167" s="387">
        <f t="shared" si="65"/>
        <v>0</v>
      </c>
      <c r="M167" s="801">
        <f t="shared" si="66"/>
        <v>0</v>
      </c>
      <c r="N167" s="895" t="s">
        <v>1160</v>
      </c>
      <c r="AA167" s="306"/>
      <c r="AB167" s="307"/>
      <c r="AC167" s="192"/>
      <c r="AD167" s="234"/>
      <c r="AE167" s="920"/>
      <c r="AF167" s="235"/>
      <c r="AG167" s="920"/>
      <c r="AH167" s="235"/>
      <c r="AI167" s="386">
        <f t="shared" si="56"/>
        <v>0</v>
      </c>
      <c r="AJ167" s="387">
        <f t="shared" si="57"/>
        <v>0</v>
      </c>
      <c r="AK167" s="801">
        <f t="shared" si="58"/>
        <v>0</v>
      </c>
      <c r="AL167" s="957" t="s">
        <v>1137</v>
      </c>
    </row>
    <row r="168" spans="1:38" ht="15.75" customHeight="1" thickTop="1" thickBot="1" x14ac:dyDescent="0.25">
      <c r="A168" s="277" t="s">
        <v>265</v>
      </c>
      <c r="B168" s="10"/>
      <c r="C168" s="388">
        <f t="shared" ref="C168:L168" si="81">SUM(C6:C167)</f>
        <v>0</v>
      </c>
      <c r="D168" s="389">
        <f t="shared" si="81"/>
        <v>0</v>
      </c>
      <c r="E168" s="388">
        <f t="shared" si="81"/>
        <v>0</v>
      </c>
      <c r="F168" s="389">
        <f t="shared" si="81"/>
        <v>0</v>
      </c>
      <c r="G168" s="388">
        <f t="shared" si="81"/>
        <v>0</v>
      </c>
      <c r="H168" s="389">
        <f t="shared" si="81"/>
        <v>0</v>
      </c>
      <c r="I168" s="388">
        <f t="shared" si="81"/>
        <v>0</v>
      </c>
      <c r="J168" s="389">
        <f t="shared" si="81"/>
        <v>0</v>
      </c>
      <c r="K168" s="388">
        <f t="shared" si="81"/>
        <v>0</v>
      </c>
      <c r="L168" s="390">
        <f t="shared" si="81"/>
        <v>0</v>
      </c>
      <c r="AA168" s="388">
        <f t="shared" ref="AA168:AJ168" si="82">SUM(AA6:AA167)</f>
        <v>0</v>
      </c>
      <c r="AB168" s="389">
        <f t="shared" si="82"/>
        <v>0</v>
      </c>
      <c r="AC168" s="388">
        <f t="shared" si="82"/>
        <v>0</v>
      </c>
      <c r="AD168" s="389">
        <f t="shared" si="82"/>
        <v>0</v>
      </c>
      <c r="AE168" s="388">
        <f t="shared" si="82"/>
        <v>0</v>
      </c>
      <c r="AF168" s="389">
        <f t="shared" si="82"/>
        <v>0</v>
      </c>
      <c r="AG168" s="388">
        <f t="shared" si="82"/>
        <v>0</v>
      </c>
      <c r="AH168" s="389">
        <f t="shared" si="82"/>
        <v>0</v>
      </c>
      <c r="AI168" s="388">
        <f t="shared" si="82"/>
        <v>0</v>
      </c>
      <c r="AJ168" s="390">
        <f t="shared" si="82"/>
        <v>0</v>
      </c>
    </row>
    <row r="169" spans="1:38" x14ac:dyDescent="0.2">
      <c r="A169" s="899" t="s">
        <v>659</v>
      </c>
      <c r="B169" s="899"/>
      <c r="C169" s="899"/>
      <c r="D169" s="899"/>
      <c r="E169" s="899"/>
      <c r="F169" s="899"/>
      <c r="G169" s="899"/>
      <c r="H169" s="899"/>
      <c r="I169" s="899"/>
      <c r="J169" s="899"/>
      <c r="K169" s="899"/>
      <c r="L169" s="899"/>
    </row>
    <row r="170" spans="1:38" x14ac:dyDescent="0.2">
      <c r="A170" s="326" t="str">
        <f>"(*) inserire i dati comunicati nella tab.1 (colonna presenti al 31/12/"&amp;L1-1&amp;") della rilevazione dell'anno precedente"</f>
        <v>(*) inserire i dati comunicati nella tab.1 (colonna presenti al 31/12/2023) della rilevazione dell'anno precedente</v>
      </c>
    </row>
    <row r="171" spans="1:38" x14ac:dyDescent="0.2">
      <c r="A171" s="3" t="s">
        <v>341</v>
      </c>
    </row>
    <row r="172" spans="1:38" x14ac:dyDescent="0.2">
      <c r="A172" s="3" t="s">
        <v>1042</v>
      </c>
      <c r="B172" s="3"/>
    </row>
    <row r="173" spans="1:38" x14ac:dyDescent="0.2">
      <c r="A173" s="19" t="s">
        <v>662</v>
      </c>
      <c r="B173" s="440"/>
    </row>
  </sheetData>
  <sheetProtection algorithmName="SHA-512" hashValue="CxXnDBSpCpijv8i49a7JBr3Q5/BKe8NfGe9vemIHAzv9p3It11YqJiHwnOXnKbrzvYdTdqljGOwDZvmoA05LqQ==" saltValue="kpxX+o/iIrXKXN7eB06Vmw==" spinCount="100000" sheet="1" formatColumns="0" selectLockedCells="1"/>
  <mergeCells count="5">
    <mergeCell ref="AF2:AJ2"/>
    <mergeCell ref="AA3:AJ3"/>
    <mergeCell ref="C3:L3"/>
    <mergeCell ref="B4:B5"/>
    <mergeCell ref="H2:L2"/>
  </mergeCells>
  <phoneticPr fontId="31" type="noConversion"/>
  <conditionalFormatting sqref="A6:L167">
    <cfRule type="expression" dxfId="31" priority="2" stopIfTrue="1">
      <formula>$M6&gt;0</formula>
    </cfRule>
  </conditionalFormatting>
  <conditionalFormatting sqref="AA6:AJ167">
    <cfRule type="expression" dxfId="30" priority="1" stopIfTrue="1">
      <formula>$M6&gt;0</formula>
    </cfRule>
  </conditionalFormatting>
  <printOptions horizontalCentered="1" verticalCentered="1"/>
  <pageMargins left="0" right="0" top="0.19685039370078741" bottom="0.19685039370078741" header="0.19685039370078741" footer="0.15748031496062992"/>
  <pageSetup paperSize="9" scale="81" orientation="landscape" horizontalDpi="300" verticalDpi="4294967292"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17"/>
  <dimension ref="A1:AZ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9.28515625" defaultRowHeight="17.25" customHeight="1" x14ac:dyDescent="0.2"/>
  <cols>
    <col min="1" max="1" width="51.7109375" style="3" customWidth="1"/>
    <col min="2" max="2" width="8.7109375" style="2" bestFit="1" customWidth="1"/>
    <col min="3" max="26" width="7.28515625" style="3" customWidth="1"/>
    <col min="27" max="46" width="8" style="3" customWidth="1"/>
    <col min="47" max="48" width="8.42578125" style="3" customWidth="1"/>
    <col min="49" max="49" width="15.140625" style="680" bestFit="1" customWidth="1"/>
    <col min="50" max="51" width="8.7109375" style="3" customWidth="1"/>
    <col min="52" max="52" width="9.28515625" style="3" hidden="1" customWidth="1"/>
    <col min="53" max="16384" width="9.28515625" style="3"/>
  </cols>
  <sheetData>
    <row r="1" spans="1:52" ht="87" customHeight="1" x14ac:dyDescent="0.2">
      <c r="A1" s="2088" t="s">
        <v>198</v>
      </c>
      <c r="C1" s="2052" t="str">
        <f>'t1'!A1</f>
        <v>SERVIZIO SANITARIO NAZIONALE - anno 2024</v>
      </c>
      <c r="D1" s="2052"/>
      <c r="E1" s="2052"/>
      <c r="F1" s="2052"/>
      <c r="G1" s="2052"/>
      <c r="H1" s="2052"/>
      <c r="I1" s="2052"/>
      <c r="J1" s="2052"/>
      <c r="K1" s="2052"/>
      <c r="L1" s="2052"/>
      <c r="M1" s="2052"/>
      <c r="N1" s="2052"/>
      <c r="O1" s="2052"/>
      <c r="P1" s="2052"/>
      <c r="Q1" s="2052"/>
      <c r="R1" s="2052"/>
      <c r="S1" s="2052"/>
      <c r="T1" s="2052"/>
      <c r="U1" s="2052"/>
      <c r="V1" s="2052"/>
      <c r="W1" s="2052"/>
      <c r="Z1" s="292"/>
      <c r="AA1" s="2052" t="str">
        <f>C1</f>
        <v>SERVIZIO SANITARIO NAZIONALE - anno 2024</v>
      </c>
      <c r="AB1" s="2052"/>
      <c r="AC1" s="2052"/>
      <c r="AD1" s="2052"/>
      <c r="AE1" s="2052"/>
      <c r="AF1" s="2052"/>
      <c r="AG1" s="2052"/>
      <c r="AH1" s="2052"/>
      <c r="AI1" s="2052"/>
      <c r="AJ1" s="2052"/>
      <c r="AK1" s="2052"/>
      <c r="AL1" s="2052"/>
      <c r="AM1" s="2052"/>
      <c r="AN1" s="2052"/>
      <c r="AO1" s="2052"/>
      <c r="AP1" s="2052"/>
      <c r="AQ1" s="2052"/>
      <c r="AR1" s="2052"/>
      <c r="AS1" s="2052"/>
      <c r="AV1" s="292"/>
      <c r="AY1" s="681"/>
    </row>
    <row r="2" spans="1:52" ht="30" customHeight="1" thickBot="1" x14ac:dyDescent="0.25">
      <c r="A2" s="2089"/>
      <c r="S2" s="2053"/>
      <c r="T2" s="2053"/>
      <c r="U2" s="2053"/>
      <c r="V2" s="2053"/>
      <c r="W2" s="2053"/>
      <c r="X2" s="2053"/>
      <c r="Y2" s="2053"/>
      <c r="Z2" s="2053"/>
      <c r="AO2" s="2053"/>
      <c r="AP2" s="2053"/>
      <c r="AQ2" s="2053"/>
      <c r="AR2" s="2053"/>
      <c r="AS2" s="2053"/>
      <c r="AT2" s="2053"/>
      <c r="AU2" s="2053"/>
      <c r="AV2" s="2053"/>
    </row>
    <row r="3" spans="1:52" ht="10.8" thickBot="1" x14ac:dyDescent="0.25">
      <c r="A3" s="7"/>
      <c r="B3" s="243"/>
      <c r="C3" s="2090" t="s">
        <v>436</v>
      </c>
      <c r="D3" s="2090"/>
      <c r="E3" s="2090"/>
      <c r="F3" s="2090"/>
      <c r="G3" s="2090"/>
      <c r="H3" s="2090"/>
      <c r="I3" s="2090"/>
      <c r="J3" s="2090"/>
      <c r="K3" s="2090"/>
      <c r="L3" s="2090"/>
      <c r="M3" s="2090"/>
      <c r="N3" s="2090"/>
      <c r="O3" s="2090"/>
      <c r="P3" s="2090"/>
      <c r="Q3" s="2090"/>
      <c r="R3" s="2090"/>
      <c r="S3" s="2090"/>
      <c r="T3" s="2090"/>
      <c r="U3" s="2090"/>
      <c r="V3" s="2090"/>
      <c r="W3" s="2090"/>
      <c r="X3" s="2090"/>
      <c r="Y3" s="2090"/>
      <c r="Z3" s="2091"/>
      <c r="AA3" s="2092" t="s">
        <v>436</v>
      </c>
      <c r="AB3" s="2090"/>
      <c r="AC3" s="2090"/>
      <c r="AD3" s="2090"/>
      <c r="AE3" s="2090"/>
      <c r="AF3" s="2090"/>
      <c r="AG3" s="2090"/>
      <c r="AH3" s="2090"/>
      <c r="AI3" s="2090"/>
      <c r="AJ3" s="2090"/>
      <c r="AK3" s="2090"/>
      <c r="AL3" s="2090"/>
      <c r="AM3" s="2090"/>
      <c r="AN3" s="2090"/>
      <c r="AO3" s="2090"/>
      <c r="AP3" s="2090"/>
      <c r="AQ3" s="2090"/>
      <c r="AR3" s="2090"/>
      <c r="AS3" s="2090"/>
      <c r="AT3" s="2090"/>
      <c r="AU3" s="2090"/>
      <c r="AV3" s="2091"/>
      <c r="AX3" s="682"/>
      <c r="AY3" s="683"/>
    </row>
    <row r="4" spans="1:52" ht="31.2" thickTop="1" x14ac:dyDescent="0.2">
      <c r="A4" s="20" t="s">
        <v>331</v>
      </c>
      <c r="B4" s="244" t="s">
        <v>301</v>
      </c>
      <c r="C4" s="118" t="s">
        <v>476</v>
      </c>
      <c r="D4" s="119"/>
      <c r="E4" s="120" t="s">
        <v>755</v>
      </c>
      <c r="F4" s="119"/>
      <c r="G4" s="2032" t="s">
        <v>315</v>
      </c>
      <c r="H4" s="2071"/>
      <c r="I4" s="120" t="s">
        <v>316</v>
      </c>
      <c r="J4" s="120"/>
      <c r="K4" s="120" t="s">
        <v>313</v>
      </c>
      <c r="L4" s="120"/>
      <c r="M4" s="120" t="s">
        <v>307</v>
      </c>
      <c r="N4" s="121"/>
      <c r="O4" s="120" t="s">
        <v>477</v>
      </c>
      <c r="P4" s="120"/>
      <c r="Q4" s="120" t="s">
        <v>311</v>
      </c>
      <c r="R4" s="119"/>
      <c r="S4" s="118" t="s">
        <v>306</v>
      </c>
      <c r="T4" s="120"/>
      <c r="U4" s="120" t="s">
        <v>304</v>
      </c>
      <c r="V4" s="121"/>
      <c r="W4" s="120" t="s">
        <v>310</v>
      </c>
      <c r="X4" s="119"/>
      <c r="Y4" s="120" t="s">
        <v>312</v>
      </c>
      <c r="Z4" s="119"/>
      <c r="AA4" s="120" t="s">
        <v>303</v>
      </c>
      <c r="AB4" s="119"/>
      <c r="AC4" s="120" t="s">
        <v>314</v>
      </c>
      <c r="AD4" s="121"/>
      <c r="AE4" s="120" t="s">
        <v>318</v>
      </c>
      <c r="AF4" s="120"/>
      <c r="AG4" s="120" t="s">
        <v>317</v>
      </c>
      <c r="AH4" s="122"/>
      <c r="AI4" s="120" t="s">
        <v>308</v>
      </c>
      <c r="AJ4" s="121"/>
      <c r="AK4" s="120" t="s">
        <v>309</v>
      </c>
      <c r="AL4" s="120"/>
      <c r="AM4" s="120" t="s">
        <v>302</v>
      </c>
      <c r="AN4" s="121"/>
      <c r="AO4" s="120" t="s">
        <v>305</v>
      </c>
      <c r="AP4" s="119"/>
      <c r="AQ4" s="120" t="s">
        <v>478</v>
      </c>
      <c r="AR4" s="119"/>
      <c r="AS4" s="121" t="s">
        <v>479</v>
      </c>
      <c r="AT4" s="118"/>
      <c r="AU4" s="121" t="s">
        <v>265</v>
      </c>
      <c r="AV4" s="122"/>
      <c r="AX4" s="684" t="s">
        <v>842</v>
      </c>
      <c r="AY4" s="685"/>
    </row>
    <row r="5" spans="1:52" s="250" customFormat="1" ht="10.8" thickBot="1" x14ac:dyDescent="0.25">
      <c r="A5" s="798" t="s">
        <v>954</v>
      </c>
      <c r="B5" s="245"/>
      <c r="C5" s="246" t="s">
        <v>263</v>
      </c>
      <c r="D5" s="247" t="s">
        <v>264</v>
      </c>
      <c r="E5" s="246" t="s">
        <v>263</v>
      </c>
      <c r="F5" s="247" t="s">
        <v>264</v>
      </c>
      <c r="G5" s="246" t="s">
        <v>263</v>
      </c>
      <c r="H5" s="247" t="s">
        <v>264</v>
      </c>
      <c r="I5" s="246" t="s">
        <v>263</v>
      </c>
      <c r="J5" s="247" t="s">
        <v>264</v>
      </c>
      <c r="K5" s="246" t="s">
        <v>263</v>
      </c>
      <c r="L5" s="247" t="s">
        <v>264</v>
      </c>
      <c r="M5" s="246" t="s">
        <v>263</v>
      </c>
      <c r="N5" s="248" t="s">
        <v>264</v>
      </c>
      <c r="O5" s="246" t="s">
        <v>263</v>
      </c>
      <c r="P5" s="248" t="s">
        <v>264</v>
      </c>
      <c r="Q5" s="246" t="s">
        <v>263</v>
      </c>
      <c r="R5" s="248" t="s">
        <v>264</v>
      </c>
      <c r="S5" s="246" t="s">
        <v>263</v>
      </c>
      <c r="T5" s="248" t="s">
        <v>264</v>
      </c>
      <c r="U5" s="246" t="s">
        <v>263</v>
      </c>
      <c r="V5" s="248" t="s">
        <v>264</v>
      </c>
      <c r="W5" s="246" t="s">
        <v>263</v>
      </c>
      <c r="X5" s="247" t="s">
        <v>264</v>
      </c>
      <c r="Y5" s="246" t="s">
        <v>263</v>
      </c>
      <c r="Z5" s="247" t="s">
        <v>264</v>
      </c>
      <c r="AA5" s="246" t="s">
        <v>263</v>
      </c>
      <c r="AB5" s="247" t="s">
        <v>264</v>
      </c>
      <c r="AC5" s="246" t="s">
        <v>263</v>
      </c>
      <c r="AD5" s="248" t="s">
        <v>264</v>
      </c>
      <c r="AE5" s="246" t="s">
        <v>263</v>
      </c>
      <c r="AF5" s="248" t="s">
        <v>264</v>
      </c>
      <c r="AG5" s="246" t="s">
        <v>263</v>
      </c>
      <c r="AH5" s="248" t="s">
        <v>264</v>
      </c>
      <c r="AI5" s="246" t="s">
        <v>263</v>
      </c>
      <c r="AJ5" s="248" t="s">
        <v>264</v>
      </c>
      <c r="AK5" s="246" t="s">
        <v>263</v>
      </c>
      <c r="AL5" s="248" t="s">
        <v>264</v>
      </c>
      <c r="AM5" s="246" t="s">
        <v>263</v>
      </c>
      <c r="AN5" s="248" t="s">
        <v>264</v>
      </c>
      <c r="AO5" s="246" t="s">
        <v>263</v>
      </c>
      <c r="AP5" s="247" t="s">
        <v>264</v>
      </c>
      <c r="AQ5" s="246" t="s">
        <v>263</v>
      </c>
      <c r="AR5" s="247" t="s">
        <v>264</v>
      </c>
      <c r="AS5" s="249" t="s">
        <v>263</v>
      </c>
      <c r="AT5" s="247" t="s">
        <v>264</v>
      </c>
      <c r="AU5" s="249" t="s">
        <v>263</v>
      </c>
      <c r="AV5" s="248" t="s">
        <v>264</v>
      </c>
      <c r="AW5" s="686"/>
      <c r="AX5" s="687" t="s">
        <v>263</v>
      </c>
      <c r="AY5" s="688" t="s">
        <v>264</v>
      </c>
    </row>
    <row r="6" spans="1:52" ht="14.25" customHeight="1" thickTop="1" x14ac:dyDescent="0.2">
      <c r="A6" s="18" t="str">
        <f>'t1'!A6</f>
        <v>DIRETTORE GENERALE</v>
      </c>
      <c r="B6" s="217" t="str">
        <f>'t1'!B6</f>
        <v>0D0097</v>
      </c>
      <c r="C6" s="646"/>
      <c r="D6" s="647"/>
      <c r="E6" s="646"/>
      <c r="F6" s="647"/>
      <c r="G6" s="646"/>
      <c r="H6" s="647"/>
      <c r="I6" s="646"/>
      <c r="J6" s="647"/>
      <c r="K6" s="646"/>
      <c r="L6" s="647"/>
      <c r="M6" s="646"/>
      <c r="N6" s="647"/>
      <c r="O6" s="646"/>
      <c r="P6" s="647"/>
      <c r="Q6" s="646"/>
      <c r="R6" s="647"/>
      <c r="S6" s="646"/>
      <c r="T6" s="647"/>
      <c r="U6" s="646"/>
      <c r="V6" s="647"/>
      <c r="W6" s="646"/>
      <c r="X6" s="647"/>
      <c r="Y6" s="646"/>
      <c r="Z6" s="647"/>
      <c r="AA6" s="646"/>
      <c r="AB6" s="647"/>
      <c r="AC6" s="646"/>
      <c r="AD6" s="647"/>
      <c r="AE6" s="646"/>
      <c r="AF6" s="647"/>
      <c r="AG6" s="646"/>
      <c r="AH6" s="647"/>
      <c r="AI6" s="646"/>
      <c r="AJ6" s="647"/>
      <c r="AK6" s="646"/>
      <c r="AL6" s="647"/>
      <c r="AM6" s="646"/>
      <c r="AN6" s="647"/>
      <c r="AO6" s="646"/>
      <c r="AP6" s="647"/>
      <c r="AQ6" s="646"/>
      <c r="AR6" s="647"/>
      <c r="AS6" s="646"/>
      <c r="AT6" s="647"/>
      <c r="AU6" s="427">
        <f>SUM(S6,U6,W6,Y6,C6,E6,G6,I6,K6,M6,O6,Q6,AA6,AC6,AE6,AG6,AI6,AK6,AM6,AO6,AQ6,AS6)</f>
        <v>0</v>
      </c>
      <c r="AV6" s="428">
        <f>SUM(T6,V6,X6,Z6,D6,F6,H6,J6,L6,N6,P6,R6,AB6,AD6,AF6,AH6,AJ6,AL6,AN6,AP6,AR6,AT6)</f>
        <v>0</v>
      </c>
      <c r="AW6" s="689" t="str">
        <f>IF((AU6+AV6)=(AX6+AY6),"OK","Controllare totale")</f>
        <v>OK</v>
      </c>
      <c r="AX6" s="690">
        <f>'t1'!K6-'t3'!C6-'t3'!E6-'t3'!G6-'t3'!I6+'t3'!K6+'t3'!M6+'t3'!O6</f>
        <v>0</v>
      </c>
      <c r="AY6" s="691">
        <f>'t1'!L6-'t3'!D6-'t3'!F6-'t3'!H6-'t3'!J6+'t3'!L6+'t3'!N6+'t3'!P6</f>
        <v>0</v>
      </c>
      <c r="AZ6" s="3">
        <f>'t1'!M6</f>
        <v>0</v>
      </c>
    </row>
    <row r="7" spans="1:52" ht="14.25" customHeight="1" x14ac:dyDescent="0.2">
      <c r="A7" s="17" t="str">
        <f>'t1'!A7</f>
        <v>DIRETTORE SANITARIO</v>
      </c>
      <c r="B7" s="143" t="str">
        <f>'t1'!B7</f>
        <v>0D0482</v>
      </c>
      <c r="C7" s="195"/>
      <c r="D7" s="234"/>
      <c r="E7" s="195"/>
      <c r="F7" s="234"/>
      <c r="G7" s="195"/>
      <c r="H7" s="234"/>
      <c r="I7" s="195"/>
      <c r="J7" s="234"/>
      <c r="K7" s="195"/>
      <c r="L7" s="234"/>
      <c r="M7" s="195"/>
      <c r="N7" s="234"/>
      <c r="O7" s="195"/>
      <c r="P7" s="234"/>
      <c r="Q7" s="195"/>
      <c r="R7" s="234"/>
      <c r="S7" s="195"/>
      <c r="T7" s="234"/>
      <c r="U7" s="195"/>
      <c r="V7" s="234"/>
      <c r="W7" s="195"/>
      <c r="X7" s="234"/>
      <c r="Y7" s="195"/>
      <c r="Z7" s="234"/>
      <c r="AA7" s="195"/>
      <c r="AB7" s="234"/>
      <c r="AC7" s="195"/>
      <c r="AD7" s="234"/>
      <c r="AE7" s="195"/>
      <c r="AF7" s="234"/>
      <c r="AG7" s="195"/>
      <c r="AH7" s="234"/>
      <c r="AI7" s="195"/>
      <c r="AJ7" s="234"/>
      <c r="AK7" s="195"/>
      <c r="AL7" s="234"/>
      <c r="AM7" s="195"/>
      <c r="AN7" s="234"/>
      <c r="AO7" s="195"/>
      <c r="AP7" s="234"/>
      <c r="AQ7" s="195"/>
      <c r="AR7" s="234"/>
      <c r="AS7" s="195"/>
      <c r="AT7" s="234"/>
      <c r="AU7" s="429">
        <f>SUM(S7,U7,W7,Y7,C7,E7,G7,I7,K7,M7,O7,Q7,AA7,AC7,AE7,AG7,AI7,AK7,AM7,AO7,AQ7,AS7)</f>
        <v>0</v>
      </c>
      <c r="AV7" s="387">
        <f>SUM(T7,V7,X7,Z7,D7,F7,H7,J7,L7,N7,P7,R7,AB7,AD7,AF7,AH7,AJ7,AL7,AN7,AP7,AR7,AT7)</f>
        <v>0</v>
      </c>
      <c r="AW7" s="689" t="str">
        <f>IF((AU7+AV7)=(AX7+AY7),"OK","Controllare totale")</f>
        <v>OK</v>
      </c>
      <c r="AX7" s="692">
        <f>'t1'!K7-'t3'!C7-'t3'!E7-'t3'!G7-'t3'!I7+'t3'!K7+'t3'!M7+'t3'!O7</f>
        <v>0</v>
      </c>
      <c r="AY7" s="693">
        <f>'t1'!L7-'t3'!D7-'t3'!F7-'t3'!H7-'t3'!J7+'t3'!L7+'t3'!N7+'t3'!P7</f>
        <v>0</v>
      </c>
      <c r="AZ7" s="3">
        <f>'t1'!M7</f>
        <v>0</v>
      </c>
    </row>
    <row r="8" spans="1:52" ht="14.25" customHeight="1" x14ac:dyDescent="0.2">
      <c r="A8" s="17" t="str">
        <f>'t1'!A8</f>
        <v>DIRETTORE AMMINISTRATIVO</v>
      </c>
      <c r="B8" s="143" t="str">
        <f>'t1'!B8</f>
        <v>0D0163</v>
      </c>
      <c r="C8" s="195"/>
      <c r="D8" s="234"/>
      <c r="E8" s="195"/>
      <c r="F8" s="234"/>
      <c r="G8" s="195"/>
      <c r="H8" s="234"/>
      <c r="I8" s="195"/>
      <c r="J8" s="234"/>
      <c r="K8" s="195"/>
      <c r="L8" s="234"/>
      <c r="M8" s="195"/>
      <c r="N8" s="234"/>
      <c r="O8" s="195"/>
      <c r="P8" s="234"/>
      <c r="Q8" s="195"/>
      <c r="R8" s="234"/>
      <c r="S8" s="195"/>
      <c r="T8" s="234"/>
      <c r="U8" s="195"/>
      <c r="V8" s="234"/>
      <c r="W8" s="195"/>
      <c r="X8" s="234"/>
      <c r="Y8" s="195"/>
      <c r="Z8" s="234"/>
      <c r="AA8" s="195"/>
      <c r="AB8" s="234"/>
      <c r="AC8" s="195"/>
      <c r="AD8" s="234"/>
      <c r="AE8" s="195"/>
      <c r="AF8" s="234"/>
      <c r="AG8" s="195"/>
      <c r="AH8" s="234"/>
      <c r="AI8" s="195"/>
      <c r="AJ8" s="234"/>
      <c r="AK8" s="195"/>
      <c r="AL8" s="234"/>
      <c r="AM8" s="195"/>
      <c r="AN8" s="234"/>
      <c r="AO8" s="195"/>
      <c r="AP8" s="234"/>
      <c r="AQ8" s="195"/>
      <c r="AR8" s="234"/>
      <c r="AS8" s="195"/>
      <c r="AT8" s="234"/>
      <c r="AU8" s="429">
        <f t="shared" ref="AU8:AU71" si="0">SUM(S8,U8,W8,Y8,C8,E8,G8,I8,K8,M8,O8,Q8,AA8,AC8,AE8,AG8,AI8,AK8,AM8,AO8,AQ8,AS8)</f>
        <v>0</v>
      </c>
      <c r="AV8" s="387">
        <f t="shared" ref="AV8:AV71" si="1">SUM(T8,V8,X8,Z8,D8,F8,H8,J8,L8,N8,P8,R8,AB8,AD8,AF8,AH8,AJ8,AL8,AN8,AP8,AR8,AT8)</f>
        <v>0</v>
      </c>
      <c r="AW8" s="689" t="str">
        <f t="shared" ref="AW8:AW71" si="2">IF((AU8+AV8)=(AX8+AY8),"OK","Controllare totale")</f>
        <v>OK</v>
      </c>
      <c r="AX8" s="692">
        <f>'t1'!K8-'t3'!C8-'t3'!E8-'t3'!G8-'t3'!I8+'t3'!K8+'t3'!M8+'t3'!O8</f>
        <v>0</v>
      </c>
      <c r="AY8" s="693">
        <f>'t1'!L8-'t3'!D8-'t3'!F8-'t3'!H8-'t3'!J8+'t3'!L8+'t3'!N8+'t3'!P8</f>
        <v>0</v>
      </c>
      <c r="AZ8" s="3">
        <f>'t1'!M8</f>
        <v>0</v>
      </c>
    </row>
    <row r="9" spans="1:52" ht="14.25" customHeight="1" x14ac:dyDescent="0.2">
      <c r="A9" s="17" t="str">
        <f>'t1'!A9</f>
        <v>DIRETTORE DEI SERVIZI SOCIALI</v>
      </c>
      <c r="B9" s="143" t="str">
        <f>'t1'!B9</f>
        <v>0D0484</v>
      </c>
      <c r="C9" s="195"/>
      <c r="D9" s="234"/>
      <c r="E9" s="195"/>
      <c r="F9" s="234"/>
      <c r="G9" s="195"/>
      <c r="H9" s="234"/>
      <c r="I9" s="195"/>
      <c r="J9" s="234"/>
      <c r="K9" s="195"/>
      <c r="L9" s="234"/>
      <c r="M9" s="195"/>
      <c r="N9" s="234"/>
      <c r="O9" s="195"/>
      <c r="P9" s="234"/>
      <c r="Q9" s="195"/>
      <c r="R9" s="234"/>
      <c r="S9" s="195"/>
      <c r="T9" s="234"/>
      <c r="U9" s="195"/>
      <c r="V9" s="234"/>
      <c r="W9" s="195"/>
      <c r="X9" s="234"/>
      <c r="Y9" s="195"/>
      <c r="Z9" s="234"/>
      <c r="AA9" s="195"/>
      <c r="AB9" s="234"/>
      <c r="AC9" s="195"/>
      <c r="AD9" s="234"/>
      <c r="AE9" s="195"/>
      <c r="AF9" s="234"/>
      <c r="AG9" s="195"/>
      <c r="AH9" s="234"/>
      <c r="AI9" s="195"/>
      <c r="AJ9" s="234"/>
      <c r="AK9" s="195"/>
      <c r="AL9" s="234"/>
      <c r="AM9" s="195"/>
      <c r="AN9" s="234"/>
      <c r="AO9" s="195"/>
      <c r="AP9" s="234"/>
      <c r="AQ9" s="195"/>
      <c r="AR9" s="234"/>
      <c r="AS9" s="195"/>
      <c r="AT9" s="234"/>
      <c r="AU9" s="429">
        <f t="shared" si="0"/>
        <v>0</v>
      </c>
      <c r="AV9" s="387">
        <f t="shared" si="1"/>
        <v>0</v>
      </c>
      <c r="AW9" s="689" t="str">
        <f t="shared" si="2"/>
        <v>OK</v>
      </c>
      <c r="AX9" s="692">
        <f>'t1'!K9-'t3'!C9-'t3'!E9-'t3'!G9-'t3'!I9+'t3'!K9+'t3'!M9+'t3'!O9</f>
        <v>0</v>
      </c>
      <c r="AY9" s="693">
        <f>'t1'!L9-'t3'!D9-'t3'!F9-'t3'!H9-'t3'!J9+'t3'!L9+'t3'!N9+'t3'!P9</f>
        <v>0</v>
      </c>
      <c r="AZ9" s="3">
        <f>'t1'!M9</f>
        <v>0</v>
      </c>
    </row>
    <row r="10" spans="1:52" ht="14.25" customHeight="1" x14ac:dyDescent="0.2">
      <c r="A10" s="17" t="str">
        <f>'t1'!A10</f>
        <v>DIR. MEDICO CON INC. STRUTTURA COMPLESSA (RAPP. ESCLUSIVO)</v>
      </c>
      <c r="B10" s="143" t="str">
        <f>'t1'!B10</f>
        <v>SD0E33</v>
      </c>
      <c r="C10" s="195"/>
      <c r="D10" s="234"/>
      <c r="E10" s="195"/>
      <c r="F10" s="234"/>
      <c r="G10" s="195"/>
      <c r="H10" s="234"/>
      <c r="I10" s="195"/>
      <c r="J10" s="234"/>
      <c r="K10" s="195"/>
      <c r="L10" s="234"/>
      <c r="M10" s="195"/>
      <c r="N10" s="234"/>
      <c r="O10" s="195"/>
      <c r="P10" s="234"/>
      <c r="Q10" s="195"/>
      <c r="R10" s="234"/>
      <c r="S10" s="195"/>
      <c r="T10" s="234"/>
      <c r="U10" s="195"/>
      <c r="V10" s="234"/>
      <c r="W10" s="195"/>
      <c r="X10" s="234"/>
      <c r="Y10" s="195"/>
      <c r="Z10" s="234"/>
      <c r="AA10" s="195"/>
      <c r="AB10" s="234"/>
      <c r="AC10" s="195"/>
      <c r="AD10" s="234"/>
      <c r="AE10" s="195"/>
      <c r="AF10" s="234"/>
      <c r="AG10" s="195"/>
      <c r="AH10" s="234"/>
      <c r="AI10" s="195"/>
      <c r="AJ10" s="234"/>
      <c r="AK10" s="195"/>
      <c r="AL10" s="234"/>
      <c r="AM10" s="195"/>
      <c r="AN10" s="234"/>
      <c r="AO10" s="195"/>
      <c r="AP10" s="234"/>
      <c r="AQ10" s="195"/>
      <c r="AR10" s="234"/>
      <c r="AS10" s="195"/>
      <c r="AT10" s="234"/>
      <c r="AU10" s="429">
        <f t="shared" si="0"/>
        <v>0</v>
      </c>
      <c r="AV10" s="387">
        <f t="shared" si="1"/>
        <v>0</v>
      </c>
      <c r="AW10" s="689" t="str">
        <f t="shared" si="2"/>
        <v>OK</v>
      </c>
      <c r="AX10" s="692">
        <f>'t1'!K10-'t3'!C10-'t3'!E10-'t3'!G10-'t3'!I10+'t3'!K10+'t3'!M10+'t3'!O10</f>
        <v>0</v>
      </c>
      <c r="AY10" s="693">
        <f>'t1'!L10-'t3'!D10-'t3'!F10-'t3'!H10-'t3'!J10+'t3'!L10+'t3'!N10+'t3'!P10</f>
        <v>0</v>
      </c>
      <c r="AZ10" s="3">
        <f>'t1'!M10</f>
        <v>0</v>
      </c>
    </row>
    <row r="11" spans="1:52" ht="14.25" customHeight="1" x14ac:dyDescent="0.2">
      <c r="A11" s="17" t="str">
        <f>'t1'!A11</f>
        <v>DIR. MEDICO CON INC. DI STRUTTURA COMPLESSA (RAPP. NON ESCL.</v>
      </c>
      <c r="B11" s="143" t="str">
        <f>'t1'!B11</f>
        <v>SD0N33</v>
      </c>
      <c r="C11" s="195"/>
      <c r="D11" s="234"/>
      <c r="E11" s="195"/>
      <c r="F11" s="234"/>
      <c r="G11" s="195"/>
      <c r="H11" s="234"/>
      <c r="I11" s="195"/>
      <c r="J11" s="234"/>
      <c r="K11" s="195"/>
      <c r="L11" s="234"/>
      <c r="M11" s="195"/>
      <c r="N11" s="234"/>
      <c r="O11" s="195"/>
      <c r="P11" s="234"/>
      <c r="Q11" s="195"/>
      <c r="R11" s="234"/>
      <c r="S11" s="195"/>
      <c r="T11" s="234"/>
      <c r="U11" s="195"/>
      <c r="V11" s="234"/>
      <c r="W11" s="195"/>
      <c r="X11" s="234"/>
      <c r="Y11" s="195"/>
      <c r="Z11" s="234"/>
      <c r="AA11" s="195"/>
      <c r="AB11" s="234"/>
      <c r="AC11" s="195"/>
      <c r="AD11" s="234"/>
      <c r="AE11" s="195"/>
      <c r="AF11" s="234"/>
      <c r="AG11" s="195"/>
      <c r="AH11" s="234"/>
      <c r="AI11" s="195"/>
      <c r="AJ11" s="234"/>
      <c r="AK11" s="195"/>
      <c r="AL11" s="234"/>
      <c r="AM11" s="195"/>
      <c r="AN11" s="234"/>
      <c r="AO11" s="195"/>
      <c r="AP11" s="234"/>
      <c r="AQ11" s="195"/>
      <c r="AR11" s="234"/>
      <c r="AS11" s="195"/>
      <c r="AT11" s="234"/>
      <c r="AU11" s="429">
        <f t="shared" si="0"/>
        <v>0</v>
      </c>
      <c r="AV11" s="387">
        <f t="shared" si="1"/>
        <v>0</v>
      </c>
      <c r="AW11" s="689" t="str">
        <f t="shared" si="2"/>
        <v>OK</v>
      </c>
      <c r="AX11" s="692">
        <f>'t1'!K11-'t3'!C11-'t3'!E11-'t3'!G11-'t3'!I11+'t3'!K11+'t3'!M11+'t3'!O11</f>
        <v>0</v>
      </c>
      <c r="AY11" s="693">
        <f>'t1'!L11-'t3'!D11-'t3'!F11-'t3'!H11-'t3'!J11+'t3'!L11+'t3'!N11+'t3'!P11</f>
        <v>0</v>
      </c>
      <c r="AZ11" s="3">
        <f>'t1'!M11</f>
        <v>0</v>
      </c>
    </row>
    <row r="12" spans="1:52" ht="14.25" customHeight="1" x14ac:dyDescent="0.2">
      <c r="A12" s="17" t="str">
        <f>'t1'!A12</f>
        <v>DIR. MEDICO CON INCARICO DI STRUTTURA SEMPLICE (RAPP. ESCLUS</v>
      </c>
      <c r="B12" s="143" t="str">
        <f>'t1'!B12</f>
        <v>SD0E34</v>
      </c>
      <c r="C12" s="195"/>
      <c r="D12" s="234"/>
      <c r="E12" s="195"/>
      <c r="F12" s="234"/>
      <c r="G12" s="195"/>
      <c r="H12" s="234"/>
      <c r="I12" s="195"/>
      <c r="J12" s="234"/>
      <c r="K12" s="195"/>
      <c r="L12" s="234"/>
      <c r="M12" s="195"/>
      <c r="N12" s="234"/>
      <c r="O12" s="195"/>
      <c r="P12" s="234"/>
      <c r="Q12" s="195"/>
      <c r="R12" s="234"/>
      <c r="S12" s="195"/>
      <c r="T12" s="234"/>
      <c r="U12" s="195"/>
      <c r="V12" s="234"/>
      <c r="W12" s="195"/>
      <c r="X12" s="234"/>
      <c r="Y12" s="195"/>
      <c r="Z12" s="234"/>
      <c r="AA12" s="195"/>
      <c r="AB12" s="234"/>
      <c r="AC12" s="195"/>
      <c r="AD12" s="234"/>
      <c r="AE12" s="195"/>
      <c r="AF12" s="234"/>
      <c r="AG12" s="195"/>
      <c r="AH12" s="234"/>
      <c r="AI12" s="195"/>
      <c r="AJ12" s="234"/>
      <c r="AK12" s="195"/>
      <c r="AL12" s="234"/>
      <c r="AM12" s="195"/>
      <c r="AN12" s="234"/>
      <c r="AO12" s="195"/>
      <c r="AP12" s="234"/>
      <c r="AQ12" s="195"/>
      <c r="AR12" s="234"/>
      <c r="AS12" s="195"/>
      <c r="AT12" s="234"/>
      <c r="AU12" s="429">
        <f t="shared" si="0"/>
        <v>0</v>
      </c>
      <c r="AV12" s="387">
        <f t="shared" si="1"/>
        <v>0</v>
      </c>
      <c r="AW12" s="689" t="str">
        <f t="shared" si="2"/>
        <v>OK</v>
      </c>
      <c r="AX12" s="692">
        <f>'t1'!K12-'t3'!C12-'t3'!E12-'t3'!G12-'t3'!I12+'t3'!K12+'t3'!M12+'t3'!O12</f>
        <v>0</v>
      </c>
      <c r="AY12" s="693">
        <f>'t1'!L12-'t3'!D12-'t3'!F12-'t3'!H12-'t3'!J12+'t3'!L12+'t3'!N12+'t3'!P12</f>
        <v>0</v>
      </c>
      <c r="AZ12" s="3">
        <f>'t1'!M12</f>
        <v>0</v>
      </c>
    </row>
    <row r="13" spans="1:52" ht="14.25" customHeight="1" x14ac:dyDescent="0.2">
      <c r="A13" s="17" t="str">
        <f>'t1'!A13</f>
        <v>DIR. MEDICO CON INCARICO STRUTTURA SEMPLICE (RAPP. NON ESCL.</v>
      </c>
      <c r="B13" s="143" t="str">
        <f>'t1'!B13</f>
        <v>SD0N34</v>
      </c>
      <c r="C13" s="195"/>
      <c r="D13" s="234"/>
      <c r="E13" s="195"/>
      <c r="F13" s="234"/>
      <c r="G13" s="195"/>
      <c r="H13" s="234"/>
      <c r="I13" s="195"/>
      <c r="J13" s="234"/>
      <c r="K13" s="195"/>
      <c r="L13" s="234"/>
      <c r="M13" s="195"/>
      <c r="N13" s="234"/>
      <c r="O13" s="195"/>
      <c r="P13" s="234"/>
      <c r="Q13" s="195"/>
      <c r="R13" s="234"/>
      <c r="S13" s="195"/>
      <c r="T13" s="234"/>
      <c r="U13" s="195"/>
      <c r="V13" s="234"/>
      <c r="W13" s="195"/>
      <c r="X13" s="234"/>
      <c r="Y13" s="195"/>
      <c r="Z13" s="234"/>
      <c r="AA13" s="195"/>
      <c r="AB13" s="234"/>
      <c r="AC13" s="195"/>
      <c r="AD13" s="234"/>
      <c r="AE13" s="195"/>
      <c r="AF13" s="234"/>
      <c r="AG13" s="195"/>
      <c r="AH13" s="234"/>
      <c r="AI13" s="195"/>
      <c r="AJ13" s="234"/>
      <c r="AK13" s="195"/>
      <c r="AL13" s="234"/>
      <c r="AM13" s="195"/>
      <c r="AN13" s="234"/>
      <c r="AO13" s="195"/>
      <c r="AP13" s="234"/>
      <c r="AQ13" s="195"/>
      <c r="AR13" s="234"/>
      <c r="AS13" s="195"/>
      <c r="AT13" s="234"/>
      <c r="AU13" s="429">
        <f t="shared" si="0"/>
        <v>0</v>
      </c>
      <c r="AV13" s="387">
        <f t="shared" si="1"/>
        <v>0</v>
      </c>
      <c r="AW13" s="689" t="str">
        <f t="shared" si="2"/>
        <v>OK</v>
      </c>
      <c r="AX13" s="692">
        <f>'t1'!K13-'t3'!C13-'t3'!E13-'t3'!G13-'t3'!I13+'t3'!K13+'t3'!M13+'t3'!O13</f>
        <v>0</v>
      </c>
      <c r="AY13" s="693">
        <f>'t1'!L13-'t3'!D13-'t3'!F13-'t3'!H13-'t3'!J13+'t3'!L13+'t3'!N13+'t3'!P13</f>
        <v>0</v>
      </c>
      <c r="AZ13" s="3">
        <f>'t1'!M13</f>
        <v>0</v>
      </c>
    </row>
    <row r="14" spans="1:52" ht="14.25" customHeight="1" x14ac:dyDescent="0.2">
      <c r="A14" s="17" t="str">
        <f>'t1'!A14</f>
        <v>DIRIGENTI MEDICI CON ALTRI INCAR. PROF.LI (RAPP. ESCLUSIVO)</v>
      </c>
      <c r="B14" s="143" t="str">
        <f>'t1'!B14</f>
        <v>SD0035</v>
      </c>
      <c r="C14" s="195"/>
      <c r="D14" s="234"/>
      <c r="E14" s="195"/>
      <c r="F14" s="234"/>
      <c r="G14" s="195"/>
      <c r="H14" s="234"/>
      <c r="I14" s="195"/>
      <c r="J14" s="234"/>
      <c r="K14" s="195"/>
      <c r="L14" s="234"/>
      <c r="M14" s="195"/>
      <c r="N14" s="234"/>
      <c r="O14" s="195"/>
      <c r="P14" s="234"/>
      <c r="Q14" s="195"/>
      <c r="R14" s="234"/>
      <c r="S14" s="195"/>
      <c r="T14" s="234"/>
      <c r="U14" s="195"/>
      <c r="V14" s="234"/>
      <c r="W14" s="195"/>
      <c r="X14" s="234"/>
      <c r="Y14" s="195"/>
      <c r="Z14" s="234"/>
      <c r="AA14" s="195"/>
      <c r="AB14" s="234"/>
      <c r="AC14" s="195"/>
      <c r="AD14" s="234"/>
      <c r="AE14" s="195"/>
      <c r="AF14" s="234"/>
      <c r="AG14" s="195"/>
      <c r="AH14" s="234"/>
      <c r="AI14" s="195"/>
      <c r="AJ14" s="234"/>
      <c r="AK14" s="195"/>
      <c r="AL14" s="234"/>
      <c r="AM14" s="195"/>
      <c r="AN14" s="234"/>
      <c r="AO14" s="195"/>
      <c r="AP14" s="234"/>
      <c r="AQ14" s="195"/>
      <c r="AR14" s="234"/>
      <c r="AS14" s="195"/>
      <c r="AT14" s="234"/>
      <c r="AU14" s="429">
        <f t="shared" si="0"/>
        <v>0</v>
      </c>
      <c r="AV14" s="387">
        <f t="shared" si="1"/>
        <v>0</v>
      </c>
      <c r="AW14" s="689" t="str">
        <f t="shared" si="2"/>
        <v>OK</v>
      </c>
      <c r="AX14" s="692">
        <f>'t1'!K14-'t3'!C14-'t3'!E14-'t3'!G14-'t3'!I14+'t3'!K14+'t3'!M14+'t3'!O14</f>
        <v>0</v>
      </c>
      <c r="AY14" s="693">
        <f>'t1'!L14-'t3'!D14-'t3'!F14-'t3'!H14-'t3'!J14+'t3'!L14+'t3'!N14+'t3'!P14</f>
        <v>0</v>
      </c>
      <c r="AZ14" s="3">
        <f>'t1'!M14</f>
        <v>0</v>
      </c>
    </row>
    <row r="15" spans="1:52" ht="14.25" customHeight="1" x14ac:dyDescent="0.2">
      <c r="A15" s="17" t="str">
        <f>'t1'!A15</f>
        <v>DIRIGENTI MEDICI CON ALTRI INCAR. PROF.LI (RAPP. NON ESCL.)</v>
      </c>
      <c r="B15" s="143" t="str">
        <f>'t1'!B15</f>
        <v>SD0036</v>
      </c>
      <c r="C15" s="195"/>
      <c r="D15" s="234"/>
      <c r="E15" s="195"/>
      <c r="F15" s="234"/>
      <c r="G15" s="195"/>
      <c r="H15" s="234"/>
      <c r="I15" s="195"/>
      <c r="J15" s="234"/>
      <c r="K15" s="195"/>
      <c r="L15" s="234"/>
      <c r="M15" s="195"/>
      <c r="N15" s="234"/>
      <c r="O15" s="195"/>
      <c r="P15" s="234"/>
      <c r="Q15" s="195"/>
      <c r="R15" s="234"/>
      <c r="S15" s="195"/>
      <c r="T15" s="234"/>
      <c r="U15" s="195"/>
      <c r="V15" s="234"/>
      <c r="W15" s="195"/>
      <c r="X15" s="234"/>
      <c r="Y15" s="195"/>
      <c r="Z15" s="234"/>
      <c r="AA15" s="195"/>
      <c r="AB15" s="234"/>
      <c r="AC15" s="195"/>
      <c r="AD15" s="234"/>
      <c r="AE15" s="195"/>
      <c r="AF15" s="234"/>
      <c r="AG15" s="195"/>
      <c r="AH15" s="234"/>
      <c r="AI15" s="195"/>
      <c r="AJ15" s="234"/>
      <c r="AK15" s="195"/>
      <c r="AL15" s="234"/>
      <c r="AM15" s="195"/>
      <c r="AN15" s="234"/>
      <c r="AO15" s="195"/>
      <c r="AP15" s="234"/>
      <c r="AQ15" s="195"/>
      <c r="AR15" s="234"/>
      <c r="AS15" s="195"/>
      <c r="AT15" s="234"/>
      <c r="AU15" s="429">
        <f t="shared" si="0"/>
        <v>0</v>
      </c>
      <c r="AV15" s="387">
        <f t="shared" si="1"/>
        <v>0</v>
      </c>
      <c r="AW15" s="689" t="str">
        <f t="shared" si="2"/>
        <v>OK</v>
      </c>
      <c r="AX15" s="692">
        <f>'t1'!K15-'t3'!C15-'t3'!E15-'t3'!G15-'t3'!I15+'t3'!K15+'t3'!M15+'t3'!O15</f>
        <v>0</v>
      </c>
      <c r="AY15" s="693">
        <f>'t1'!L15-'t3'!D15-'t3'!F15-'t3'!H15-'t3'!J15+'t3'!L15+'t3'!N15+'t3'!P15</f>
        <v>0</v>
      </c>
      <c r="AZ15" s="3">
        <f>'t1'!M15</f>
        <v>0</v>
      </c>
    </row>
    <row r="16" spans="1:52" ht="14.25" customHeight="1" x14ac:dyDescent="0.2">
      <c r="A16" s="17" t="str">
        <f>'t1'!A16</f>
        <v>DIR. MEDICI A T.  DETERMINATO(ART. 15-SEPTIES D.LGS. 502/92)</v>
      </c>
      <c r="B16" s="143" t="str">
        <f>'t1'!B16</f>
        <v>SD0597</v>
      </c>
      <c r="C16" s="195"/>
      <c r="D16" s="234"/>
      <c r="E16" s="195"/>
      <c r="F16" s="234"/>
      <c r="G16" s="195"/>
      <c r="H16" s="234"/>
      <c r="I16" s="195"/>
      <c r="J16" s="234"/>
      <c r="K16" s="195"/>
      <c r="L16" s="234"/>
      <c r="M16" s="195"/>
      <c r="N16" s="234"/>
      <c r="O16" s="195"/>
      <c r="P16" s="234"/>
      <c r="Q16" s="195"/>
      <c r="R16" s="234"/>
      <c r="S16" s="195"/>
      <c r="T16" s="234"/>
      <c r="U16" s="195"/>
      <c r="V16" s="234"/>
      <c r="W16" s="195"/>
      <c r="X16" s="234"/>
      <c r="Y16" s="195"/>
      <c r="Z16" s="234"/>
      <c r="AA16" s="195"/>
      <c r="AB16" s="234"/>
      <c r="AC16" s="195"/>
      <c r="AD16" s="234"/>
      <c r="AE16" s="195"/>
      <c r="AF16" s="234"/>
      <c r="AG16" s="195"/>
      <c r="AH16" s="234"/>
      <c r="AI16" s="195"/>
      <c r="AJ16" s="234"/>
      <c r="AK16" s="195"/>
      <c r="AL16" s="234"/>
      <c r="AM16" s="195"/>
      <c r="AN16" s="234"/>
      <c r="AO16" s="195"/>
      <c r="AP16" s="234"/>
      <c r="AQ16" s="195"/>
      <c r="AR16" s="234"/>
      <c r="AS16" s="195"/>
      <c r="AT16" s="234"/>
      <c r="AU16" s="429">
        <f t="shared" si="0"/>
        <v>0</v>
      </c>
      <c r="AV16" s="387">
        <f t="shared" si="1"/>
        <v>0</v>
      </c>
      <c r="AW16" s="689" t="str">
        <f t="shared" si="2"/>
        <v>OK</v>
      </c>
      <c r="AX16" s="692">
        <f>'t1'!K16-'t3'!C16-'t3'!E16-'t3'!G16-'t3'!I16+'t3'!K16+'t3'!M16+'t3'!O16</f>
        <v>0</v>
      </c>
      <c r="AY16" s="693">
        <f>'t1'!L16-'t3'!D16-'t3'!F16-'t3'!H16-'t3'!J16+'t3'!L16+'t3'!N16+'t3'!P16</f>
        <v>0</v>
      </c>
      <c r="AZ16" s="3">
        <f>'t1'!M16</f>
        <v>0</v>
      </c>
    </row>
    <row r="17" spans="1:52" ht="14.25" customHeight="1" x14ac:dyDescent="0.2">
      <c r="A17" s="17" t="str">
        <f>'t1'!A17</f>
        <v>VETERINARI CON INC. DI STRUTTURA COMPLESSA (RAPP.ESCLUSIVO)</v>
      </c>
      <c r="B17" s="143" t="str">
        <f>'t1'!B17</f>
        <v>SD0E74</v>
      </c>
      <c r="C17" s="195"/>
      <c r="D17" s="234"/>
      <c r="E17" s="195"/>
      <c r="F17" s="234"/>
      <c r="G17" s="195"/>
      <c r="H17" s="234"/>
      <c r="I17" s="195"/>
      <c r="J17" s="234"/>
      <c r="K17" s="195"/>
      <c r="L17" s="234"/>
      <c r="M17" s="195"/>
      <c r="N17" s="234"/>
      <c r="O17" s="195"/>
      <c r="P17" s="234"/>
      <c r="Q17" s="195"/>
      <c r="R17" s="234"/>
      <c r="S17" s="195"/>
      <c r="T17" s="234"/>
      <c r="U17" s="195"/>
      <c r="V17" s="234"/>
      <c r="W17" s="195"/>
      <c r="X17" s="234"/>
      <c r="Y17" s="195"/>
      <c r="Z17" s="234"/>
      <c r="AA17" s="195"/>
      <c r="AB17" s="234"/>
      <c r="AC17" s="195"/>
      <c r="AD17" s="234"/>
      <c r="AE17" s="195"/>
      <c r="AF17" s="234"/>
      <c r="AG17" s="195"/>
      <c r="AH17" s="234"/>
      <c r="AI17" s="195"/>
      <c r="AJ17" s="234"/>
      <c r="AK17" s="195"/>
      <c r="AL17" s="234"/>
      <c r="AM17" s="195"/>
      <c r="AN17" s="234"/>
      <c r="AO17" s="195"/>
      <c r="AP17" s="234"/>
      <c r="AQ17" s="195"/>
      <c r="AR17" s="234"/>
      <c r="AS17" s="195"/>
      <c r="AT17" s="234"/>
      <c r="AU17" s="429">
        <f t="shared" si="0"/>
        <v>0</v>
      </c>
      <c r="AV17" s="387">
        <f t="shared" si="1"/>
        <v>0</v>
      </c>
      <c r="AW17" s="689" t="str">
        <f t="shared" si="2"/>
        <v>OK</v>
      </c>
      <c r="AX17" s="692">
        <f>'t1'!K17-'t3'!C17-'t3'!E17-'t3'!G17-'t3'!I17+'t3'!K17+'t3'!M17+'t3'!O17</f>
        <v>0</v>
      </c>
      <c r="AY17" s="693">
        <f>'t1'!L17-'t3'!D17-'t3'!F17-'t3'!H17-'t3'!J17+'t3'!L17+'t3'!N17+'t3'!P17</f>
        <v>0</v>
      </c>
      <c r="AZ17" s="3">
        <f>'t1'!M17</f>
        <v>0</v>
      </c>
    </row>
    <row r="18" spans="1:52" ht="14.25" customHeight="1" x14ac:dyDescent="0.2">
      <c r="A18" s="17" t="str">
        <f>'t1'!A18</f>
        <v>VETERINARI CON INC. DI STRUTTURA COMPLESSA (RAPP. NON ESCL.)</v>
      </c>
      <c r="B18" s="143" t="str">
        <f>'t1'!B18</f>
        <v>SD0N74</v>
      </c>
      <c r="C18" s="195"/>
      <c r="D18" s="234"/>
      <c r="E18" s="195"/>
      <c r="F18" s="234"/>
      <c r="G18" s="195"/>
      <c r="H18" s="234"/>
      <c r="I18" s="195"/>
      <c r="J18" s="234"/>
      <c r="K18" s="195"/>
      <c r="L18" s="234"/>
      <c r="M18" s="195"/>
      <c r="N18" s="234"/>
      <c r="O18" s="195"/>
      <c r="P18" s="234"/>
      <c r="Q18" s="195"/>
      <c r="R18" s="234"/>
      <c r="S18" s="195"/>
      <c r="T18" s="234"/>
      <c r="U18" s="195"/>
      <c r="V18" s="234"/>
      <c r="W18" s="195"/>
      <c r="X18" s="234"/>
      <c r="Y18" s="195"/>
      <c r="Z18" s="234"/>
      <c r="AA18" s="195"/>
      <c r="AB18" s="234"/>
      <c r="AC18" s="195"/>
      <c r="AD18" s="234"/>
      <c r="AE18" s="195"/>
      <c r="AF18" s="234"/>
      <c r="AG18" s="195"/>
      <c r="AH18" s="234"/>
      <c r="AI18" s="195"/>
      <c r="AJ18" s="234"/>
      <c r="AK18" s="195"/>
      <c r="AL18" s="234"/>
      <c r="AM18" s="195"/>
      <c r="AN18" s="234"/>
      <c r="AO18" s="195"/>
      <c r="AP18" s="234"/>
      <c r="AQ18" s="195"/>
      <c r="AR18" s="234"/>
      <c r="AS18" s="195"/>
      <c r="AT18" s="234"/>
      <c r="AU18" s="429">
        <f t="shared" si="0"/>
        <v>0</v>
      </c>
      <c r="AV18" s="387">
        <f t="shared" si="1"/>
        <v>0</v>
      </c>
      <c r="AW18" s="689" t="str">
        <f t="shared" si="2"/>
        <v>OK</v>
      </c>
      <c r="AX18" s="692">
        <f>'t1'!K18-'t3'!C18-'t3'!E18-'t3'!G18-'t3'!I18+'t3'!K18+'t3'!M18+'t3'!O18</f>
        <v>0</v>
      </c>
      <c r="AY18" s="693">
        <f>'t1'!L18-'t3'!D18-'t3'!F18-'t3'!H18-'t3'!J18+'t3'!L18+'t3'!N18+'t3'!P18</f>
        <v>0</v>
      </c>
      <c r="AZ18" s="3">
        <f>'t1'!M18</f>
        <v>0</v>
      </c>
    </row>
    <row r="19" spans="1:52" ht="14.25" customHeight="1" x14ac:dyDescent="0.2">
      <c r="A19" s="17" t="str">
        <f>'t1'!A19</f>
        <v>VETERINARI CON INC. DI STRUTTURA SEMPLICE (RAPP. ESCLUSIVO)</v>
      </c>
      <c r="B19" s="143" t="str">
        <f>'t1'!B19</f>
        <v>SD0E73</v>
      </c>
      <c r="C19" s="195"/>
      <c r="D19" s="234"/>
      <c r="E19" s="195"/>
      <c r="F19" s="234"/>
      <c r="G19" s="195"/>
      <c r="H19" s="234"/>
      <c r="I19" s="195"/>
      <c r="J19" s="234"/>
      <c r="K19" s="195"/>
      <c r="L19" s="234"/>
      <c r="M19" s="195"/>
      <c r="N19" s="234"/>
      <c r="O19" s="195"/>
      <c r="P19" s="234"/>
      <c r="Q19" s="195"/>
      <c r="R19" s="234"/>
      <c r="S19" s="195"/>
      <c r="T19" s="234"/>
      <c r="U19" s="195"/>
      <c r="V19" s="234"/>
      <c r="W19" s="195"/>
      <c r="X19" s="234"/>
      <c r="Y19" s="195"/>
      <c r="Z19" s="234"/>
      <c r="AA19" s="195"/>
      <c r="AB19" s="234"/>
      <c r="AC19" s="195"/>
      <c r="AD19" s="234"/>
      <c r="AE19" s="195"/>
      <c r="AF19" s="234"/>
      <c r="AG19" s="195"/>
      <c r="AH19" s="234"/>
      <c r="AI19" s="195"/>
      <c r="AJ19" s="234"/>
      <c r="AK19" s="195"/>
      <c r="AL19" s="234"/>
      <c r="AM19" s="195"/>
      <c r="AN19" s="234"/>
      <c r="AO19" s="195"/>
      <c r="AP19" s="234"/>
      <c r="AQ19" s="195"/>
      <c r="AR19" s="234"/>
      <c r="AS19" s="195"/>
      <c r="AT19" s="234"/>
      <c r="AU19" s="429">
        <f t="shared" si="0"/>
        <v>0</v>
      </c>
      <c r="AV19" s="387">
        <f t="shared" si="1"/>
        <v>0</v>
      </c>
      <c r="AW19" s="689" t="str">
        <f t="shared" si="2"/>
        <v>OK</v>
      </c>
      <c r="AX19" s="692">
        <f>'t1'!K19-'t3'!C19-'t3'!E19-'t3'!G19-'t3'!I19+'t3'!K19+'t3'!M19+'t3'!O19</f>
        <v>0</v>
      </c>
      <c r="AY19" s="693">
        <f>'t1'!L19-'t3'!D19-'t3'!F19-'t3'!H19-'t3'!J19+'t3'!L19+'t3'!N19+'t3'!P19</f>
        <v>0</v>
      </c>
      <c r="AZ19" s="3">
        <f>'t1'!M19</f>
        <v>0</v>
      </c>
    </row>
    <row r="20" spans="1:52" ht="14.25" customHeight="1" x14ac:dyDescent="0.2">
      <c r="A20" s="17" t="str">
        <f>'t1'!A20</f>
        <v>VETERINARI CON INC. DI STRUTTURA SEMPLICE (RAPP. NON ESCL.)</v>
      </c>
      <c r="B20" s="143" t="str">
        <f>'t1'!B20</f>
        <v>SD0N73</v>
      </c>
      <c r="C20" s="195"/>
      <c r="D20" s="234"/>
      <c r="E20" s="195"/>
      <c r="F20" s="234"/>
      <c r="G20" s="195"/>
      <c r="H20" s="234"/>
      <c r="I20" s="195"/>
      <c r="J20" s="234"/>
      <c r="K20" s="195"/>
      <c r="L20" s="234"/>
      <c r="M20" s="195"/>
      <c r="N20" s="234"/>
      <c r="O20" s="195"/>
      <c r="P20" s="234"/>
      <c r="Q20" s="195"/>
      <c r="R20" s="234"/>
      <c r="S20" s="195"/>
      <c r="T20" s="234"/>
      <c r="U20" s="195"/>
      <c r="V20" s="234"/>
      <c r="W20" s="195"/>
      <c r="X20" s="234"/>
      <c r="Y20" s="195"/>
      <c r="Z20" s="234"/>
      <c r="AA20" s="195"/>
      <c r="AB20" s="234"/>
      <c r="AC20" s="195"/>
      <c r="AD20" s="234"/>
      <c r="AE20" s="195"/>
      <c r="AF20" s="234"/>
      <c r="AG20" s="195"/>
      <c r="AH20" s="234"/>
      <c r="AI20" s="195"/>
      <c r="AJ20" s="234"/>
      <c r="AK20" s="195"/>
      <c r="AL20" s="234"/>
      <c r="AM20" s="195"/>
      <c r="AN20" s="234"/>
      <c r="AO20" s="195"/>
      <c r="AP20" s="234"/>
      <c r="AQ20" s="195"/>
      <c r="AR20" s="234"/>
      <c r="AS20" s="195"/>
      <c r="AT20" s="234"/>
      <c r="AU20" s="429">
        <f t="shared" si="0"/>
        <v>0</v>
      </c>
      <c r="AV20" s="387">
        <f t="shared" si="1"/>
        <v>0</v>
      </c>
      <c r="AW20" s="689" t="str">
        <f t="shared" si="2"/>
        <v>OK</v>
      </c>
      <c r="AX20" s="692">
        <f>'t1'!K20-'t3'!C20-'t3'!E20-'t3'!G20-'t3'!I20+'t3'!K20+'t3'!M20+'t3'!O20</f>
        <v>0</v>
      </c>
      <c r="AY20" s="693">
        <f>'t1'!L20-'t3'!D20-'t3'!F20-'t3'!H20-'t3'!J20+'t3'!L20+'t3'!N20+'t3'!P20</f>
        <v>0</v>
      </c>
      <c r="AZ20" s="3">
        <f>'t1'!M20</f>
        <v>0</v>
      </c>
    </row>
    <row r="21" spans="1:52" ht="14.25" customHeight="1" x14ac:dyDescent="0.2">
      <c r="A21" s="17" t="str">
        <f>'t1'!A21</f>
        <v>VETERINARI CON ALTRI INCAR. PROF.LI (RAPP. ESCLUSIVO)</v>
      </c>
      <c r="B21" s="143" t="str">
        <f>'t1'!B21</f>
        <v>SD0A73</v>
      </c>
      <c r="C21" s="195"/>
      <c r="D21" s="234"/>
      <c r="E21" s="195"/>
      <c r="F21" s="234"/>
      <c r="G21" s="195"/>
      <c r="H21" s="234"/>
      <c r="I21" s="195"/>
      <c r="J21" s="234"/>
      <c r="K21" s="195"/>
      <c r="L21" s="234"/>
      <c r="M21" s="195"/>
      <c r="N21" s="234"/>
      <c r="O21" s="195"/>
      <c r="P21" s="234"/>
      <c r="Q21" s="195"/>
      <c r="R21" s="234"/>
      <c r="S21" s="195"/>
      <c r="T21" s="234"/>
      <c r="U21" s="195"/>
      <c r="V21" s="234"/>
      <c r="W21" s="195"/>
      <c r="X21" s="234"/>
      <c r="Y21" s="195"/>
      <c r="Z21" s="234"/>
      <c r="AA21" s="195"/>
      <c r="AB21" s="234"/>
      <c r="AC21" s="195"/>
      <c r="AD21" s="234"/>
      <c r="AE21" s="195"/>
      <c r="AF21" s="234"/>
      <c r="AG21" s="195"/>
      <c r="AH21" s="234"/>
      <c r="AI21" s="195"/>
      <c r="AJ21" s="234"/>
      <c r="AK21" s="195"/>
      <c r="AL21" s="234"/>
      <c r="AM21" s="195"/>
      <c r="AN21" s="234"/>
      <c r="AO21" s="195"/>
      <c r="AP21" s="234"/>
      <c r="AQ21" s="195"/>
      <c r="AR21" s="234"/>
      <c r="AS21" s="195"/>
      <c r="AT21" s="234"/>
      <c r="AU21" s="429">
        <f t="shared" si="0"/>
        <v>0</v>
      </c>
      <c r="AV21" s="387">
        <f t="shared" si="1"/>
        <v>0</v>
      </c>
      <c r="AW21" s="689" t="str">
        <f t="shared" si="2"/>
        <v>OK</v>
      </c>
      <c r="AX21" s="692">
        <f>'t1'!K21-'t3'!C21-'t3'!E21-'t3'!G21-'t3'!I21+'t3'!K21+'t3'!M21+'t3'!O21</f>
        <v>0</v>
      </c>
      <c r="AY21" s="693">
        <f>'t1'!L21-'t3'!D21-'t3'!F21-'t3'!H21-'t3'!J21+'t3'!L21+'t3'!N21+'t3'!P21</f>
        <v>0</v>
      </c>
      <c r="AZ21" s="3">
        <f>'t1'!M21</f>
        <v>0</v>
      </c>
    </row>
    <row r="22" spans="1:52" ht="14.25" customHeight="1" x14ac:dyDescent="0.2">
      <c r="A22" s="17" t="str">
        <f>'t1'!A22</f>
        <v>VETERINARI CON ALTRI INCAR. PROF.LI (RAPP. NON ESCL.)</v>
      </c>
      <c r="B22" s="143" t="str">
        <f>'t1'!B22</f>
        <v>SD0072</v>
      </c>
      <c r="C22" s="195"/>
      <c r="D22" s="234"/>
      <c r="E22" s="195"/>
      <c r="F22" s="234"/>
      <c r="G22" s="195"/>
      <c r="H22" s="234"/>
      <c r="I22" s="195"/>
      <c r="J22" s="234"/>
      <c r="K22" s="195"/>
      <c r="L22" s="234"/>
      <c r="M22" s="195"/>
      <c r="N22" s="234"/>
      <c r="O22" s="195"/>
      <c r="P22" s="234"/>
      <c r="Q22" s="195"/>
      <c r="R22" s="234"/>
      <c r="S22" s="195"/>
      <c r="T22" s="234"/>
      <c r="U22" s="195"/>
      <c r="V22" s="234"/>
      <c r="W22" s="195"/>
      <c r="X22" s="234"/>
      <c r="Y22" s="195"/>
      <c r="Z22" s="234"/>
      <c r="AA22" s="195"/>
      <c r="AB22" s="234"/>
      <c r="AC22" s="195"/>
      <c r="AD22" s="234"/>
      <c r="AE22" s="195"/>
      <c r="AF22" s="234"/>
      <c r="AG22" s="195"/>
      <c r="AH22" s="234"/>
      <c r="AI22" s="195"/>
      <c r="AJ22" s="234"/>
      <c r="AK22" s="195"/>
      <c r="AL22" s="234"/>
      <c r="AM22" s="195"/>
      <c r="AN22" s="234"/>
      <c r="AO22" s="195"/>
      <c r="AP22" s="234"/>
      <c r="AQ22" s="195"/>
      <c r="AR22" s="234"/>
      <c r="AS22" s="195"/>
      <c r="AT22" s="234"/>
      <c r="AU22" s="429">
        <f t="shared" si="0"/>
        <v>0</v>
      </c>
      <c r="AV22" s="387">
        <f t="shared" si="1"/>
        <v>0</v>
      </c>
      <c r="AW22" s="689" t="str">
        <f t="shared" si="2"/>
        <v>OK</v>
      </c>
      <c r="AX22" s="692">
        <f>'t1'!K22-'t3'!C22-'t3'!E22-'t3'!G22-'t3'!I22+'t3'!K22+'t3'!M22+'t3'!O22</f>
        <v>0</v>
      </c>
      <c r="AY22" s="693">
        <f>'t1'!L22-'t3'!D22-'t3'!F22-'t3'!H22-'t3'!J22+'t3'!L22+'t3'!N22+'t3'!P22</f>
        <v>0</v>
      </c>
      <c r="AZ22" s="3">
        <f>'t1'!M22</f>
        <v>0</v>
      </c>
    </row>
    <row r="23" spans="1:52" ht="14.25" customHeight="1" x14ac:dyDescent="0.2">
      <c r="A23" s="17" t="str">
        <f>'t1'!A23</f>
        <v>VETERINARI A T. DETERMINATO (ART. 15-SEPTIES D.LGS. 502/92)</v>
      </c>
      <c r="B23" s="143" t="str">
        <f>'t1'!B23</f>
        <v>SD0598</v>
      </c>
      <c r="C23" s="195"/>
      <c r="D23" s="234"/>
      <c r="E23" s="195"/>
      <c r="F23" s="234"/>
      <c r="G23" s="195"/>
      <c r="H23" s="234"/>
      <c r="I23" s="195"/>
      <c r="J23" s="234"/>
      <c r="K23" s="195"/>
      <c r="L23" s="234"/>
      <c r="M23" s="195"/>
      <c r="N23" s="234"/>
      <c r="O23" s="195"/>
      <c r="P23" s="234"/>
      <c r="Q23" s="195"/>
      <c r="R23" s="234"/>
      <c r="S23" s="195"/>
      <c r="T23" s="234"/>
      <c r="U23" s="195"/>
      <c r="V23" s="234"/>
      <c r="W23" s="195"/>
      <c r="X23" s="234"/>
      <c r="Y23" s="195"/>
      <c r="Z23" s="234"/>
      <c r="AA23" s="195"/>
      <c r="AB23" s="234"/>
      <c r="AC23" s="195"/>
      <c r="AD23" s="234"/>
      <c r="AE23" s="195"/>
      <c r="AF23" s="234"/>
      <c r="AG23" s="195"/>
      <c r="AH23" s="234"/>
      <c r="AI23" s="195"/>
      <c r="AJ23" s="234"/>
      <c r="AK23" s="195"/>
      <c r="AL23" s="234"/>
      <c r="AM23" s="195"/>
      <c r="AN23" s="234"/>
      <c r="AO23" s="195"/>
      <c r="AP23" s="234"/>
      <c r="AQ23" s="195"/>
      <c r="AR23" s="234"/>
      <c r="AS23" s="195"/>
      <c r="AT23" s="234"/>
      <c r="AU23" s="429">
        <f t="shared" si="0"/>
        <v>0</v>
      </c>
      <c r="AV23" s="387">
        <f t="shared" si="1"/>
        <v>0</v>
      </c>
      <c r="AW23" s="689" t="str">
        <f t="shared" si="2"/>
        <v>OK</v>
      </c>
      <c r="AX23" s="692">
        <f>'t1'!K23-'t3'!C23-'t3'!E23-'t3'!G23-'t3'!I23+'t3'!K23+'t3'!M23+'t3'!O23</f>
        <v>0</v>
      </c>
      <c r="AY23" s="693">
        <f>'t1'!L23-'t3'!D23-'t3'!F23-'t3'!H23-'t3'!J23+'t3'!L23+'t3'!N23+'t3'!P23</f>
        <v>0</v>
      </c>
      <c r="AZ23" s="3">
        <f>'t1'!M23</f>
        <v>0</v>
      </c>
    </row>
    <row r="24" spans="1:52" ht="14.25" customHeight="1" x14ac:dyDescent="0.2">
      <c r="A24" s="17" t="str">
        <f>'t1'!A24</f>
        <v>ODONTOIATRI CON INC. DI STRUTTURA COMPLESSA (RAPP. ESCL.)</v>
      </c>
      <c r="B24" s="143" t="str">
        <f>'t1'!B24</f>
        <v>SD0E49</v>
      </c>
      <c r="C24" s="195"/>
      <c r="D24" s="234"/>
      <c r="E24" s="195"/>
      <c r="F24" s="234"/>
      <c r="G24" s="195"/>
      <c r="H24" s="234"/>
      <c r="I24" s="195"/>
      <c r="J24" s="234"/>
      <c r="K24" s="195"/>
      <c r="L24" s="234"/>
      <c r="M24" s="195"/>
      <c r="N24" s="234"/>
      <c r="O24" s="195"/>
      <c r="P24" s="234"/>
      <c r="Q24" s="195"/>
      <c r="R24" s="234"/>
      <c r="S24" s="195"/>
      <c r="T24" s="234"/>
      <c r="U24" s="195"/>
      <c r="V24" s="234"/>
      <c r="W24" s="195"/>
      <c r="X24" s="234"/>
      <c r="Y24" s="195"/>
      <c r="Z24" s="234"/>
      <c r="AA24" s="195"/>
      <c r="AB24" s="234"/>
      <c r="AC24" s="195"/>
      <c r="AD24" s="234"/>
      <c r="AE24" s="195"/>
      <c r="AF24" s="234"/>
      <c r="AG24" s="195"/>
      <c r="AH24" s="234"/>
      <c r="AI24" s="195"/>
      <c r="AJ24" s="234"/>
      <c r="AK24" s="195"/>
      <c r="AL24" s="234"/>
      <c r="AM24" s="195"/>
      <c r="AN24" s="234"/>
      <c r="AO24" s="195"/>
      <c r="AP24" s="234"/>
      <c r="AQ24" s="195"/>
      <c r="AR24" s="234"/>
      <c r="AS24" s="195"/>
      <c r="AT24" s="234"/>
      <c r="AU24" s="429">
        <f t="shared" si="0"/>
        <v>0</v>
      </c>
      <c r="AV24" s="387">
        <f t="shared" si="1"/>
        <v>0</v>
      </c>
      <c r="AW24" s="689" t="str">
        <f t="shared" si="2"/>
        <v>OK</v>
      </c>
      <c r="AX24" s="692">
        <f>'t1'!K24-'t3'!C24-'t3'!E24-'t3'!G24-'t3'!I24+'t3'!K24+'t3'!M24+'t3'!O24</f>
        <v>0</v>
      </c>
      <c r="AY24" s="693">
        <f>'t1'!L24-'t3'!D24-'t3'!F24-'t3'!H24-'t3'!J24+'t3'!L24+'t3'!N24+'t3'!P24</f>
        <v>0</v>
      </c>
      <c r="AZ24" s="3">
        <f>'t1'!M24</f>
        <v>0</v>
      </c>
    </row>
    <row r="25" spans="1:52" ht="14.25" customHeight="1" x14ac:dyDescent="0.2">
      <c r="A25" s="17" t="str">
        <f>'t1'!A25</f>
        <v>ODONTOIATRI CON INC. DI STRUTTURA COMPLESSA (RAPP. NON ESCL.</v>
      </c>
      <c r="B25" s="143" t="str">
        <f>'t1'!B25</f>
        <v>SD0N49</v>
      </c>
      <c r="C25" s="195"/>
      <c r="D25" s="234"/>
      <c r="E25" s="195"/>
      <c r="F25" s="234"/>
      <c r="G25" s="195"/>
      <c r="H25" s="234"/>
      <c r="I25" s="195"/>
      <c r="J25" s="234"/>
      <c r="K25" s="195"/>
      <c r="L25" s="234"/>
      <c r="M25" s="195"/>
      <c r="N25" s="234"/>
      <c r="O25" s="195"/>
      <c r="P25" s="234"/>
      <c r="Q25" s="195"/>
      <c r="R25" s="234"/>
      <c r="S25" s="195"/>
      <c r="T25" s="234"/>
      <c r="U25" s="195"/>
      <c r="V25" s="234"/>
      <c r="W25" s="195"/>
      <c r="X25" s="234"/>
      <c r="Y25" s="195"/>
      <c r="Z25" s="234"/>
      <c r="AA25" s="195"/>
      <c r="AB25" s="234"/>
      <c r="AC25" s="195"/>
      <c r="AD25" s="234"/>
      <c r="AE25" s="195"/>
      <c r="AF25" s="234"/>
      <c r="AG25" s="195"/>
      <c r="AH25" s="234"/>
      <c r="AI25" s="195"/>
      <c r="AJ25" s="234"/>
      <c r="AK25" s="195"/>
      <c r="AL25" s="234"/>
      <c r="AM25" s="195"/>
      <c r="AN25" s="234"/>
      <c r="AO25" s="195"/>
      <c r="AP25" s="234"/>
      <c r="AQ25" s="195"/>
      <c r="AR25" s="234"/>
      <c r="AS25" s="195"/>
      <c r="AT25" s="234"/>
      <c r="AU25" s="429">
        <f t="shared" si="0"/>
        <v>0</v>
      </c>
      <c r="AV25" s="387">
        <f t="shared" si="1"/>
        <v>0</v>
      </c>
      <c r="AW25" s="689" t="str">
        <f t="shared" si="2"/>
        <v>OK</v>
      </c>
      <c r="AX25" s="692">
        <f>'t1'!K25-'t3'!C25-'t3'!E25-'t3'!G25-'t3'!I25+'t3'!K25+'t3'!M25+'t3'!O25</f>
        <v>0</v>
      </c>
      <c r="AY25" s="693">
        <f>'t1'!L25-'t3'!D25-'t3'!F25-'t3'!H25-'t3'!J25+'t3'!L25+'t3'!N25+'t3'!P25</f>
        <v>0</v>
      </c>
      <c r="AZ25" s="3">
        <f>'t1'!M25</f>
        <v>0</v>
      </c>
    </row>
    <row r="26" spans="1:52" ht="14.25" customHeight="1" x14ac:dyDescent="0.2">
      <c r="A26" s="17" t="str">
        <f>'t1'!A26</f>
        <v>ODONTOIATRI CON INC. DI STRUTTURA SEMPLICE (RAPP. ESCLUSIVO)</v>
      </c>
      <c r="B26" s="143" t="str">
        <f>'t1'!B26</f>
        <v>SD0E48</v>
      </c>
      <c r="C26" s="195"/>
      <c r="D26" s="234"/>
      <c r="E26" s="195"/>
      <c r="F26" s="234"/>
      <c r="G26" s="195"/>
      <c r="H26" s="234"/>
      <c r="I26" s="195"/>
      <c r="J26" s="234"/>
      <c r="K26" s="195"/>
      <c r="L26" s="234"/>
      <c r="M26" s="195"/>
      <c r="N26" s="234"/>
      <c r="O26" s="195"/>
      <c r="P26" s="234"/>
      <c r="Q26" s="195"/>
      <c r="R26" s="234"/>
      <c r="S26" s="195"/>
      <c r="T26" s="234"/>
      <c r="U26" s="195"/>
      <c r="V26" s="234"/>
      <c r="W26" s="195"/>
      <c r="X26" s="234"/>
      <c r="Y26" s="195"/>
      <c r="Z26" s="234"/>
      <c r="AA26" s="195"/>
      <c r="AB26" s="234"/>
      <c r="AC26" s="195"/>
      <c r="AD26" s="234"/>
      <c r="AE26" s="195"/>
      <c r="AF26" s="234"/>
      <c r="AG26" s="195"/>
      <c r="AH26" s="234"/>
      <c r="AI26" s="195"/>
      <c r="AJ26" s="234"/>
      <c r="AK26" s="195"/>
      <c r="AL26" s="234"/>
      <c r="AM26" s="195"/>
      <c r="AN26" s="234"/>
      <c r="AO26" s="195"/>
      <c r="AP26" s="234"/>
      <c r="AQ26" s="195"/>
      <c r="AR26" s="234"/>
      <c r="AS26" s="195"/>
      <c r="AT26" s="234"/>
      <c r="AU26" s="429">
        <f t="shared" si="0"/>
        <v>0</v>
      </c>
      <c r="AV26" s="387">
        <f t="shared" si="1"/>
        <v>0</v>
      </c>
      <c r="AW26" s="689" t="str">
        <f t="shared" si="2"/>
        <v>OK</v>
      </c>
      <c r="AX26" s="692">
        <f>'t1'!K26-'t3'!C26-'t3'!E26-'t3'!G26-'t3'!I26+'t3'!K26+'t3'!M26+'t3'!O26</f>
        <v>0</v>
      </c>
      <c r="AY26" s="693">
        <f>'t1'!L26-'t3'!D26-'t3'!F26-'t3'!H26-'t3'!J26+'t3'!L26+'t3'!N26+'t3'!P26</f>
        <v>0</v>
      </c>
      <c r="AZ26" s="3">
        <f>'t1'!M26</f>
        <v>0</v>
      </c>
    </row>
    <row r="27" spans="1:52" ht="14.25" customHeight="1" x14ac:dyDescent="0.2">
      <c r="A27" s="17" t="str">
        <f>'t1'!A27</f>
        <v>ODONTOIATRI CON INC. DI STRUTTURA SEMPLICE (RAPP. NON ESCL.)</v>
      </c>
      <c r="B27" s="143" t="str">
        <f>'t1'!B27</f>
        <v>SD0N48</v>
      </c>
      <c r="C27" s="195"/>
      <c r="D27" s="234"/>
      <c r="E27" s="195"/>
      <c r="F27" s="234"/>
      <c r="G27" s="195"/>
      <c r="H27" s="234"/>
      <c r="I27" s="195"/>
      <c r="J27" s="234"/>
      <c r="K27" s="195"/>
      <c r="L27" s="234"/>
      <c r="M27" s="195"/>
      <c r="N27" s="234"/>
      <c r="O27" s="195"/>
      <c r="P27" s="234"/>
      <c r="Q27" s="195"/>
      <c r="R27" s="234"/>
      <c r="S27" s="195"/>
      <c r="T27" s="234"/>
      <c r="U27" s="195"/>
      <c r="V27" s="234"/>
      <c r="W27" s="195"/>
      <c r="X27" s="234"/>
      <c r="Y27" s="195"/>
      <c r="Z27" s="234"/>
      <c r="AA27" s="195"/>
      <c r="AB27" s="234"/>
      <c r="AC27" s="195"/>
      <c r="AD27" s="234"/>
      <c r="AE27" s="195"/>
      <c r="AF27" s="234"/>
      <c r="AG27" s="195"/>
      <c r="AH27" s="234"/>
      <c r="AI27" s="195"/>
      <c r="AJ27" s="234"/>
      <c r="AK27" s="195"/>
      <c r="AL27" s="234"/>
      <c r="AM27" s="195"/>
      <c r="AN27" s="234"/>
      <c r="AO27" s="195"/>
      <c r="AP27" s="234"/>
      <c r="AQ27" s="195"/>
      <c r="AR27" s="234"/>
      <c r="AS27" s="195"/>
      <c r="AT27" s="234"/>
      <c r="AU27" s="429">
        <f t="shared" si="0"/>
        <v>0</v>
      </c>
      <c r="AV27" s="387">
        <f t="shared" si="1"/>
        <v>0</v>
      </c>
      <c r="AW27" s="689" t="str">
        <f t="shared" si="2"/>
        <v>OK</v>
      </c>
      <c r="AX27" s="692">
        <f>'t1'!K27-'t3'!C27-'t3'!E27-'t3'!G27-'t3'!I27+'t3'!K27+'t3'!M27+'t3'!O27</f>
        <v>0</v>
      </c>
      <c r="AY27" s="693">
        <f>'t1'!L27-'t3'!D27-'t3'!F27-'t3'!H27-'t3'!J27+'t3'!L27+'t3'!N27+'t3'!P27</f>
        <v>0</v>
      </c>
      <c r="AZ27" s="3">
        <f>'t1'!M27</f>
        <v>0</v>
      </c>
    </row>
    <row r="28" spans="1:52" ht="14.25" customHeight="1" x14ac:dyDescent="0.2">
      <c r="A28" s="17" t="str">
        <f>'t1'!A28</f>
        <v>ODONTOIATRI CON ALTRI INCAR. PROF.LI (RAPP. ESCLUSIVO)</v>
      </c>
      <c r="B28" s="143" t="str">
        <f>'t1'!B28</f>
        <v>SD0A48</v>
      </c>
      <c r="C28" s="195"/>
      <c r="D28" s="234"/>
      <c r="E28" s="195"/>
      <c r="F28" s="234"/>
      <c r="G28" s="195"/>
      <c r="H28" s="234"/>
      <c r="I28" s="195"/>
      <c r="J28" s="234"/>
      <c r="K28" s="195"/>
      <c r="L28" s="234"/>
      <c r="M28" s="195"/>
      <c r="N28" s="234"/>
      <c r="O28" s="195"/>
      <c r="P28" s="234"/>
      <c r="Q28" s="195"/>
      <c r="R28" s="234"/>
      <c r="S28" s="195"/>
      <c r="T28" s="234"/>
      <c r="U28" s="195"/>
      <c r="V28" s="234"/>
      <c r="W28" s="195"/>
      <c r="X28" s="234"/>
      <c r="Y28" s="195"/>
      <c r="Z28" s="234"/>
      <c r="AA28" s="195"/>
      <c r="AB28" s="234"/>
      <c r="AC28" s="195"/>
      <c r="AD28" s="234"/>
      <c r="AE28" s="195"/>
      <c r="AF28" s="234"/>
      <c r="AG28" s="195"/>
      <c r="AH28" s="234"/>
      <c r="AI28" s="195"/>
      <c r="AJ28" s="234"/>
      <c r="AK28" s="195"/>
      <c r="AL28" s="234"/>
      <c r="AM28" s="195"/>
      <c r="AN28" s="234"/>
      <c r="AO28" s="195"/>
      <c r="AP28" s="234"/>
      <c r="AQ28" s="195"/>
      <c r="AR28" s="234"/>
      <c r="AS28" s="195"/>
      <c r="AT28" s="234"/>
      <c r="AU28" s="429">
        <f t="shared" si="0"/>
        <v>0</v>
      </c>
      <c r="AV28" s="387">
        <f t="shared" si="1"/>
        <v>0</v>
      </c>
      <c r="AW28" s="689" t="str">
        <f t="shared" si="2"/>
        <v>OK</v>
      </c>
      <c r="AX28" s="692">
        <f>'t1'!K28-'t3'!C28-'t3'!E28-'t3'!G28-'t3'!I28+'t3'!K28+'t3'!M28+'t3'!O28</f>
        <v>0</v>
      </c>
      <c r="AY28" s="693">
        <f>'t1'!L28-'t3'!D28-'t3'!F28-'t3'!H28-'t3'!J28+'t3'!L28+'t3'!N28+'t3'!P28</f>
        <v>0</v>
      </c>
      <c r="AZ28" s="3">
        <f>'t1'!M28</f>
        <v>0</v>
      </c>
    </row>
    <row r="29" spans="1:52" ht="14.25" customHeight="1" x14ac:dyDescent="0.2">
      <c r="A29" s="17" t="str">
        <f>'t1'!A29</f>
        <v>ODONTOIATRI CON ALTRI INCAR. PROF.LI (RAPP. NON ESCL.)</v>
      </c>
      <c r="B29" s="143" t="str">
        <f>'t1'!B29</f>
        <v>SD0047</v>
      </c>
      <c r="C29" s="195"/>
      <c r="D29" s="234"/>
      <c r="E29" s="195"/>
      <c r="F29" s="234"/>
      <c r="G29" s="195"/>
      <c r="H29" s="234"/>
      <c r="I29" s="195"/>
      <c r="J29" s="234"/>
      <c r="K29" s="195"/>
      <c r="L29" s="234"/>
      <c r="M29" s="195"/>
      <c r="N29" s="234"/>
      <c r="O29" s="195"/>
      <c r="P29" s="234"/>
      <c r="Q29" s="195"/>
      <c r="R29" s="234"/>
      <c r="S29" s="195"/>
      <c r="T29" s="234"/>
      <c r="U29" s="195"/>
      <c r="V29" s="234"/>
      <c r="W29" s="195"/>
      <c r="X29" s="234"/>
      <c r="Y29" s="195"/>
      <c r="Z29" s="234"/>
      <c r="AA29" s="195"/>
      <c r="AB29" s="234"/>
      <c r="AC29" s="195"/>
      <c r="AD29" s="234"/>
      <c r="AE29" s="195"/>
      <c r="AF29" s="234"/>
      <c r="AG29" s="195"/>
      <c r="AH29" s="234"/>
      <c r="AI29" s="195"/>
      <c r="AJ29" s="234"/>
      <c r="AK29" s="195"/>
      <c r="AL29" s="234"/>
      <c r="AM29" s="195"/>
      <c r="AN29" s="234"/>
      <c r="AO29" s="195"/>
      <c r="AP29" s="234"/>
      <c r="AQ29" s="195"/>
      <c r="AR29" s="234"/>
      <c r="AS29" s="195"/>
      <c r="AT29" s="234"/>
      <c r="AU29" s="429">
        <f t="shared" si="0"/>
        <v>0</v>
      </c>
      <c r="AV29" s="387">
        <f t="shared" si="1"/>
        <v>0</v>
      </c>
      <c r="AW29" s="689" t="str">
        <f t="shared" si="2"/>
        <v>OK</v>
      </c>
      <c r="AX29" s="692">
        <f>'t1'!K29-'t3'!C29-'t3'!E29-'t3'!G29-'t3'!I29+'t3'!K29+'t3'!M29+'t3'!O29</f>
        <v>0</v>
      </c>
      <c r="AY29" s="693">
        <f>'t1'!L29-'t3'!D29-'t3'!F29-'t3'!H29-'t3'!J29+'t3'!L29+'t3'!N29+'t3'!P29</f>
        <v>0</v>
      </c>
      <c r="AZ29" s="3">
        <f>'t1'!M29</f>
        <v>0</v>
      </c>
    </row>
    <row r="30" spans="1:52" ht="14.25" customHeight="1" x14ac:dyDescent="0.2">
      <c r="A30" s="17" t="str">
        <f>'t1'!A30</f>
        <v>ODONTOIATRI A T. DETERMINATO (ART. 15-SEPTIES D.LGS. 502/92)</v>
      </c>
      <c r="B30" s="143" t="str">
        <f>'t1'!B30</f>
        <v>SD0599</v>
      </c>
      <c r="C30" s="195"/>
      <c r="D30" s="234"/>
      <c r="E30" s="195"/>
      <c r="F30" s="234"/>
      <c r="G30" s="195"/>
      <c r="H30" s="234"/>
      <c r="I30" s="195"/>
      <c r="J30" s="234"/>
      <c r="K30" s="195"/>
      <c r="L30" s="234"/>
      <c r="M30" s="195"/>
      <c r="N30" s="234"/>
      <c r="O30" s="195"/>
      <c r="P30" s="234"/>
      <c r="Q30" s="195"/>
      <c r="R30" s="234"/>
      <c r="S30" s="195"/>
      <c r="T30" s="234"/>
      <c r="U30" s="195"/>
      <c r="V30" s="234"/>
      <c r="W30" s="195"/>
      <c r="X30" s="234"/>
      <c r="Y30" s="195"/>
      <c r="Z30" s="234"/>
      <c r="AA30" s="195"/>
      <c r="AB30" s="234"/>
      <c r="AC30" s="195"/>
      <c r="AD30" s="234"/>
      <c r="AE30" s="195"/>
      <c r="AF30" s="234"/>
      <c r="AG30" s="195"/>
      <c r="AH30" s="234"/>
      <c r="AI30" s="195"/>
      <c r="AJ30" s="234"/>
      <c r="AK30" s="195"/>
      <c r="AL30" s="234"/>
      <c r="AM30" s="195"/>
      <c r="AN30" s="234"/>
      <c r="AO30" s="195"/>
      <c r="AP30" s="234"/>
      <c r="AQ30" s="195"/>
      <c r="AR30" s="234"/>
      <c r="AS30" s="195"/>
      <c r="AT30" s="234"/>
      <c r="AU30" s="429">
        <f t="shared" si="0"/>
        <v>0</v>
      </c>
      <c r="AV30" s="387">
        <f t="shared" si="1"/>
        <v>0</v>
      </c>
      <c r="AW30" s="689" t="str">
        <f t="shared" si="2"/>
        <v>OK</v>
      </c>
      <c r="AX30" s="692">
        <f>'t1'!K30-'t3'!C30-'t3'!E30-'t3'!G30-'t3'!I30+'t3'!K30+'t3'!M30+'t3'!O30</f>
        <v>0</v>
      </c>
      <c r="AY30" s="693">
        <f>'t1'!L30-'t3'!D30-'t3'!F30-'t3'!H30-'t3'!J30+'t3'!L30+'t3'!N30+'t3'!P30</f>
        <v>0</v>
      </c>
      <c r="AZ30" s="3">
        <f>'t1'!M30</f>
        <v>0</v>
      </c>
    </row>
    <row r="31" spans="1:52" ht="14.25" customHeight="1" x14ac:dyDescent="0.2">
      <c r="A31" s="17" t="str">
        <f>'t1'!A31</f>
        <v>FARMACISTI CON INC. DI STRUTTURA COMPLESSA (RAPP. ESCLUSIVO)</v>
      </c>
      <c r="B31" s="143" t="str">
        <f>'t1'!B31</f>
        <v>SD0E39</v>
      </c>
      <c r="C31" s="195"/>
      <c r="D31" s="234"/>
      <c r="E31" s="195"/>
      <c r="F31" s="234"/>
      <c r="G31" s="195"/>
      <c r="H31" s="234"/>
      <c r="I31" s="195"/>
      <c r="J31" s="234"/>
      <c r="K31" s="195"/>
      <c r="L31" s="234"/>
      <c r="M31" s="195"/>
      <c r="N31" s="234"/>
      <c r="O31" s="195"/>
      <c r="P31" s="234"/>
      <c r="Q31" s="195"/>
      <c r="R31" s="234"/>
      <c r="S31" s="195"/>
      <c r="T31" s="234"/>
      <c r="U31" s="195"/>
      <c r="V31" s="234"/>
      <c r="W31" s="195"/>
      <c r="X31" s="234"/>
      <c r="Y31" s="195"/>
      <c r="Z31" s="234"/>
      <c r="AA31" s="195"/>
      <c r="AB31" s="234"/>
      <c r="AC31" s="195"/>
      <c r="AD31" s="234"/>
      <c r="AE31" s="195"/>
      <c r="AF31" s="234"/>
      <c r="AG31" s="195"/>
      <c r="AH31" s="234"/>
      <c r="AI31" s="195"/>
      <c r="AJ31" s="234"/>
      <c r="AK31" s="195"/>
      <c r="AL31" s="234"/>
      <c r="AM31" s="195"/>
      <c r="AN31" s="234"/>
      <c r="AO31" s="195"/>
      <c r="AP31" s="234"/>
      <c r="AQ31" s="195"/>
      <c r="AR31" s="234"/>
      <c r="AS31" s="195"/>
      <c r="AT31" s="234"/>
      <c r="AU31" s="429">
        <f t="shared" si="0"/>
        <v>0</v>
      </c>
      <c r="AV31" s="387">
        <f t="shared" si="1"/>
        <v>0</v>
      </c>
      <c r="AW31" s="689" t="str">
        <f t="shared" si="2"/>
        <v>OK</v>
      </c>
      <c r="AX31" s="692">
        <f>'t1'!K31-'t3'!C31-'t3'!E31-'t3'!G31-'t3'!I31+'t3'!K31+'t3'!M31+'t3'!O31</f>
        <v>0</v>
      </c>
      <c r="AY31" s="693">
        <f>'t1'!L31-'t3'!D31-'t3'!F31-'t3'!H31-'t3'!J31+'t3'!L31+'t3'!N31+'t3'!P31</f>
        <v>0</v>
      </c>
      <c r="AZ31" s="3">
        <f>'t1'!M31</f>
        <v>0</v>
      </c>
    </row>
    <row r="32" spans="1:52" ht="14.25" customHeight="1" x14ac:dyDescent="0.2">
      <c r="A32" s="17" t="str">
        <f>'t1'!A32</f>
        <v>FARMACISTI CON INC. DI STRUTTURA COMPLESSA (RAPP. NON ESCL.)</v>
      </c>
      <c r="B32" s="143" t="str">
        <f>'t1'!B32</f>
        <v>SD0N39</v>
      </c>
      <c r="C32" s="195"/>
      <c r="D32" s="234"/>
      <c r="E32" s="195"/>
      <c r="F32" s="234"/>
      <c r="G32" s="195"/>
      <c r="H32" s="234"/>
      <c r="I32" s="195"/>
      <c r="J32" s="234"/>
      <c r="K32" s="195"/>
      <c r="L32" s="234"/>
      <c r="M32" s="195"/>
      <c r="N32" s="234"/>
      <c r="O32" s="195"/>
      <c r="P32" s="234"/>
      <c r="Q32" s="195"/>
      <c r="R32" s="234"/>
      <c r="S32" s="195"/>
      <c r="T32" s="234"/>
      <c r="U32" s="195"/>
      <c r="V32" s="234"/>
      <c r="W32" s="195"/>
      <c r="X32" s="234"/>
      <c r="Y32" s="195"/>
      <c r="Z32" s="234"/>
      <c r="AA32" s="195"/>
      <c r="AB32" s="234"/>
      <c r="AC32" s="195"/>
      <c r="AD32" s="234"/>
      <c r="AE32" s="195"/>
      <c r="AF32" s="234"/>
      <c r="AG32" s="195"/>
      <c r="AH32" s="234"/>
      <c r="AI32" s="195"/>
      <c r="AJ32" s="234"/>
      <c r="AK32" s="195"/>
      <c r="AL32" s="234"/>
      <c r="AM32" s="195"/>
      <c r="AN32" s="234"/>
      <c r="AO32" s="195"/>
      <c r="AP32" s="234"/>
      <c r="AQ32" s="195"/>
      <c r="AR32" s="234"/>
      <c r="AS32" s="195"/>
      <c r="AT32" s="234"/>
      <c r="AU32" s="429">
        <f t="shared" si="0"/>
        <v>0</v>
      </c>
      <c r="AV32" s="387">
        <f t="shared" si="1"/>
        <v>0</v>
      </c>
      <c r="AW32" s="689" t="str">
        <f t="shared" si="2"/>
        <v>OK</v>
      </c>
      <c r="AX32" s="692">
        <f>'t1'!K32-'t3'!C32-'t3'!E32-'t3'!G32-'t3'!I32+'t3'!K32+'t3'!M32+'t3'!O32</f>
        <v>0</v>
      </c>
      <c r="AY32" s="693">
        <f>'t1'!L32-'t3'!D32-'t3'!F32-'t3'!H32-'t3'!J32+'t3'!L32+'t3'!N32+'t3'!P32</f>
        <v>0</v>
      </c>
      <c r="AZ32" s="3">
        <f>'t1'!M32</f>
        <v>0</v>
      </c>
    </row>
    <row r="33" spans="1:52" ht="14.25" customHeight="1" x14ac:dyDescent="0.2">
      <c r="A33" s="17" t="str">
        <f>'t1'!A33</f>
        <v>FARMACISTI CON INC. DI STRUTTURA SEMPLICE (RAPP. ESCLUSIVO)</v>
      </c>
      <c r="B33" s="143" t="str">
        <f>'t1'!B33</f>
        <v>SD0E38</v>
      </c>
      <c r="C33" s="195"/>
      <c r="D33" s="234"/>
      <c r="E33" s="195"/>
      <c r="F33" s="234"/>
      <c r="G33" s="195"/>
      <c r="H33" s="234"/>
      <c r="I33" s="195"/>
      <c r="J33" s="234"/>
      <c r="K33" s="195"/>
      <c r="L33" s="234"/>
      <c r="M33" s="195"/>
      <c r="N33" s="234"/>
      <c r="O33" s="195"/>
      <c r="P33" s="234"/>
      <c r="Q33" s="195"/>
      <c r="R33" s="234"/>
      <c r="S33" s="195"/>
      <c r="T33" s="234"/>
      <c r="U33" s="195"/>
      <c r="V33" s="234"/>
      <c r="W33" s="195"/>
      <c r="X33" s="234"/>
      <c r="Y33" s="195"/>
      <c r="Z33" s="234"/>
      <c r="AA33" s="195"/>
      <c r="AB33" s="234"/>
      <c r="AC33" s="195"/>
      <c r="AD33" s="234"/>
      <c r="AE33" s="195"/>
      <c r="AF33" s="234"/>
      <c r="AG33" s="195"/>
      <c r="AH33" s="234"/>
      <c r="AI33" s="195"/>
      <c r="AJ33" s="234"/>
      <c r="AK33" s="195"/>
      <c r="AL33" s="234"/>
      <c r="AM33" s="195"/>
      <c r="AN33" s="234"/>
      <c r="AO33" s="195"/>
      <c r="AP33" s="234"/>
      <c r="AQ33" s="195"/>
      <c r="AR33" s="234"/>
      <c r="AS33" s="195"/>
      <c r="AT33" s="234"/>
      <c r="AU33" s="429">
        <f t="shared" si="0"/>
        <v>0</v>
      </c>
      <c r="AV33" s="387">
        <f t="shared" si="1"/>
        <v>0</v>
      </c>
      <c r="AW33" s="689" t="str">
        <f t="shared" si="2"/>
        <v>OK</v>
      </c>
      <c r="AX33" s="692">
        <f>'t1'!K33-'t3'!C33-'t3'!E33-'t3'!G33-'t3'!I33+'t3'!K33+'t3'!M33+'t3'!O33</f>
        <v>0</v>
      </c>
      <c r="AY33" s="693">
        <f>'t1'!L33-'t3'!D33-'t3'!F33-'t3'!H33-'t3'!J33+'t3'!L33+'t3'!N33+'t3'!P33</f>
        <v>0</v>
      </c>
      <c r="AZ33" s="3">
        <f>'t1'!M33</f>
        <v>0</v>
      </c>
    </row>
    <row r="34" spans="1:52" ht="14.25" customHeight="1" x14ac:dyDescent="0.2">
      <c r="A34" s="17" t="str">
        <f>'t1'!A34</f>
        <v>FARMACISTI CON INC. DI STRUTTURA SEMPLICE (RAPP. NON ESCL.)</v>
      </c>
      <c r="B34" s="143" t="str">
        <f>'t1'!B34</f>
        <v>SD0N38</v>
      </c>
      <c r="C34" s="195"/>
      <c r="D34" s="234"/>
      <c r="E34" s="195"/>
      <c r="F34" s="234"/>
      <c r="G34" s="195"/>
      <c r="H34" s="234"/>
      <c r="I34" s="195"/>
      <c r="J34" s="234"/>
      <c r="K34" s="195"/>
      <c r="L34" s="234"/>
      <c r="M34" s="195"/>
      <c r="N34" s="234"/>
      <c r="O34" s="195"/>
      <c r="P34" s="234"/>
      <c r="Q34" s="195"/>
      <c r="R34" s="234"/>
      <c r="S34" s="195"/>
      <c r="T34" s="234"/>
      <c r="U34" s="195"/>
      <c r="V34" s="234"/>
      <c r="W34" s="195"/>
      <c r="X34" s="234"/>
      <c r="Y34" s="195"/>
      <c r="Z34" s="234"/>
      <c r="AA34" s="195"/>
      <c r="AB34" s="234"/>
      <c r="AC34" s="195"/>
      <c r="AD34" s="234"/>
      <c r="AE34" s="195"/>
      <c r="AF34" s="234"/>
      <c r="AG34" s="195"/>
      <c r="AH34" s="234"/>
      <c r="AI34" s="195"/>
      <c r="AJ34" s="234"/>
      <c r="AK34" s="195"/>
      <c r="AL34" s="234"/>
      <c r="AM34" s="195"/>
      <c r="AN34" s="234"/>
      <c r="AO34" s="195"/>
      <c r="AP34" s="234"/>
      <c r="AQ34" s="195"/>
      <c r="AR34" s="234"/>
      <c r="AS34" s="195"/>
      <c r="AT34" s="234"/>
      <c r="AU34" s="429">
        <f t="shared" si="0"/>
        <v>0</v>
      </c>
      <c r="AV34" s="387">
        <f t="shared" si="1"/>
        <v>0</v>
      </c>
      <c r="AW34" s="689" t="str">
        <f t="shared" si="2"/>
        <v>OK</v>
      </c>
      <c r="AX34" s="692">
        <f>'t1'!K34-'t3'!C34-'t3'!E34-'t3'!G34-'t3'!I34+'t3'!K34+'t3'!M34+'t3'!O34</f>
        <v>0</v>
      </c>
      <c r="AY34" s="693">
        <f>'t1'!L34-'t3'!D34-'t3'!F34-'t3'!H34-'t3'!J34+'t3'!L34+'t3'!N34+'t3'!P34</f>
        <v>0</v>
      </c>
      <c r="AZ34" s="3">
        <f>'t1'!M34</f>
        <v>0</v>
      </c>
    </row>
    <row r="35" spans="1:52" ht="14.25" customHeight="1" x14ac:dyDescent="0.2">
      <c r="A35" s="17" t="str">
        <f>'t1'!A35</f>
        <v>FARMACISTI CON ALTRI INCAR. PROF.LI (RAPP. ESCLUSIVO)</v>
      </c>
      <c r="B35" s="143" t="str">
        <f>'t1'!B35</f>
        <v>SD0A38</v>
      </c>
      <c r="C35" s="195"/>
      <c r="D35" s="234"/>
      <c r="E35" s="195"/>
      <c r="F35" s="234"/>
      <c r="G35" s="195"/>
      <c r="H35" s="234"/>
      <c r="I35" s="195"/>
      <c r="J35" s="234"/>
      <c r="K35" s="195"/>
      <c r="L35" s="234"/>
      <c r="M35" s="195"/>
      <c r="N35" s="234"/>
      <c r="O35" s="195"/>
      <c r="P35" s="234"/>
      <c r="Q35" s="195"/>
      <c r="R35" s="234"/>
      <c r="S35" s="195"/>
      <c r="T35" s="234"/>
      <c r="U35" s="195"/>
      <c r="V35" s="234"/>
      <c r="W35" s="195"/>
      <c r="X35" s="234"/>
      <c r="Y35" s="195"/>
      <c r="Z35" s="234"/>
      <c r="AA35" s="195"/>
      <c r="AB35" s="234"/>
      <c r="AC35" s="195"/>
      <c r="AD35" s="234"/>
      <c r="AE35" s="195"/>
      <c r="AF35" s="234"/>
      <c r="AG35" s="195"/>
      <c r="AH35" s="234"/>
      <c r="AI35" s="195"/>
      <c r="AJ35" s="234"/>
      <c r="AK35" s="195"/>
      <c r="AL35" s="234"/>
      <c r="AM35" s="195"/>
      <c r="AN35" s="234"/>
      <c r="AO35" s="195"/>
      <c r="AP35" s="234"/>
      <c r="AQ35" s="195"/>
      <c r="AR35" s="234"/>
      <c r="AS35" s="195"/>
      <c r="AT35" s="234"/>
      <c r="AU35" s="429">
        <f t="shared" si="0"/>
        <v>0</v>
      </c>
      <c r="AV35" s="387">
        <f t="shared" si="1"/>
        <v>0</v>
      </c>
      <c r="AW35" s="689" t="str">
        <f t="shared" si="2"/>
        <v>OK</v>
      </c>
      <c r="AX35" s="692">
        <f>'t1'!K35-'t3'!C35-'t3'!E35-'t3'!G35-'t3'!I35+'t3'!K35+'t3'!M35+'t3'!O35</f>
        <v>0</v>
      </c>
      <c r="AY35" s="693">
        <f>'t1'!L35-'t3'!D35-'t3'!F35-'t3'!H35-'t3'!J35+'t3'!L35+'t3'!N35+'t3'!P35</f>
        <v>0</v>
      </c>
      <c r="AZ35" s="3">
        <f>'t1'!M35</f>
        <v>0</v>
      </c>
    </row>
    <row r="36" spans="1:52" ht="14.25" customHeight="1" x14ac:dyDescent="0.2">
      <c r="A36" s="17" t="str">
        <f>'t1'!A36</f>
        <v>FARMACISTI CON ALTRI INCAR. PROF.LI (RAPP. NON ESCL.)</v>
      </c>
      <c r="B36" s="143" t="str">
        <f>'t1'!B36</f>
        <v>SD0037</v>
      </c>
      <c r="C36" s="195"/>
      <c r="D36" s="234"/>
      <c r="E36" s="195"/>
      <c r="F36" s="234"/>
      <c r="G36" s="195"/>
      <c r="H36" s="234"/>
      <c r="I36" s="195"/>
      <c r="J36" s="234"/>
      <c r="K36" s="195"/>
      <c r="L36" s="234"/>
      <c r="M36" s="195"/>
      <c r="N36" s="234"/>
      <c r="O36" s="195"/>
      <c r="P36" s="234"/>
      <c r="Q36" s="195"/>
      <c r="R36" s="234"/>
      <c r="S36" s="195"/>
      <c r="T36" s="234"/>
      <c r="U36" s="195"/>
      <c r="V36" s="234"/>
      <c r="W36" s="195"/>
      <c r="X36" s="234"/>
      <c r="Y36" s="195"/>
      <c r="Z36" s="234"/>
      <c r="AA36" s="195"/>
      <c r="AB36" s="234"/>
      <c r="AC36" s="195"/>
      <c r="AD36" s="234"/>
      <c r="AE36" s="195"/>
      <c r="AF36" s="234"/>
      <c r="AG36" s="195"/>
      <c r="AH36" s="234"/>
      <c r="AI36" s="195"/>
      <c r="AJ36" s="234"/>
      <c r="AK36" s="195"/>
      <c r="AL36" s="234"/>
      <c r="AM36" s="195"/>
      <c r="AN36" s="234"/>
      <c r="AO36" s="195"/>
      <c r="AP36" s="234"/>
      <c r="AQ36" s="195"/>
      <c r="AR36" s="234"/>
      <c r="AS36" s="195"/>
      <c r="AT36" s="234"/>
      <c r="AU36" s="429">
        <f t="shared" si="0"/>
        <v>0</v>
      </c>
      <c r="AV36" s="387">
        <f t="shared" si="1"/>
        <v>0</v>
      </c>
      <c r="AW36" s="689" t="str">
        <f t="shared" si="2"/>
        <v>OK</v>
      </c>
      <c r="AX36" s="692">
        <f>'t1'!K36-'t3'!C36-'t3'!E36-'t3'!G36-'t3'!I36+'t3'!K36+'t3'!M36+'t3'!O36</f>
        <v>0</v>
      </c>
      <c r="AY36" s="693">
        <f>'t1'!L36-'t3'!D36-'t3'!F36-'t3'!H36-'t3'!J36+'t3'!L36+'t3'!N36+'t3'!P36</f>
        <v>0</v>
      </c>
      <c r="AZ36" s="3">
        <f>'t1'!M36</f>
        <v>0</v>
      </c>
    </row>
    <row r="37" spans="1:52" ht="14.25" customHeight="1" x14ac:dyDescent="0.2">
      <c r="A37" s="17" t="str">
        <f>'t1'!A37</f>
        <v>FARMACISTI A T. DETERMINATO (ART. 15-SEPTIES D.LGS. 502/92)</v>
      </c>
      <c r="B37" s="143" t="str">
        <f>'t1'!B37</f>
        <v>SD0600</v>
      </c>
      <c r="C37" s="195"/>
      <c r="D37" s="234"/>
      <c r="E37" s="195"/>
      <c r="F37" s="234"/>
      <c r="G37" s="195"/>
      <c r="H37" s="234"/>
      <c r="I37" s="195"/>
      <c r="J37" s="234"/>
      <c r="K37" s="195"/>
      <c r="L37" s="234"/>
      <c r="M37" s="195"/>
      <c r="N37" s="234"/>
      <c r="O37" s="195"/>
      <c r="P37" s="234"/>
      <c r="Q37" s="195"/>
      <c r="R37" s="234"/>
      <c r="S37" s="195"/>
      <c r="T37" s="234"/>
      <c r="U37" s="195"/>
      <c r="V37" s="234"/>
      <c r="W37" s="195"/>
      <c r="X37" s="234"/>
      <c r="Y37" s="195"/>
      <c r="Z37" s="234"/>
      <c r="AA37" s="195"/>
      <c r="AB37" s="234"/>
      <c r="AC37" s="195"/>
      <c r="AD37" s="234"/>
      <c r="AE37" s="195"/>
      <c r="AF37" s="234"/>
      <c r="AG37" s="195"/>
      <c r="AH37" s="234"/>
      <c r="AI37" s="195"/>
      <c r="AJ37" s="234"/>
      <c r="AK37" s="195"/>
      <c r="AL37" s="234"/>
      <c r="AM37" s="195"/>
      <c r="AN37" s="234"/>
      <c r="AO37" s="195"/>
      <c r="AP37" s="234"/>
      <c r="AQ37" s="195"/>
      <c r="AR37" s="234"/>
      <c r="AS37" s="195"/>
      <c r="AT37" s="234"/>
      <c r="AU37" s="429">
        <f t="shared" si="0"/>
        <v>0</v>
      </c>
      <c r="AV37" s="387">
        <f t="shared" si="1"/>
        <v>0</v>
      </c>
      <c r="AW37" s="689" t="str">
        <f t="shared" si="2"/>
        <v>OK</v>
      </c>
      <c r="AX37" s="692">
        <f>'t1'!K37-'t3'!C37-'t3'!E37-'t3'!G37-'t3'!I37+'t3'!K37+'t3'!M37+'t3'!O37</f>
        <v>0</v>
      </c>
      <c r="AY37" s="693">
        <f>'t1'!L37-'t3'!D37-'t3'!F37-'t3'!H37-'t3'!J37+'t3'!L37+'t3'!N37+'t3'!P37</f>
        <v>0</v>
      </c>
      <c r="AZ37" s="3">
        <f>'t1'!M37</f>
        <v>0</v>
      </c>
    </row>
    <row r="38" spans="1:52" ht="14.25" customHeight="1" x14ac:dyDescent="0.2">
      <c r="A38" s="17" t="str">
        <f>'t1'!A38</f>
        <v>BIOLOGI CON INC. DI STRUTTURA COMPLESSA (RAPP. ESCLUSIVO)</v>
      </c>
      <c r="B38" s="143" t="str">
        <f>'t1'!B38</f>
        <v>SD0E13</v>
      </c>
      <c r="C38" s="195"/>
      <c r="D38" s="234"/>
      <c r="E38" s="195"/>
      <c r="F38" s="234"/>
      <c r="G38" s="195"/>
      <c r="H38" s="234"/>
      <c r="I38" s="195"/>
      <c r="J38" s="234"/>
      <c r="K38" s="195"/>
      <c r="L38" s="234"/>
      <c r="M38" s="195"/>
      <c r="N38" s="234"/>
      <c r="O38" s="195"/>
      <c r="P38" s="234"/>
      <c r="Q38" s="195"/>
      <c r="R38" s="234"/>
      <c r="S38" s="195"/>
      <c r="T38" s="234"/>
      <c r="U38" s="195"/>
      <c r="V38" s="234"/>
      <c r="W38" s="195"/>
      <c r="X38" s="234"/>
      <c r="Y38" s="195"/>
      <c r="Z38" s="234"/>
      <c r="AA38" s="195"/>
      <c r="AB38" s="234"/>
      <c r="AC38" s="195"/>
      <c r="AD38" s="234"/>
      <c r="AE38" s="195"/>
      <c r="AF38" s="234"/>
      <c r="AG38" s="195"/>
      <c r="AH38" s="234"/>
      <c r="AI38" s="195"/>
      <c r="AJ38" s="234"/>
      <c r="AK38" s="195"/>
      <c r="AL38" s="234"/>
      <c r="AM38" s="195"/>
      <c r="AN38" s="234"/>
      <c r="AO38" s="195"/>
      <c r="AP38" s="234"/>
      <c r="AQ38" s="195"/>
      <c r="AR38" s="234"/>
      <c r="AS38" s="195"/>
      <c r="AT38" s="234"/>
      <c r="AU38" s="429">
        <f t="shared" si="0"/>
        <v>0</v>
      </c>
      <c r="AV38" s="387">
        <f t="shared" si="1"/>
        <v>0</v>
      </c>
      <c r="AW38" s="689" t="str">
        <f t="shared" si="2"/>
        <v>OK</v>
      </c>
      <c r="AX38" s="692">
        <f>'t1'!K38-'t3'!C38-'t3'!E38-'t3'!G38-'t3'!I38+'t3'!K38+'t3'!M38+'t3'!O38</f>
        <v>0</v>
      </c>
      <c r="AY38" s="693">
        <f>'t1'!L38-'t3'!D38-'t3'!F38-'t3'!H38-'t3'!J38+'t3'!L38+'t3'!N38+'t3'!P38</f>
        <v>0</v>
      </c>
      <c r="AZ38" s="3">
        <f>'t1'!M38</f>
        <v>0</v>
      </c>
    </row>
    <row r="39" spans="1:52" ht="14.25" customHeight="1" x14ac:dyDescent="0.2">
      <c r="A39" s="17" t="str">
        <f>'t1'!A39</f>
        <v>BIOLOGI CON INC. DI STRUTTURA COMPLESSA (RAPP. NON ESCL.)</v>
      </c>
      <c r="B39" s="143" t="str">
        <f>'t1'!B39</f>
        <v>SD0N13</v>
      </c>
      <c r="C39" s="195"/>
      <c r="D39" s="234"/>
      <c r="E39" s="195"/>
      <c r="F39" s="234"/>
      <c r="G39" s="195"/>
      <c r="H39" s="234"/>
      <c r="I39" s="195"/>
      <c r="J39" s="234"/>
      <c r="K39" s="195"/>
      <c r="L39" s="234"/>
      <c r="M39" s="195"/>
      <c r="N39" s="234"/>
      <c r="O39" s="195"/>
      <c r="P39" s="234"/>
      <c r="Q39" s="195"/>
      <c r="R39" s="234"/>
      <c r="S39" s="195"/>
      <c r="T39" s="234"/>
      <c r="U39" s="195"/>
      <c r="V39" s="234"/>
      <c r="W39" s="195"/>
      <c r="X39" s="234"/>
      <c r="Y39" s="195"/>
      <c r="Z39" s="234"/>
      <c r="AA39" s="195"/>
      <c r="AB39" s="234"/>
      <c r="AC39" s="195"/>
      <c r="AD39" s="234"/>
      <c r="AE39" s="195"/>
      <c r="AF39" s="234"/>
      <c r="AG39" s="195"/>
      <c r="AH39" s="234"/>
      <c r="AI39" s="195"/>
      <c r="AJ39" s="234"/>
      <c r="AK39" s="195"/>
      <c r="AL39" s="234"/>
      <c r="AM39" s="195"/>
      <c r="AN39" s="234"/>
      <c r="AO39" s="195"/>
      <c r="AP39" s="234"/>
      <c r="AQ39" s="195"/>
      <c r="AR39" s="234"/>
      <c r="AS39" s="195"/>
      <c r="AT39" s="234"/>
      <c r="AU39" s="429">
        <f t="shared" si="0"/>
        <v>0</v>
      </c>
      <c r="AV39" s="387">
        <f t="shared" si="1"/>
        <v>0</v>
      </c>
      <c r="AW39" s="689" t="str">
        <f t="shared" si="2"/>
        <v>OK</v>
      </c>
      <c r="AX39" s="692">
        <f>'t1'!K39-'t3'!C39-'t3'!E39-'t3'!G39-'t3'!I39+'t3'!K39+'t3'!M39+'t3'!O39</f>
        <v>0</v>
      </c>
      <c r="AY39" s="693">
        <f>'t1'!L39-'t3'!D39-'t3'!F39-'t3'!H39-'t3'!J39+'t3'!L39+'t3'!N39+'t3'!P39</f>
        <v>0</v>
      </c>
      <c r="AZ39" s="3">
        <f>'t1'!M39</f>
        <v>0</v>
      </c>
    </row>
    <row r="40" spans="1:52" ht="14.25" customHeight="1" x14ac:dyDescent="0.2">
      <c r="A40" s="17" t="str">
        <f>'t1'!A40</f>
        <v>BIOLOGI CON INC. DI STRUTTURA SEMPLICE (RAPP. ESCLUSIVO)</v>
      </c>
      <c r="B40" s="143" t="str">
        <f>'t1'!B40</f>
        <v>SD0E12</v>
      </c>
      <c r="C40" s="195"/>
      <c r="D40" s="234"/>
      <c r="E40" s="195"/>
      <c r="F40" s="234"/>
      <c r="G40" s="195"/>
      <c r="H40" s="234"/>
      <c r="I40" s="195"/>
      <c r="J40" s="234"/>
      <c r="K40" s="195"/>
      <c r="L40" s="234"/>
      <c r="M40" s="195"/>
      <c r="N40" s="234"/>
      <c r="O40" s="195"/>
      <c r="P40" s="234"/>
      <c r="Q40" s="195"/>
      <c r="R40" s="234"/>
      <c r="S40" s="195"/>
      <c r="T40" s="234"/>
      <c r="U40" s="195"/>
      <c r="V40" s="234"/>
      <c r="W40" s="195"/>
      <c r="X40" s="234"/>
      <c r="Y40" s="195"/>
      <c r="Z40" s="234"/>
      <c r="AA40" s="195"/>
      <c r="AB40" s="234"/>
      <c r="AC40" s="195"/>
      <c r="AD40" s="234"/>
      <c r="AE40" s="195"/>
      <c r="AF40" s="234"/>
      <c r="AG40" s="195"/>
      <c r="AH40" s="234"/>
      <c r="AI40" s="195"/>
      <c r="AJ40" s="234"/>
      <c r="AK40" s="195"/>
      <c r="AL40" s="234"/>
      <c r="AM40" s="195"/>
      <c r="AN40" s="234"/>
      <c r="AO40" s="195"/>
      <c r="AP40" s="234"/>
      <c r="AQ40" s="195"/>
      <c r="AR40" s="234"/>
      <c r="AS40" s="195"/>
      <c r="AT40" s="234"/>
      <c r="AU40" s="429">
        <f t="shared" si="0"/>
        <v>0</v>
      </c>
      <c r="AV40" s="387">
        <f t="shared" si="1"/>
        <v>0</v>
      </c>
      <c r="AW40" s="689" t="str">
        <f t="shared" si="2"/>
        <v>OK</v>
      </c>
      <c r="AX40" s="692">
        <f>'t1'!K40-'t3'!C40-'t3'!E40-'t3'!G40-'t3'!I40+'t3'!K40+'t3'!M40+'t3'!O40</f>
        <v>0</v>
      </c>
      <c r="AY40" s="693">
        <f>'t1'!L40-'t3'!D40-'t3'!F40-'t3'!H40-'t3'!J40+'t3'!L40+'t3'!N40+'t3'!P40</f>
        <v>0</v>
      </c>
      <c r="AZ40" s="3">
        <f>'t1'!M40</f>
        <v>0</v>
      </c>
    </row>
    <row r="41" spans="1:52" ht="14.25" customHeight="1" x14ac:dyDescent="0.2">
      <c r="A41" s="17" t="str">
        <f>'t1'!A41</f>
        <v>BIOLOGI CON INC. DI STRUTTURA SEMPLICE (RAPP. NON ESCL.)</v>
      </c>
      <c r="B41" s="143" t="str">
        <f>'t1'!B41</f>
        <v>SD0N12</v>
      </c>
      <c r="C41" s="195"/>
      <c r="D41" s="234"/>
      <c r="E41" s="195"/>
      <c r="F41" s="234"/>
      <c r="G41" s="195"/>
      <c r="H41" s="234"/>
      <c r="I41" s="195"/>
      <c r="J41" s="234"/>
      <c r="K41" s="195"/>
      <c r="L41" s="234"/>
      <c r="M41" s="195"/>
      <c r="N41" s="234"/>
      <c r="O41" s="195"/>
      <c r="P41" s="234"/>
      <c r="Q41" s="195"/>
      <c r="R41" s="234"/>
      <c r="S41" s="195"/>
      <c r="T41" s="234"/>
      <c r="U41" s="195"/>
      <c r="V41" s="234"/>
      <c r="W41" s="195"/>
      <c r="X41" s="234"/>
      <c r="Y41" s="195"/>
      <c r="Z41" s="234"/>
      <c r="AA41" s="195"/>
      <c r="AB41" s="234"/>
      <c r="AC41" s="195"/>
      <c r="AD41" s="234"/>
      <c r="AE41" s="195"/>
      <c r="AF41" s="234"/>
      <c r="AG41" s="195"/>
      <c r="AH41" s="234"/>
      <c r="AI41" s="195"/>
      <c r="AJ41" s="234"/>
      <c r="AK41" s="195"/>
      <c r="AL41" s="234"/>
      <c r="AM41" s="195"/>
      <c r="AN41" s="234"/>
      <c r="AO41" s="195"/>
      <c r="AP41" s="234"/>
      <c r="AQ41" s="195"/>
      <c r="AR41" s="234"/>
      <c r="AS41" s="195"/>
      <c r="AT41" s="234"/>
      <c r="AU41" s="429">
        <f t="shared" si="0"/>
        <v>0</v>
      </c>
      <c r="AV41" s="387">
        <f t="shared" si="1"/>
        <v>0</v>
      </c>
      <c r="AW41" s="689" t="str">
        <f t="shared" si="2"/>
        <v>OK</v>
      </c>
      <c r="AX41" s="692">
        <f>'t1'!K41-'t3'!C41-'t3'!E41-'t3'!G41-'t3'!I41+'t3'!K41+'t3'!M41+'t3'!O41</f>
        <v>0</v>
      </c>
      <c r="AY41" s="693">
        <f>'t1'!L41-'t3'!D41-'t3'!F41-'t3'!H41-'t3'!J41+'t3'!L41+'t3'!N41+'t3'!P41</f>
        <v>0</v>
      </c>
      <c r="AZ41" s="3">
        <f>'t1'!M41</f>
        <v>0</v>
      </c>
    </row>
    <row r="42" spans="1:52" ht="14.25" customHeight="1" x14ac:dyDescent="0.2">
      <c r="A42" s="17" t="str">
        <f>'t1'!A42</f>
        <v>BIOLOGI CON ALTRI INCAR. PROF.LI (RAPP. ESCLUSIVO)</v>
      </c>
      <c r="B42" s="143" t="str">
        <f>'t1'!B42</f>
        <v>SD0A12</v>
      </c>
      <c r="C42" s="195"/>
      <c r="D42" s="234"/>
      <c r="E42" s="195"/>
      <c r="F42" s="234"/>
      <c r="G42" s="195"/>
      <c r="H42" s="234"/>
      <c r="I42" s="195"/>
      <c r="J42" s="234"/>
      <c r="K42" s="195"/>
      <c r="L42" s="234"/>
      <c r="M42" s="195"/>
      <c r="N42" s="234"/>
      <c r="O42" s="195"/>
      <c r="P42" s="234"/>
      <c r="Q42" s="195"/>
      <c r="R42" s="234"/>
      <c r="S42" s="195"/>
      <c r="T42" s="234"/>
      <c r="U42" s="195"/>
      <c r="V42" s="234"/>
      <c r="W42" s="195"/>
      <c r="X42" s="234"/>
      <c r="Y42" s="195"/>
      <c r="Z42" s="234"/>
      <c r="AA42" s="195"/>
      <c r="AB42" s="234"/>
      <c r="AC42" s="195"/>
      <c r="AD42" s="234"/>
      <c r="AE42" s="195"/>
      <c r="AF42" s="234"/>
      <c r="AG42" s="195"/>
      <c r="AH42" s="234"/>
      <c r="AI42" s="195"/>
      <c r="AJ42" s="234"/>
      <c r="AK42" s="195"/>
      <c r="AL42" s="234"/>
      <c r="AM42" s="195"/>
      <c r="AN42" s="234"/>
      <c r="AO42" s="195"/>
      <c r="AP42" s="234"/>
      <c r="AQ42" s="195"/>
      <c r="AR42" s="234"/>
      <c r="AS42" s="195"/>
      <c r="AT42" s="234"/>
      <c r="AU42" s="429">
        <f t="shared" si="0"/>
        <v>0</v>
      </c>
      <c r="AV42" s="387">
        <f t="shared" si="1"/>
        <v>0</v>
      </c>
      <c r="AW42" s="689" t="str">
        <f t="shared" si="2"/>
        <v>OK</v>
      </c>
      <c r="AX42" s="692">
        <f>'t1'!K42-'t3'!C42-'t3'!E42-'t3'!G42-'t3'!I42+'t3'!K42+'t3'!M42+'t3'!O42</f>
        <v>0</v>
      </c>
      <c r="AY42" s="693">
        <f>'t1'!L42-'t3'!D42-'t3'!F42-'t3'!H42-'t3'!J42+'t3'!L42+'t3'!N42+'t3'!P42</f>
        <v>0</v>
      </c>
      <c r="AZ42" s="3">
        <f>'t1'!M42</f>
        <v>0</v>
      </c>
    </row>
    <row r="43" spans="1:52" ht="14.25" customHeight="1" x14ac:dyDescent="0.2">
      <c r="A43" s="17" t="str">
        <f>'t1'!A43</f>
        <v>BIOLOGI CON ALTRI INCAR. PROF.LI (RAPP. NON ESCL.)</v>
      </c>
      <c r="B43" s="143" t="str">
        <f>'t1'!B43</f>
        <v>SD0011</v>
      </c>
      <c r="C43" s="195"/>
      <c r="D43" s="234"/>
      <c r="E43" s="195"/>
      <c r="F43" s="234"/>
      <c r="G43" s="195"/>
      <c r="H43" s="234"/>
      <c r="I43" s="195"/>
      <c r="J43" s="234"/>
      <c r="K43" s="195"/>
      <c r="L43" s="234"/>
      <c r="M43" s="195"/>
      <c r="N43" s="234"/>
      <c r="O43" s="195"/>
      <c r="P43" s="234"/>
      <c r="Q43" s="195"/>
      <c r="R43" s="234"/>
      <c r="S43" s="195"/>
      <c r="T43" s="234"/>
      <c r="U43" s="195"/>
      <c r="V43" s="234"/>
      <c r="W43" s="195"/>
      <c r="X43" s="234"/>
      <c r="Y43" s="195"/>
      <c r="Z43" s="234"/>
      <c r="AA43" s="195"/>
      <c r="AB43" s="234"/>
      <c r="AC43" s="195"/>
      <c r="AD43" s="234"/>
      <c r="AE43" s="195"/>
      <c r="AF43" s="234"/>
      <c r="AG43" s="195"/>
      <c r="AH43" s="234"/>
      <c r="AI43" s="195"/>
      <c r="AJ43" s="234"/>
      <c r="AK43" s="195"/>
      <c r="AL43" s="234"/>
      <c r="AM43" s="195"/>
      <c r="AN43" s="234"/>
      <c r="AO43" s="195"/>
      <c r="AP43" s="234"/>
      <c r="AQ43" s="195"/>
      <c r="AR43" s="234"/>
      <c r="AS43" s="195"/>
      <c r="AT43" s="234"/>
      <c r="AU43" s="429">
        <f t="shared" si="0"/>
        <v>0</v>
      </c>
      <c r="AV43" s="387">
        <f t="shared" si="1"/>
        <v>0</v>
      </c>
      <c r="AW43" s="689" t="str">
        <f t="shared" si="2"/>
        <v>OK</v>
      </c>
      <c r="AX43" s="692">
        <f>'t1'!K43-'t3'!C43-'t3'!E43-'t3'!G43-'t3'!I43+'t3'!K43+'t3'!M43+'t3'!O43</f>
        <v>0</v>
      </c>
      <c r="AY43" s="693">
        <f>'t1'!L43-'t3'!D43-'t3'!F43-'t3'!H43-'t3'!J43+'t3'!L43+'t3'!N43+'t3'!P43</f>
        <v>0</v>
      </c>
      <c r="AZ43" s="3">
        <f>'t1'!M43</f>
        <v>0</v>
      </c>
    </row>
    <row r="44" spans="1:52" ht="14.25" customHeight="1" x14ac:dyDescent="0.2">
      <c r="A44" s="17" t="str">
        <f>'t1'!A44</f>
        <v>BIOLOGI A T. DETERMINATO (ART. 15-SEPTIES D.LGS. 502/92)</v>
      </c>
      <c r="B44" s="143" t="str">
        <f>'t1'!B44</f>
        <v>SD0601</v>
      </c>
      <c r="C44" s="195"/>
      <c r="D44" s="234"/>
      <c r="E44" s="195"/>
      <c r="F44" s="234"/>
      <c r="G44" s="195"/>
      <c r="H44" s="234"/>
      <c r="I44" s="195"/>
      <c r="J44" s="234"/>
      <c r="K44" s="195"/>
      <c r="L44" s="234"/>
      <c r="M44" s="195"/>
      <c r="N44" s="234"/>
      <c r="O44" s="195"/>
      <c r="P44" s="234"/>
      <c r="Q44" s="195"/>
      <c r="R44" s="234"/>
      <c r="S44" s="195"/>
      <c r="T44" s="234"/>
      <c r="U44" s="195"/>
      <c r="V44" s="234"/>
      <c r="W44" s="195"/>
      <c r="X44" s="234"/>
      <c r="Y44" s="195"/>
      <c r="Z44" s="234"/>
      <c r="AA44" s="195"/>
      <c r="AB44" s="234"/>
      <c r="AC44" s="195"/>
      <c r="AD44" s="234"/>
      <c r="AE44" s="195"/>
      <c r="AF44" s="234"/>
      <c r="AG44" s="195"/>
      <c r="AH44" s="234"/>
      <c r="AI44" s="195"/>
      <c r="AJ44" s="234"/>
      <c r="AK44" s="195"/>
      <c r="AL44" s="234"/>
      <c r="AM44" s="195"/>
      <c r="AN44" s="234"/>
      <c r="AO44" s="195"/>
      <c r="AP44" s="234"/>
      <c r="AQ44" s="195"/>
      <c r="AR44" s="234"/>
      <c r="AS44" s="195"/>
      <c r="AT44" s="234"/>
      <c r="AU44" s="429">
        <f t="shared" si="0"/>
        <v>0</v>
      </c>
      <c r="AV44" s="387">
        <f t="shared" si="1"/>
        <v>0</v>
      </c>
      <c r="AW44" s="689" t="str">
        <f t="shared" si="2"/>
        <v>OK</v>
      </c>
      <c r="AX44" s="692">
        <f>'t1'!K44-'t3'!C44-'t3'!E44-'t3'!G44-'t3'!I44+'t3'!K44+'t3'!M44+'t3'!O44</f>
        <v>0</v>
      </c>
      <c r="AY44" s="693">
        <f>'t1'!L44-'t3'!D44-'t3'!F44-'t3'!H44-'t3'!J44+'t3'!L44+'t3'!N44+'t3'!P44</f>
        <v>0</v>
      </c>
      <c r="AZ44" s="3">
        <f>'t1'!M44</f>
        <v>0</v>
      </c>
    </row>
    <row r="45" spans="1:52" ht="14.25" customHeight="1" x14ac:dyDescent="0.2">
      <c r="A45" s="17" t="str">
        <f>'t1'!A45</f>
        <v>CHIMICI CON INC. DI STRUTTURA COMPLESSA (RAPP. ESCLUSIVO)</v>
      </c>
      <c r="B45" s="143" t="str">
        <f>'t1'!B45</f>
        <v>SD0E16</v>
      </c>
      <c r="C45" s="195"/>
      <c r="D45" s="234"/>
      <c r="E45" s="195"/>
      <c r="F45" s="234"/>
      <c r="G45" s="195"/>
      <c r="H45" s="234"/>
      <c r="I45" s="195"/>
      <c r="J45" s="234"/>
      <c r="K45" s="195"/>
      <c r="L45" s="234"/>
      <c r="M45" s="195"/>
      <c r="N45" s="234"/>
      <c r="O45" s="195"/>
      <c r="P45" s="234"/>
      <c r="Q45" s="195"/>
      <c r="R45" s="234"/>
      <c r="S45" s="195"/>
      <c r="T45" s="234"/>
      <c r="U45" s="195"/>
      <c r="V45" s="234"/>
      <c r="W45" s="195"/>
      <c r="X45" s="234"/>
      <c r="Y45" s="195"/>
      <c r="Z45" s="234"/>
      <c r="AA45" s="195"/>
      <c r="AB45" s="234"/>
      <c r="AC45" s="195"/>
      <c r="AD45" s="234"/>
      <c r="AE45" s="195"/>
      <c r="AF45" s="234"/>
      <c r="AG45" s="195"/>
      <c r="AH45" s="234"/>
      <c r="AI45" s="195"/>
      <c r="AJ45" s="234"/>
      <c r="AK45" s="195"/>
      <c r="AL45" s="234"/>
      <c r="AM45" s="195"/>
      <c r="AN45" s="234"/>
      <c r="AO45" s="195"/>
      <c r="AP45" s="234"/>
      <c r="AQ45" s="195"/>
      <c r="AR45" s="234"/>
      <c r="AS45" s="195"/>
      <c r="AT45" s="234"/>
      <c r="AU45" s="429">
        <f t="shared" si="0"/>
        <v>0</v>
      </c>
      <c r="AV45" s="387">
        <f t="shared" si="1"/>
        <v>0</v>
      </c>
      <c r="AW45" s="689" t="str">
        <f t="shared" si="2"/>
        <v>OK</v>
      </c>
      <c r="AX45" s="692">
        <f>'t1'!K45-'t3'!C45-'t3'!E45-'t3'!G45-'t3'!I45+'t3'!K45+'t3'!M45+'t3'!O45</f>
        <v>0</v>
      </c>
      <c r="AY45" s="693">
        <f>'t1'!L45-'t3'!D45-'t3'!F45-'t3'!H45-'t3'!J45+'t3'!L45+'t3'!N45+'t3'!P45</f>
        <v>0</v>
      </c>
      <c r="AZ45" s="3">
        <f>'t1'!M45</f>
        <v>0</v>
      </c>
    </row>
    <row r="46" spans="1:52" ht="14.25" customHeight="1" x14ac:dyDescent="0.2">
      <c r="A46" s="17" t="str">
        <f>'t1'!A46</f>
        <v>CHIMICI CON INC. DI STRUTTURA COMPLESSA (RAPP.NON ESCL.)</v>
      </c>
      <c r="B46" s="143" t="str">
        <f>'t1'!B46</f>
        <v>SD0N16</v>
      </c>
      <c r="C46" s="195"/>
      <c r="D46" s="234"/>
      <c r="E46" s="195"/>
      <c r="F46" s="234"/>
      <c r="G46" s="195"/>
      <c r="H46" s="234"/>
      <c r="I46" s="195"/>
      <c r="J46" s="234"/>
      <c r="K46" s="195"/>
      <c r="L46" s="234"/>
      <c r="M46" s="195"/>
      <c r="N46" s="234"/>
      <c r="O46" s="195"/>
      <c r="P46" s="234"/>
      <c r="Q46" s="195"/>
      <c r="R46" s="234"/>
      <c r="S46" s="195"/>
      <c r="T46" s="234"/>
      <c r="U46" s="195"/>
      <c r="V46" s="234"/>
      <c r="W46" s="195"/>
      <c r="X46" s="234"/>
      <c r="Y46" s="195"/>
      <c r="Z46" s="234"/>
      <c r="AA46" s="195"/>
      <c r="AB46" s="234"/>
      <c r="AC46" s="195"/>
      <c r="AD46" s="234"/>
      <c r="AE46" s="195"/>
      <c r="AF46" s="234"/>
      <c r="AG46" s="195"/>
      <c r="AH46" s="234"/>
      <c r="AI46" s="195"/>
      <c r="AJ46" s="234"/>
      <c r="AK46" s="195"/>
      <c r="AL46" s="234"/>
      <c r="AM46" s="195"/>
      <c r="AN46" s="234"/>
      <c r="AO46" s="195"/>
      <c r="AP46" s="234"/>
      <c r="AQ46" s="195"/>
      <c r="AR46" s="234"/>
      <c r="AS46" s="195"/>
      <c r="AT46" s="234"/>
      <c r="AU46" s="429">
        <f t="shared" si="0"/>
        <v>0</v>
      </c>
      <c r="AV46" s="387">
        <f t="shared" si="1"/>
        <v>0</v>
      </c>
      <c r="AW46" s="689" t="str">
        <f t="shared" si="2"/>
        <v>OK</v>
      </c>
      <c r="AX46" s="692">
        <f>'t1'!K46-'t3'!C46-'t3'!E46-'t3'!G46-'t3'!I46+'t3'!K46+'t3'!M46+'t3'!O46</f>
        <v>0</v>
      </c>
      <c r="AY46" s="693">
        <f>'t1'!L46-'t3'!D46-'t3'!F46-'t3'!H46-'t3'!J46+'t3'!L46+'t3'!N46+'t3'!P46</f>
        <v>0</v>
      </c>
      <c r="AZ46" s="3">
        <f>'t1'!M46</f>
        <v>0</v>
      </c>
    </row>
    <row r="47" spans="1:52" ht="14.25" customHeight="1" x14ac:dyDescent="0.2">
      <c r="A47" s="17" t="str">
        <f>'t1'!A47</f>
        <v>CHIMICI CON INC. DI STRUTTURA SEMPLICE (RAPP. ESCLUSIVO)</v>
      </c>
      <c r="B47" s="143" t="str">
        <f>'t1'!B47</f>
        <v>SD0E15</v>
      </c>
      <c r="C47" s="195"/>
      <c r="D47" s="234"/>
      <c r="E47" s="195"/>
      <c r="F47" s="234"/>
      <c r="G47" s="195"/>
      <c r="H47" s="234"/>
      <c r="I47" s="195"/>
      <c r="J47" s="234"/>
      <c r="K47" s="195"/>
      <c r="L47" s="234"/>
      <c r="M47" s="195"/>
      <c r="N47" s="234"/>
      <c r="O47" s="195"/>
      <c r="P47" s="234"/>
      <c r="Q47" s="195"/>
      <c r="R47" s="234"/>
      <c r="S47" s="195"/>
      <c r="T47" s="234"/>
      <c r="U47" s="195"/>
      <c r="V47" s="234"/>
      <c r="W47" s="195"/>
      <c r="X47" s="234"/>
      <c r="Y47" s="195"/>
      <c r="Z47" s="234"/>
      <c r="AA47" s="195"/>
      <c r="AB47" s="234"/>
      <c r="AC47" s="195"/>
      <c r="AD47" s="234"/>
      <c r="AE47" s="195"/>
      <c r="AF47" s="234"/>
      <c r="AG47" s="195"/>
      <c r="AH47" s="234"/>
      <c r="AI47" s="195"/>
      <c r="AJ47" s="234"/>
      <c r="AK47" s="195"/>
      <c r="AL47" s="234"/>
      <c r="AM47" s="195"/>
      <c r="AN47" s="234"/>
      <c r="AO47" s="195"/>
      <c r="AP47" s="234"/>
      <c r="AQ47" s="195"/>
      <c r="AR47" s="234"/>
      <c r="AS47" s="195"/>
      <c r="AT47" s="234"/>
      <c r="AU47" s="429">
        <f t="shared" si="0"/>
        <v>0</v>
      </c>
      <c r="AV47" s="387">
        <f t="shared" si="1"/>
        <v>0</v>
      </c>
      <c r="AW47" s="689" t="str">
        <f t="shared" si="2"/>
        <v>OK</v>
      </c>
      <c r="AX47" s="692">
        <f>'t1'!K47-'t3'!C47-'t3'!E47-'t3'!G47-'t3'!I47+'t3'!K47+'t3'!M47+'t3'!O47</f>
        <v>0</v>
      </c>
      <c r="AY47" s="693">
        <f>'t1'!L47-'t3'!D47-'t3'!F47-'t3'!H47-'t3'!J47+'t3'!L47+'t3'!N47+'t3'!P47</f>
        <v>0</v>
      </c>
      <c r="AZ47" s="3">
        <f>'t1'!M47</f>
        <v>0</v>
      </c>
    </row>
    <row r="48" spans="1:52" ht="14.25" customHeight="1" x14ac:dyDescent="0.2">
      <c r="A48" s="17" t="str">
        <f>'t1'!A48</f>
        <v>CHIMICI CON INC. DI STRUTTURA SEMPLICE (RAPP. NON ESCL.)</v>
      </c>
      <c r="B48" s="143" t="str">
        <f>'t1'!B48</f>
        <v>SD0N15</v>
      </c>
      <c r="C48" s="195"/>
      <c r="D48" s="234"/>
      <c r="E48" s="195"/>
      <c r="F48" s="234"/>
      <c r="G48" s="195"/>
      <c r="H48" s="234"/>
      <c r="I48" s="195"/>
      <c r="J48" s="234"/>
      <c r="K48" s="195"/>
      <c r="L48" s="234"/>
      <c r="M48" s="195"/>
      <c r="N48" s="234"/>
      <c r="O48" s="195"/>
      <c r="P48" s="234"/>
      <c r="Q48" s="195"/>
      <c r="R48" s="234"/>
      <c r="S48" s="195"/>
      <c r="T48" s="234"/>
      <c r="U48" s="195"/>
      <c r="V48" s="234"/>
      <c r="W48" s="195"/>
      <c r="X48" s="234"/>
      <c r="Y48" s="195"/>
      <c r="Z48" s="234"/>
      <c r="AA48" s="195"/>
      <c r="AB48" s="234"/>
      <c r="AC48" s="195"/>
      <c r="AD48" s="234"/>
      <c r="AE48" s="195"/>
      <c r="AF48" s="234"/>
      <c r="AG48" s="195"/>
      <c r="AH48" s="234"/>
      <c r="AI48" s="195"/>
      <c r="AJ48" s="234"/>
      <c r="AK48" s="195"/>
      <c r="AL48" s="234"/>
      <c r="AM48" s="195"/>
      <c r="AN48" s="234"/>
      <c r="AO48" s="195"/>
      <c r="AP48" s="234"/>
      <c r="AQ48" s="195"/>
      <c r="AR48" s="234"/>
      <c r="AS48" s="195"/>
      <c r="AT48" s="234"/>
      <c r="AU48" s="429">
        <f t="shared" si="0"/>
        <v>0</v>
      </c>
      <c r="AV48" s="387">
        <f t="shared" si="1"/>
        <v>0</v>
      </c>
      <c r="AW48" s="689" t="str">
        <f t="shared" si="2"/>
        <v>OK</v>
      </c>
      <c r="AX48" s="692">
        <f>'t1'!K48-'t3'!C48-'t3'!E48-'t3'!G48-'t3'!I48+'t3'!K48+'t3'!M48+'t3'!O48</f>
        <v>0</v>
      </c>
      <c r="AY48" s="693">
        <f>'t1'!L48-'t3'!D48-'t3'!F48-'t3'!H48-'t3'!J48+'t3'!L48+'t3'!N48+'t3'!P48</f>
        <v>0</v>
      </c>
      <c r="AZ48" s="3">
        <f>'t1'!M48</f>
        <v>0</v>
      </c>
    </row>
    <row r="49" spans="1:52" ht="14.25" customHeight="1" x14ac:dyDescent="0.2">
      <c r="A49" s="17" t="str">
        <f>'t1'!A49</f>
        <v>CHIMICI CON ALTRI INCAR. PROF.LI (RAPP. ESCLUSIVO)</v>
      </c>
      <c r="B49" s="143" t="str">
        <f>'t1'!B49</f>
        <v>SD0A15</v>
      </c>
      <c r="C49" s="195"/>
      <c r="D49" s="234"/>
      <c r="E49" s="195"/>
      <c r="F49" s="234"/>
      <c r="G49" s="195"/>
      <c r="H49" s="234"/>
      <c r="I49" s="195"/>
      <c r="J49" s="234"/>
      <c r="K49" s="195"/>
      <c r="L49" s="234"/>
      <c r="M49" s="195"/>
      <c r="N49" s="234"/>
      <c r="O49" s="195"/>
      <c r="P49" s="234"/>
      <c r="Q49" s="195"/>
      <c r="R49" s="234"/>
      <c r="S49" s="195"/>
      <c r="T49" s="234"/>
      <c r="U49" s="195"/>
      <c r="V49" s="234"/>
      <c r="W49" s="195"/>
      <c r="X49" s="234"/>
      <c r="Y49" s="195"/>
      <c r="Z49" s="234"/>
      <c r="AA49" s="195"/>
      <c r="AB49" s="234"/>
      <c r="AC49" s="195"/>
      <c r="AD49" s="234"/>
      <c r="AE49" s="195"/>
      <c r="AF49" s="234"/>
      <c r="AG49" s="195"/>
      <c r="AH49" s="234"/>
      <c r="AI49" s="195"/>
      <c r="AJ49" s="234"/>
      <c r="AK49" s="195"/>
      <c r="AL49" s="234"/>
      <c r="AM49" s="195"/>
      <c r="AN49" s="234"/>
      <c r="AO49" s="195"/>
      <c r="AP49" s="234"/>
      <c r="AQ49" s="195"/>
      <c r="AR49" s="234"/>
      <c r="AS49" s="195"/>
      <c r="AT49" s="234"/>
      <c r="AU49" s="429">
        <f t="shared" si="0"/>
        <v>0</v>
      </c>
      <c r="AV49" s="387">
        <f t="shared" si="1"/>
        <v>0</v>
      </c>
      <c r="AW49" s="689" t="str">
        <f t="shared" si="2"/>
        <v>OK</v>
      </c>
      <c r="AX49" s="692">
        <f>'t1'!K49-'t3'!C49-'t3'!E49-'t3'!G49-'t3'!I49+'t3'!K49+'t3'!M49+'t3'!O49</f>
        <v>0</v>
      </c>
      <c r="AY49" s="693">
        <f>'t1'!L49-'t3'!D49-'t3'!F49-'t3'!H49-'t3'!J49+'t3'!L49+'t3'!N49+'t3'!P49</f>
        <v>0</v>
      </c>
      <c r="AZ49" s="3">
        <f>'t1'!M49</f>
        <v>0</v>
      </c>
    </row>
    <row r="50" spans="1:52" ht="14.25" customHeight="1" x14ac:dyDescent="0.2">
      <c r="A50" s="17" t="str">
        <f>'t1'!A50</f>
        <v>CHIMICI CON ALTRI INCAR. PROF.LI (RAPP. NON ESCL.)</v>
      </c>
      <c r="B50" s="143" t="str">
        <f>'t1'!B50</f>
        <v>SD0014</v>
      </c>
      <c r="C50" s="195"/>
      <c r="D50" s="234"/>
      <c r="E50" s="195"/>
      <c r="F50" s="234"/>
      <c r="G50" s="195"/>
      <c r="H50" s="234"/>
      <c r="I50" s="195"/>
      <c r="J50" s="234"/>
      <c r="K50" s="195"/>
      <c r="L50" s="234"/>
      <c r="M50" s="195"/>
      <c r="N50" s="234"/>
      <c r="O50" s="195"/>
      <c r="P50" s="234"/>
      <c r="Q50" s="195"/>
      <c r="R50" s="234"/>
      <c r="S50" s="195"/>
      <c r="T50" s="234"/>
      <c r="U50" s="195"/>
      <c r="V50" s="234"/>
      <c r="W50" s="195"/>
      <c r="X50" s="234"/>
      <c r="Y50" s="195"/>
      <c r="Z50" s="234"/>
      <c r="AA50" s="195"/>
      <c r="AB50" s="234"/>
      <c r="AC50" s="195"/>
      <c r="AD50" s="234"/>
      <c r="AE50" s="195"/>
      <c r="AF50" s="234"/>
      <c r="AG50" s="195"/>
      <c r="AH50" s="234"/>
      <c r="AI50" s="195"/>
      <c r="AJ50" s="234"/>
      <c r="AK50" s="195"/>
      <c r="AL50" s="234"/>
      <c r="AM50" s="195"/>
      <c r="AN50" s="234"/>
      <c r="AO50" s="195"/>
      <c r="AP50" s="234"/>
      <c r="AQ50" s="195"/>
      <c r="AR50" s="234"/>
      <c r="AS50" s="195"/>
      <c r="AT50" s="234"/>
      <c r="AU50" s="429">
        <f t="shared" si="0"/>
        <v>0</v>
      </c>
      <c r="AV50" s="387">
        <f t="shared" si="1"/>
        <v>0</v>
      </c>
      <c r="AW50" s="689" t="str">
        <f t="shared" si="2"/>
        <v>OK</v>
      </c>
      <c r="AX50" s="692">
        <f>'t1'!K50-'t3'!C50-'t3'!E50-'t3'!G50-'t3'!I50+'t3'!K50+'t3'!M50+'t3'!O50</f>
        <v>0</v>
      </c>
      <c r="AY50" s="693">
        <f>'t1'!L50-'t3'!D50-'t3'!F50-'t3'!H50-'t3'!J50+'t3'!L50+'t3'!N50+'t3'!P50</f>
        <v>0</v>
      </c>
      <c r="AZ50" s="3">
        <f>'t1'!M50</f>
        <v>0</v>
      </c>
    </row>
    <row r="51" spans="1:52" ht="14.25" customHeight="1" x14ac:dyDescent="0.2">
      <c r="A51" s="17" t="str">
        <f>'t1'!A51</f>
        <v>CHIMICI A T. DETERMINATO (ART. 15-SEPTIES D.LGS. 502/92)</v>
      </c>
      <c r="B51" s="143" t="str">
        <f>'t1'!B51</f>
        <v>SD0602</v>
      </c>
      <c r="C51" s="195"/>
      <c r="D51" s="234"/>
      <c r="E51" s="195"/>
      <c r="F51" s="234"/>
      <c r="G51" s="195"/>
      <c r="H51" s="234"/>
      <c r="I51" s="195"/>
      <c r="J51" s="234"/>
      <c r="K51" s="195"/>
      <c r="L51" s="234"/>
      <c r="M51" s="195"/>
      <c r="N51" s="234"/>
      <c r="O51" s="195"/>
      <c r="P51" s="234"/>
      <c r="Q51" s="195"/>
      <c r="R51" s="234"/>
      <c r="S51" s="195"/>
      <c r="T51" s="234"/>
      <c r="U51" s="195"/>
      <c r="V51" s="234"/>
      <c r="W51" s="195"/>
      <c r="X51" s="234"/>
      <c r="Y51" s="195"/>
      <c r="Z51" s="234"/>
      <c r="AA51" s="195"/>
      <c r="AB51" s="234"/>
      <c r="AC51" s="195"/>
      <c r="AD51" s="234"/>
      <c r="AE51" s="195"/>
      <c r="AF51" s="234"/>
      <c r="AG51" s="195"/>
      <c r="AH51" s="234"/>
      <c r="AI51" s="195"/>
      <c r="AJ51" s="234"/>
      <c r="AK51" s="195"/>
      <c r="AL51" s="234"/>
      <c r="AM51" s="195"/>
      <c r="AN51" s="234"/>
      <c r="AO51" s="195"/>
      <c r="AP51" s="234"/>
      <c r="AQ51" s="195"/>
      <c r="AR51" s="234"/>
      <c r="AS51" s="195"/>
      <c r="AT51" s="234"/>
      <c r="AU51" s="429">
        <f t="shared" si="0"/>
        <v>0</v>
      </c>
      <c r="AV51" s="387">
        <f t="shared" si="1"/>
        <v>0</v>
      </c>
      <c r="AW51" s="689" t="str">
        <f t="shared" si="2"/>
        <v>OK</v>
      </c>
      <c r="AX51" s="692">
        <f>'t1'!K51-'t3'!C51-'t3'!E51-'t3'!G51-'t3'!I51+'t3'!K51+'t3'!M51+'t3'!O51</f>
        <v>0</v>
      </c>
      <c r="AY51" s="693">
        <f>'t1'!L51-'t3'!D51-'t3'!F51-'t3'!H51-'t3'!J51+'t3'!L51+'t3'!N51+'t3'!P51</f>
        <v>0</v>
      </c>
      <c r="AZ51" s="3">
        <f>'t1'!M51</f>
        <v>0</v>
      </c>
    </row>
    <row r="52" spans="1:52" ht="14.25" customHeight="1" x14ac:dyDescent="0.2">
      <c r="A52" s="17" t="str">
        <f>'t1'!A52</f>
        <v>FISICI CON INC. DI STRUTTURA COMPLESSA (RAPP. ESCLUSIVO)</v>
      </c>
      <c r="B52" s="143" t="str">
        <f>'t1'!B52</f>
        <v>SD0E42</v>
      </c>
      <c r="C52" s="195"/>
      <c r="D52" s="234"/>
      <c r="E52" s="195"/>
      <c r="F52" s="234"/>
      <c r="G52" s="195"/>
      <c r="H52" s="234"/>
      <c r="I52" s="195"/>
      <c r="J52" s="234"/>
      <c r="K52" s="195"/>
      <c r="L52" s="234"/>
      <c r="M52" s="195"/>
      <c r="N52" s="234"/>
      <c r="O52" s="195"/>
      <c r="P52" s="234"/>
      <c r="Q52" s="195"/>
      <c r="R52" s="234"/>
      <c r="S52" s="195"/>
      <c r="T52" s="234"/>
      <c r="U52" s="195"/>
      <c r="V52" s="234"/>
      <c r="W52" s="195"/>
      <c r="X52" s="234"/>
      <c r="Y52" s="195"/>
      <c r="Z52" s="234"/>
      <c r="AA52" s="195"/>
      <c r="AB52" s="234"/>
      <c r="AC52" s="195"/>
      <c r="AD52" s="234"/>
      <c r="AE52" s="195"/>
      <c r="AF52" s="234"/>
      <c r="AG52" s="195"/>
      <c r="AH52" s="234"/>
      <c r="AI52" s="195"/>
      <c r="AJ52" s="234"/>
      <c r="AK52" s="195"/>
      <c r="AL52" s="234"/>
      <c r="AM52" s="195"/>
      <c r="AN52" s="234"/>
      <c r="AO52" s="195"/>
      <c r="AP52" s="234"/>
      <c r="AQ52" s="195"/>
      <c r="AR52" s="234"/>
      <c r="AS52" s="195"/>
      <c r="AT52" s="234"/>
      <c r="AU52" s="429">
        <f t="shared" si="0"/>
        <v>0</v>
      </c>
      <c r="AV52" s="387">
        <f t="shared" si="1"/>
        <v>0</v>
      </c>
      <c r="AW52" s="689" t="str">
        <f t="shared" si="2"/>
        <v>OK</v>
      </c>
      <c r="AX52" s="692">
        <f>'t1'!K52-'t3'!C52-'t3'!E52-'t3'!G52-'t3'!I52+'t3'!K52+'t3'!M52+'t3'!O52</f>
        <v>0</v>
      </c>
      <c r="AY52" s="693">
        <f>'t1'!L52-'t3'!D52-'t3'!F52-'t3'!H52-'t3'!J52+'t3'!L52+'t3'!N52+'t3'!P52</f>
        <v>0</v>
      </c>
      <c r="AZ52" s="3">
        <f>'t1'!M52</f>
        <v>0</v>
      </c>
    </row>
    <row r="53" spans="1:52" ht="14.25" customHeight="1" x14ac:dyDescent="0.2">
      <c r="A53" s="17" t="str">
        <f>'t1'!A53</f>
        <v>FISICI CON INC. DI STRUTTURA COMPLESSA (RAPP. NON ESCL.)</v>
      </c>
      <c r="B53" s="143" t="str">
        <f>'t1'!B53</f>
        <v>SD0N42</v>
      </c>
      <c r="C53" s="195"/>
      <c r="D53" s="234"/>
      <c r="E53" s="195"/>
      <c r="F53" s="234"/>
      <c r="G53" s="195"/>
      <c r="H53" s="234"/>
      <c r="I53" s="195"/>
      <c r="J53" s="234"/>
      <c r="K53" s="195"/>
      <c r="L53" s="234"/>
      <c r="M53" s="195"/>
      <c r="N53" s="234"/>
      <c r="O53" s="195"/>
      <c r="P53" s="234"/>
      <c r="Q53" s="195"/>
      <c r="R53" s="234"/>
      <c r="S53" s="195"/>
      <c r="T53" s="234"/>
      <c r="U53" s="195"/>
      <c r="V53" s="234"/>
      <c r="W53" s="195"/>
      <c r="X53" s="234"/>
      <c r="Y53" s="195"/>
      <c r="Z53" s="234"/>
      <c r="AA53" s="195"/>
      <c r="AB53" s="234"/>
      <c r="AC53" s="195"/>
      <c r="AD53" s="234"/>
      <c r="AE53" s="195"/>
      <c r="AF53" s="234"/>
      <c r="AG53" s="195"/>
      <c r="AH53" s="234"/>
      <c r="AI53" s="195"/>
      <c r="AJ53" s="234"/>
      <c r="AK53" s="195"/>
      <c r="AL53" s="234"/>
      <c r="AM53" s="195"/>
      <c r="AN53" s="234"/>
      <c r="AO53" s="195"/>
      <c r="AP53" s="234"/>
      <c r="AQ53" s="195"/>
      <c r="AR53" s="234"/>
      <c r="AS53" s="195"/>
      <c r="AT53" s="234"/>
      <c r="AU53" s="429">
        <f t="shared" si="0"/>
        <v>0</v>
      </c>
      <c r="AV53" s="387">
        <f t="shared" si="1"/>
        <v>0</v>
      </c>
      <c r="AW53" s="689" t="str">
        <f t="shared" si="2"/>
        <v>OK</v>
      </c>
      <c r="AX53" s="692">
        <f>'t1'!K53-'t3'!C53-'t3'!E53-'t3'!G53-'t3'!I53+'t3'!K53+'t3'!M53+'t3'!O53</f>
        <v>0</v>
      </c>
      <c r="AY53" s="693">
        <f>'t1'!L53-'t3'!D53-'t3'!F53-'t3'!H53-'t3'!J53+'t3'!L53+'t3'!N53+'t3'!P53</f>
        <v>0</v>
      </c>
      <c r="AZ53" s="3">
        <f>'t1'!M53</f>
        <v>0</v>
      </c>
    </row>
    <row r="54" spans="1:52" ht="14.25" customHeight="1" x14ac:dyDescent="0.2">
      <c r="A54" s="17" t="str">
        <f>'t1'!A54</f>
        <v>FISICI CON INC. DI STRUTTURA SEMPLICE (RAPP. ESCLUSIVO)</v>
      </c>
      <c r="B54" s="143" t="str">
        <f>'t1'!B54</f>
        <v>SD0E41</v>
      </c>
      <c r="C54" s="195"/>
      <c r="D54" s="234"/>
      <c r="E54" s="195"/>
      <c r="F54" s="234"/>
      <c r="G54" s="195"/>
      <c r="H54" s="234"/>
      <c r="I54" s="195"/>
      <c r="J54" s="234"/>
      <c r="K54" s="195"/>
      <c r="L54" s="234"/>
      <c r="M54" s="195"/>
      <c r="N54" s="234"/>
      <c r="O54" s="195"/>
      <c r="P54" s="234"/>
      <c r="Q54" s="195"/>
      <c r="R54" s="234"/>
      <c r="S54" s="195"/>
      <c r="T54" s="234"/>
      <c r="U54" s="195"/>
      <c r="V54" s="234"/>
      <c r="W54" s="195"/>
      <c r="X54" s="234"/>
      <c r="Y54" s="195"/>
      <c r="Z54" s="234"/>
      <c r="AA54" s="195"/>
      <c r="AB54" s="234"/>
      <c r="AC54" s="195"/>
      <c r="AD54" s="234"/>
      <c r="AE54" s="195"/>
      <c r="AF54" s="234"/>
      <c r="AG54" s="195"/>
      <c r="AH54" s="234"/>
      <c r="AI54" s="195"/>
      <c r="AJ54" s="234"/>
      <c r="AK54" s="195"/>
      <c r="AL54" s="234"/>
      <c r="AM54" s="195"/>
      <c r="AN54" s="234"/>
      <c r="AO54" s="195"/>
      <c r="AP54" s="234"/>
      <c r="AQ54" s="195"/>
      <c r="AR54" s="234"/>
      <c r="AS54" s="195"/>
      <c r="AT54" s="234"/>
      <c r="AU54" s="429">
        <f t="shared" si="0"/>
        <v>0</v>
      </c>
      <c r="AV54" s="387">
        <f t="shared" si="1"/>
        <v>0</v>
      </c>
      <c r="AW54" s="689" t="str">
        <f t="shared" si="2"/>
        <v>OK</v>
      </c>
      <c r="AX54" s="692">
        <f>'t1'!K54-'t3'!C54-'t3'!E54-'t3'!G54-'t3'!I54+'t3'!K54+'t3'!M54+'t3'!O54</f>
        <v>0</v>
      </c>
      <c r="AY54" s="693">
        <f>'t1'!L54-'t3'!D54-'t3'!F54-'t3'!H54-'t3'!J54+'t3'!L54+'t3'!N54+'t3'!P54</f>
        <v>0</v>
      </c>
      <c r="AZ54" s="3">
        <f>'t1'!M54</f>
        <v>0</v>
      </c>
    </row>
    <row r="55" spans="1:52" ht="14.25" customHeight="1" x14ac:dyDescent="0.2">
      <c r="A55" s="17" t="str">
        <f>'t1'!A55</f>
        <v>FISICI CON INC. DI STRUTTURA SEMPLICE (RAPP. NON ESCL.)</v>
      </c>
      <c r="B55" s="143" t="str">
        <f>'t1'!B55</f>
        <v>SD0N41</v>
      </c>
      <c r="C55" s="195"/>
      <c r="D55" s="234"/>
      <c r="E55" s="195"/>
      <c r="F55" s="234"/>
      <c r="G55" s="195"/>
      <c r="H55" s="234"/>
      <c r="I55" s="195"/>
      <c r="J55" s="234"/>
      <c r="K55" s="195"/>
      <c r="L55" s="234"/>
      <c r="M55" s="195"/>
      <c r="N55" s="234"/>
      <c r="O55" s="195"/>
      <c r="P55" s="234"/>
      <c r="Q55" s="195"/>
      <c r="R55" s="234"/>
      <c r="S55" s="195"/>
      <c r="T55" s="234"/>
      <c r="U55" s="195"/>
      <c r="V55" s="234"/>
      <c r="W55" s="195"/>
      <c r="X55" s="234"/>
      <c r="Y55" s="195"/>
      <c r="Z55" s="234"/>
      <c r="AA55" s="195"/>
      <c r="AB55" s="234"/>
      <c r="AC55" s="195"/>
      <c r="AD55" s="234"/>
      <c r="AE55" s="195"/>
      <c r="AF55" s="234"/>
      <c r="AG55" s="195"/>
      <c r="AH55" s="234"/>
      <c r="AI55" s="195"/>
      <c r="AJ55" s="234"/>
      <c r="AK55" s="195"/>
      <c r="AL55" s="234"/>
      <c r="AM55" s="195"/>
      <c r="AN55" s="234"/>
      <c r="AO55" s="195"/>
      <c r="AP55" s="234"/>
      <c r="AQ55" s="195"/>
      <c r="AR55" s="234"/>
      <c r="AS55" s="195"/>
      <c r="AT55" s="234"/>
      <c r="AU55" s="429">
        <f t="shared" si="0"/>
        <v>0</v>
      </c>
      <c r="AV55" s="387">
        <f t="shared" si="1"/>
        <v>0</v>
      </c>
      <c r="AW55" s="689" t="str">
        <f t="shared" si="2"/>
        <v>OK</v>
      </c>
      <c r="AX55" s="692">
        <f>'t1'!K55-'t3'!C55-'t3'!E55-'t3'!G55-'t3'!I55+'t3'!K55+'t3'!M55+'t3'!O55</f>
        <v>0</v>
      </c>
      <c r="AY55" s="693">
        <f>'t1'!L55-'t3'!D55-'t3'!F55-'t3'!H55-'t3'!J55+'t3'!L55+'t3'!N55+'t3'!P55</f>
        <v>0</v>
      </c>
      <c r="AZ55" s="3">
        <f>'t1'!M55</f>
        <v>0</v>
      </c>
    </row>
    <row r="56" spans="1:52" ht="14.25" customHeight="1" x14ac:dyDescent="0.2">
      <c r="A56" s="17" t="str">
        <f>'t1'!A56</f>
        <v>FISICI CON ALTRI INCAR. PROF.LI (RAPP. ESCLUSIVO)</v>
      </c>
      <c r="B56" s="143" t="str">
        <f>'t1'!B56</f>
        <v>SD0A41</v>
      </c>
      <c r="C56" s="195"/>
      <c r="D56" s="234"/>
      <c r="E56" s="195"/>
      <c r="F56" s="234"/>
      <c r="G56" s="195"/>
      <c r="H56" s="234"/>
      <c r="I56" s="195"/>
      <c r="J56" s="234"/>
      <c r="K56" s="195"/>
      <c r="L56" s="234"/>
      <c r="M56" s="195"/>
      <c r="N56" s="234"/>
      <c r="O56" s="195"/>
      <c r="P56" s="234"/>
      <c r="Q56" s="195"/>
      <c r="R56" s="234"/>
      <c r="S56" s="195"/>
      <c r="T56" s="234"/>
      <c r="U56" s="195"/>
      <c r="V56" s="234"/>
      <c r="W56" s="195"/>
      <c r="X56" s="234"/>
      <c r="Y56" s="195"/>
      <c r="Z56" s="234"/>
      <c r="AA56" s="195"/>
      <c r="AB56" s="234"/>
      <c r="AC56" s="195"/>
      <c r="AD56" s="234"/>
      <c r="AE56" s="195"/>
      <c r="AF56" s="234"/>
      <c r="AG56" s="195"/>
      <c r="AH56" s="234"/>
      <c r="AI56" s="195"/>
      <c r="AJ56" s="234"/>
      <c r="AK56" s="195"/>
      <c r="AL56" s="234"/>
      <c r="AM56" s="195"/>
      <c r="AN56" s="234"/>
      <c r="AO56" s="195"/>
      <c r="AP56" s="234"/>
      <c r="AQ56" s="195"/>
      <c r="AR56" s="234"/>
      <c r="AS56" s="195"/>
      <c r="AT56" s="234"/>
      <c r="AU56" s="429">
        <f t="shared" si="0"/>
        <v>0</v>
      </c>
      <c r="AV56" s="387">
        <f t="shared" si="1"/>
        <v>0</v>
      </c>
      <c r="AW56" s="689" t="str">
        <f t="shared" si="2"/>
        <v>OK</v>
      </c>
      <c r="AX56" s="692">
        <f>'t1'!K56-'t3'!C56-'t3'!E56-'t3'!G56-'t3'!I56+'t3'!K56+'t3'!M56+'t3'!O56</f>
        <v>0</v>
      </c>
      <c r="AY56" s="693">
        <f>'t1'!L56-'t3'!D56-'t3'!F56-'t3'!H56-'t3'!J56+'t3'!L56+'t3'!N56+'t3'!P56</f>
        <v>0</v>
      </c>
      <c r="AZ56" s="3">
        <f>'t1'!M56</f>
        <v>0</v>
      </c>
    </row>
    <row r="57" spans="1:52" ht="14.25" customHeight="1" x14ac:dyDescent="0.2">
      <c r="A57" s="17" t="str">
        <f>'t1'!A57</f>
        <v>FISICI CON ALTRI INCAR. PROF.LI (RAPP. NON ESCL.)</v>
      </c>
      <c r="B57" s="143" t="str">
        <f>'t1'!B57</f>
        <v>SD0040</v>
      </c>
      <c r="C57" s="195"/>
      <c r="D57" s="234"/>
      <c r="E57" s="195"/>
      <c r="F57" s="234"/>
      <c r="G57" s="195"/>
      <c r="H57" s="234"/>
      <c r="I57" s="195"/>
      <c r="J57" s="234"/>
      <c r="K57" s="195"/>
      <c r="L57" s="234"/>
      <c r="M57" s="195"/>
      <c r="N57" s="234"/>
      <c r="O57" s="195"/>
      <c r="P57" s="234"/>
      <c r="Q57" s="195"/>
      <c r="R57" s="234"/>
      <c r="S57" s="195"/>
      <c r="T57" s="234"/>
      <c r="U57" s="195"/>
      <c r="V57" s="234"/>
      <c r="W57" s="195"/>
      <c r="X57" s="234"/>
      <c r="Y57" s="195"/>
      <c r="Z57" s="234"/>
      <c r="AA57" s="195"/>
      <c r="AB57" s="234"/>
      <c r="AC57" s="195"/>
      <c r="AD57" s="234"/>
      <c r="AE57" s="195"/>
      <c r="AF57" s="234"/>
      <c r="AG57" s="195"/>
      <c r="AH57" s="234"/>
      <c r="AI57" s="195"/>
      <c r="AJ57" s="234"/>
      <c r="AK57" s="195"/>
      <c r="AL57" s="234"/>
      <c r="AM57" s="195"/>
      <c r="AN57" s="234"/>
      <c r="AO57" s="195"/>
      <c r="AP57" s="234"/>
      <c r="AQ57" s="195"/>
      <c r="AR57" s="234"/>
      <c r="AS57" s="195"/>
      <c r="AT57" s="234"/>
      <c r="AU57" s="429">
        <f t="shared" si="0"/>
        <v>0</v>
      </c>
      <c r="AV57" s="387">
        <f t="shared" si="1"/>
        <v>0</v>
      </c>
      <c r="AW57" s="689" t="str">
        <f t="shared" si="2"/>
        <v>OK</v>
      </c>
      <c r="AX57" s="692">
        <f>'t1'!K57-'t3'!C57-'t3'!E57-'t3'!G57-'t3'!I57+'t3'!K57+'t3'!M57+'t3'!O57</f>
        <v>0</v>
      </c>
      <c r="AY57" s="693">
        <f>'t1'!L57-'t3'!D57-'t3'!F57-'t3'!H57-'t3'!J57+'t3'!L57+'t3'!N57+'t3'!P57</f>
        <v>0</v>
      </c>
      <c r="AZ57" s="3">
        <f>'t1'!M57</f>
        <v>0</v>
      </c>
    </row>
    <row r="58" spans="1:52" ht="14.25" customHeight="1" x14ac:dyDescent="0.2">
      <c r="A58" s="17" t="str">
        <f>'t1'!A58</f>
        <v>FISICI A T. DETERMINATO (ART. 15-SEPTIES D.LGS. 502/92)</v>
      </c>
      <c r="B58" s="143" t="str">
        <f>'t1'!B58</f>
        <v>SD0603</v>
      </c>
      <c r="C58" s="195"/>
      <c r="D58" s="234"/>
      <c r="E58" s="195"/>
      <c r="F58" s="234"/>
      <c r="G58" s="195"/>
      <c r="H58" s="234"/>
      <c r="I58" s="195"/>
      <c r="J58" s="234"/>
      <c r="K58" s="195"/>
      <c r="L58" s="234"/>
      <c r="M58" s="195"/>
      <c r="N58" s="234"/>
      <c r="O58" s="195"/>
      <c r="P58" s="234"/>
      <c r="Q58" s="195"/>
      <c r="R58" s="234"/>
      <c r="S58" s="195"/>
      <c r="T58" s="234"/>
      <c r="U58" s="195"/>
      <c r="V58" s="234"/>
      <c r="W58" s="195"/>
      <c r="X58" s="234"/>
      <c r="Y58" s="195"/>
      <c r="Z58" s="234"/>
      <c r="AA58" s="195"/>
      <c r="AB58" s="234"/>
      <c r="AC58" s="195"/>
      <c r="AD58" s="234"/>
      <c r="AE58" s="195"/>
      <c r="AF58" s="234"/>
      <c r="AG58" s="195"/>
      <c r="AH58" s="234"/>
      <c r="AI58" s="195"/>
      <c r="AJ58" s="234"/>
      <c r="AK58" s="195"/>
      <c r="AL58" s="234"/>
      <c r="AM58" s="195"/>
      <c r="AN58" s="234"/>
      <c r="AO58" s="195"/>
      <c r="AP58" s="234"/>
      <c r="AQ58" s="195"/>
      <c r="AR58" s="234"/>
      <c r="AS58" s="195"/>
      <c r="AT58" s="234"/>
      <c r="AU58" s="429">
        <f t="shared" si="0"/>
        <v>0</v>
      </c>
      <c r="AV58" s="387">
        <f t="shared" si="1"/>
        <v>0</v>
      </c>
      <c r="AW58" s="689" t="str">
        <f t="shared" si="2"/>
        <v>OK</v>
      </c>
      <c r="AX58" s="692">
        <f>'t1'!K58-'t3'!C58-'t3'!E58-'t3'!G58-'t3'!I58+'t3'!K58+'t3'!M58+'t3'!O58</f>
        <v>0</v>
      </c>
      <c r="AY58" s="693">
        <f>'t1'!L58-'t3'!D58-'t3'!F58-'t3'!H58-'t3'!J58+'t3'!L58+'t3'!N58+'t3'!P58</f>
        <v>0</v>
      </c>
      <c r="AZ58" s="3">
        <f>'t1'!M58</f>
        <v>0</v>
      </c>
    </row>
    <row r="59" spans="1:52" ht="14.25" customHeight="1" x14ac:dyDescent="0.2">
      <c r="A59" s="17" t="str">
        <f>'t1'!A59</f>
        <v>PSICOLOGI CON INC. DI STRUTTURA COMPLESSA (RAPP. ESCLUSIVO)</v>
      </c>
      <c r="B59" s="143" t="str">
        <f>'t1'!B59</f>
        <v>SD0E66</v>
      </c>
      <c r="C59" s="195"/>
      <c r="D59" s="234"/>
      <c r="E59" s="195"/>
      <c r="F59" s="234"/>
      <c r="G59" s="195"/>
      <c r="H59" s="234"/>
      <c r="I59" s="195"/>
      <c r="J59" s="234"/>
      <c r="K59" s="195"/>
      <c r="L59" s="234"/>
      <c r="M59" s="195"/>
      <c r="N59" s="234"/>
      <c r="O59" s="195"/>
      <c r="P59" s="234"/>
      <c r="Q59" s="195"/>
      <c r="R59" s="234"/>
      <c r="S59" s="195"/>
      <c r="T59" s="234"/>
      <c r="U59" s="195"/>
      <c r="V59" s="234"/>
      <c r="W59" s="195"/>
      <c r="X59" s="234"/>
      <c r="Y59" s="195"/>
      <c r="Z59" s="234"/>
      <c r="AA59" s="195"/>
      <c r="AB59" s="234"/>
      <c r="AC59" s="195"/>
      <c r="AD59" s="234"/>
      <c r="AE59" s="195"/>
      <c r="AF59" s="234"/>
      <c r="AG59" s="195"/>
      <c r="AH59" s="234"/>
      <c r="AI59" s="195"/>
      <c r="AJ59" s="234"/>
      <c r="AK59" s="195"/>
      <c r="AL59" s="234"/>
      <c r="AM59" s="195"/>
      <c r="AN59" s="234"/>
      <c r="AO59" s="195"/>
      <c r="AP59" s="234"/>
      <c r="AQ59" s="195"/>
      <c r="AR59" s="234"/>
      <c r="AS59" s="195"/>
      <c r="AT59" s="234"/>
      <c r="AU59" s="429">
        <f t="shared" si="0"/>
        <v>0</v>
      </c>
      <c r="AV59" s="387">
        <f t="shared" si="1"/>
        <v>0</v>
      </c>
      <c r="AW59" s="689" t="str">
        <f t="shared" si="2"/>
        <v>OK</v>
      </c>
      <c r="AX59" s="692">
        <f>'t1'!K59-'t3'!C59-'t3'!E59-'t3'!G59-'t3'!I59+'t3'!K59+'t3'!M59+'t3'!O59</f>
        <v>0</v>
      </c>
      <c r="AY59" s="693">
        <f>'t1'!L59-'t3'!D59-'t3'!F59-'t3'!H59-'t3'!J59+'t3'!L59+'t3'!N59+'t3'!P59</f>
        <v>0</v>
      </c>
      <c r="AZ59" s="3">
        <f>'t1'!M59</f>
        <v>0</v>
      </c>
    </row>
    <row r="60" spans="1:52" ht="14.25" customHeight="1" x14ac:dyDescent="0.2">
      <c r="A60" s="17" t="str">
        <f>'t1'!A60</f>
        <v>PSICOLOGI CON INC. DI STRUTTURA COMPLESSA (RAPP. NON ESCL.)</v>
      </c>
      <c r="B60" s="143" t="str">
        <f>'t1'!B60</f>
        <v>SD0N66</v>
      </c>
      <c r="C60" s="195"/>
      <c r="D60" s="234"/>
      <c r="E60" s="195"/>
      <c r="F60" s="234"/>
      <c r="G60" s="195"/>
      <c r="H60" s="234"/>
      <c r="I60" s="195"/>
      <c r="J60" s="234"/>
      <c r="K60" s="195"/>
      <c r="L60" s="234"/>
      <c r="M60" s="195"/>
      <c r="N60" s="234"/>
      <c r="O60" s="195"/>
      <c r="P60" s="234"/>
      <c r="Q60" s="195"/>
      <c r="R60" s="234"/>
      <c r="S60" s="195"/>
      <c r="T60" s="234"/>
      <c r="U60" s="195"/>
      <c r="V60" s="234"/>
      <c r="W60" s="195"/>
      <c r="X60" s="234"/>
      <c r="Y60" s="195"/>
      <c r="Z60" s="234"/>
      <c r="AA60" s="195"/>
      <c r="AB60" s="234"/>
      <c r="AC60" s="195"/>
      <c r="AD60" s="234"/>
      <c r="AE60" s="195"/>
      <c r="AF60" s="234"/>
      <c r="AG60" s="195"/>
      <c r="AH60" s="234"/>
      <c r="AI60" s="195"/>
      <c r="AJ60" s="234"/>
      <c r="AK60" s="195"/>
      <c r="AL60" s="234"/>
      <c r="AM60" s="195"/>
      <c r="AN60" s="234"/>
      <c r="AO60" s="195"/>
      <c r="AP60" s="234"/>
      <c r="AQ60" s="195"/>
      <c r="AR60" s="234"/>
      <c r="AS60" s="195"/>
      <c r="AT60" s="234"/>
      <c r="AU60" s="429">
        <f t="shared" si="0"/>
        <v>0</v>
      </c>
      <c r="AV60" s="387">
        <f t="shared" si="1"/>
        <v>0</v>
      </c>
      <c r="AW60" s="689" t="str">
        <f t="shared" si="2"/>
        <v>OK</v>
      </c>
      <c r="AX60" s="692">
        <f>'t1'!K60-'t3'!C60-'t3'!E60-'t3'!G60-'t3'!I60+'t3'!K60+'t3'!M60+'t3'!O60</f>
        <v>0</v>
      </c>
      <c r="AY60" s="693">
        <f>'t1'!L60-'t3'!D60-'t3'!F60-'t3'!H60-'t3'!J60+'t3'!L60+'t3'!N60+'t3'!P60</f>
        <v>0</v>
      </c>
      <c r="AZ60" s="3">
        <f>'t1'!M60</f>
        <v>0</v>
      </c>
    </row>
    <row r="61" spans="1:52" ht="14.25" customHeight="1" x14ac:dyDescent="0.2">
      <c r="A61" s="17" t="str">
        <f>'t1'!A61</f>
        <v>PSICOLOGI CON INC. DI STRUTTURA SEMPLICE (RAPP. ESCLUSIVO)</v>
      </c>
      <c r="B61" s="143" t="str">
        <f>'t1'!B61</f>
        <v>SD0E65</v>
      </c>
      <c r="C61" s="195"/>
      <c r="D61" s="234"/>
      <c r="E61" s="195"/>
      <c r="F61" s="234"/>
      <c r="G61" s="195"/>
      <c r="H61" s="234"/>
      <c r="I61" s="195"/>
      <c r="J61" s="234"/>
      <c r="K61" s="195"/>
      <c r="L61" s="234"/>
      <c r="M61" s="195"/>
      <c r="N61" s="234"/>
      <c r="O61" s="195"/>
      <c r="P61" s="234"/>
      <c r="Q61" s="195"/>
      <c r="R61" s="234"/>
      <c r="S61" s="195"/>
      <c r="T61" s="234"/>
      <c r="U61" s="195"/>
      <c r="V61" s="234"/>
      <c r="W61" s="195"/>
      <c r="X61" s="234"/>
      <c r="Y61" s="195"/>
      <c r="Z61" s="234"/>
      <c r="AA61" s="195"/>
      <c r="AB61" s="234"/>
      <c r="AC61" s="195"/>
      <c r="AD61" s="234"/>
      <c r="AE61" s="195"/>
      <c r="AF61" s="234"/>
      <c r="AG61" s="195"/>
      <c r="AH61" s="234"/>
      <c r="AI61" s="195"/>
      <c r="AJ61" s="234"/>
      <c r="AK61" s="195"/>
      <c r="AL61" s="234"/>
      <c r="AM61" s="195"/>
      <c r="AN61" s="234"/>
      <c r="AO61" s="195"/>
      <c r="AP61" s="234"/>
      <c r="AQ61" s="195"/>
      <c r="AR61" s="234"/>
      <c r="AS61" s="195"/>
      <c r="AT61" s="234"/>
      <c r="AU61" s="429">
        <f t="shared" si="0"/>
        <v>0</v>
      </c>
      <c r="AV61" s="387">
        <f t="shared" si="1"/>
        <v>0</v>
      </c>
      <c r="AW61" s="689" t="str">
        <f t="shared" si="2"/>
        <v>OK</v>
      </c>
      <c r="AX61" s="692">
        <f>'t1'!K61-'t3'!C61-'t3'!E61-'t3'!G61-'t3'!I61+'t3'!K61+'t3'!M61+'t3'!O61</f>
        <v>0</v>
      </c>
      <c r="AY61" s="693">
        <f>'t1'!L61-'t3'!D61-'t3'!F61-'t3'!H61-'t3'!J61+'t3'!L61+'t3'!N61+'t3'!P61</f>
        <v>0</v>
      </c>
      <c r="AZ61" s="3">
        <f>'t1'!M61</f>
        <v>0</v>
      </c>
    </row>
    <row r="62" spans="1:52" ht="14.25" customHeight="1" x14ac:dyDescent="0.2">
      <c r="A62" s="17" t="str">
        <f>'t1'!A62</f>
        <v>PSICOLOGI CON INC. DI STRUTTURA SEMPLICE (RAPP. NON ESCL.)</v>
      </c>
      <c r="B62" s="143" t="str">
        <f>'t1'!B62</f>
        <v>SD0N65</v>
      </c>
      <c r="C62" s="195"/>
      <c r="D62" s="234"/>
      <c r="E62" s="195"/>
      <c r="F62" s="234"/>
      <c r="G62" s="195"/>
      <c r="H62" s="234"/>
      <c r="I62" s="195"/>
      <c r="J62" s="234"/>
      <c r="K62" s="195"/>
      <c r="L62" s="234"/>
      <c r="M62" s="195"/>
      <c r="N62" s="234"/>
      <c r="O62" s="195"/>
      <c r="P62" s="234"/>
      <c r="Q62" s="195"/>
      <c r="R62" s="234"/>
      <c r="S62" s="195"/>
      <c r="T62" s="234"/>
      <c r="U62" s="195"/>
      <c r="V62" s="234"/>
      <c r="W62" s="195"/>
      <c r="X62" s="234"/>
      <c r="Y62" s="195"/>
      <c r="Z62" s="234"/>
      <c r="AA62" s="195"/>
      <c r="AB62" s="234"/>
      <c r="AC62" s="195"/>
      <c r="AD62" s="234"/>
      <c r="AE62" s="195"/>
      <c r="AF62" s="234"/>
      <c r="AG62" s="195"/>
      <c r="AH62" s="234"/>
      <c r="AI62" s="195"/>
      <c r="AJ62" s="234"/>
      <c r="AK62" s="195"/>
      <c r="AL62" s="234"/>
      <c r="AM62" s="195"/>
      <c r="AN62" s="234"/>
      <c r="AO62" s="195"/>
      <c r="AP62" s="234"/>
      <c r="AQ62" s="195"/>
      <c r="AR62" s="234"/>
      <c r="AS62" s="195"/>
      <c r="AT62" s="234"/>
      <c r="AU62" s="429">
        <f t="shared" si="0"/>
        <v>0</v>
      </c>
      <c r="AV62" s="387">
        <f t="shared" si="1"/>
        <v>0</v>
      </c>
      <c r="AW62" s="689" t="str">
        <f t="shared" si="2"/>
        <v>OK</v>
      </c>
      <c r="AX62" s="692">
        <f>'t1'!K62-'t3'!C62-'t3'!E62-'t3'!G62-'t3'!I62+'t3'!K62+'t3'!M62+'t3'!O62</f>
        <v>0</v>
      </c>
      <c r="AY62" s="693">
        <f>'t1'!L62-'t3'!D62-'t3'!F62-'t3'!H62-'t3'!J62+'t3'!L62+'t3'!N62+'t3'!P62</f>
        <v>0</v>
      </c>
      <c r="AZ62" s="3">
        <f>'t1'!M62</f>
        <v>0</v>
      </c>
    </row>
    <row r="63" spans="1:52" ht="14.25" customHeight="1" x14ac:dyDescent="0.2">
      <c r="A63" s="17" t="str">
        <f>'t1'!A63</f>
        <v>PSICOLOGI CON ALTRI INCAR. PROF.LI (RAPP. ESCLUSIVO)</v>
      </c>
      <c r="B63" s="143" t="str">
        <f>'t1'!B63</f>
        <v>SD0A65</v>
      </c>
      <c r="C63" s="195"/>
      <c r="D63" s="234"/>
      <c r="E63" s="195"/>
      <c r="F63" s="234"/>
      <c r="G63" s="195"/>
      <c r="H63" s="234"/>
      <c r="I63" s="195"/>
      <c r="J63" s="234"/>
      <c r="K63" s="195"/>
      <c r="L63" s="234"/>
      <c r="M63" s="195"/>
      <c r="N63" s="234"/>
      <c r="O63" s="195"/>
      <c r="P63" s="234"/>
      <c r="Q63" s="195"/>
      <c r="R63" s="234"/>
      <c r="S63" s="195"/>
      <c r="T63" s="234"/>
      <c r="U63" s="195"/>
      <c r="V63" s="234"/>
      <c r="W63" s="195"/>
      <c r="X63" s="234"/>
      <c r="Y63" s="195"/>
      <c r="Z63" s="234"/>
      <c r="AA63" s="195"/>
      <c r="AB63" s="234"/>
      <c r="AC63" s="195"/>
      <c r="AD63" s="234"/>
      <c r="AE63" s="195"/>
      <c r="AF63" s="234"/>
      <c r="AG63" s="195"/>
      <c r="AH63" s="234"/>
      <c r="AI63" s="195"/>
      <c r="AJ63" s="234"/>
      <c r="AK63" s="195"/>
      <c r="AL63" s="234"/>
      <c r="AM63" s="195"/>
      <c r="AN63" s="234"/>
      <c r="AO63" s="195"/>
      <c r="AP63" s="234"/>
      <c r="AQ63" s="195"/>
      <c r="AR63" s="234"/>
      <c r="AS63" s="195"/>
      <c r="AT63" s="234"/>
      <c r="AU63" s="429">
        <f t="shared" si="0"/>
        <v>0</v>
      </c>
      <c r="AV63" s="387">
        <f t="shared" si="1"/>
        <v>0</v>
      </c>
      <c r="AW63" s="689" t="str">
        <f t="shared" si="2"/>
        <v>OK</v>
      </c>
      <c r="AX63" s="692">
        <f>'t1'!K63-'t3'!C63-'t3'!E63-'t3'!G63-'t3'!I63+'t3'!K63+'t3'!M63+'t3'!O63</f>
        <v>0</v>
      </c>
      <c r="AY63" s="693">
        <f>'t1'!L63-'t3'!D63-'t3'!F63-'t3'!H63-'t3'!J63+'t3'!L63+'t3'!N63+'t3'!P63</f>
        <v>0</v>
      </c>
      <c r="AZ63" s="3">
        <f>'t1'!M63</f>
        <v>0</v>
      </c>
    </row>
    <row r="64" spans="1:52" ht="14.25" customHeight="1" x14ac:dyDescent="0.2">
      <c r="A64" s="17" t="str">
        <f>'t1'!A64</f>
        <v>PSICOLOGI CON ALTRI INCAR. PROF.LI (RAPP. NON ESCL.)</v>
      </c>
      <c r="B64" s="143" t="str">
        <f>'t1'!B64</f>
        <v>SD0064</v>
      </c>
      <c r="C64" s="195"/>
      <c r="D64" s="234"/>
      <c r="E64" s="195"/>
      <c r="F64" s="234"/>
      <c r="G64" s="195"/>
      <c r="H64" s="234"/>
      <c r="I64" s="195"/>
      <c r="J64" s="234"/>
      <c r="K64" s="195"/>
      <c r="L64" s="234"/>
      <c r="M64" s="195"/>
      <c r="N64" s="234"/>
      <c r="O64" s="195"/>
      <c r="P64" s="234"/>
      <c r="Q64" s="195"/>
      <c r="R64" s="234"/>
      <c r="S64" s="195"/>
      <c r="T64" s="234"/>
      <c r="U64" s="195"/>
      <c r="V64" s="234"/>
      <c r="W64" s="195"/>
      <c r="X64" s="234"/>
      <c r="Y64" s="195"/>
      <c r="Z64" s="234"/>
      <c r="AA64" s="195"/>
      <c r="AB64" s="234"/>
      <c r="AC64" s="195"/>
      <c r="AD64" s="234"/>
      <c r="AE64" s="195"/>
      <c r="AF64" s="234"/>
      <c r="AG64" s="195"/>
      <c r="AH64" s="234"/>
      <c r="AI64" s="195"/>
      <c r="AJ64" s="234"/>
      <c r="AK64" s="195"/>
      <c r="AL64" s="234"/>
      <c r="AM64" s="195"/>
      <c r="AN64" s="234"/>
      <c r="AO64" s="195"/>
      <c r="AP64" s="234"/>
      <c r="AQ64" s="195"/>
      <c r="AR64" s="234"/>
      <c r="AS64" s="195"/>
      <c r="AT64" s="234"/>
      <c r="AU64" s="429">
        <f t="shared" si="0"/>
        <v>0</v>
      </c>
      <c r="AV64" s="387">
        <f t="shared" si="1"/>
        <v>0</v>
      </c>
      <c r="AW64" s="689" t="str">
        <f t="shared" si="2"/>
        <v>OK</v>
      </c>
      <c r="AX64" s="692">
        <f>'t1'!K64-'t3'!C64-'t3'!E64-'t3'!G64-'t3'!I64+'t3'!K64+'t3'!M64+'t3'!O64</f>
        <v>0</v>
      </c>
      <c r="AY64" s="693">
        <f>'t1'!L64-'t3'!D64-'t3'!F64-'t3'!H64-'t3'!J64+'t3'!L64+'t3'!N64+'t3'!P64</f>
        <v>0</v>
      </c>
      <c r="AZ64" s="3">
        <f>'t1'!M64</f>
        <v>0</v>
      </c>
    </row>
    <row r="65" spans="1:52" ht="14.25" customHeight="1" x14ac:dyDescent="0.2">
      <c r="A65" s="17" t="str">
        <f>'t1'!A65</f>
        <v>PSICOLOGI A T. DETERMINATO (ART. 15-SEPTIES D.LGS. 502/92)</v>
      </c>
      <c r="B65" s="143" t="str">
        <f>'t1'!B65</f>
        <v>SD0604</v>
      </c>
      <c r="C65" s="195"/>
      <c r="D65" s="234"/>
      <c r="E65" s="195"/>
      <c r="F65" s="234"/>
      <c r="G65" s="195"/>
      <c r="H65" s="234"/>
      <c r="I65" s="195"/>
      <c r="J65" s="234"/>
      <c r="K65" s="195"/>
      <c r="L65" s="234"/>
      <c r="M65" s="195"/>
      <c r="N65" s="234"/>
      <c r="O65" s="195"/>
      <c r="P65" s="234"/>
      <c r="Q65" s="195"/>
      <c r="R65" s="234"/>
      <c r="S65" s="195"/>
      <c r="T65" s="234"/>
      <c r="U65" s="195"/>
      <c r="V65" s="234"/>
      <c r="W65" s="195"/>
      <c r="X65" s="234"/>
      <c r="Y65" s="195"/>
      <c r="Z65" s="234"/>
      <c r="AA65" s="195"/>
      <c r="AB65" s="234"/>
      <c r="AC65" s="195"/>
      <c r="AD65" s="234"/>
      <c r="AE65" s="195"/>
      <c r="AF65" s="234"/>
      <c r="AG65" s="195"/>
      <c r="AH65" s="234"/>
      <c r="AI65" s="195"/>
      <c r="AJ65" s="234"/>
      <c r="AK65" s="195"/>
      <c r="AL65" s="234"/>
      <c r="AM65" s="195"/>
      <c r="AN65" s="234"/>
      <c r="AO65" s="195"/>
      <c r="AP65" s="234"/>
      <c r="AQ65" s="195"/>
      <c r="AR65" s="234"/>
      <c r="AS65" s="195"/>
      <c r="AT65" s="234"/>
      <c r="AU65" s="429">
        <f t="shared" si="0"/>
        <v>0</v>
      </c>
      <c r="AV65" s="387">
        <f t="shared" si="1"/>
        <v>0</v>
      </c>
      <c r="AW65" s="689" t="str">
        <f t="shared" si="2"/>
        <v>OK</v>
      </c>
      <c r="AX65" s="692">
        <f>'t1'!K65-'t3'!C65-'t3'!E65-'t3'!G65-'t3'!I65+'t3'!K65+'t3'!M65+'t3'!O65</f>
        <v>0</v>
      </c>
      <c r="AY65" s="693">
        <f>'t1'!L65-'t3'!D65-'t3'!F65-'t3'!H65-'t3'!J65+'t3'!L65+'t3'!N65+'t3'!P65</f>
        <v>0</v>
      </c>
      <c r="AZ65" s="3">
        <f>'t1'!M65</f>
        <v>0</v>
      </c>
    </row>
    <row r="66" spans="1:52" ht="14.25" customHeight="1" x14ac:dyDescent="0.2">
      <c r="A66" s="17" t="str">
        <f>'t1'!A66</f>
        <v>DIRIGENTE PROF. SANIT. INFERM/OSTETRICA (INC. STRUT. COMPL.)</v>
      </c>
      <c r="B66" s="143" t="str">
        <f>'t1'!B66</f>
        <v>SD0CO1</v>
      </c>
      <c r="C66" s="195"/>
      <c r="D66" s="234"/>
      <c r="E66" s="195"/>
      <c r="F66" s="234"/>
      <c r="G66" s="195"/>
      <c r="H66" s="234"/>
      <c r="I66" s="195"/>
      <c r="J66" s="234"/>
      <c r="K66" s="195"/>
      <c r="L66" s="234"/>
      <c r="M66" s="195"/>
      <c r="N66" s="234"/>
      <c r="O66" s="195"/>
      <c r="P66" s="234"/>
      <c r="Q66" s="195"/>
      <c r="R66" s="234"/>
      <c r="S66" s="195"/>
      <c r="T66" s="234"/>
      <c r="U66" s="195"/>
      <c r="V66" s="234"/>
      <c r="W66" s="195"/>
      <c r="X66" s="234"/>
      <c r="Y66" s="195"/>
      <c r="Z66" s="234"/>
      <c r="AA66" s="195"/>
      <c r="AB66" s="234"/>
      <c r="AC66" s="195"/>
      <c r="AD66" s="234"/>
      <c r="AE66" s="195"/>
      <c r="AF66" s="234"/>
      <c r="AG66" s="195"/>
      <c r="AH66" s="234"/>
      <c r="AI66" s="195"/>
      <c r="AJ66" s="234"/>
      <c r="AK66" s="195"/>
      <c r="AL66" s="234"/>
      <c r="AM66" s="195"/>
      <c r="AN66" s="234"/>
      <c r="AO66" s="195"/>
      <c r="AP66" s="234"/>
      <c r="AQ66" s="195"/>
      <c r="AR66" s="234"/>
      <c r="AS66" s="195"/>
      <c r="AT66" s="234"/>
      <c r="AU66" s="429">
        <f t="shared" si="0"/>
        <v>0</v>
      </c>
      <c r="AV66" s="387">
        <f t="shared" si="1"/>
        <v>0</v>
      </c>
      <c r="AW66" s="689" t="str">
        <f t="shared" si="2"/>
        <v>OK</v>
      </c>
      <c r="AX66" s="692">
        <f>'t1'!K66-'t3'!C66-'t3'!E66-'t3'!G66-'t3'!I66+'t3'!K66+'t3'!M66+'t3'!O66</f>
        <v>0</v>
      </c>
      <c r="AY66" s="693">
        <f>'t1'!L66-'t3'!D66-'t3'!F66-'t3'!H66-'t3'!J66+'t3'!L66+'t3'!N66+'t3'!P66</f>
        <v>0</v>
      </c>
      <c r="AZ66" s="3">
        <f>'t1'!M66</f>
        <v>0</v>
      </c>
    </row>
    <row r="67" spans="1:52" ht="14.25" customHeight="1" x14ac:dyDescent="0.2">
      <c r="A67" s="17" t="str">
        <f>'t1'!A67</f>
        <v>DIRIGENTE PROF. SANIT. INFERM/OSTETRICA (INC. STRUT. SEMPL.)</v>
      </c>
      <c r="B67" s="143" t="str">
        <f>'t1'!B67</f>
        <v>SD0SE1</v>
      </c>
      <c r="C67" s="195"/>
      <c r="D67" s="234"/>
      <c r="E67" s="195"/>
      <c r="F67" s="234"/>
      <c r="G67" s="195"/>
      <c r="H67" s="234"/>
      <c r="I67" s="195"/>
      <c r="J67" s="234"/>
      <c r="K67" s="195"/>
      <c r="L67" s="234"/>
      <c r="M67" s="195"/>
      <c r="N67" s="234"/>
      <c r="O67" s="195"/>
      <c r="P67" s="234"/>
      <c r="Q67" s="195"/>
      <c r="R67" s="234"/>
      <c r="S67" s="195"/>
      <c r="T67" s="234"/>
      <c r="U67" s="195"/>
      <c r="V67" s="234"/>
      <c r="W67" s="195"/>
      <c r="X67" s="234"/>
      <c r="Y67" s="195"/>
      <c r="Z67" s="234"/>
      <c r="AA67" s="195"/>
      <c r="AB67" s="234"/>
      <c r="AC67" s="195"/>
      <c r="AD67" s="234"/>
      <c r="AE67" s="195"/>
      <c r="AF67" s="234"/>
      <c r="AG67" s="195"/>
      <c r="AH67" s="234"/>
      <c r="AI67" s="195"/>
      <c r="AJ67" s="234"/>
      <c r="AK67" s="195"/>
      <c r="AL67" s="234"/>
      <c r="AM67" s="195"/>
      <c r="AN67" s="234"/>
      <c r="AO67" s="195"/>
      <c r="AP67" s="234"/>
      <c r="AQ67" s="195"/>
      <c r="AR67" s="234"/>
      <c r="AS67" s="195"/>
      <c r="AT67" s="234"/>
      <c r="AU67" s="429">
        <f t="shared" si="0"/>
        <v>0</v>
      </c>
      <c r="AV67" s="387">
        <f t="shared" si="1"/>
        <v>0</v>
      </c>
      <c r="AW67" s="689" t="str">
        <f t="shared" si="2"/>
        <v>OK</v>
      </c>
      <c r="AX67" s="692">
        <f>'t1'!K67-'t3'!C67-'t3'!E67-'t3'!G67-'t3'!I67+'t3'!K67+'t3'!M67+'t3'!O67</f>
        <v>0</v>
      </c>
      <c r="AY67" s="693">
        <f>'t1'!L67-'t3'!D67-'t3'!F67-'t3'!H67-'t3'!J67+'t3'!L67+'t3'!N67+'t3'!P67</f>
        <v>0</v>
      </c>
      <c r="AZ67" s="3">
        <f>'t1'!M67</f>
        <v>0</v>
      </c>
    </row>
    <row r="68" spans="1:52" ht="14.25" customHeight="1" x14ac:dyDescent="0.2">
      <c r="A68" s="17" t="str">
        <f>'t1'!A68</f>
        <v>DIRIGENTE PROF. SANIT. INFERM/OSTETRICA (ALTRI INC. PROF.LI)</v>
      </c>
      <c r="B68" s="143" t="str">
        <f>'t1'!B68</f>
        <v>SD0AI1</v>
      </c>
      <c r="C68" s="195"/>
      <c r="D68" s="234"/>
      <c r="E68" s="195"/>
      <c r="F68" s="234"/>
      <c r="G68" s="195"/>
      <c r="H68" s="234"/>
      <c r="I68" s="195"/>
      <c r="J68" s="234"/>
      <c r="K68" s="195"/>
      <c r="L68" s="234"/>
      <c r="M68" s="195"/>
      <c r="N68" s="234"/>
      <c r="O68" s="195"/>
      <c r="P68" s="234"/>
      <c r="Q68" s="195"/>
      <c r="R68" s="234"/>
      <c r="S68" s="195"/>
      <c r="T68" s="234"/>
      <c r="U68" s="195"/>
      <c r="V68" s="234"/>
      <c r="W68" s="195"/>
      <c r="X68" s="234"/>
      <c r="Y68" s="195"/>
      <c r="Z68" s="234"/>
      <c r="AA68" s="195"/>
      <c r="AB68" s="234"/>
      <c r="AC68" s="195"/>
      <c r="AD68" s="234"/>
      <c r="AE68" s="195"/>
      <c r="AF68" s="234"/>
      <c r="AG68" s="195"/>
      <c r="AH68" s="234"/>
      <c r="AI68" s="195"/>
      <c r="AJ68" s="234"/>
      <c r="AK68" s="195"/>
      <c r="AL68" s="234"/>
      <c r="AM68" s="195"/>
      <c r="AN68" s="234"/>
      <c r="AO68" s="195"/>
      <c r="AP68" s="234"/>
      <c r="AQ68" s="195"/>
      <c r="AR68" s="234"/>
      <c r="AS68" s="195"/>
      <c r="AT68" s="234"/>
      <c r="AU68" s="429">
        <f t="shared" si="0"/>
        <v>0</v>
      </c>
      <c r="AV68" s="387">
        <f t="shared" si="1"/>
        <v>0</v>
      </c>
      <c r="AW68" s="689" t="str">
        <f t="shared" si="2"/>
        <v>OK</v>
      </c>
      <c r="AX68" s="692">
        <f>'t1'!K68-'t3'!C68-'t3'!E68-'t3'!G68-'t3'!I68+'t3'!K68+'t3'!M68+'t3'!O68</f>
        <v>0</v>
      </c>
      <c r="AY68" s="693">
        <f>'t1'!L68-'t3'!D68-'t3'!F68-'t3'!H68-'t3'!J68+'t3'!L68+'t3'!N68+'t3'!P68</f>
        <v>0</v>
      </c>
      <c r="AZ68" s="3">
        <f>'t1'!M68</f>
        <v>0</v>
      </c>
    </row>
    <row r="69" spans="1:52" ht="14.25" customHeight="1" x14ac:dyDescent="0.2">
      <c r="A69" s="17" t="str">
        <f>'t1'!A69</f>
        <v>DIR. PROF.SAN.INFERM/OSTET T.DET.ART.15-SEPTIES DLGS 502/92</v>
      </c>
      <c r="B69" s="143" t="str">
        <f>'t1'!B69</f>
        <v>SD048B</v>
      </c>
      <c r="C69" s="195"/>
      <c r="D69" s="234"/>
      <c r="E69" s="195"/>
      <c r="F69" s="234"/>
      <c r="G69" s="195"/>
      <c r="H69" s="234"/>
      <c r="I69" s="195"/>
      <c r="J69" s="234"/>
      <c r="K69" s="195"/>
      <c r="L69" s="234"/>
      <c r="M69" s="195"/>
      <c r="N69" s="234"/>
      <c r="O69" s="195"/>
      <c r="P69" s="234"/>
      <c r="Q69" s="195"/>
      <c r="R69" s="234"/>
      <c r="S69" s="195"/>
      <c r="T69" s="234"/>
      <c r="U69" s="195"/>
      <c r="V69" s="234"/>
      <c r="W69" s="195"/>
      <c r="X69" s="234"/>
      <c r="Y69" s="195"/>
      <c r="Z69" s="234"/>
      <c r="AA69" s="195"/>
      <c r="AB69" s="234"/>
      <c r="AC69" s="195"/>
      <c r="AD69" s="234"/>
      <c r="AE69" s="195"/>
      <c r="AF69" s="234"/>
      <c r="AG69" s="195"/>
      <c r="AH69" s="234"/>
      <c r="AI69" s="195"/>
      <c r="AJ69" s="234"/>
      <c r="AK69" s="195"/>
      <c r="AL69" s="234"/>
      <c r="AM69" s="195"/>
      <c r="AN69" s="234"/>
      <c r="AO69" s="195"/>
      <c r="AP69" s="234"/>
      <c r="AQ69" s="195"/>
      <c r="AR69" s="234"/>
      <c r="AS69" s="195"/>
      <c r="AT69" s="234"/>
      <c r="AU69" s="429">
        <f t="shared" si="0"/>
        <v>0</v>
      </c>
      <c r="AV69" s="387">
        <f t="shared" si="1"/>
        <v>0</v>
      </c>
      <c r="AW69" s="689" t="str">
        <f t="shared" si="2"/>
        <v>OK</v>
      </c>
      <c r="AX69" s="692">
        <f>'t1'!K69-'t3'!C69-'t3'!E69-'t3'!G69-'t3'!I69+'t3'!K69+'t3'!M69+'t3'!O69</f>
        <v>0</v>
      </c>
      <c r="AY69" s="693">
        <f>'t1'!L69-'t3'!D69-'t3'!F69-'t3'!H69-'t3'!J69+'t3'!L69+'t3'!N69+'t3'!P69</f>
        <v>0</v>
      </c>
      <c r="AZ69" s="3">
        <f>'t1'!M69</f>
        <v>0</v>
      </c>
    </row>
    <row r="70" spans="1:52" ht="14.25" customHeight="1" x14ac:dyDescent="0.2">
      <c r="A70" s="17" t="str">
        <f>'t1'!A70</f>
        <v>DIRIGENTE PROF. SANIT. RIABILITATIVE (INC. STRUT. COMPL.)</v>
      </c>
      <c r="B70" s="143" t="str">
        <f>'t1'!B70</f>
        <v>SD0CO2</v>
      </c>
      <c r="C70" s="195"/>
      <c r="D70" s="234"/>
      <c r="E70" s="195"/>
      <c r="F70" s="234"/>
      <c r="G70" s="195"/>
      <c r="H70" s="234"/>
      <c r="I70" s="195"/>
      <c r="J70" s="234"/>
      <c r="K70" s="195"/>
      <c r="L70" s="234"/>
      <c r="M70" s="195"/>
      <c r="N70" s="234"/>
      <c r="O70" s="195"/>
      <c r="P70" s="234"/>
      <c r="Q70" s="195"/>
      <c r="R70" s="234"/>
      <c r="S70" s="195"/>
      <c r="T70" s="234"/>
      <c r="U70" s="195"/>
      <c r="V70" s="234"/>
      <c r="W70" s="195"/>
      <c r="X70" s="234"/>
      <c r="Y70" s="195"/>
      <c r="Z70" s="234"/>
      <c r="AA70" s="195"/>
      <c r="AB70" s="234"/>
      <c r="AC70" s="195"/>
      <c r="AD70" s="234"/>
      <c r="AE70" s="195"/>
      <c r="AF70" s="234"/>
      <c r="AG70" s="195"/>
      <c r="AH70" s="234"/>
      <c r="AI70" s="195"/>
      <c r="AJ70" s="234"/>
      <c r="AK70" s="195"/>
      <c r="AL70" s="234"/>
      <c r="AM70" s="195"/>
      <c r="AN70" s="234"/>
      <c r="AO70" s="195"/>
      <c r="AP70" s="234"/>
      <c r="AQ70" s="195"/>
      <c r="AR70" s="234"/>
      <c r="AS70" s="195"/>
      <c r="AT70" s="234"/>
      <c r="AU70" s="429">
        <f t="shared" si="0"/>
        <v>0</v>
      </c>
      <c r="AV70" s="387">
        <f t="shared" si="1"/>
        <v>0</v>
      </c>
      <c r="AW70" s="689" t="str">
        <f t="shared" si="2"/>
        <v>OK</v>
      </c>
      <c r="AX70" s="692">
        <f>'t1'!K70-'t3'!C70-'t3'!E70-'t3'!G70-'t3'!I70+'t3'!K70+'t3'!M70+'t3'!O70</f>
        <v>0</v>
      </c>
      <c r="AY70" s="693">
        <f>'t1'!L70-'t3'!D70-'t3'!F70-'t3'!H70-'t3'!J70+'t3'!L70+'t3'!N70+'t3'!P70</f>
        <v>0</v>
      </c>
      <c r="AZ70" s="3">
        <f>'t1'!M70</f>
        <v>0</v>
      </c>
    </row>
    <row r="71" spans="1:52" ht="14.25" customHeight="1" x14ac:dyDescent="0.2">
      <c r="A71" s="17" t="str">
        <f>'t1'!A71</f>
        <v>DIRIGENTE PROF. SANIT. RIABILITATIVE (INC. STRUT. SEMPL.)</v>
      </c>
      <c r="B71" s="143" t="str">
        <f>'t1'!B71</f>
        <v>SD0SE2</v>
      </c>
      <c r="C71" s="195"/>
      <c r="D71" s="234"/>
      <c r="E71" s="195"/>
      <c r="F71" s="234"/>
      <c r="G71" s="195"/>
      <c r="H71" s="234"/>
      <c r="I71" s="195"/>
      <c r="J71" s="234"/>
      <c r="K71" s="195"/>
      <c r="L71" s="234"/>
      <c r="M71" s="195"/>
      <c r="N71" s="234"/>
      <c r="O71" s="195"/>
      <c r="P71" s="234"/>
      <c r="Q71" s="195"/>
      <c r="R71" s="234"/>
      <c r="S71" s="195"/>
      <c r="T71" s="234"/>
      <c r="U71" s="195"/>
      <c r="V71" s="234"/>
      <c r="W71" s="195"/>
      <c r="X71" s="234"/>
      <c r="Y71" s="195"/>
      <c r="Z71" s="234"/>
      <c r="AA71" s="195"/>
      <c r="AB71" s="234"/>
      <c r="AC71" s="195"/>
      <c r="AD71" s="234"/>
      <c r="AE71" s="195"/>
      <c r="AF71" s="234"/>
      <c r="AG71" s="195"/>
      <c r="AH71" s="234"/>
      <c r="AI71" s="195"/>
      <c r="AJ71" s="234"/>
      <c r="AK71" s="195"/>
      <c r="AL71" s="234"/>
      <c r="AM71" s="195"/>
      <c r="AN71" s="234"/>
      <c r="AO71" s="195"/>
      <c r="AP71" s="234"/>
      <c r="AQ71" s="195"/>
      <c r="AR71" s="234"/>
      <c r="AS71" s="195"/>
      <c r="AT71" s="234"/>
      <c r="AU71" s="429">
        <f t="shared" si="0"/>
        <v>0</v>
      </c>
      <c r="AV71" s="387">
        <f t="shared" si="1"/>
        <v>0</v>
      </c>
      <c r="AW71" s="689" t="str">
        <f t="shared" si="2"/>
        <v>OK</v>
      </c>
      <c r="AX71" s="692">
        <f>'t1'!K71-'t3'!C71-'t3'!E71-'t3'!G71-'t3'!I71+'t3'!K71+'t3'!M71+'t3'!O71</f>
        <v>0</v>
      </c>
      <c r="AY71" s="693">
        <f>'t1'!L71-'t3'!D71-'t3'!F71-'t3'!H71-'t3'!J71+'t3'!L71+'t3'!N71+'t3'!P71</f>
        <v>0</v>
      </c>
      <c r="AZ71" s="3">
        <f>'t1'!M71</f>
        <v>0</v>
      </c>
    </row>
    <row r="72" spans="1:52" ht="14.25" customHeight="1" x14ac:dyDescent="0.2">
      <c r="A72" s="17" t="str">
        <f>'t1'!A72</f>
        <v>DIRIGENTE PROF. SANIT. RIABILITATIVE (ALTRI INC. PROF.LI)</v>
      </c>
      <c r="B72" s="143" t="str">
        <f>'t1'!B72</f>
        <v>SD0AI2</v>
      </c>
      <c r="C72" s="195"/>
      <c r="D72" s="234"/>
      <c r="E72" s="195"/>
      <c r="F72" s="234"/>
      <c r="G72" s="195"/>
      <c r="H72" s="234"/>
      <c r="I72" s="195"/>
      <c r="J72" s="234"/>
      <c r="K72" s="195"/>
      <c r="L72" s="234"/>
      <c r="M72" s="195"/>
      <c r="N72" s="234"/>
      <c r="O72" s="195"/>
      <c r="P72" s="234"/>
      <c r="Q72" s="195"/>
      <c r="R72" s="234"/>
      <c r="S72" s="195"/>
      <c r="T72" s="234"/>
      <c r="U72" s="195"/>
      <c r="V72" s="234"/>
      <c r="W72" s="195"/>
      <c r="X72" s="234"/>
      <c r="Y72" s="195"/>
      <c r="Z72" s="234"/>
      <c r="AA72" s="195"/>
      <c r="AB72" s="234"/>
      <c r="AC72" s="195"/>
      <c r="AD72" s="234"/>
      <c r="AE72" s="195"/>
      <c r="AF72" s="234"/>
      <c r="AG72" s="195"/>
      <c r="AH72" s="234"/>
      <c r="AI72" s="195"/>
      <c r="AJ72" s="234"/>
      <c r="AK72" s="195"/>
      <c r="AL72" s="234"/>
      <c r="AM72" s="195"/>
      <c r="AN72" s="234"/>
      <c r="AO72" s="195"/>
      <c r="AP72" s="234"/>
      <c r="AQ72" s="195"/>
      <c r="AR72" s="234"/>
      <c r="AS72" s="195"/>
      <c r="AT72" s="234"/>
      <c r="AU72" s="429">
        <f t="shared" ref="AU72:AU139" si="3">SUM(S72,U72,W72,Y72,C72,E72,G72,I72,K72,M72,O72,Q72,AA72,AC72,AE72,AG72,AI72,AK72,AM72,AO72,AQ72,AS72)</f>
        <v>0</v>
      </c>
      <c r="AV72" s="387">
        <f t="shared" ref="AV72:AV139" si="4">SUM(T72,V72,X72,Z72,D72,F72,H72,J72,L72,N72,P72,R72,AB72,AD72,AF72,AH72,AJ72,AL72,AN72,AP72,AR72,AT72)</f>
        <v>0</v>
      </c>
      <c r="AW72" s="689" t="str">
        <f t="shared" ref="AW72:AW139" si="5">IF((AU72+AV72)=(AX72+AY72),"OK","Controllare totale")</f>
        <v>OK</v>
      </c>
      <c r="AX72" s="692">
        <f>'t1'!K72-'t3'!C72-'t3'!E72-'t3'!G72-'t3'!I72+'t3'!K72+'t3'!M72+'t3'!O72</f>
        <v>0</v>
      </c>
      <c r="AY72" s="693">
        <f>'t1'!L72-'t3'!D72-'t3'!F72-'t3'!H72-'t3'!J72+'t3'!L72+'t3'!N72+'t3'!P72</f>
        <v>0</v>
      </c>
      <c r="AZ72" s="3">
        <f>'t1'!M72</f>
        <v>0</v>
      </c>
    </row>
    <row r="73" spans="1:52" ht="14.25" customHeight="1" x14ac:dyDescent="0.2">
      <c r="A73" s="17" t="str">
        <f>'t1'!A73</f>
        <v>DIR. PROF. SAN. RIABILITAT. T.DET.ART.15-SEPTIES DLGS 502/92</v>
      </c>
      <c r="B73" s="143" t="str">
        <f>'t1'!B73</f>
        <v>SD048C</v>
      </c>
      <c r="C73" s="195"/>
      <c r="D73" s="234"/>
      <c r="E73" s="195"/>
      <c r="F73" s="234"/>
      <c r="G73" s="195"/>
      <c r="H73" s="234"/>
      <c r="I73" s="195"/>
      <c r="J73" s="234"/>
      <c r="K73" s="195"/>
      <c r="L73" s="234"/>
      <c r="M73" s="195"/>
      <c r="N73" s="234"/>
      <c r="O73" s="195"/>
      <c r="P73" s="234"/>
      <c r="Q73" s="195"/>
      <c r="R73" s="234"/>
      <c r="S73" s="195"/>
      <c r="T73" s="234"/>
      <c r="U73" s="195"/>
      <c r="V73" s="234"/>
      <c r="W73" s="195"/>
      <c r="X73" s="234"/>
      <c r="Y73" s="195"/>
      <c r="Z73" s="234"/>
      <c r="AA73" s="195"/>
      <c r="AB73" s="234"/>
      <c r="AC73" s="195"/>
      <c r="AD73" s="234"/>
      <c r="AE73" s="195"/>
      <c r="AF73" s="234"/>
      <c r="AG73" s="195"/>
      <c r="AH73" s="234"/>
      <c r="AI73" s="195"/>
      <c r="AJ73" s="234"/>
      <c r="AK73" s="195"/>
      <c r="AL73" s="234"/>
      <c r="AM73" s="195"/>
      <c r="AN73" s="234"/>
      <c r="AO73" s="195"/>
      <c r="AP73" s="234"/>
      <c r="AQ73" s="195"/>
      <c r="AR73" s="234"/>
      <c r="AS73" s="195"/>
      <c r="AT73" s="234"/>
      <c r="AU73" s="429">
        <f t="shared" si="3"/>
        <v>0</v>
      </c>
      <c r="AV73" s="387">
        <f t="shared" si="4"/>
        <v>0</v>
      </c>
      <c r="AW73" s="689" t="str">
        <f t="shared" si="5"/>
        <v>OK</v>
      </c>
      <c r="AX73" s="692">
        <f>'t1'!K73-'t3'!C73-'t3'!E73-'t3'!G73-'t3'!I73+'t3'!K73+'t3'!M73+'t3'!O73</f>
        <v>0</v>
      </c>
      <c r="AY73" s="693">
        <f>'t1'!L73-'t3'!D73-'t3'!F73-'t3'!H73-'t3'!J73+'t3'!L73+'t3'!N73+'t3'!P73</f>
        <v>0</v>
      </c>
      <c r="AZ73" s="3">
        <f>'t1'!M73</f>
        <v>0</v>
      </c>
    </row>
    <row r="74" spans="1:52" ht="14.25" customHeight="1" x14ac:dyDescent="0.2">
      <c r="A74" s="17" t="str">
        <f>'t1'!A74</f>
        <v>DIRIGENTE PROF. TECNICO SANITARIE (INC. STRUT. COMPL.)</v>
      </c>
      <c r="B74" s="143" t="str">
        <f>'t1'!B74</f>
        <v>SD0CO3</v>
      </c>
      <c r="C74" s="195"/>
      <c r="D74" s="234"/>
      <c r="E74" s="195"/>
      <c r="F74" s="234"/>
      <c r="G74" s="195"/>
      <c r="H74" s="234"/>
      <c r="I74" s="195"/>
      <c r="J74" s="234"/>
      <c r="K74" s="195"/>
      <c r="L74" s="234"/>
      <c r="M74" s="195"/>
      <c r="N74" s="234"/>
      <c r="O74" s="195"/>
      <c r="P74" s="234"/>
      <c r="Q74" s="195"/>
      <c r="R74" s="234"/>
      <c r="S74" s="195"/>
      <c r="T74" s="234"/>
      <c r="U74" s="195"/>
      <c r="V74" s="234"/>
      <c r="W74" s="195"/>
      <c r="X74" s="234"/>
      <c r="Y74" s="195"/>
      <c r="Z74" s="234"/>
      <c r="AA74" s="195"/>
      <c r="AB74" s="234"/>
      <c r="AC74" s="195"/>
      <c r="AD74" s="234"/>
      <c r="AE74" s="195"/>
      <c r="AF74" s="234"/>
      <c r="AG74" s="195"/>
      <c r="AH74" s="234"/>
      <c r="AI74" s="195"/>
      <c r="AJ74" s="234"/>
      <c r="AK74" s="195"/>
      <c r="AL74" s="234"/>
      <c r="AM74" s="195"/>
      <c r="AN74" s="234"/>
      <c r="AO74" s="195"/>
      <c r="AP74" s="234"/>
      <c r="AQ74" s="195"/>
      <c r="AR74" s="234"/>
      <c r="AS74" s="195"/>
      <c r="AT74" s="234"/>
      <c r="AU74" s="429">
        <f t="shared" si="3"/>
        <v>0</v>
      </c>
      <c r="AV74" s="387">
        <f t="shared" si="4"/>
        <v>0</v>
      </c>
      <c r="AW74" s="689" t="str">
        <f t="shared" si="5"/>
        <v>OK</v>
      </c>
      <c r="AX74" s="692">
        <f>'t1'!K74-'t3'!C74-'t3'!E74-'t3'!G74-'t3'!I74+'t3'!K74+'t3'!M74+'t3'!O74</f>
        <v>0</v>
      </c>
      <c r="AY74" s="693">
        <f>'t1'!L74-'t3'!D74-'t3'!F74-'t3'!H74-'t3'!J74+'t3'!L74+'t3'!N74+'t3'!P74</f>
        <v>0</v>
      </c>
      <c r="AZ74" s="3">
        <f>'t1'!M74</f>
        <v>0</v>
      </c>
    </row>
    <row r="75" spans="1:52" ht="14.25" customHeight="1" x14ac:dyDescent="0.2">
      <c r="A75" s="17" t="str">
        <f>'t1'!A75</f>
        <v>DIRIGENTE PROF. TECNICO SANITARIE (INC. STRUT. SEMPL.)</v>
      </c>
      <c r="B75" s="143" t="str">
        <f>'t1'!B75</f>
        <v>SD0SE3</v>
      </c>
      <c r="C75" s="195"/>
      <c r="D75" s="234"/>
      <c r="E75" s="195"/>
      <c r="F75" s="234"/>
      <c r="G75" s="195"/>
      <c r="H75" s="234"/>
      <c r="I75" s="195"/>
      <c r="J75" s="234"/>
      <c r="K75" s="195"/>
      <c r="L75" s="234"/>
      <c r="M75" s="195"/>
      <c r="N75" s="234"/>
      <c r="O75" s="195"/>
      <c r="P75" s="234"/>
      <c r="Q75" s="195"/>
      <c r="R75" s="234"/>
      <c r="S75" s="195"/>
      <c r="T75" s="234"/>
      <c r="U75" s="195"/>
      <c r="V75" s="234"/>
      <c r="W75" s="195"/>
      <c r="X75" s="234"/>
      <c r="Y75" s="195"/>
      <c r="Z75" s="234"/>
      <c r="AA75" s="195"/>
      <c r="AB75" s="234"/>
      <c r="AC75" s="195"/>
      <c r="AD75" s="234"/>
      <c r="AE75" s="195"/>
      <c r="AF75" s="234"/>
      <c r="AG75" s="195"/>
      <c r="AH75" s="234"/>
      <c r="AI75" s="195"/>
      <c r="AJ75" s="234"/>
      <c r="AK75" s="195"/>
      <c r="AL75" s="234"/>
      <c r="AM75" s="195"/>
      <c r="AN75" s="234"/>
      <c r="AO75" s="195"/>
      <c r="AP75" s="234"/>
      <c r="AQ75" s="195"/>
      <c r="AR75" s="234"/>
      <c r="AS75" s="195"/>
      <c r="AT75" s="234"/>
      <c r="AU75" s="429">
        <f t="shared" si="3"/>
        <v>0</v>
      </c>
      <c r="AV75" s="387">
        <f t="shared" si="4"/>
        <v>0</v>
      </c>
      <c r="AW75" s="689" t="str">
        <f t="shared" si="5"/>
        <v>OK</v>
      </c>
      <c r="AX75" s="692">
        <f>'t1'!K75-'t3'!C75-'t3'!E75-'t3'!G75-'t3'!I75+'t3'!K75+'t3'!M75+'t3'!O75</f>
        <v>0</v>
      </c>
      <c r="AY75" s="693">
        <f>'t1'!L75-'t3'!D75-'t3'!F75-'t3'!H75-'t3'!J75+'t3'!L75+'t3'!N75+'t3'!P75</f>
        <v>0</v>
      </c>
      <c r="AZ75" s="3">
        <f>'t1'!M75</f>
        <v>0</v>
      </c>
    </row>
    <row r="76" spans="1:52" ht="14.25" customHeight="1" x14ac:dyDescent="0.2">
      <c r="A76" s="17" t="str">
        <f>'t1'!A76</f>
        <v>DIRIGENTE PROF. TECNICO SANITARIE (ALTRI INC. PROF.LI)</v>
      </c>
      <c r="B76" s="143" t="str">
        <f>'t1'!B76</f>
        <v>SD0AI3</v>
      </c>
      <c r="C76" s="195"/>
      <c r="D76" s="234"/>
      <c r="E76" s="195"/>
      <c r="F76" s="234"/>
      <c r="G76" s="195"/>
      <c r="H76" s="234"/>
      <c r="I76" s="195"/>
      <c r="J76" s="234"/>
      <c r="K76" s="195"/>
      <c r="L76" s="234"/>
      <c r="M76" s="195"/>
      <c r="N76" s="234"/>
      <c r="O76" s="195"/>
      <c r="P76" s="234"/>
      <c r="Q76" s="195"/>
      <c r="R76" s="234"/>
      <c r="S76" s="195"/>
      <c r="T76" s="234"/>
      <c r="U76" s="195"/>
      <c r="V76" s="234"/>
      <c r="W76" s="195"/>
      <c r="X76" s="234"/>
      <c r="Y76" s="195"/>
      <c r="Z76" s="234"/>
      <c r="AA76" s="195"/>
      <c r="AB76" s="234"/>
      <c r="AC76" s="195"/>
      <c r="AD76" s="234"/>
      <c r="AE76" s="195"/>
      <c r="AF76" s="234"/>
      <c r="AG76" s="195"/>
      <c r="AH76" s="234"/>
      <c r="AI76" s="195"/>
      <c r="AJ76" s="234"/>
      <c r="AK76" s="195"/>
      <c r="AL76" s="234"/>
      <c r="AM76" s="195"/>
      <c r="AN76" s="234"/>
      <c r="AO76" s="195"/>
      <c r="AP76" s="234"/>
      <c r="AQ76" s="195"/>
      <c r="AR76" s="234"/>
      <c r="AS76" s="195"/>
      <c r="AT76" s="234"/>
      <c r="AU76" s="429">
        <f t="shared" si="3"/>
        <v>0</v>
      </c>
      <c r="AV76" s="387">
        <f t="shared" si="4"/>
        <v>0</v>
      </c>
      <c r="AW76" s="689" t="str">
        <f t="shared" si="5"/>
        <v>OK</v>
      </c>
      <c r="AX76" s="692">
        <f>'t1'!K76-'t3'!C76-'t3'!E76-'t3'!G76-'t3'!I76+'t3'!K76+'t3'!M76+'t3'!O76</f>
        <v>0</v>
      </c>
      <c r="AY76" s="693">
        <f>'t1'!L76-'t3'!D76-'t3'!F76-'t3'!H76-'t3'!J76+'t3'!L76+'t3'!N76+'t3'!P76</f>
        <v>0</v>
      </c>
      <c r="AZ76" s="3">
        <f>'t1'!M76</f>
        <v>0</v>
      </c>
    </row>
    <row r="77" spans="1:52" ht="14.25" customHeight="1" x14ac:dyDescent="0.2">
      <c r="A77" s="17" t="str">
        <f>'t1'!A77</f>
        <v>DIR. PROF.TECNICO SANITARIE T.DET.ART.15-SEPTIES DLGS 502/92</v>
      </c>
      <c r="B77" s="143" t="str">
        <f>'t1'!B77</f>
        <v>SD048D</v>
      </c>
      <c r="C77" s="195"/>
      <c r="D77" s="234"/>
      <c r="E77" s="195"/>
      <c r="F77" s="234"/>
      <c r="G77" s="195"/>
      <c r="H77" s="234"/>
      <c r="I77" s="195"/>
      <c r="J77" s="234"/>
      <c r="K77" s="195"/>
      <c r="L77" s="234"/>
      <c r="M77" s="195"/>
      <c r="N77" s="234"/>
      <c r="O77" s="195"/>
      <c r="P77" s="234"/>
      <c r="Q77" s="195"/>
      <c r="R77" s="234"/>
      <c r="S77" s="195"/>
      <c r="T77" s="234"/>
      <c r="U77" s="195"/>
      <c r="V77" s="234"/>
      <c r="W77" s="195"/>
      <c r="X77" s="234"/>
      <c r="Y77" s="195"/>
      <c r="Z77" s="234"/>
      <c r="AA77" s="195"/>
      <c r="AB77" s="234"/>
      <c r="AC77" s="195"/>
      <c r="AD77" s="234"/>
      <c r="AE77" s="195"/>
      <c r="AF77" s="234"/>
      <c r="AG77" s="195"/>
      <c r="AH77" s="234"/>
      <c r="AI77" s="195"/>
      <c r="AJ77" s="234"/>
      <c r="AK77" s="195"/>
      <c r="AL77" s="234"/>
      <c r="AM77" s="195"/>
      <c r="AN77" s="234"/>
      <c r="AO77" s="195"/>
      <c r="AP77" s="234"/>
      <c r="AQ77" s="195"/>
      <c r="AR77" s="234"/>
      <c r="AS77" s="195"/>
      <c r="AT77" s="234"/>
      <c r="AU77" s="429">
        <f t="shared" si="3"/>
        <v>0</v>
      </c>
      <c r="AV77" s="387">
        <f t="shared" si="4"/>
        <v>0</v>
      </c>
      <c r="AW77" s="689" t="str">
        <f t="shared" si="5"/>
        <v>OK</v>
      </c>
      <c r="AX77" s="692">
        <f>'t1'!K77-'t3'!C77-'t3'!E77-'t3'!G77-'t3'!I77+'t3'!K77+'t3'!M77+'t3'!O77</f>
        <v>0</v>
      </c>
      <c r="AY77" s="693">
        <f>'t1'!L77-'t3'!D77-'t3'!F77-'t3'!H77-'t3'!J77+'t3'!L77+'t3'!N77+'t3'!P77</f>
        <v>0</v>
      </c>
      <c r="AZ77" s="3">
        <f>'t1'!M77</f>
        <v>0</v>
      </c>
    </row>
    <row r="78" spans="1:52" ht="14.25" customHeight="1" x14ac:dyDescent="0.2">
      <c r="A78" s="17" t="str">
        <f>'t1'!A78</f>
        <v>DIRIGENTE PROF.TECNICHE DELLA PREVENZIONE (INC.STRUT.COMPL.)</v>
      </c>
      <c r="B78" s="143" t="str">
        <f>'t1'!B78</f>
        <v>SD0CO4</v>
      </c>
      <c r="C78" s="195"/>
      <c r="D78" s="234"/>
      <c r="E78" s="195"/>
      <c r="F78" s="234"/>
      <c r="G78" s="195"/>
      <c r="H78" s="234"/>
      <c r="I78" s="195"/>
      <c r="J78" s="234"/>
      <c r="K78" s="195"/>
      <c r="L78" s="234"/>
      <c r="M78" s="195"/>
      <c r="N78" s="234"/>
      <c r="O78" s="195"/>
      <c r="P78" s="234"/>
      <c r="Q78" s="195"/>
      <c r="R78" s="234"/>
      <c r="S78" s="195"/>
      <c r="T78" s="234"/>
      <c r="U78" s="195"/>
      <c r="V78" s="234"/>
      <c r="W78" s="195"/>
      <c r="X78" s="234"/>
      <c r="Y78" s="195"/>
      <c r="Z78" s="234"/>
      <c r="AA78" s="195"/>
      <c r="AB78" s="234"/>
      <c r="AC78" s="195"/>
      <c r="AD78" s="234"/>
      <c r="AE78" s="195"/>
      <c r="AF78" s="234"/>
      <c r="AG78" s="195"/>
      <c r="AH78" s="234"/>
      <c r="AI78" s="195"/>
      <c r="AJ78" s="234"/>
      <c r="AK78" s="195"/>
      <c r="AL78" s="234"/>
      <c r="AM78" s="195"/>
      <c r="AN78" s="234"/>
      <c r="AO78" s="195"/>
      <c r="AP78" s="234"/>
      <c r="AQ78" s="195"/>
      <c r="AR78" s="234"/>
      <c r="AS78" s="195"/>
      <c r="AT78" s="234"/>
      <c r="AU78" s="429">
        <f t="shared" si="3"/>
        <v>0</v>
      </c>
      <c r="AV78" s="387">
        <f t="shared" si="4"/>
        <v>0</v>
      </c>
      <c r="AW78" s="689" t="str">
        <f t="shared" si="5"/>
        <v>OK</v>
      </c>
      <c r="AX78" s="692">
        <f>'t1'!K78-'t3'!C78-'t3'!E78-'t3'!G78-'t3'!I78+'t3'!K78+'t3'!M78+'t3'!O78</f>
        <v>0</v>
      </c>
      <c r="AY78" s="693">
        <f>'t1'!L78-'t3'!D78-'t3'!F78-'t3'!H78-'t3'!J78+'t3'!L78+'t3'!N78+'t3'!P78</f>
        <v>0</v>
      </c>
      <c r="AZ78" s="3">
        <f>'t1'!M78</f>
        <v>0</v>
      </c>
    </row>
    <row r="79" spans="1:52" ht="14.25" customHeight="1" x14ac:dyDescent="0.2">
      <c r="A79" s="17" t="str">
        <f>'t1'!A79</f>
        <v>DIRIGENTE PROF.TECNICHE DELLA PREVENZIONE (INC.STRUT.SEMPL.)</v>
      </c>
      <c r="B79" s="143" t="str">
        <f>'t1'!B79</f>
        <v>SD0SE4</v>
      </c>
      <c r="C79" s="195"/>
      <c r="D79" s="234"/>
      <c r="E79" s="195"/>
      <c r="F79" s="234"/>
      <c r="G79" s="195"/>
      <c r="H79" s="234"/>
      <c r="I79" s="195"/>
      <c r="J79" s="234"/>
      <c r="K79" s="195"/>
      <c r="L79" s="234"/>
      <c r="M79" s="195"/>
      <c r="N79" s="234"/>
      <c r="O79" s="195"/>
      <c r="P79" s="234"/>
      <c r="Q79" s="195"/>
      <c r="R79" s="234"/>
      <c r="S79" s="195"/>
      <c r="T79" s="234"/>
      <c r="U79" s="195"/>
      <c r="V79" s="234"/>
      <c r="W79" s="195"/>
      <c r="X79" s="234"/>
      <c r="Y79" s="195"/>
      <c r="Z79" s="234"/>
      <c r="AA79" s="195"/>
      <c r="AB79" s="234"/>
      <c r="AC79" s="195"/>
      <c r="AD79" s="234"/>
      <c r="AE79" s="195"/>
      <c r="AF79" s="234"/>
      <c r="AG79" s="195"/>
      <c r="AH79" s="234"/>
      <c r="AI79" s="195"/>
      <c r="AJ79" s="234"/>
      <c r="AK79" s="195"/>
      <c r="AL79" s="234"/>
      <c r="AM79" s="195"/>
      <c r="AN79" s="234"/>
      <c r="AO79" s="195"/>
      <c r="AP79" s="234"/>
      <c r="AQ79" s="195"/>
      <c r="AR79" s="234"/>
      <c r="AS79" s="195"/>
      <c r="AT79" s="234"/>
      <c r="AU79" s="429">
        <f t="shared" si="3"/>
        <v>0</v>
      </c>
      <c r="AV79" s="387">
        <f t="shared" si="4"/>
        <v>0</v>
      </c>
      <c r="AW79" s="689" t="str">
        <f t="shared" si="5"/>
        <v>OK</v>
      </c>
      <c r="AX79" s="692">
        <f>'t1'!K79-'t3'!C79-'t3'!E79-'t3'!G79-'t3'!I79+'t3'!K79+'t3'!M79+'t3'!O79</f>
        <v>0</v>
      </c>
      <c r="AY79" s="693">
        <f>'t1'!L79-'t3'!D79-'t3'!F79-'t3'!H79-'t3'!J79+'t3'!L79+'t3'!N79+'t3'!P79</f>
        <v>0</v>
      </c>
      <c r="AZ79" s="3">
        <f>'t1'!M79</f>
        <v>0</v>
      </c>
    </row>
    <row r="80" spans="1:52" ht="14.25" customHeight="1" x14ac:dyDescent="0.2">
      <c r="A80" s="17" t="str">
        <f>'t1'!A80</f>
        <v>DIRIGENTE PROF.TECNICHE DELLA PREVENZIONE(ALTRI INC.PROF.LI)</v>
      </c>
      <c r="B80" s="143" t="str">
        <f>'t1'!B80</f>
        <v>SD0AI4</v>
      </c>
      <c r="C80" s="195"/>
      <c r="D80" s="234"/>
      <c r="E80" s="195"/>
      <c r="F80" s="234"/>
      <c r="G80" s="195"/>
      <c r="H80" s="234"/>
      <c r="I80" s="195"/>
      <c r="J80" s="234"/>
      <c r="K80" s="195"/>
      <c r="L80" s="234"/>
      <c r="M80" s="195"/>
      <c r="N80" s="234"/>
      <c r="O80" s="195"/>
      <c r="P80" s="234"/>
      <c r="Q80" s="195"/>
      <c r="R80" s="234"/>
      <c r="S80" s="195"/>
      <c r="T80" s="234"/>
      <c r="U80" s="195"/>
      <c r="V80" s="234"/>
      <c r="W80" s="195"/>
      <c r="X80" s="234"/>
      <c r="Y80" s="195"/>
      <c r="Z80" s="234"/>
      <c r="AA80" s="195"/>
      <c r="AB80" s="234"/>
      <c r="AC80" s="195"/>
      <c r="AD80" s="234"/>
      <c r="AE80" s="195"/>
      <c r="AF80" s="234"/>
      <c r="AG80" s="195"/>
      <c r="AH80" s="234"/>
      <c r="AI80" s="195"/>
      <c r="AJ80" s="234"/>
      <c r="AK80" s="195"/>
      <c r="AL80" s="234"/>
      <c r="AM80" s="195"/>
      <c r="AN80" s="234"/>
      <c r="AO80" s="195"/>
      <c r="AP80" s="234"/>
      <c r="AQ80" s="195"/>
      <c r="AR80" s="234"/>
      <c r="AS80" s="195"/>
      <c r="AT80" s="234"/>
      <c r="AU80" s="429">
        <f t="shared" si="3"/>
        <v>0</v>
      </c>
      <c r="AV80" s="387">
        <f t="shared" si="4"/>
        <v>0</v>
      </c>
      <c r="AW80" s="689" t="str">
        <f t="shared" si="5"/>
        <v>OK</v>
      </c>
      <c r="AX80" s="692">
        <f>'t1'!K80-'t3'!C80-'t3'!E80-'t3'!G80-'t3'!I80+'t3'!K80+'t3'!M80+'t3'!O80</f>
        <v>0</v>
      </c>
      <c r="AY80" s="693">
        <f>'t1'!L80-'t3'!D80-'t3'!F80-'t3'!H80-'t3'!J80+'t3'!L80+'t3'!N80+'t3'!P80</f>
        <v>0</v>
      </c>
      <c r="AZ80" s="3">
        <f>'t1'!M80</f>
        <v>0</v>
      </c>
    </row>
    <row r="81" spans="1:52" ht="14.25" customHeight="1" x14ac:dyDescent="0.2">
      <c r="A81" s="17" t="str">
        <f>'t1'!A81</f>
        <v>DIR. PROF.TECNICHE PREVENZ. T.DET.ART.15-SEPTIES DLGS 502/92</v>
      </c>
      <c r="B81" s="143" t="str">
        <f>'t1'!B81</f>
        <v>SD048E</v>
      </c>
      <c r="C81" s="195"/>
      <c r="D81" s="234"/>
      <c r="E81" s="195"/>
      <c r="F81" s="234"/>
      <c r="G81" s="195"/>
      <c r="H81" s="234"/>
      <c r="I81" s="195"/>
      <c r="J81" s="234"/>
      <c r="K81" s="195"/>
      <c r="L81" s="234"/>
      <c r="M81" s="195"/>
      <c r="N81" s="234"/>
      <c r="O81" s="195"/>
      <c r="P81" s="234"/>
      <c r="Q81" s="195"/>
      <c r="R81" s="234"/>
      <c r="S81" s="195"/>
      <c r="T81" s="234"/>
      <c r="U81" s="195"/>
      <c r="V81" s="234"/>
      <c r="W81" s="195"/>
      <c r="X81" s="234"/>
      <c r="Y81" s="195"/>
      <c r="Z81" s="234"/>
      <c r="AA81" s="195"/>
      <c r="AB81" s="234"/>
      <c r="AC81" s="195"/>
      <c r="AD81" s="234"/>
      <c r="AE81" s="195"/>
      <c r="AF81" s="234"/>
      <c r="AG81" s="195"/>
      <c r="AH81" s="234"/>
      <c r="AI81" s="195"/>
      <c r="AJ81" s="234"/>
      <c r="AK81" s="195"/>
      <c r="AL81" s="234"/>
      <c r="AM81" s="195"/>
      <c r="AN81" s="234"/>
      <c r="AO81" s="195"/>
      <c r="AP81" s="234"/>
      <c r="AQ81" s="195"/>
      <c r="AR81" s="234"/>
      <c r="AS81" s="195"/>
      <c r="AT81" s="234"/>
      <c r="AU81" s="429">
        <f t="shared" si="3"/>
        <v>0</v>
      </c>
      <c r="AV81" s="387">
        <f t="shared" si="4"/>
        <v>0</v>
      </c>
      <c r="AW81" s="689" t="str">
        <f t="shared" si="5"/>
        <v>OK</v>
      </c>
      <c r="AX81" s="692">
        <f>'t1'!K81-'t3'!C81-'t3'!E81-'t3'!G81-'t3'!I81+'t3'!K81+'t3'!M81+'t3'!O81</f>
        <v>0</v>
      </c>
      <c r="AY81" s="693">
        <f>'t1'!L81-'t3'!D81-'t3'!F81-'t3'!H81-'t3'!J81+'t3'!L81+'t3'!N81+'t3'!P81</f>
        <v>0</v>
      </c>
      <c r="AZ81" s="3">
        <f>'t1'!M81</f>
        <v>0</v>
      </c>
    </row>
    <row r="82" spans="1:52" ht="14.25" customHeight="1" x14ac:dyDescent="0.2">
      <c r="A82" s="17" t="str">
        <f>'t1'!A82</f>
        <v>AVVOCATO DIRIG. CON INCARICO DI STRUTTURA COMPLESSA</v>
      </c>
      <c r="B82" s="143" t="str">
        <f>'t1'!B82</f>
        <v>PD0010</v>
      </c>
      <c r="C82" s="195"/>
      <c r="D82" s="234"/>
      <c r="E82" s="195"/>
      <c r="F82" s="234"/>
      <c r="G82" s="195"/>
      <c r="H82" s="234"/>
      <c r="I82" s="195"/>
      <c r="J82" s="234"/>
      <c r="K82" s="195"/>
      <c r="L82" s="234"/>
      <c r="M82" s="195"/>
      <c r="N82" s="234"/>
      <c r="O82" s="195"/>
      <c r="P82" s="234"/>
      <c r="Q82" s="195"/>
      <c r="R82" s="234"/>
      <c r="S82" s="195"/>
      <c r="T82" s="234"/>
      <c r="U82" s="195"/>
      <c r="V82" s="234"/>
      <c r="W82" s="195"/>
      <c r="X82" s="234"/>
      <c r="Y82" s="195"/>
      <c r="Z82" s="234"/>
      <c r="AA82" s="195"/>
      <c r="AB82" s="234"/>
      <c r="AC82" s="195"/>
      <c r="AD82" s="234"/>
      <c r="AE82" s="195"/>
      <c r="AF82" s="234"/>
      <c r="AG82" s="195"/>
      <c r="AH82" s="234"/>
      <c r="AI82" s="195"/>
      <c r="AJ82" s="234"/>
      <c r="AK82" s="195"/>
      <c r="AL82" s="234"/>
      <c r="AM82" s="195"/>
      <c r="AN82" s="234"/>
      <c r="AO82" s="195"/>
      <c r="AP82" s="234"/>
      <c r="AQ82" s="195"/>
      <c r="AR82" s="234"/>
      <c r="AS82" s="195"/>
      <c r="AT82" s="234"/>
      <c r="AU82" s="429">
        <f t="shared" si="3"/>
        <v>0</v>
      </c>
      <c r="AV82" s="387">
        <f t="shared" si="4"/>
        <v>0</v>
      </c>
      <c r="AW82" s="689" t="str">
        <f t="shared" si="5"/>
        <v>OK</v>
      </c>
      <c r="AX82" s="692">
        <f>'t1'!K82-'t3'!C82-'t3'!E82-'t3'!G82-'t3'!I82+'t3'!K82+'t3'!M82+'t3'!O82</f>
        <v>0</v>
      </c>
      <c r="AY82" s="693">
        <f>'t1'!L82-'t3'!D82-'t3'!F82-'t3'!H82-'t3'!J82+'t3'!L82+'t3'!N82+'t3'!P82</f>
        <v>0</v>
      </c>
      <c r="AZ82" s="3">
        <f>'t1'!M82</f>
        <v>0</v>
      </c>
    </row>
    <row r="83" spans="1:52" ht="14.25" customHeight="1" x14ac:dyDescent="0.2">
      <c r="A83" s="17" t="str">
        <f>'t1'!A83</f>
        <v>AVVOCATO DIRIG. CON INCARICO DI STRUTTURA SEMPLICE</v>
      </c>
      <c r="B83" s="143" t="str">
        <f>'t1'!B83</f>
        <v>PD0S09</v>
      </c>
      <c r="C83" s="195"/>
      <c r="D83" s="234"/>
      <c r="E83" s="195"/>
      <c r="F83" s="234"/>
      <c r="G83" s="195"/>
      <c r="H83" s="234"/>
      <c r="I83" s="195"/>
      <c r="J83" s="234"/>
      <c r="K83" s="195"/>
      <c r="L83" s="234"/>
      <c r="M83" s="195"/>
      <c r="N83" s="234"/>
      <c r="O83" s="195"/>
      <c r="P83" s="234"/>
      <c r="Q83" s="195"/>
      <c r="R83" s="234"/>
      <c r="S83" s="195"/>
      <c r="T83" s="234"/>
      <c r="U83" s="195"/>
      <c r="V83" s="234"/>
      <c r="W83" s="195"/>
      <c r="X83" s="234"/>
      <c r="Y83" s="195"/>
      <c r="Z83" s="234"/>
      <c r="AA83" s="195"/>
      <c r="AB83" s="234"/>
      <c r="AC83" s="195"/>
      <c r="AD83" s="234"/>
      <c r="AE83" s="195"/>
      <c r="AF83" s="234"/>
      <c r="AG83" s="195"/>
      <c r="AH83" s="234"/>
      <c r="AI83" s="195"/>
      <c r="AJ83" s="234"/>
      <c r="AK83" s="195"/>
      <c r="AL83" s="234"/>
      <c r="AM83" s="195"/>
      <c r="AN83" s="234"/>
      <c r="AO83" s="195"/>
      <c r="AP83" s="234"/>
      <c r="AQ83" s="195"/>
      <c r="AR83" s="234"/>
      <c r="AS83" s="195"/>
      <c r="AT83" s="234"/>
      <c r="AU83" s="429">
        <f t="shared" si="3"/>
        <v>0</v>
      </c>
      <c r="AV83" s="387">
        <f t="shared" si="4"/>
        <v>0</v>
      </c>
      <c r="AW83" s="689" t="str">
        <f t="shared" si="5"/>
        <v>OK</v>
      </c>
      <c r="AX83" s="692">
        <f>'t1'!K83-'t3'!C83-'t3'!E83-'t3'!G83-'t3'!I83+'t3'!K83+'t3'!M83+'t3'!O83</f>
        <v>0</v>
      </c>
      <c r="AY83" s="693">
        <f>'t1'!L83-'t3'!D83-'t3'!F83-'t3'!H83-'t3'!J83+'t3'!L83+'t3'!N83+'t3'!P83</f>
        <v>0</v>
      </c>
      <c r="AZ83" s="3">
        <f>'t1'!M83</f>
        <v>0</v>
      </c>
    </row>
    <row r="84" spans="1:52" ht="14.25" customHeight="1" x14ac:dyDescent="0.2">
      <c r="A84" s="17" t="str">
        <f>'t1'!A84</f>
        <v>AVVOCATO DIRIG. CON ALTRI INCAR.PROF.LI</v>
      </c>
      <c r="B84" s="143" t="str">
        <f>'t1'!B84</f>
        <v>PD0A09</v>
      </c>
      <c r="C84" s="195"/>
      <c r="D84" s="234"/>
      <c r="E84" s="195"/>
      <c r="F84" s="234"/>
      <c r="G84" s="195"/>
      <c r="H84" s="234"/>
      <c r="I84" s="195"/>
      <c r="J84" s="234"/>
      <c r="K84" s="195"/>
      <c r="L84" s="234"/>
      <c r="M84" s="195"/>
      <c r="N84" s="234"/>
      <c r="O84" s="195"/>
      <c r="P84" s="234"/>
      <c r="Q84" s="195"/>
      <c r="R84" s="234"/>
      <c r="S84" s="195"/>
      <c r="T84" s="234"/>
      <c r="U84" s="195"/>
      <c r="V84" s="234"/>
      <c r="W84" s="195"/>
      <c r="X84" s="234"/>
      <c r="Y84" s="195"/>
      <c r="Z84" s="234"/>
      <c r="AA84" s="195"/>
      <c r="AB84" s="234"/>
      <c r="AC84" s="195"/>
      <c r="AD84" s="234"/>
      <c r="AE84" s="195"/>
      <c r="AF84" s="234"/>
      <c r="AG84" s="195"/>
      <c r="AH84" s="234"/>
      <c r="AI84" s="195"/>
      <c r="AJ84" s="234"/>
      <c r="AK84" s="195"/>
      <c r="AL84" s="234"/>
      <c r="AM84" s="195"/>
      <c r="AN84" s="234"/>
      <c r="AO84" s="195"/>
      <c r="AP84" s="234"/>
      <c r="AQ84" s="195"/>
      <c r="AR84" s="234"/>
      <c r="AS84" s="195"/>
      <c r="AT84" s="234"/>
      <c r="AU84" s="429">
        <f t="shared" si="3"/>
        <v>0</v>
      </c>
      <c r="AV84" s="387">
        <f t="shared" si="4"/>
        <v>0</v>
      </c>
      <c r="AW84" s="689" t="str">
        <f t="shared" si="5"/>
        <v>OK</v>
      </c>
      <c r="AX84" s="692">
        <f>'t1'!K84-'t3'!C84-'t3'!E84-'t3'!G84-'t3'!I84+'t3'!K84+'t3'!M84+'t3'!O84</f>
        <v>0</v>
      </c>
      <c r="AY84" s="693">
        <f>'t1'!L84-'t3'!D84-'t3'!F84-'t3'!H84-'t3'!J84+'t3'!L84+'t3'!N84+'t3'!P84</f>
        <v>0</v>
      </c>
      <c r="AZ84" s="3">
        <f>'t1'!M84</f>
        <v>0</v>
      </c>
    </row>
    <row r="85" spans="1:52" ht="14.25" customHeight="1" x14ac:dyDescent="0.2">
      <c r="A85" s="17" t="str">
        <f>'t1'!A85</f>
        <v>AVVOCATO DIR. A T. DETERMINATO(ART. 15-SEPTIES DLGS. 502/92)</v>
      </c>
      <c r="B85" s="143" t="str">
        <f>'t1'!B85</f>
        <v>PD0605</v>
      </c>
      <c r="C85" s="195"/>
      <c r="D85" s="234"/>
      <c r="E85" s="195"/>
      <c r="F85" s="234"/>
      <c r="G85" s="195"/>
      <c r="H85" s="234"/>
      <c r="I85" s="195"/>
      <c r="J85" s="234"/>
      <c r="K85" s="195"/>
      <c r="L85" s="234"/>
      <c r="M85" s="195"/>
      <c r="N85" s="234"/>
      <c r="O85" s="195"/>
      <c r="P85" s="234"/>
      <c r="Q85" s="195"/>
      <c r="R85" s="234"/>
      <c r="S85" s="195"/>
      <c r="T85" s="234"/>
      <c r="U85" s="195"/>
      <c r="V85" s="234"/>
      <c r="W85" s="195"/>
      <c r="X85" s="234"/>
      <c r="Y85" s="195"/>
      <c r="Z85" s="234"/>
      <c r="AA85" s="195"/>
      <c r="AB85" s="234"/>
      <c r="AC85" s="195"/>
      <c r="AD85" s="234"/>
      <c r="AE85" s="195"/>
      <c r="AF85" s="234"/>
      <c r="AG85" s="195"/>
      <c r="AH85" s="234"/>
      <c r="AI85" s="195"/>
      <c r="AJ85" s="234"/>
      <c r="AK85" s="195"/>
      <c r="AL85" s="234"/>
      <c r="AM85" s="195"/>
      <c r="AN85" s="234"/>
      <c r="AO85" s="195"/>
      <c r="AP85" s="234"/>
      <c r="AQ85" s="195"/>
      <c r="AR85" s="234"/>
      <c r="AS85" s="195"/>
      <c r="AT85" s="234"/>
      <c r="AU85" s="429">
        <f t="shared" si="3"/>
        <v>0</v>
      </c>
      <c r="AV85" s="387">
        <f t="shared" si="4"/>
        <v>0</v>
      </c>
      <c r="AW85" s="689" t="str">
        <f t="shared" si="5"/>
        <v>OK</v>
      </c>
      <c r="AX85" s="692">
        <f>'t1'!K85-'t3'!C85-'t3'!E85-'t3'!G85-'t3'!I85+'t3'!K85+'t3'!M85+'t3'!O85</f>
        <v>0</v>
      </c>
      <c r="AY85" s="693">
        <f>'t1'!L85-'t3'!D85-'t3'!F85-'t3'!H85-'t3'!J85+'t3'!L85+'t3'!N85+'t3'!P85</f>
        <v>0</v>
      </c>
      <c r="AZ85" s="3">
        <f>'t1'!M85</f>
        <v>0</v>
      </c>
    </row>
    <row r="86" spans="1:52" ht="14.25" customHeight="1" x14ac:dyDescent="0.2">
      <c r="A86" s="17" t="str">
        <f>'t1'!A86</f>
        <v>INGEGNERE DIRIG. CON INCARICO DI STRUTTURA COMPLESSA</v>
      </c>
      <c r="B86" s="143" t="str">
        <f>'t1'!B86</f>
        <v>PD0046</v>
      </c>
      <c r="C86" s="195"/>
      <c r="D86" s="234"/>
      <c r="E86" s="195"/>
      <c r="F86" s="234"/>
      <c r="G86" s="195"/>
      <c r="H86" s="234"/>
      <c r="I86" s="195"/>
      <c r="J86" s="234"/>
      <c r="K86" s="195"/>
      <c r="L86" s="234"/>
      <c r="M86" s="195"/>
      <c r="N86" s="234"/>
      <c r="O86" s="195"/>
      <c r="P86" s="234"/>
      <c r="Q86" s="195"/>
      <c r="R86" s="234"/>
      <c r="S86" s="195"/>
      <c r="T86" s="234"/>
      <c r="U86" s="195"/>
      <c r="V86" s="234"/>
      <c r="W86" s="195"/>
      <c r="X86" s="234"/>
      <c r="Y86" s="195"/>
      <c r="Z86" s="234"/>
      <c r="AA86" s="195"/>
      <c r="AB86" s="234"/>
      <c r="AC86" s="195"/>
      <c r="AD86" s="234"/>
      <c r="AE86" s="195"/>
      <c r="AF86" s="234"/>
      <c r="AG86" s="195"/>
      <c r="AH86" s="234"/>
      <c r="AI86" s="195"/>
      <c r="AJ86" s="234"/>
      <c r="AK86" s="195"/>
      <c r="AL86" s="234"/>
      <c r="AM86" s="195"/>
      <c r="AN86" s="234"/>
      <c r="AO86" s="195"/>
      <c r="AP86" s="234"/>
      <c r="AQ86" s="195"/>
      <c r="AR86" s="234"/>
      <c r="AS86" s="195"/>
      <c r="AT86" s="234"/>
      <c r="AU86" s="429">
        <f t="shared" si="3"/>
        <v>0</v>
      </c>
      <c r="AV86" s="387">
        <f t="shared" si="4"/>
        <v>0</v>
      </c>
      <c r="AW86" s="689" t="str">
        <f t="shared" si="5"/>
        <v>OK</v>
      </c>
      <c r="AX86" s="692">
        <f>'t1'!K86-'t3'!C86-'t3'!E86-'t3'!G86-'t3'!I86+'t3'!K86+'t3'!M86+'t3'!O86</f>
        <v>0</v>
      </c>
      <c r="AY86" s="693">
        <f>'t1'!L86-'t3'!D86-'t3'!F86-'t3'!H86-'t3'!J86+'t3'!L86+'t3'!N86+'t3'!P86</f>
        <v>0</v>
      </c>
      <c r="AZ86" s="3">
        <f>'t1'!M86</f>
        <v>0</v>
      </c>
    </row>
    <row r="87" spans="1:52" ht="14.25" customHeight="1" x14ac:dyDescent="0.2">
      <c r="A87" s="17" t="str">
        <f>'t1'!A87</f>
        <v>INGEGNERE DIRIG. CON INCARICO DI STRUTTURA SEMPLICE</v>
      </c>
      <c r="B87" s="143" t="str">
        <f>'t1'!B87</f>
        <v>PD0S45</v>
      </c>
      <c r="C87" s="195"/>
      <c r="D87" s="234"/>
      <c r="E87" s="195"/>
      <c r="F87" s="234"/>
      <c r="G87" s="195"/>
      <c r="H87" s="234"/>
      <c r="I87" s="195"/>
      <c r="J87" s="234"/>
      <c r="K87" s="195"/>
      <c r="L87" s="234"/>
      <c r="M87" s="195"/>
      <c r="N87" s="234"/>
      <c r="O87" s="195"/>
      <c r="P87" s="234"/>
      <c r="Q87" s="195"/>
      <c r="R87" s="234"/>
      <c r="S87" s="195"/>
      <c r="T87" s="234"/>
      <c r="U87" s="195"/>
      <c r="V87" s="234"/>
      <c r="W87" s="195"/>
      <c r="X87" s="234"/>
      <c r="Y87" s="195"/>
      <c r="Z87" s="234"/>
      <c r="AA87" s="195"/>
      <c r="AB87" s="234"/>
      <c r="AC87" s="195"/>
      <c r="AD87" s="234"/>
      <c r="AE87" s="195"/>
      <c r="AF87" s="234"/>
      <c r="AG87" s="195"/>
      <c r="AH87" s="234"/>
      <c r="AI87" s="195"/>
      <c r="AJ87" s="234"/>
      <c r="AK87" s="195"/>
      <c r="AL87" s="234"/>
      <c r="AM87" s="195"/>
      <c r="AN87" s="234"/>
      <c r="AO87" s="195"/>
      <c r="AP87" s="234"/>
      <c r="AQ87" s="195"/>
      <c r="AR87" s="234"/>
      <c r="AS87" s="195"/>
      <c r="AT87" s="234"/>
      <c r="AU87" s="429">
        <f t="shared" si="3"/>
        <v>0</v>
      </c>
      <c r="AV87" s="387">
        <f t="shared" si="4"/>
        <v>0</v>
      </c>
      <c r="AW87" s="689" t="str">
        <f t="shared" si="5"/>
        <v>OK</v>
      </c>
      <c r="AX87" s="692">
        <f>'t1'!K87-'t3'!C87-'t3'!E87-'t3'!G87-'t3'!I87+'t3'!K87+'t3'!M87+'t3'!O87</f>
        <v>0</v>
      </c>
      <c r="AY87" s="693">
        <f>'t1'!L87-'t3'!D87-'t3'!F87-'t3'!H87-'t3'!J87+'t3'!L87+'t3'!N87+'t3'!P87</f>
        <v>0</v>
      </c>
      <c r="AZ87" s="3">
        <f>'t1'!M87</f>
        <v>0</v>
      </c>
    </row>
    <row r="88" spans="1:52" ht="14.25" customHeight="1" x14ac:dyDescent="0.2">
      <c r="A88" s="17" t="str">
        <f>'t1'!A88</f>
        <v>INGEGNERE DIRIG. CON ALTRI INCAR.PROF.LI</v>
      </c>
      <c r="B88" s="143" t="str">
        <f>'t1'!B88</f>
        <v>PD0A45</v>
      </c>
      <c r="C88" s="195"/>
      <c r="D88" s="234"/>
      <c r="E88" s="195"/>
      <c r="F88" s="234"/>
      <c r="G88" s="195"/>
      <c r="H88" s="234"/>
      <c r="I88" s="195"/>
      <c r="J88" s="234"/>
      <c r="K88" s="195"/>
      <c r="L88" s="234"/>
      <c r="M88" s="195"/>
      <c r="N88" s="234"/>
      <c r="O88" s="195"/>
      <c r="P88" s="234"/>
      <c r="Q88" s="195"/>
      <c r="R88" s="234"/>
      <c r="S88" s="195"/>
      <c r="T88" s="234"/>
      <c r="U88" s="195"/>
      <c r="V88" s="234"/>
      <c r="W88" s="195"/>
      <c r="X88" s="234"/>
      <c r="Y88" s="195"/>
      <c r="Z88" s="234"/>
      <c r="AA88" s="195"/>
      <c r="AB88" s="234"/>
      <c r="AC88" s="195"/>
      <c r="AD88" s="234"/>
      <c r="AE88" s="195"/>
      <c r="AF88" s="234"/>
      <c r="AG88" s="195"/>
      <c r="AH88" s="234"/>
      <c r="AI88" s="195"/>
      <c r="AJ88" s="234"/>
      <c r="AK88" s="195"/>
      <c r="AL88" s="234"/>
      <c r="AM88" s="195"/>
      <c r="AN88" s="234"/>
      <c r="AO88" s="195"/>
      <c r="AP88" s="234"/>
      <c r="AQ88" s="195"/>
      <c r="AR88" s="234"/>
      <c r="AS88" s="195"/>
      <c r="AT88" s="234"/>
      <c r="AU88" s="429">
        <f t="shared" si="3"/>
        <v>0</v>
      </c>
      <c r="AV88" s="387">
        <f t="shared" si="4"/>
        <v>0</v>
      </c>
      <c r="AW88" s="689" t="str">
        <f t="shared" si="5"/>
        <v>OK</v>
      </c>
      <c r="AX88" s="692">
        <f>'t1'!K88-'t3'!C88-'t3'!E88-'t3'!G88-'t3'!I88+'t3'!K88+'t3'!M88+'t3'!O88</f>
        <v>0</v>
      </c>
      <c r="AY88" s="693">
        <f>'t1'!L88-'t3'!D88-'t3'!F88-'t3'!H88-'t3'!J88+'t3'!L88+'t3'!N88+'t3'!P88</f>
        <v>0</v>
      </c>
      <c r="AZ88" s="3">
        <f>'t1'!M88</f>
        <v>0</v>
      </c>
    </row>
    <row r="89" spans="1:52" ht="14.25" customHeight="1" x14ac:dyDescent="0.2">
      <c r="A89" s="17" t="str">
        <f>'t1'!A89</f>
        <v>INGEGNERE DIR. A T. DETERMINATO(ART.15-SEPTIES DLGS. 502/92)</v>
      </c>
      <c r="B89" s="143" t="str">
        <f>'t1'!B89</f>
        <v>PD0606</v>
      </c>
      <c r="C89" s="195"/>
      <c r="D89" s="234"/>
      <c r="E89" s="195"/>
      <c r="F89" s="234"/>
      <c r="G89" s="195"/>
      <c r="H89" s="234"/>
      <c r="I89" s="195"/>
      <c r="J89" s="234"/>
      <c r="K89" s="195"/>
      <c r="L89" s="234"/>
      <c r="M89" s="195"/>
      <c r="N89" s="234"/>
      <c r="O89" s="195"/>
      <c r="P89" s="234"/>
      <c r="Q89" s="195"/>
      <c r="R89" s="234"/>
      <c r="S89" s="195"/>
      <c r="T89" s="234"/>
      <c r="U89" s="195"/>
      <c r="V89" s="234"/>
      <c r="W89" s="195"/>
      <c r="X89" s="234"/>
      <c r="Y89" s="195"/>
      <c r="Z89" s="234"/>
      <c r="AA89" s="195"/>
      <c r="AB89" s="234"/>
      <c r="AC89" s="195"/>
      <c r="AD89" s="234"/>
      <c r="AE89" s="195"/>
      <c r="AF89" s="234"/>
      <c r="AG89" s="195"/>
      <c r="AH89" s="234"/>
      <c r="AI89" s="195"/>
      <c r="AJ89" s="234"/>
      <c r="AK89" s="195"/>
      <c r="AL89" s="234"/>
      <c r="AM89" s="195"/>
      <c r="AN89" s="234"/>
      <c r="AO89" s="195"/>
      <c r="AP89" s="234"/>
      <c r="AQ89" s="195"/>
      <c r="AR89" s="234"/>
      <c r="AS89" s="195"/>
      <c r="AT89" s="234"/>
      <c r="AU89" s="429">
        <f t="shared" si="3"/>
        <v>0</v>
      </c>
      <c r="AV89" s="387">
        <f t="shared" si="4"/>
        <v>0</v>
      </c>
      <c r="AW89" s="689" t="str">
        <f t="shared" si="5"/>
        <v>OK</v>
      </c>
      <c r="AX89" s="692">
        <f>'t1'!K89-'t3'!C89-'t3'!E89-'t3'!G89-'t3'!I89+'t3'!K89+'t3'!M89+'t3'!O89</f>
        <v>0</v>
      </c>
      <c r="AY89" s="693">
        <f>'t1'!L89-'t3'!D89-'t3'!F89-'t3'!H89-'t3'!J89+'t3'!L89+'t3'!N89+'t3'!P89</f>
        <v>0</v>
      </c>
      <c r="AZ89" s="3">
        <f>'t1'!M89</f>
        <v>0</v>
      </c>
    </row>
    <row r="90" spans="1:52" ht="14.25" customHeight="1" x14ac:dyDescent="0.2">
      <c r="A90" s="17" t="str">
        <f>'t1'!A90</f>
        <v>ARCHITETTI DIRIG. CON INCARICO DI STRUTTURA COMPLESSA</v>
      </c>
      <c r="B90" s="143" t="str">
        <f>'t1'!B90</f>
        <v>PD0004</v>
      </c>
      <c r="C90" s="195"/>
      <c r="D90" s="234"/>
      <c r="E90" s="195"/>
      <c r="F90" s="234"/>
      <c r="G90" s="195"/>
      <c r="H90" s="234"/>
      <c r="I90" s="195"/>
      <c r="J90" s="234"/>
      <c r="K90" s="195"/>
      <c r="L90" s="234"/>
      <c r="M90" s="195"/>
      <c r="N90" s="234"/>
      <c r="O90" s="195"/>
      <c r="P90" s="234"/>
      <c r="Q90" s="195"/>
      <c r="R90" s="234"/>
      <c r="S90" s="195"/>
      <c r="T90" s="234"/>
      <c r="U90" s="195"/>
      <c r="V90" s="234"/>
      <c r="W90" s="195"/>
      <c r="X90" s="234"/>
      <c r="Y90" s="195"/>
      <c r="Z90" s="234"/>
      <c r="AA90" s="195"/>
      <c r="AB90" s="234"/>
      <c r="AC90" s="195"/>
      <c r="AD90" s="234"/>
      <c r="AE90" s="195"/>
      <c r="AF90" s="234"/>
      <c r="AG90" s="195"/>
      <c r="AH90" s="234"/>
      <c r="AI90" s="195"/>
      <c r="AJ90" s="234"/>
      <c r="AK90" s="195"/>
      <c r="AL90" s="234"/>
      <c r="AM90" s="195"/>
      <c r="AN90" s="234"/>
      <c r="AO90" s="195"/>
      <c r="AP90" s="234"/>
      <c r="AQ90" s="195"/>
      <c r="AR90" s="234"/>
      <c r="AS90" s="195"/>
      <c r="AT90" s="234"/>
      <c r="AU90" s="429">
        <f t="shared" si="3"/>
        <v>0</v>
      </c>
      <c r="AV90" s="387">
        <f t="shared" si="4"/>
        <v>0</v>
      </c>
      <c r="AW90" s="689" t="str">
        <f t="shared" si="5"/>
        <v>OK</v>
      </c>
      <c r="AX90" s="692">
        <f>'t1'!K90-'t3'!C90-'t3'!E90-'t3'!G90-'t3'!I90+'t3'!K90+'t3'!M90+'t3'!O90</f>
        <v>0</v>
      </c>
      <c r="AY90" s="693">
        <f>'t1'!L90-'t3'!D90-'t3'!F90-'t3'!H90-'t3'!J90+'t3'!L90+'t3'!N90+'t3'!P90</f>
        <v>0</v>
      </c>
      <c r="AZ90" s="3">
        <f>'t1'!M90</f>
        <v>0</v>
      </c>
    </row>
    <row r="91" spans="1:52" ht="14.25" customHeight="1" x14ac:dyDescent="0.2">
      <c r="A91" s="17" t="str">
        <f>'t1'!A91</f>
        <v>ARCHITETTI DIRIG. CON INCARICO DI STRUTTURA SEMPLICE</v>
      </c>
      <c r="B91" s="143" t="str">
        <f>'t1'!B91</f>
        <v>PD0S03</v>
      </c>
      <c r="C91" s="195"/>
      <c r="D91" s="234"/>
      <c r="E91" s="195"/>
      <c r="F91" s="234"/>
      <c r="G91" s="195"/>
      <c r="H91" s="234"/>
      <c r="I91" s="195"/>
      <c r="J91" s="234"/>
      <c r="K91" s="195"/>
      <c r="L91" s="234"/>
      <c r="M91" s="195"/>
      <c r="N91" s="234"/>
      <c r="O91" s="195"/>
      <c r="P91" s="234"/>
      <c r="Q91" s="195"/>
      <c r="R91" s="234"/>
      <c r="S91" s="195"/>
      <c r="T91" s="234"/>
      <c r="U91" s="195"/>
      <c r="V91" s="234"/>
      <c r="W91" s="195"/>
      <c r="X91" s="234"/>
      <c r="Y91" s="195"/>
      <c r="Z91" s="234"/>
      <c r="AA91" s="195"/>
      <c r="AB91" s="234"/>
      <c r="AC91" s="195"/>
      <c r="AD91" s="234"/>
      <c r="AE91" s="195"/>
      <c r="AF91" s="234"/>
      <c r="AG91" s="195"/>
      <c r="AH91" s="234"/>
      <c r="AI91" s="195"/>
      <c r="AJ91" s="234"/>
      <c r="AK91" s="195"/>
      <c r="AL91" s="234"/>
      <c r="AM91" s="195"/>
      <c r="AN91" s="234"/>
      <c r="AO91" s="195"/>
      <c r="AP91" s="234"/>
      <c r="AQ91" s="195"/>
      <c r="AR91" s="234"/>
      <c r="AS91" s="195"/>
      <c r="AT91" s="234"/>
      <c r="AU91" s="429">
        <f t="shared" si="3"/>
        <v>0</v>
      </c>
      <c r="AV91" s="387">
        <f t="shared" si="4"/>
        <v>0</v>
      </c>
      <c r="AW91" s="689" t="str">
        <f t="shared" si="5"/>
        <v>OK</v>
      </c>
      <c r="AX91" s="692">
        <f>'t1'!K91-'t3'!C91-'t3'!E91-'t3'!G91-'t3'!I91+'t3'!K91+'t3'!M91+'t3'!O91</f>
        <v>0</v>
      </c>
      <c r="AY91" s="693">
        <f>'t1'!L91-'t3'!D91-'t3'!F91-'t3'!H91-'t3'!J91+'t3'!L91+'t3'!N91+'t3'!P91</f>
        <v>0</v>
      </c>
      <c r="AZ91" s="3">
        <f>'t1'!M91</f>
        <v>0</v>
      </c>
    </row>
    <row r="92" spans="1:52" ht="14.25" customHeight="1" x14ac:dyDescent="0.2">
      <c r="A92" s="17" t="str">
        <f>'t1'!A92</f>
        <v>ARCHITETTI DIRIG. CON ALTRI INCAR.PROF.LI</v>
      </c>
      <c r="B92" s="143" t="str">
        <f>'t1'!B92</f>
        <v>PD0A03</v>
      </c>
      <c r="C92" s="195"/>
      <c r="D92" s="234"/>
      <c r="E92" s="195"/>
      <c r="F92" s="234"/>
      <c r="G92" s="195"/>
      <c r="H92" s="234"/>
      <c r="I92" s="195"/>
      <c r="J92" s="234"/>
      <c r="K92" s="195"/>
      <c r="L92" s="234"/>
      <c r="M92" s="195"/>
      <c r="N92" s="234"/>
      <c r="O92" s="195"/>
      <c r="P92" s="234"/>
      <c r="Q92" s="195"/>
      <c r="R92" s="234"/>
      <c r="S92" s="195"/>
      <c r="T92" s="234"/>
      <c r="U92" s="195"/>
      <c r="V92" s="234"/>
      <c r="W92" s="195"/>
      <c r="X92" s="234"/>
      <c r="Y92" s="195"/>
      <c r="Z92" s="234"/>
      <c r="AA92" s="195"/>
      <c r="AB92" s="234"/>
      <c r="AC92" s="195"/>
      <c r="AD92" s="234"/>
      <c r="AE92" s="195"/>
      <c r="AF92" s="234"/>
      <c r="AG92" s="195"/>
      <c r="AH92" s="234"/>
      <c r="AI92" s="195"/>
      <c r="AJ92" s="234"/>
      <c r="AK92" s="195"/>
      <c r="AL92" s="234"/>
      <c r="AM92" s="195"/>
      <c r="AN92" s="234"/>
      <c r="AO92" s="195"/>
      <c r="AP92" s="234"/>
      <c r="AQ92" s="195"/>
      <c r="AR92" s="234"/>
      <c r="AS92" s="195"/>
      <c r="AT92" s="234"/>
      <c r="AU92" s="429">
        <f t="shared" si="3"/>
        <v>0</v>
      </c>
      <c r="AV92" s="387">
        <f t="shared" si="4"/>
        <v>0</v>
      </c>
      <c r="AW92" s="689" t="str">
        <f t="shared" si="5"/>
        <v>OK</v>
      </c>
      <c r="AX92" s="692">
        <f>'t1'!K92-'t3'!C92-'t3'!E92-'t3'!G92-'t3'!I92+'t3'!K92+'t3'!M92+'t3'!O92</f>
        <v>0</v>
      </c>
      <c r="AY92" s="693">
        <f>'t1'!L92-'t3'!D92-'t3'!F92-'t3'!H92-'t3'!J92+'t3'!L92+'t3'!N92+'t3'!P92</f>
        <v>0</v>
      </c>
      <c r="AZ92" s="3">
        <f>'t1'!M92</f>
        <v>0</v>
      </c>
    </row>
    <row r="93" spans="1:52" ht="14.25" customHeight="1" x14ac:dyDescent="0.2">
      <c r="A93" s="17" t="str">
        <f>'t1'!A93</f>
        <v>ARCHITETTI DIR. A T.DETERMINATO(ART. 15-SEPTIES DLGS.502/92)</v>
      </c>
      <c r="B93" s="143" t="str">
        <f>'t1'!B93</f>
        <v>PD0607</v>
      </c>
      <c r="C93" s="195"/>
      <c r="D93" s="234"/>
      <c r="E93" s="195"/>
      <c r="F93" s="234"/>
      <c r="G93" s="195"/>
      <c r="H93" s="234"/>
      <c r="I93" s="195"/>
      <c r="J93" s="234"/>
      <c r="K93" s="195"/>
      <c r="L93" s="234"/>
      <c r="M93" s="195"/>
      <c r="N93" s="234"/>
      <c r="O93" s="195"/>
      <c r="P93" s="234"/>
      <c r="Q93" s="195"/>
      <c r="R93" s="234"/>
      <c r="S93" s="195"/>
      <c r="T93" s="234"/>
      <c r="U93" s="195"/>
      <c r="V93" s="234"/>
      <c r="W93" s="195"/>
      <c r="X93" s="234"/>
      <c r="Y93" s="195"/>
      <c r="Z93" s="234"/>
      <c r="AA93" s="195"/>
      <c r="AB93" s="234"/>
      <c r="AC93" s="195"/>
      <c r="AD93" s="234"/>
      <c r="AE93" s="195"/>
      <c r="AF93" s="234"/>
      <c r="AG93" s="195"/>
      <c r="AH93" s="234"/>
      <c r="AI93" s="195"/>
      <c r="AJ93" s="234"/>
      <c r="AK93" s="195"/>
      <c r="AL93" s="234"/>
      <c r="AM93" s="195"/>
      <c r="AN93" s="234"/>
      <c r="AO93" s="195"/>
      <c r="AP93" s="234"/>
      <c r="AQ93" s="195"/>
      <c r="AR93" s="234"/>
      <c r="AS93" s="195"/>
      <c r="AT93" s="234"/>
      <c r="AU93" s="429">
        <f t="shared" si="3"/>
        <v>0</v>
      </c>
      <c r="AV93" s="387">
        <f t="shared" si="4"/>
        <v>0</v>
      </c>
      <c r="AW93" s="689" t="str">
        <f t="shared" si="5"/>
        <v>OK</v>
      </c>
      <c r="AX93" s="692">
        <f>'t1'!K93-'t3'!C93-'t3'!E93-'t3'!G93-'t3'!I93+'t3'!K93+'t3'!M93+'t3'!O93</f>
        <v>0</v>
      </c>
      <c r="AY93" s="693">
        <f>'t1'!L93-'t3'!D93-'t3'!F93-'t3'!H93-'t3'!J93+'t3'!L93+'t3'!N93+'t3'!P93</f>
        <v>0</v>
      </c>
      <c r="AZ93" s="3">
        <f>'t1'!M93</f>
        <v>0</v>
      </c>
    </row>
    <row r="94" spans="1:52" ht="14.25" customHeight="1" x14ac:dyDescent="0.2">
      <c r="A94" s="17" t="str">
        <f>'t1'!A94</f>
        <v>GEOLOGI DIRIG. CON INCARICO DI STRUTTURA COMPLESSA</v>
      </c>
      <c r="B94" s="143" t="str">
        <f>'t1'!B94</f>
        <v>PD0044</v>
      </c>
      <c r="C94" s="195"/>
      <c r="D94" s="234"/>
      <c r="E94" s="195"/>
      <c r="F94" s="234"/>
      <c r="G94" s="195"/>
      <c r="H94" s="234"/>
      <c r="I94" s="195"/>
      <c r="J94" s="234"/>
      <c r="K94" s="195"/>
      <c r="L94" s="234"/>
      <c r="M94" s="195"/>
      <c r="N94" s="234"/>
      <c r="O94" s="195"/>
      <c r="P94" s="234"/>
      <c r="Q94" s="195"/>
      <c r="R94" s="234"/>
      <c r="S94" s="195"/>
      <c r="T94" s="234"/>
      <c r="U94" s="195"/>
      <c r="V94" s="234"/>
      <c r="W94" s="195"/>
      <c r="X94" s="234"/>
      <c r="Y94" s="195"/>
      <c r="Z94" s="234"/>
      <c r="AA94" s="195"/>
      <c r="AB94" s="234"/>
      <c r="AC94" s="195"/>
      <c r="AD94" s="234"/>
      <c r="AE94" s="195"/>
      <c r="AF94" s="234"/>
      <c r="AG94" s="195"/>
      <c r="AH94" s="234"/>
      <c r="AI94" s="195"/>
      <c r="AJ94" s="234"/>
      <c r="AK94" s="195"/>
      <c r="AL94" s="234"/>
      <c r="AM94" s="195"/>
      <c r="AN94" s="234"/>
      <c r="AO94" s="195"/>
      <c r="AP94" s="234"/>
      <c r="AQ94" s="195"/>
      <c r="AR94" s="234"/>
      <c r="AS94" s="195"/>
      <c r="AT94" s="234"/>
      <c r="AU94" s="429">
        <f t="shared" si="3"/>
        <v>0</v>
      </c>
      <c r="AV94" s="387">
        <f t="shared" si="4"/>
        <v>0</v>
      </c>
      <c r="AW94" s="689" t="str">
        <f t="shared" si="5"/>
        <v>OK</v>
      </c>
      <c r="AX94" s="692">
        <f>'t1'!K94-'t3'!C94-'t3'!E94-'t3'!G94-'t3'!I94+'t3'!K94+'t3'!M94+'t3'!O94</f>
        <v>0</v>
      </c>
      <c r="AY94" s="693">
        <f>'t1'!L94-'t3'!D94-'t3'!F94-'t3'!H94-'t3'!J94+'t3'!L94+'t3'!N94+'t3'!P94</f>
        <v>0</v>
      </c>
      <c r="AZ94" s="3">
        <f>'t1'!M94</f>
        <v>0</v>
      </c>
    </row>
    <row r="95" spans="1:52" ht="14.25" customHeight="1" x14ac:dyDescent="0.2">
      <c r="A95" s="17" t="str">
        <f>'t1'!A95</f>
        <v>GEOLOGI DIRIG. CON INCARICO DI STRUTTURA SEMPLICE</v>
      </c>
      <c r="B95" s="143" t="str">
        <f>'t1'!B95</f>
        <v>PD0S43</v>
      </c>
      <c r="C95" s="195"/>
      <c r="D95" s="234"/>
      <c r="E95" s="195"/>
      <c r="F95" s="234"/>
      <c r="G95" s="195"/>
      <c r="H95" s="234"/>
      <c r="I95" s="195"/>
      <c r="J95" s="234"/>
      <c r="K95" s="195"/>
      <c r="L95" s="234"/>
      <c r="M95" s="195"/>
      <c r="N95" s="234"/>
      <c r="O95" s="195"/>
      <c r="P95" s="234"/>
      <c r="Q95" s="195"/>
      <c r="R95" s="234"/>
      <c r="S95" s="195"/>
      <c r="T95" s="234"/>
      <c r="U95" s="195"/>
      <c r="V95" s="234"/>
      <c r="W95" s="195"/>
      <c r="X95" s="234"/>
      <c r="Y95" s="195"/>
      <c r="Z95" s="234"/>
      <c r="AA95" s="195"/>
      <c r="AB95" s="234"/>
      <c r="AC95" s="195"/>
      <c r="AD95" s="234"/>
      <c r="AE95" s="195"/>
      <c r="AF95" s="234"/>
      <c r="AG95" s="195"/>
      <c r="AH95" s="234"/>
      <c r="AI95" s="195"/>
      <c r="AJ95" s="234"/>
      <c r="AK95" s="195"/>
      <c r="AL95" s="234"/>
      <c r="AM95" s="195"/>
      <c r="AN95" s="234"/>
      <c r="AO95" s="195"/>
      <c r="AP95" s="234"/>
      <c r="AQ95" s="195"/>
      <c r="AR95" s="234"/>
      <c r="AS95" s="195"/>
      <c r="AT95" s="234"/>
      <c r="AU95" s="429">
        <f t="shared" si="3"/>
        <v>0</v>
      </c>
      <c r="AV95" s="387">
        <f t="shared" si="4"/>
        <v>0</v>
      </c>
      <c r="AW95" s="689" t="str">
        <f t="shared" si="5"/>
        <v>OK</v>
      </c>
      <c r="AX95" s="692">
        <f>'t1'!K95-'t3'!C95-'t3'!E95-'t3'!G95-'t3'!I95+'t3'!K95+'t3'!M95+'t3'!O95</f>
        <v>0</v>
      </c>
      <c r="AY95" s="693">
        <f>'t1'!L95-'t3'!D95-'t3'!F95-'t3'!H95-'t3'!J95+'t3'!L95+'t3'!N95+'t3'!P95</f>
        <v>0</v>
      </c>
      <c r="AZ95" s="3">
        <f>'t1'!M95</f>
        <v>0</v>
      </c>
    </row>
    <row r="96" spans="1:52" ht="14.25" customHeight="1" x14ac:dyDescent="0.2">
      <c r="A96" s="17" t="str">
        <f>'t1'!A96</f>
        <v>GEOLOGI DIRIG. CON ALTRI INCAR.PROF.LI</v>
      </c>
      <c r="B96" s="143" t="str">
        <f>'t1'!B96</f>
        <v>PD0A43</v>
      </c>
      <c r="C96" s="195"/>
      <c r="D96" s="234"/>
      <c r="E96" s="195"/>
      <c r="F96" s="234"/>
      <c r="G96" s="195"/>
      <c r="H96" s="234"/>
      <c r="I96" s="195"/>
      <c r="J96" s="234"/>
      <c r="K96" s="195"/>
      <c r="L96" s="234"/>
      <c r="M96" s="195"/>
      <c r="N96" s="234"/>
      <c r="O96" s="195"/>
      <c r="P96" s="234"/>
      <c r="Q96" s="195"/>
      <c r="R96" s="234"/>
      <c r="S96" s="195"/>
      <c r="T96" s="234"/>
      <c r="U96" s="195"/>
      <c r="V96" s="234"/>
      <c r="W96" s="195"/>
      <c r="X96" s="234"/>
      <c r="Y96" s="195"/>
      <c r="Z96" s="234"/>
      <c r="AA96" s="195"/>
      <c r="AB96" s="234"/>
      <c r="AC96" s="195"/>
      <c r="AD96" s="234"/>
      <c r="AE96" s="195"/>
      <c r="AF96" s="234"/>
      <c r="AG96" s="195"/>
      <c r="AH96" s="234"/>
      <c r="AI96" s="195"/>
      <c r="AJ96" s="234"/>
      <c r="AK96" s="195"/>
      <c r="AL96" s="234"/>
      <c r="AM96" s="195"/>
      <c r="AN96" s="234"/>
      <c r="AO96" s="195"/>
      <c r="AP96" s="234"/>
      <c r="AQ96" s="195"/>
      <c r="AR96" s="234"/>
      <c r="AS96" s="195"/>
      <c r="AT96" s="234"/>
      <c r="AU96" s="429">
        <f t="shared" si="3"/>
        <v>0</v>
      </c>
      <c r="AV96" s="387">
        <f t="shared" si="4"/>
        <v>0</v>
      </c>
      <c r="AW96" s="689" t="str">
        <f t="shared" si="5"/>
        <v>OK</v>
      </c>
      <c r="AX96" s="692">
        <f>'t1'!K96-'t3'!C96-'t3'!E96-'t3'!G96-'t3'!I96+'t3'!K96+'t3'!M96+'t3'!O96</f>
        <v>0</v>
      </c>
      <c r="AY96" s="693">
        <f>'t1'!L96-'t3'!D96-'t3'!F96-'t3'!H96-'t3'!J96+'t3'!L96+'t3'!N96+'t3'!P96</f>
        <v>0</v>
      </c>
      <c r="AZ96" s="3">
        <f>'t1'!M96</f>
        <v>0</v>
      </c>
    </row>
    <row r="97" spans="1:52" ht="14.25" customHeight="1" x14ac:dyDescent="0.2">
      <c r="A97" s="17" t="str">
        <f>'t1'!A97</f>
        <v>GEOLOGI  DIR. A T. DETERMINATO(ART. 15-SEPTIES DLGS. 502/92)</v>
      </c>
      <c r="B97" s="143" t="str">
        <f>'t1'!B97</f>
        <v>PD0608</v>
      </c>
      <c r="C97" s="195"/>
      <c r="D97" s="234"/>
      <c r="E97" s="195"/>
      <c r="F97" s="234"/>
      <c r="G97" s="195"/>
      <c r="H97" s="234"/>
      <c r="I97" s="195"/>
      <c r="J97" s="234"/>
      <c r="K97" s="195"/>
      <c r="L97" s="234"/>
      <c r="M97" s="195"/>
      <c r="N97" s="234"/>
      <c r="O97" s="195"/>
      <c r="P97" s="234"/>
      <c r="Q97" s="195"/>
      <c r="R97" s="234"/>
      <c r="S97" s="195"/>
      <c r="T97" s="234"/>
      <c r="U97" s="195"/>
      <c r="V97" s="234"/>
      <c r="W97" s="195"/>
      <c r="X97" s="234"/>
      <c r="Y97" s="195"/>
      <c r="Z97" s="234"/>
      <c r="AA97" s="195"/>
      <c r="AB97" s="234"/>
      <c r="AC97" s="195"/>
      <c r="AD97" s="234"/>
      <c r="AE97" s="195"/>
      <c r="AF97" s="234"/>
      <c r="AG97" s="195"/>
      <c r="AH97" s="234"/>
      <c r="AI97" s="195"/>
      <c r="AJ97" s="234"/>
      <c r="AK97" s="195"/>
      <c r="AL97" s="234"/>
      <c r="AM97" s="195"/>
      <c r="AN97" s="234"/>
      <c r="AO97" s="195"/>
      <c r="AP97" s="234"/>
      <c r="AQ97" s="195"/>
      <c r="AR97" s="234"/>
      <c r="AS97" s="195"/>
      <c r="AT97" s="234"/>
      <c r="AU97" s="429">
        <f t="shared" si="3"/>
        <v>0</v>
      </c>
      <c r="AV97" s="387">
        <f t="shared" si="4"/>
        <v>0</v>
      </c>
      <c r="AW97" s="689" t="str">
        <f t="shared" si="5"/>
        <v>OK</v>
      </c>
      <c r="AX97" s="692">
        <f>'t1'!K97-'t3'!C97-'t3'!E97-'t3'!G97-'t3'!I97+'t3'!K97+'t3'!M97+'t3'!O97</f>
        <v>0</v>
      </c>
      <c r="AY97" s="693">
        <f>'t1'!L97-'t3'!D97-'t3'!F97-'t3'!H97-'t3'!J97+'t3'!L97+'t3'!N97+'t3'!P97</f>
        <v>0</v>
      </c>
      <c r="AZ97" s="3">
        <f>'t1'!M97</f>
        <v>0</v>
      </c>
    </row>
    <row r="98" spans="1:52" ht="14.25" customHeight="1" x14ac:dyDescent="0.2">
      <c r="A98" s="17" t="str">
        <f>'t1'!A98</f>
        <v>ANALISTI DIRIG. CON INCARICO DI STRUTTURA COMPLESSA</v>
      </c>
      <c r="B98" s="143" t="str">
        <f>'t1'!B98</f>
        <v>TD0002</v>
      </c>
      <c r="C98" s="195"/>
      <c r="D98" s="234"/>
      <c r="E98" s="195"/>
      <c r="F98" s="234"/>
      <c r="G98" s="195"/>
      <c r="H98" s="234"/>
      <c r="I98" s="195"/>
      <c r="J98" s="234"/>
      <c r="K98" s="195"/>
      <c r="L98" s="234"/>
      <c r="M98" s="195"/>
      <c r="N98" s="234"/>
      <c r="O98" s="195"/>
      <c r="P98" s="234"/>
      <c r="Q98" s="195"/>
      <c r="R98" s="234"/>
      <c r="S98" s="195"/>
      <c r="T98" s="234"/>
      <c r="U98" s="195"/>
      <c r="V98" s="234"/>
      <c r="W98" s="195"/>
      <c r="X98" s="234"/>
      <c r="Y98" s="195"/>
      <c r="Z98" s="234"/>
      <c r="AA98" s="195"/>
      <c r="AB98" s="234"/>
      <c r="AC98" s="195"/>
      <c r="AD98" s="234"/>
      <c r="AE98" s="195"/>
      <c r="AF98" s="234"/>
      <c r="AG98" s="195"/>
      <c r="AH98" s="234"/>
      <c r="AI98" s="195"/>
      <c r="AJ98" s="234"/>
      <c r="AK98" s="195"/>
      <c r="AL98" s="234"/>
      <c r="AM98" s="195"/>
      <c r="AN98" s="234"/>
      <c r="AO98" s="195"/>
      <c r="AP98" s="234"/>
      <c r="AQ98" s="195"/>
      <c r="AR98" s="234"/>
      <c r="AS98" s="195"/>
      <c r="AT98" s="234"/>
      <c r="AU98" s="429">
        <f t="shared" si="3"/>
        <v>0</v>
      </c>
      <c r="AV98" s="387">
        <f t="shared" si="4"/>
        <v>0</v>
      </c>
      <c r="AW98" s="689" t="str">
        <f t="shared" si="5"/>
        <v>OK</v>
      </c>
      <c r="AX98" s="692">
        <f>'t1'!K98-'t3'!C98-'t3'!E98-'t3'!G98-'t3'!I98+'t3'!K98+'t3'!M98+'t3'!O98</f>
        <v>0</v>
      </c>
      <c r="AY98" s="693">
        <f>'t1'!L98-'t3'!D98-'t3'!F98-'t3'!H98-'t3'!J98+'t3'!L98+'t3'!N98+'t3'!P98</f>
        <v>0</v>
      </c>
      <c r="AZ98" s="3">
        <f>'t1'!M98</f>
        <v>0</v>
      </c>
    </row>
    <row r="99" spans="1:52" ht="14.25" customHeight="1" x14ac:dyDescent="0.2">
      <c r="A99" s="17" t="str">
        <f>'t1'!A99</f>
        <v>ANALISTI DIRIG. CON INCARICO DI STRUTTURA SEMPLICE</v>
      </c>
      <c r="B99" s="143" t="str">
        <f>'t1'!B99</f>
        <v>TD0S01</v>
      </c>
      <c r="C99" s="195"/>
      <c r="D99" s="234"/>
      <c r="E99" s="195"/>
      <c r="F99" s="234"/>
      <c r="G99" s="195"/>
      <c r="H99" s="234"/>
      <c r="I99" s="195"/>
      <c r="J99" s="234"/>
      <c r="K99" s="195"/>
      <c r="L99" s="234"/>
      <c r="M99" s="195"/>
      <c r="N99" s="234"/>
      <c r="O99" s="195"/>
      <c r="P99" s="234"/>
      <c r="Q99" s="195"/>
      <c r="R99" s="234"/>
      <c r="S99" s="195"/>
      <c r="T99" s="234"/>
      <c r="U99" s="195"/>
      <c r="V99" s="234"/>
      <c r="W99" s="195"/>
      <c r="X99" s="234"/>
      <c r="Y99" s="195"/>
      <c r="Z99" s="234"/>
      <c r="AA99" s="195"/>
      <c r="AB99" s="234"/>
      <c r="AC99" s="195"/>
      <c r="AD99" s="234"/>
      <c r="AE99" s="195"/>
      <c r="AF99" s="234"/>
      <c r="AG99" s="195"/>
      <c r="AH99" s="234"/>
      <c r="AI99" s="195"/>
      <c r="AJ99" s="234"/>
      <c r="AK99" s="195"/>
      <c r="AL99" s="234"/>
      <c r="AM99" s="195"/>
      <c r="AN99" s="234"/>
      <c r="AO99" s="195"/>
      <c r="AP99" s="234"/>
      <c r="AQ99" s="195"/>
      <c r="AR99" s="234"/>
      <c r="AS99" s="195"/>
      <c r="AT99" s="234"/>
      <c r="AU99" s="429">
        <f t="shared" si="3"/>
        <v>0</v>
      </c>
      <c r="AV99" s="387">
        <f t="shared" si="4"/>
        <v>0</v>
      </c>
      <c r="AW99" s="689" t="str">
        <f t="shared" si="5"/>
        <v>OK</v>
      </c>
      <c r="AX99" s="692">
        <f>'t1'!K99-'t3'!C99-'t3'!E99-'t3'!G99-'t3'!I99+'t3'!K99+'t3'!M99+'t3'!O99</f>
        <v>0</v>
      </c>
      <c r="AY99" s="693">
        <f>'t1'!L99-'t3'!D99-'t3'!F99-'t3'!H99-'t3'!J99+'t3'!L99+'t3'!N99+'t3'!P99</f>
        <v>0</v>
      </c>
      <c r="AZ99" s="3">
        <f>'t1'!M99</f>
        <v>0</v>
      </c>
    </row>
    <row r="100" spans="1:52" ht="14.25" customHeight="1" x14ac:dyDescent="0.2">
      <c r="A100" s="17" t="str">
        <f>'t1'!A100</f>
        <v>ANALISTI DIRIG. CON ALTRI INCAR.PROF.LI</v>
      </c>
      <c r="B100" s="143" t="str">
        <f>'t1'!B100</f>
        <v>TD0A01</v>
      </c>
      <c r="C100" s="195"/>
      <c r="D100" s="234"/>
      <c r="E100" s="195"/>
      <c r="F100" s="234"/>
      <c r="G100" s="195"/>
      <c r="H100" s="234"/>
      <c r="I100" s="195"/>
      <c r="J100" s="234"/>
      <c r="K100" s="195"/>
      <c r="L100" s="234"/>
      <c r="M100" s="195"/>
      <c r="N100" s="234"/>
      <c r="O100" s="195"/>
      <c r="P100" s="234"/>
      <c r="Q100" s="195"/>
      <c r="R100" s="234"/>
      <c r="S100" s="195"/>
      <c r="T100" s="234"/>
      <c r="U100" s="195"/>
      <c r="V100" s="234"/>
      <c r="W100" s="195"/>
      <c r="X100" s="234"/>
      <c r="Y100" s="195"/>
      <c r="Z100" s="234"/>
      <c r="AA100" s="195"/>
      <c r="AB100" s="234"/>
      <c r="AC100" s="195"/>
      <c r="AD100" s="234"/>
      <c r="AE100" s="195"/>
      <c r="AF100" s="234"/>
      <c r="AG100" s="195"/>
      <c r="AH100" s="234"/>
      <c r="AI100" s="195"/>
      <c r="AJ100" s="234"/>
      <c r="AK100" s="195"/>
      <c r="AL100" s="234"/>
      <c r="AM100" s="195"/>
      <c r="AN100" s="234"/>
      <c r="AO100" s="195"/>
      <c r="AP100" s="234"/>
      <c r="AQ100" s="195"/>
      <c r="AR100" s="234"/>
      <c r="AS100" s="195"/>
      <c r="AT100" s="234"/>
      <c r="AU100" s="429">
        <f t="shared" si="3"/>
        <v>0</v>
      </c>
      <c r="AV100" s="387">
        <f t="shared" si="4"/>
        <v>0</v>
      </c>
      <c r="AW100" s="689" t="str">
        <f t="shared" si="5"/>
        <v>OK</v>
      </c>
      <c r="AX100" s="692">
        <f>'t1'!K100-'t3'!C100-'t3'!E100-'t3'!G100-'t3'!I100+'t3'!K100+'t3'!M100+'t3'!O100</f>
        <v>0</v>
      </c>
      <c r="AY100" s="693">
        <f>'t1'!L100-'t3'!D100-'t3'!F100-'t3'!H100-'t3'!J100+'t3'!L100+'t3'!N100+'t3'!P100</f>
        <v>0</v>
      </c>
      <c r="AZ100" s="3">
        <f>'t1'!M100</f>
        <v>0</v>
      </c>
    </row>
    <row r="101" spans="1:52" ht="14.25" customHeight="1" x14ac:dyDescent="0.2">
      <c r="A101" s="17" t="str">
        <f>'t1'!A101</f>
        <v>ANALISTI DIR. A T. DETERMINATO(ART. 15-SEPTIES DLGS. 502/92)</v>
      </c>
      <c r="B101" s="143" t="str">
        <f>'t1'!B101</f>
        <v>TD0609</v>
      </c>
      <c r="C101" s="195"/>
      <c r="D101" s="234"/>
      <c r="E101" s="195"/>
      <c r="F101" s="234"/>
      <c r="G101" s="195"/>
      <c r="H101" s="234"/>
      <c r="I101" s="195"/>
      <c r="J101" s="234"/>
      <c r="K101" s="195"/>
      <c r="L101" s="234"/>
      <c r="M101" s="195"/>
      <c r="N101" s="234"/>
      <c r="O101" s="195"/>
      <c r="P101" s="234"/>
      <c r="Q101" s="195"/>
      <c r="R101" s="234"/>
      <c r="S101" s="195"/>
      <c r="T101" s="234"/>
      <c r="U101" s="195"/>
      <c r="V101" s="234"/>
      <c r="W101" s="195"/>
      <c r="X101" s="234"/>
      <c r="Y101" s="195"/>
      <c r="Z101" s="234"/>
      <c r="AA101" s="195"/>
      <c r="AB101" s="234"/>
      <c r="AC101" s="195"/>
      <c r="AD101" s="234"/>
      <c r="AE101" s="195"/>
      <c r="AF101" s="234"/>
      <c r="AG101" s="195"/>
      <c r="AH101" s="234"/>
      <c r="AI101" s="195"/>
      <c r="AJ101" s="234"/>
      <c r="AK101" s="195"/>
      <c r="AL101" s="234"/>
      <c r="AM101" s="195"/>
      <c r="AN101" s="234"/>
      <c r="AO101" s="195"/>
      <c r="AP101" s="234"/>
      <c r="AQ101" s="195"/>
      <c r="AR101" s="234"/>
      <c r="AS101" s="195"/>
      <c r="AT101" s="234"/>
      <c r="AU101" s="429">
        <f t="shared" si="3"/>
        <v>0</v>
      </c>
      <c r="AV101" s="387">
        <f t="shared" si="4"/>
        <v>0</v>
      </c>
      <c r="AW101" s="689" t="str">
        <f t="shared" si="5"/>
        <v>OK</v>
      </c>
      <c r="AX101" s="692">
        <f>'t1'!K101-'t3'!C101-'t3'!E101-'t3'!G101-'t3'!I101+'t3'!K101+'t3'!M101+'t3'!O101</f>
        <v>0</v>
      </c>
      <c r="AY101" s="693">
        <f>'t1'!L101-'t3'!D101-'t3'!F101-'t3'!H101-'t3'!J101+'t3'!L101+'t3'!N101+'t3'!P101</f>
        <v>0</v>
      </c>
      <c r="AZ101" s="3">
        <f>'t1'!M101</f>
        <v>0</v>
      </c>
    </row>
    <row r="102" spans="1:52" ht="14.25" customHeight="1" x14ac:dyDescent="0.2">
      <c r="A102" s="17" t="str">
        <f>'t1'!A102</f>
        <v>STATISTICO DIRIG. CON INCARICO DI STRUTTURA COMPLESSA</v>
      </c>
      <c r="B102" s="143" t="str">
        <f>'t1'!B102</f>
        <v>TD0071</v>
      </c>
      <c r="C102" s="195"/>
      <c r="D102" s="234"/>
      <c r="E102" s="195"/>
      <c r="F102" s="234"/>
      <c r="G102" s="195"/>
      <c r="H102" s="234"/>
      <c r="I102" s="195"/>
      <c r="J102" s="234"/>
      <c r="K102" s="195"/>
      <c r="L102" s="234"/>
      <c r="M102" s="195"/>
      <c r="N102" s="234"/>
      <c r="O102" s="195"/>
      <c r="P102" s="234"/>
      <c r="Q102" s="195"/>
      <c r="R102" s="234"/>
      <c r="S102" s="195"/>
      <c r="T102" s="234"/>
      <c r="U102" s="195"/>
      <c r="V102" s="234"/>
      <c r="W102" s="195"/>
      <c r="X102" s="234"/>
      <c r="Y102" s="195"/>
      <c r="Z102" s="234"/>
      <c r="AA102" s="195"/>
      <c r="AB102" s="234"/>
      <c r="AC102" s="195"/>
      <c r="AD102" s="234"/>
      <c r="AE102" s="195"/>
      <c r="AF102" s="234"/>
      <c r="AG102" s="195"/>
      <c r="AH102" s="234"/>
      <c r="AI102" s="195"/>
      <c r="AJ102" s="234"/>
      <c r="AK102" s="195"/>
      <c r="AL102" s="234"/>
      <c r="AM102" s="195"/>
      <c r="AN102" s="234"/>
      <c r="AO102" s="195"/>
      <c r="AP102" s="234"/>
      <c r="AQ102" s="195"/>
      <c r="AR102" s="234"/>
      <c r="AS102" s="195"/>
      <c r="AT102" s="234"/>
      <c r="AU102" s="429">
        <f t="shared" si="3"/>
        <v>0</v>
      </c>
      <c r="AV102" s="387">
        <f t="shared" si="4"/>
        <v>0</v>
      </c>
      <c r="AW102" s="689" t="str">
        <f t="shared" si="5"/>
        <v>OK</v>
      </c>
      <c r="AX102" s="692">
        <f>'t1'!K102-'t3'!C102-'t3'!E102-'t3'!G102-'t3'!I102+'t3'!K102+'t3'!M102+'t3'!O102</f>
        <v>0</v>
      </c>
      <c r="AY102" s="693">
        <f>'t1'!L102-'t3'!D102-'t3'!F102-'t3'!H102-'t3'!J102+'t3'!L102+'t3'!N102+'t3'!P102</f>
        <v>0</v>
      </c>
      <c r="AZ102" s="3">
        <f>'t1'!M102</f>
        <v>0</v>
      </c>
    </row>
    <row r="103" spans="1:52" ht="14.25" customHeight="1" x14ac:dyDescent="0.2">
      <c r="A103" s="17" t="str">
        <f>'t1'!A103</f>
        <v>STATISTICO DIRIG. CON INCARICO DI STRUTTURA SEMPLICE</v>
      </c>
      <c r="B103" s="143" t="str">
        <f>'t1'!B103</f>
        <v>TD0S70</v>
      </c>
      <c r="C103" s="195"/>
      <c r="D103" s="234"/>
      <c r="E103" s="195"/>
      <c r="F103" s="234"/>
      <c r="G103" s="195"/>
      <c r="H103" s="234"/>
      <c r="I103" s="195"/>
      <c r="J103" s="234"/>
      <c r="K103" s="195"/>
      <c r="L103" s="234"/>
      <c r="M103" s="195"/>
      <c r="N103" s="234"/>
      <c r="O103" s="195"/>
      <c r="P103" s="234"/>
      <c r="Q103" s="195"/>
      <c r="R103" s="234"/>
      <c r="S103" s="195"/>
      <c r="T103" s="234"/>
      <c r="U103" s="195"/>
      <c r="V103" s="234"/>
      <c r="W103" s="195"/>
      <c r="X103" s="234"/>
      <c r="Y103" s="195"/>
      <c r="Z103" s="234"/>
      <c r="AA103" s="195"/>
      <c r="AB103" s="234"/>
      <c r="AC103" s="195"/>
      <c r="AD103" s="234"/>
      <c r="AE103" s="195"/>
      <c r="AF103" s="234"/>
      <c r="AG103" s="195"/>
      <c r="AH103" s="234"/>
      <c r="AI103" s="195"/>
      <c r="AJ103" s="234"/>
      <c r="AK103" s="195"/>
      <c r="AL103" s="234"/>
      <c r="AM103" s="195"/>
      <c r="AN103" s="234"/>
      <c r="AO103" s="195"/>
      <c r="AP103" s="234"/>
      <c r="AQ103" s="195"/>
      <c r="AR103" s="234"/>
      <c r="AS103" s="195"/>
      <c r="AT103" s="234"/>
      <c r="AU103" s="429">
        <f t="shared" si="3"/>
        <v>0</v>
      </c>
      <c r="AV103" s="387">
        <f t="shared" si="4"/>
        <v>0</v>
      </c>
      <c r="AW103" s="689" t="str">
        <f t="shared" si="5"/>
        <v>OK</v>
      </c>
      <c r="AX103" s="692">
        <f>'t1'!K103-'t3'!C103-'t3'!E103-'t3'!G103-'t3'!I103+'t3'!K103+'t3'!M103+'t3'!O103</f>
        <v>0</v>
      </c>
      <c r="AY103" s="693">
        <f>'t1'!L103-'t3'!D103-'t3'!F103-'t3'!H103-'t3'!J103+'t3'!L103+'t3'!N103+'t3'!P103</f>
        <v>0</v>
      </c>
      <c r="AZ103" s="3">
        <f>'t1'!M103</f>
        <v>0</v>
      </c>
    </row>
    <row r="104" spans="1:52" ht="14.25" customHeight="1" x14ac:dyDescent="0.2">
      <c r="A104" s="17" t="str">
        <f>'t1'!A104</f>
        <v>STATISTICO DIRIG. CON ALTRI INCAR.PROF.LI</v>
      </c>
      <c r="B104" s="143" t="str">
        <f>'t1'!B104</f>
        <v>TD0A70</v>
      </c>
      <c r="C104" s="195"/>
      <c r="D104" s="234"/>
      <c r="E104" s="195"/>
      <c r="F104" s="234"/>
      <c r="G104" s="195"/>
      <c r="H104" s="234"/>
      <c r="I104" s="195"/>
      <c r="J104" s="234"/>
      <c r="K104" s="195"/>
      <c r="L104" s="234"/>
      <c r="M104" s="195"/>
      <c r="N104" s="234"/>
      <c r="O104" s="195"/>
      <c r="P104" s="234"/>
      <c r="Q104" s="195"/>
      <c r="R104" s="234"/>
      <c r="S104" s="195"/>
      <c r="T104" s="234"/>
      <c r="U104" s="195"/>
      <c r="V104" s="234"/>
      <c r="W104" s="195"/>
      <c r="X104" s="234"/>
      <c r="Y104" s="195"/>
      <c r="Z104" s="234"/>
      <c r="AA104" s="195"/>
      <c r="AB104" s="234"/>
      <c r="AC104" s="195"/>
      <c r="AD104" s="234"/>
      <c r="AE104" s="195"/>
      <c r="AF104" s="234"/>
      <c r="AG104" s="195"/>
      <c r="AH104" s="234"/>
      <c r="AI104" s="195"/>
      <c r="AJ104" s="234"/>
      <c r="AK104" s="195"/>
      <c r="AL104" s="234"/>
      <c r="AM104" s="195"/>
      <c r="AN104" s="234"/>
      <c r="AO104" s="195"/>
      <c r="AP104" s="234"/>
      <c r="AQ104" s="195"/>
      <c r="AR104" s="234"/>
      <c r="AS104" s="195"/>
      <c r="AT104" s="234"/>
      <c r="AU104" s="429">
        <f t="shared" si="3"/>
        <v>0</v>
      </c>
      <c r="AV104" s="387">
        <f t="shared" si="4"/>
        <v>0</v>
      </c>
      <c r="AW104" s="689" t="str">
        <f t="shared" si="5"/>
        <v>OK</v>
      </c>
      <c r="AX104" s="692">
        <f>'t1'!K104-'t3'!C104-'t3'!E104-'t3'!G104-'t3'!I104+'t3'!K104+'t3'!M104+'t3'!O104</f>
        <v>0</v>
      </c>
      <c r="AY104" s="693">
        <f>'t1'!L104-'t3'!D104-'t3'!F104-'t3'!H104-'t3'!J104+'t3'!L104+'t3'!N104+'t3'!P104</f>
        <v>0</v>
      </c>
      <c r="AZ104" s="3">
        <f>'t1'!M104</f>
        <v>0</v>
      </c>
    </row>
    <row r="105" spans="1:52" ht="14.25" customHeight="1" x14ac:dyDescent="0.2">
      <c r="A105" s="17" t="str">
        <f>'t1'!A105</f>
        <v>STATISTICO DIR. A T.DETERMINATO(ART. 15-SEPTIES DLGS.502/92)</v>
      </c>
      <c r="B105" s="143" t="str">
        <f>'t1'!B105</f>
        <v>TD0610</v>
      </c>
      <c r="C105" s="195"/>
      <c r="D105" s="234"/>
      <c r="E105" s="195"/>
      <c r="F105" s="234"/>
      <c r="G105" s="195"/>
      <c r="H105" s="234"/>
      <c r="I105" s="195"/>
      <c r="J105" s="234"/>
      <c r="K105" s="195"/>
      <c r="L105" s="234"/>
      <c r="M105" s="195"/>
      <c r="N105" s="234"/>
      <c r="O105" s="195"/>
      <c r="P105" s="234"/>
      <c r="Q105" s="195"/>
      <c r="R105" s="234"/>
      <c r="S105" s="195"/>
      <c r="T105" s="234"/>
      <c r="U105" s="195"/>
      <c r="V105" s="234"/>
      <c r="W105" s="195"/>
      <c r="X105" s="234"/>
      <c r="Y105" s="195"/>
      <c r="Z105" s="234"/>
      <c r="AA105" s="195"/>
      <c r="AB105" s="234"/>
      <c r="AC105" s="195"/>
      <c r="AD105" s="234"/>
      <c r="AE105" s="195"/>
      <c r="AF105" s="234"/>
      <c r="AG105" s="195"/>
      <c r="AH105" s="234"/>
      <c r="AI105" s="195"/>
      <c r="AJ105" s="234"/>
      <c r="AK105" s="195"/>
      <c r="AL105" s="234"/>
      <c r="AM105" s="195"/>
      <c r="AN105" s="234"/>
      <c r="AO105" s="195"/>
      <c r="AP105" s="234"/>
      <c r="AQ105" s="195"/>
      <c r="AR105" s="234"/>
      <c r="AS105" s="195"/>
      <c r="AT105" s="234"/>
      <c r="AU105" s="429">
        <f t="shared" si="3"/>
        <v>0</v>
      </c>
      <c r="AV105" s="387">
        <f t="shared" si="4"/>
        <v>0</v>
      </c>
      <c r="AW105" s="689" t="str">
        <f t="shared" si="5"/>
        <v>OK</v>
      </c>
      <c r="AX105" s="692">
        <f>'t1'!K105-'t3'!C105-'t3'!E105-'t3'!G105-'t3'!I105+'t3'!K105+'t3'!M105+'t3'!O105</f>
        <v>0</v>
      </c>
      <c r="AY105" s="693">
        <f>'t1'!L105-'t3'!D105-'t3'!F105-'t3'!H105-'t3'!J105+'t3'!L105+'t3'!N105+'t3'!P105</f>
        <v>0</v>
      </c>
      <c r="AZ105" s="3">
        <f>'t1'!M105</f>
        <v>0</v>
      </c>
    </row>
    <row r="106" spans="1:52" ht="14.25" customHeight="1" x14ac:dyDescent="0.2">
      <c r="A106" s="17" t="str">
        <f>'t1'!A106</f>
        <v>SOCIOLOGO DIRIG. CON INCARICO DI STRUTTURA COMPLESSA</v>
      </c>
      <c r="B106" s="143" t="str">
        <f>'t1'!B106</f>
        <v>TD0068</v>
      </c>
      <c r="C106" s="195"/>
      <c r="D106" s="234"/>
      <c r="E106" s="195"/>
      <c r="F106" s="234"/>
      <c r="G106" s="195"/>
      <c r="H106" s="234"/>
      <c r="I106" s="195"/>
      <c r="J106" s="234"/>
      <c r="K106" s="195"/>
      <c r="L106" s="234"/>
      <c r="M106" s="195"/>
      <c r="N106" s="234"/>
      <c r="O106" s="195"/>
      <c r="P106" s="234"/>
      <c r="Q106" s="195"/>
      <c r="R106" s="234"/>
      <c r="S106" s="195"/>
      <c r="T106" s="234"/>
      <c r="U106" s="195"/>
      <c r="V106" s="234"/>
      <c r="W106" s="195"/>
      <c r="X106" s="234"/>
      <c r="Y106" s="195"/>
      <c r="Z106" s="234"/>
      <c r="AA106" s="195"/>
      <c r="AB106" s="234"/>
      <c r="AC106" s="195"/>
      <c r="AD106" s="234"/>
      <c r="AE106" s="195"/>
      <c r="AF106" s="234"/>
      <c r="AG106" s="195"/>
      <c r="AH106" s="234"/>
      <c r="AI106" s="195"/>
      <c r="AJ106" s="234"/>
      <c r="AK106" s="195"/>
      <c r="AL106" s="234"/>
      <c r="AM106" s="195"/>
      <c r="AN106" s="234"/>
      <c r="AO106" s="195"/>
      <c r="AP106" s="234"/>
      <c r="AQ106" s="195"/>
      <c r="AR106" s="234"/>
      <c r="AS106" s="195"/>
      <c r="AT106" s="234"/>
      <c r="AU106" s="429">
        <f t="shared" si="3"/>
        <v>0</v>
      </c>
      <c r="AV106" s="387">
        <f t="shared" si="4"/>
        <v>0</v>
      </c>
      <c r="AW106" s="689" t="str">
        <f t="shared" si="5"/>
        <v>OK</v>
      </c>
      <c r="AX106" s="692">
        <f>'t1'!K106-'t3'!C106-'t3'!E106-'t3'!G106-'t3'!I106+'t3'!K106+'t3'!M106+'t3'!O106</f>
        <v>0</v>
      </c>
      <c r="AY106" s="693">
        <f>'t1'!L106-'t3'!D106-'t3'!F106-'t3'!H106-'t3'!J106+'t3'!L106+'t3'!N106+'t3'!P106</f>
        <v>0</v>
      </c>
      <c r="AZ106" s="3">
        <f>'t1'!M106</f>
        <v>0</v>
      </c>
    </row>
    <row r="107" spans="1:52" ht="14.25" customHeight="1" x14ac:dyDescent="0.2">
      <c r="A107" s="17" t="str">
        <f>'t1'!A107</f>
        <v>SOCIOLOGO DIRIG. CON INCARICO DI STRUTTURA SEMPLICE</v>
      </c>
      <c r="B107" s="143" t="str">
        <f>'t1'!B107</f>
        <v>TD0S67</v>
      </c>
      <c r="C107" s="195"/>
      <c r="D107" s="234"/>
      <c r="E107" s="195"/>
      <c r="F107" s="234"/>
      <c r="G107" s="195"/>
      <c r="H107" s="234"/>
      <c r="I107" s="195"/>
      <c r="J107" s="234"/>
      <c r="K107" s="195"/>
      <c r="L107" s="234"/>
      <c r="M107" s="195"/>
      <c r="N107" s="234"/>
      <c r="O107" s="195"/>
      <c r="P107" s="234"/>
      <c r="Q107" s="195"/>
      <c r="R107" s="234"/>
      <c r="S107" s="195"/>
      <c r="T107" s="234"/>
      <c r="U107" s="195"/>
      <c r="V107" s="234"/>
      <c r="W107" s="195"/>
      <c r="X107" s="234"/>
      <c r="Y107" s="195"/>
      <c r="Z107" s="234"/>
      <c r="AA107" s="195"/>
      <c r="AB107" s="234"/>
      <c r="AC107" s="195"/>
      <c r="AD107" s="234"/>
      <c r="AE107" s="195"/>
      <c r="AF107" s="234"/>
      <c r="AG107" s="195"/>
      <c r="AH107" s="234"/>
      <c r="AI107" s="195"/>
      <c r="AJ107" s="234"/>
      <c r="AK107" s="195"/>
      <c r="AL107" s="234"/>
      <c r="AM107" s="195"/>
      <c r="AN107" s="234"/>
      <c r="AO107" s="195"/>
      <c r="AP107" s="234"/>
      <c r="AQ107" s="195"/>
      <c r="AR107" s="234"/>
      <c r="AS107" s="195"/>
      <c r="AT107" s="234"/>
      <c r="AU107" s="429">
        <f t="shared" si="3"/>
        <v>0</v>
      </c>
      <c r="AV107" s="387">
        <f t="shared" si="4"/>
        <v>0</v>
      </c>
      <c r="AW107" s="689" t="str">
        <f t="shared" si="5"/>
        <v>OK</v>
      </c>
      <c r="AX107" s="692">
        <f>'t1'!K107-'t3'!C107-'t3'!E107-'t3'!G107-'t3'!I107+'t3'!K107+'t3'!M107+'t3'!O107</f>
        <v>0</v>
      </c>
      <c r="AY107" s="693">
        <f>'t1'!L107-'t3'!D107-'t3'!F107-'t3'!H107-'t3'!J107+'t3'!L107+'t3'!N107+'t3'!P107</f>
        <v>0</v>
      </c>
      <c r="AZ107" s="3">
        <f>'t1'!M107</f>
        <v>0</v>
      </c>
    </row>
    <row r="108" spans="1:52" ht="14.25" customHeight="1" x14ac:dyDescent="0.2">
      <c r="A108" s="17" t="str">
        <f>'t1'!A108</f>
        <v>SOCIOLOGO DIRIG. CON ALTRI INCAR.PROF.LI</v>
      </c>
      <c r="B108" s="143" t="str">
        <f>'t1'!B108</f>
        <v>TD0A67</v>
      </c>
      <c r="C108" s="195"/>
      <c r="D108" s="234"/>
      <c r="E108" s="195"/>
      <c r="F108" s="234"/>
      <c r="G108" s="195"/>
      <c r="H108" s="234"/>
      <c r="I108" s="195"/>
      <c r="J108" s="234"/>
      <c r="K108" s="195"/>
      <c r="L108" s="234"/>
      <c r="M108" s="195"/>
      <c r="N108" s="234"/>
      <c r="O108" s="195"/>
      <c r="P108" s="234"/>
      <c r="Q108" s="195"/>
      <c r="R108" s="234"/>
      <c r="S108" s="195"/>
      <c r="T108" s="234"/>
      <c r="U108" s="195"/>
      <c r="V108" s="234"/>
      <c r="W108" s="195"/>
      <c r="X108" s="234"/>
      <c r="Y108" s="195"/>
      <c r="Z108" s="234"/>
      <c r="AA108" s="195"/>
      <c r="AB108" s="234"/>
      <c r="AC108" s="195"/>
      <c r="AD108" s="234"/>
      <c r="AE108" s="195"/>
      <c r="AF108" s="234"/>
      <c r="AG108" s="195"/>
      <c r="AH108" s="234"/>
      <c r="AI108" s="195"/>
      <c r="AJ108" s="234"/>
      <c r="AK108" s="195"/>
      <c r="AL108" s="234"/>
      <c r="AM108" s="195"/>
      <c r="AN108" s="234"/>
      <c r="AO108" s="195"/>
      <c r="AP108" s="234"/>
      <c r="AQ108" s="195"/>
      <c r="AR108" s="234"/>
      <c r="AS108" s="195"/>
      <c r="AT108" s="234"/>
      <c r="AU108" s="429">
        <f t="shared" si="3"/>
        <v>0</v>
      </c>
      <c r="AV108" s="387">
        <f t="shared" si="4"/>
        <v>0</v>
      </c>
      <c r="AW108" s="689" t="str">
        <f t="shared" si="5"/>
        <v>OK</v>
      </c>
      <c r="AX108" s="692">
        <f>'t1'!K108-'t3'!C108-'t3'!E108-'t3'!G108-'t3'!I108+'t3'!K108+'t3'!M108+'t3'!O108</f>
        <v>0</v>
      </c>
      <c r="AY108" s="693">
        <f>'t1'!L108-'t3'!D108-'t3'!F108-'t3'!H108-'t3'!J108+'t3'!L108+'t3'!N108+'t3'!P108</f>
        <v>0</v>
      </c>
      <c r="AZ108" s="3">
        <f>'t1'!M108</f>
        <v>0</v>
      </c>
    </row>
    <row r="109" spans="1:52" ht="14.25" customHeight="1" x14ac:dyDescent="0.2">
      <c r="A109" s="17" t="str">
        <f>'t1'!A109</f>
        <v>SOCIOLOGO DIR. A T. DETERMINATO(ART.15-SEPTIES DLGS. 502/92)</v>
      </c>
      <c r="B109" s="143" t="str">
        <f>'t1'!B109</f>
        <v>TD0611</v>
      </c>
      <c r="C109" s="195"/>
      <c r="D109" s="234"/>
      <c r="E109" s="195"/>
      <c r="F109" s="234"/>
      <c r="G109" s="195"/>
      <c r="H109" s="234"/>
      <c r="I109" s="195"/>
      <c r="J109" s="234"/>
      <c r="K109" s="195"/>
      <c r="L109" s="234"/>
      <c r="M109" s="195"/>
      <c r="N109" s="234"/>
      <c r="O109" s="195"/>
      <c r="P109" s="234"/>
      <c r="Q109" s="195"/>
      <c r="R109" s="234"/>
      <c r="S109" s="195"/>
      <c r="T109" s="234"/>
      <c r="U109" s="195"/>
      <c r="V109" s="234"/>
      <c r="W109" s="195"/>
      <c r="X109" s="234"/>
      <c r="Y109" s="195"/>
      <c r="Z109" s="234"/>
      <c r="AA109" s="195"/>
      <c r="AB109" s="234"/>
      <c r="AC109" s="195"/>
      <c r="AD109" s="234"/>
      <c r="AE109" s="195"/>
      <c r="AF109" s="234"/>
      <c r="AG109" s="195"/>
      <c r="AH109" s="234"/>
      <c r="AI109" s="195"/>
      <c r="AJ109" s="234"/>
      <c r="AK109" s="195"/>
      <c r="AL109" s="234"/>
      <c r="AM109" s="195"/>
      <c r="AN109" s="234"/>
      <c r="AO109" s="195"/>
      <c r="AP109" s="234"/>
      <c r="AQ109" s="195"/>
      <c r="AR109" s="234"/>
      <c r="AS109" s="195"/>
      <c r="AT109" s="234"/>
      <c r="AU109" s="429">
        <f t="shared" si="3"/>
        <v>0</v>
      </c>
      <c r="AV109" s="387">
        <f t="shared" si="4"/>
        <v>0</v>
      </c>
      <c r="AW109" s="689" t="str">
        <f t="shared" si="5"/>
        <v>OK</v>
      </c>
      <c r="AX109" s="692">
        <f>'t1'!K109-'t3'!C109-'t3'!E109-'t3'!G109-'t3'!I109+'t3'!K109+'t3'!M109+'t3'!O109</f>
        <v>0</v>
      </c>
      <c r="AY109" s="693">
        <f>'t1'!L109-'t3'!D109-'t3'!F109-'t3'!H109-'t3'!J109+'t3'!L109+'t3'!N109+'t3'!P109</f>
        <v>0</v>
      </c>
      <c r="AZ109" s="3">
        <f>'t1'!M109</f>
        <v>0</v>
      </c>
    </row>
    <row r="110" spans="1:52" ht="14.25" customHeight="1" x14ac:dyDescent="0.2">
      <c r="A110" s="17" t="str">
        <f>'t1'!A110</f>
        <v>DIR. AMBIENTALE CON INCARICO DI STRUTTURA COMPLESSA</v>
      </c>
      <c r="B110" s="143" t="str">
        <f>'t1'!B110</f>
        <v>TD0C02</v>
      </c>
      <c r="C110" s="195"/>
      <c r="D110" s="234"/>
      <c r="E110" s="195"/>
      <c r="F110" s="234"/>
      <c r="G110" s="195"/>
      <c r="H110" s="234"/>
      <c r="I110" s="195"/>
      <c r="J110" s="234"/>
      <c r="K110" s="195"/>
      <c r="L110" s="234"/>
      <c r="M110" s="195"/>
      <c r="N110" s="234"/>
      <c r="O110" s="195"/>
      <c r="P110" s="234"/>
      <c r="Q110" s="195"/>
      <c r="R110" s="234"/>
      <c r="S110" s="195"/>
      <c r="T110" s="234"/>
      <c r="U110" s="195"/>
      <c r="V110" s="234"/>
      <c r="W110" s="195"/>
      <c r="X110" s="234"/>
      <c r="Y110" s="195"/>
      <c r="Z110" s="234"/>
      <c r="AA110" s="195"/>
      <c r="AB110" s="234"/>
      <c r="AC110" s="195"/>
      <c r="AD110" s="234"/>
      <c r="AE110" s="195"/>
      <c r="AF110" s="234"/>
      <c r="AG110" s="195"/>
      <c r="AH110" s="234"/>
      <c r="AI110" s="195"/>
      <c r="AJ110" s="234"/>
      <c r="AK110" s="195"/>
      <c r="AL110" s="234"/>
      <c r="AM110" s="195"/>
      <c r="AN110" s="234"/>
      <c r="AO110" s="195"/>
      <c r="AP110" s="234"/>
      <c r="AQ110" s="195"/>
      <c r="AR110" s="234"/>
      <c r="AS110" s="195"/>
      <c r="AT110" s="234"/>
      <c r="AU110" s="429">
        <f t="shared" si="3"/>
        <v>0</v>
      </c>
      <c r="AV110" s="387">
        <f t="shared" si="4"/>
        <v>0</v>
      </c>
      <c r="AW110" s="689" t="str">
        <f t="shared" si="5"/>
        <v>OK</v>
      </c>
      <c r="AX110" s="692">
        <f>'t1'!K110-'t3'!C110-'t3'!E110-'t3'!G110-'t3'!I110+'t3'!K110+'t3'!M110+'t3'!O110</f>
        <v>0</v>
      </c>
      <c r="AY110" s="693">
        <f>'t1'!L110-'t3'!D110-'t3'!F110-'t3'!H110-'t3'!J110+'t3'!L110+'t3'!N110+'t3'!P110</f>
        <v>0</v>
      </c>
      <c r="AZ110" s="3">
        <f>'t1'!M110</f>
        <v>0</v>
      </c>
    </row>
    <row r="111" spans="1:52" ht="14.25" customHeight="1" x14ac:dyDescent="0.2">
      <c r="A111" s="17" t="str">
        <f>'t1'!A111</f>
        <v>DIR. AMBIENTALE CON INCARICO DI STRUTTURA SEMPLICE</v>
      </c>
      <c r="B111" s="143" t="str">
        <f>'t1'!B111</f>
        <v>TD0S02</v>
      </c>
      <c r="C111" s="195"/>
      <c r="D111" s="234"/>
      <c r="E111" s="195"/>
      <c r="F111" s="234"/>
      <c r="G111" s="195"/>
      <c r="H111" s="234"/>
      <c r="I111" s="195"/>
      <c r="J111" s="234"/>
      <c r="K111" s="195"/>
      <c r="L111" s="234"/>
      <c r="M111" s="195"/>
      <c r="N111" s="234"/>
      <c r="O111" s="195"/>
      <c r="P111" s="234"/>
      <c r="Q111" s="195"/>
      <c r="R111" s="234"/>
      <c r="S111" s="195"/>
      <c r="T111" s="234"/>
      <c r="U111" s="195"/>
      <c r="V111" s="234"/>
      <c r="W111" s="195"/>
      <c r="X111" s="234"/>
      <c r="Y111" s="195"/>
      <c r="Z111" s="234"/>
      <c r="AA111" s="195"/>
      <c r="AB111" s="234"/>
      <c r="AC111" s="195"/>
      <c r="AD111" s="234"/>
      <c r="AE111" s="195"/>
      <c r="AF111" s="234"/>
      <c r="AG111" s="195"/>
      <c r="AH111" s="234"/>
      <c r="AI111" s="195"/>
      <c r="AJ111" s="234"/>
      <c r="AK111" s="195"/>
      <c r="AL111" s="234"/>
      <c r="AM111" s="195"/>
      <c r="AN111" s="234"/>
      <c r="AO111" s="195"/>
      <c r="AP111" s="234"/>
      <c r="AQ111" s="195"/>
      <c r="AR111" s="234"/>
      <c r="AS111" s="195"/>
      <c r="AT111" s="234"/>
      <c r="AU111" s="429">
        <f t="shared" si="3"/>
        <v>0</v>
      </c>
      <c r="AV111" s="387">
        <f t="shared" si="4"/>
        <v>0</v>
      </c>
      <c r="AW111" s="689" t="str">
        <f t="shared" si="5"/>
        <v>OK</v>
      </c>
      <c r="AX111" s="692">
        <f>'t1'!K111-'t3'!C111-'t3'!E111-'t3'!G111-'t3'!I111+'t3'!K111+'t3'!M111+'t3'!O111</f>
        <v>0</v>
      </c>
      <c r="AY111" s="693">
        <f>'t1'!L111-'t3'!D111-'t3'!F111-'t3'!H111-'t3'!J111+'t3'!L111+'t3'!N111+'t3'!P111</f>
        <v>0</v>
      </c>
      <c r="AZ111" s="3">
        <f>'t1'!M111</f>
        <v>0</v>
      </c>
    </row>
    <row r="112" spans="1:52" ht="14.25" customHeight="1" x14ac:dyDescent="0.2">
      <c r="A112" s="17" t="str">
        <f>'t1'!A112</f>
        <v>DIR. AMBIENTALE CON ALTRI INCAR.PROF.LI</v>
      </c>
      <c r="B112" s="143" t="str">
        <f>'t1'!B112</f>
        <v>TD0A02</v>
      </c>
      <c r="C112" s="195"/>
      <c r="D112" s="234"/>
      <c r="E112" s="195"/>
      <c r="F112" s="234"/>
      <c r="G112" s="195"/>
      <c r="H112" s="234"/>
      <c r="I112" s="195"/>
      <c r="J112" s="234"/>
      <c r="K112" s="195"/>
      <c r="L112" s="234"/>
      <c r="M112" s="195"/>
      <c r="N112" s="234"/>
      <c r="O112" s="195"/>
      <c r="P112" s="234"/>
      <c r="Q112" s="195"/>
      <c r="R112" s="234"/>
      <c r="S112" s="195"/>
      <c r="T112" s="234"/>
      <c r="U112" s="195"/>
      <c r="V112" s="234"/>
      <c r="W112" s="195"/>
      <c r="X112" s="234"/>
      <c r="Y112" s="195"/>
      <c r="Z112" s="234"/>
      <c r="AA112" s="195"/>
      <c r="AB112" s="234"/>
      <c r="AC112" s="195"/>
      <c r="AD112" s="234"/>
      <c r="AE112" s="195"/>
      <c r="AF112" s="234"/>
      <c r="AG112" s="195"/>
      <c r="AH112" s="234"/>
      <c r="AI112" s="195"/>
      <c r="AJ112" s="234"/>
      <c r="AK112" s="195"/>
      <c r="AL112" s="234"/>
      <c r="AM112" s="195"/>
      <c r="AN112" s="234"/>
      <c r="AO112" s="195"/>
      <c r="AP112" s="234"/>
      <c r="AQ112" s="195"/>
      <c r="AR112" s="234"/>
      <c r="AS112" s="195"/>
      <c r="AT112" s="234"/>
      <c r="AU112" s="429">
        <f t="shared" si="3"/>
        <v>0</v>
      </c>
      <c r="AV112" s="387">
        <f t="shared" si="4"/>
        <v>0</v>
      </c>
      <c r="AW112" s="689" t="str">
        <f t="shared" si="5"/>
        <v>OK</v>
      </c>
      <c r="AX112" s="692">
        <f>'t1'!K112-'t3'!C112-'t3'!E112-'t3'!G112-'t3'!I112+'t3'!K112+'t3'!M112+'t3'!O112</f>
        <v>0</v>
      </c>
      <c r="AY112" s="693">
        <f>'t1'!L112-'t3'!D112-'t3'!F112-'t3'!H112-'t3'!J112+'t3'!L112+'t3'!N112+'t3'!P112</f>
        <v>0</v>
      </c>
      <c r="AZ112" s="3">
        <f>'t1'!M112</f>
        <v>0</v>
      </c>
    </row>
    <row r="113" spans="1:52" ht="14.25" customHeight="1" x14ac:dyDescent="0.2">
      <c r="A113" s="17" t="str">
        <f>'t1'!A113</f>
        <v>DIR. AMBIENTALE A T.DETERMINATO (ART.15-SEPTIES DLGS 502/92)</v>
      </c>
      <c r="B113" s="143" t="str">
        <f>'t1'!B113</f>
        <v>TD0810</v>
      </c>
      <c r="C113" s="195"/>
      <c r="D113" s="234"/>
      <c r="E113" s="195"/>
      <c r="F113" s="234"/>
      <c r="G113" s="195"/>
      <c r="H113" s="234"/>
      <c r="I113" s="195"/>
      <c r="J113" s="234"/>
      <c r="K113" s="195"/>
      <c r="L113" s="234"/>
      <c r="M113" s="195"/>
      <c r="N113" s="234"/>
      <c r="O113" s="195"/>
      <c r="P113" s="234"/>
      <c r="Q113" s="195"/>
      <c r="R113" s="234"/>
      <c r="S113" s="195"/>
      <c r="T113" s="234"/>
      <c r="U113" s="195"/>
      <c r="V113" s="234"/>
      <c r="W113" s="195"/>
      <c r="X113" s="234"/>
      <c r="Y113" s="195"/>
      <c r="Z113" s="234"/>
      <c r="AA113" s="195"/>
      <c r="AB113" s="234"/>
      <c r="AC113" s="195"/>
      <c r="AD113" s="234"/>
      <c r="AE113" s="195"/>
      <c r="AF113" s="234"/>
      <c r="AG113" s="195"/>
      <c r="AH113" s="234"/>
      <c r="AI113" s="195"/>
      <c r="AJ113" s="234"/>
      <c r="AK113" s="195"/>
      <c r="AL113" s="234"/>
      <c r="AM113" s="195"/>
      <c r="AN113" s="234"/>
      <c r="AO113" s="195"/>
      <c r="AP113" s="234"/>
      <c r="AQ113" s="195"/>
      <c r="AR113" s="234"/>
      <c r="AS113" s="195"/>
      <c r="AT113" s="234"/>
      <c r="AU113" s="429">
        <f t="shared" si="3"/>
        <v>0</v>
      </c>
      <c r="AV113" s="387">
        <f t="shared" si="4"/>
        <v>0</v>
      </c>
      <c r="AW113" s="689" t="str">
        <f t="shared" si="5"/>
        <v>OK</v>
      </c>
      <c r="AX113" s="692">
        <f>'t1'!K113-'t3'!C113-'t3'!E113-'t3'!G113-'t3'!I113+'t3'!K113+'t3'!M113+'t3'!O113</f>
        <v>0</v>
      </c>
      <c r="AY113" s="693">
        <f>'t1'!L113-'t3'!D113-'t3'!F113-'t3'!H113-'t3'!J113+'t3'!L113+'t3'!N113+'t3'!P113</f>
        <v>0</v>
      </c>
      <c r="AZ113" s="3">
        <f>'t1'!M113</f>
        <v>0</v>
      </c>
    </row>
    <row r="114" spans="1:52" ht="14.25" customHeight="1" x14ac:dyDescent="0.2">
      <c r="A114" s="17" t="str">
        <f>'t1'!A114</f>
        <v>DIRIGENTE AMM.VO CON INCARICO DI STRUTTURA COMPLESSA</v>
      </c>
      <c r="B114" s="143" t="str">
        <f>'t1'!B114</f>
        <v>AD0032</v>
      </c>
      <c r="C114" s="195"/>
      <c r="D114" s="234"/>
      <c r="E114" s="195"/>
      <c r="F114" s="234"/>
      <c r="G114" s="195"/>
      <c r="H114" s="234"/>
      <c r="I114" s="195"/>
      <c r="J114" s="234"/>
      <c r="K114" s="195"/>
      <c r="L114" s="234"/>
      <c r="M114" s="195"/>
      <c r="N114" s="234"/>
      <c r="O114" s="195"/>
      <c r="P114" s="234"/>
      <c r="Q114" s="195"/>
      <c r="R114" s="234"/>
      <c r="S114" s="195"/>
      <c r="T114" s="234"/>
      <c r="U114" s="195"/>
      <c r="V114" s="234"/>
      <c r="W114" s="195"/>
      <c r="X114" s="234"/>
      <c r="Y114" s="195"/>
      <c r="Z114" s="234"/>
      <c r="AA114" s="195"/>
      <c r="AB114" s="234"/>
      <c r="AC114" s="195"/>
      <c r="AD114" s="234"/>
      <c r="AE114" s="195"/>
      <c r="AF114" s="234"/>
      <c r="AG114" s="195"/>
      <c r="AH114" s="234"/>
      <c r="AI114" s="195"/>
      <c r="AJ114" s="234"/>
      <c r="AK114" s="195"/>
      <c r="AL114" s="234"/>
      <c r="AM114" s="195"/>
      <c r="AN114" s="234"/>
      <c r="AO114" s="195"/>
      <c r="AP114" s="234"/>
      <c r="AQ114" s="195"/>
      <c r="AR114" s="234"/>
      <c r="AS114" s="195"/>
      <c r="AT114" s="234"/>
      <c r="AU114" s="429">
        <f t="shared" si="3"/>
        <v>0</v>
      </c>
      <c r="AV114" s="387">
        <f t="shared" si="4"/>
        <v>0</v>
      </c>
      <c r="AW114" s="689" t="str">
        <f t="shared" si="5"/>
        <v>OK</v>
      </c>
      <c r="AX114" s="692">
        <f>'t1'!K114-'t3'!C114-'t3'!E114-'t3'!G114-'t3'!I114+'t3'!K114+'t3'!M114+'t3'!O114</f>
        <v>0</v>
      </c>
      <c r="AY114" s="693">
        <f>'t1'!L114-'t3'!D114-'t3'!F114-'t3'!H114-'t3'!J114+'t3'!L114+'t3'!N114+'t3'!P114</f>
        <v>0</v>
      </c>
      <c r="AZ114" s="3">
        <f>'t1'!M114</f>
        <v>0</v>
      </c>
    </row>
    <row r="115" spans="1:52" ht="14.25" customHeight="1" x14ac:dyDescent="0.2">
      <c r="A115" s="17" t="str">
        <f>'t1'!A115</f>
        <v>DIRIGENTE AMM.VO CON INCARICO DI STRUTTURA SEMPLICE</v>
      </c>
      <c r="B115" s="143" t="str">
        <f>'t1'!B115</f>
        <v>AD0S31</v>
      </c>
      <c r="C115" s="195"/>
      <c r="D115" s="234"/>
      <c r="E115" s="195"/>
      <c r="F115" s="234"/>
      <c r="G115" s="195"/>
      <c r="H115" s="234"/>
      <c r="I115" s="195"/>
      <c r="J115" s="234"/>
      <c r="K115" s="195"/>
      <c r="L115" s="234"/>
      <c r="M115" s="195"/>
      <c r="N115" s="234"/>
      <c r="O115" s="195"/>
      <c r="P115" s="234"/>
      <c r="Q115" s="195"/>
      <c r="R115" s="234"/>
      <c r="S115" s="195"/>
      <c r="T115" s="234"/>
      <c r="U115" s="195"/>
      <c r="V115" s="234"/>
      <c r="W115" s="195"/>
      <c r="X115" s="234"/>
      <c r="Y115" s="195"/>
      <c r="Z115" s="234"/>
      <c r="AA115" s="195"/>
      <c r="AB115" s="234"/>
      <c r="AC115" s="195"/>
      <c r="AD115" s="234"/>
      <c r="AE115" s="195"/>
      <c r="AF115" s="234"/>
      <c r="AG115" s="195"/>
      <c r="AH115" s="234"/>
      <c r="AI115" s="195"/>
      <c r="AJ115" s="234"/>
      <c r="AK115" s="195"/>
      <c r="AL115" s="234"/>
      <c r="AM115" s="195"/>
      <c r="AN115" s="234"/>
      <c r="AO115" s="195"/>
      <c r="AP115" s="234"/>
      <c r="AQ115" s="195"/>
      <c r="AR115" s="234"/>
      <c r="AS115" s="195"/>
      <c r="AT115" s="234"/>
      <c r="AU115" s="429">
        <f t="shared" si="3"/>
        <v>0</v>
      </c>
      <c r="AV115" s="387">
        <f t="shared" si="4"/>
        <v>0</v>
      </c>
      <c r="AW115" s="689" t="str">
        <f t="shared" si="5"/>
        <v>OK</v>
      </c>
      <c r="AX115" s="692">
        <f>'t1'!K115-'t3'!C115-'t3'!E115-'t3'!G115-'t3'!I115+'t3'!K115+'t3'!M115+'t3'!O115</f>
        <v>0</v>
      </c>
      <c r="AY115" s="693">
        <f>'t1'!L115-'t3'!D115-'t3'!F115-'t3'!H115-'t3'!J115+'t3'!L115+'t3'!N115+'t3'!P115</f>
        <v>0</v>
      </c>
      <c r="AZ115" s="3">
        <f>'t1'!M115</f>
        <v>0</v>
      </c>
    </row>
    <row r="116" spans="1:52" ht="14.25" customHeight="1" x14ac:dyDescent="0.2">
      <c r="A116" s="17" t="str">
        <f>'t1'!A116</f>
        <v>DIRIGENTE AMM.VO CON ALTRI INCAR.PROF.LI</v>
      </c>
      <c r="B116" s="143" t="str">
        <f>'t1'!B116</f>
        <v>AD0A31</v>
      </c>
      <c r="C116" s="195"/>
      <c r="D116" s="234"/>
      <c r="E116" s="195"/>
      <c r="F116" s="234"/>
      <c r="G116" s="195"/>
      <c r="H116" s="234"/>
      <c r="I116" s="195"/>
      <c r="J116" s="234"/>
      <c r="K116" s="195"/>
      <c r="L116" s="234"/>
      <c r="M116" s="195"/>
      <c r="N116" s="234"/>
      <c r="O116" s="195"/>
      <c r="P116" s="234"/>
      <c r="Q116" s="195"/>
      <c r="R116" s="234"/>
      <c r="S116" s="195"/>
      <c r="T116" s="234"/>
      <c r="U116" s="195"/>
      <c r="V116" s="234"/>
      <c r="W116" s="195"/>
      <c r="X116" s="234"/>
      <c r="Y116" s="195"/>
      <c r="Z116" s="234"/>
      <c r="AA116" s="195"/>
      <c r="AB116" s="234"/>
      <c r="AC116" s="195"/>
      <c r="AD116" s="234"/>
      <c r="AE116" s="195"/>
      <c r="AF116" s="234"/>
      <c r="AG116" s="195"/>
      <c r="AH116" s="234"/>
      <c r="AI116" s="195"/>
      <c r="AJ116" s="234"/>
      <c r="AK116" s="195"/>
      <c r="AL116" s="234"/>
      <c r="AM116" s="195"/>
      <c r="AN116" s="234"/>
      <c r="AO116" s="195"/>
      <c r="AP116" s="234"/>
      <c r="AQ116" s="195"/>
      <c r="AR116" s="234"/>
      <c r="AS116" s="195"/>
      <c r="AT116" s="234"/>
      <c r="AU116" s="429">
        <f t="shared" si="3"/>
        <v>0</v>
      </c>
      <c r="AV116" s="387">
        <f t="shared" si="4"/>
        <v>0</v>
      </c>
      <c r="AW116" s="689" t="str">
        <f t="shared" si="5"/>
        <v>OK</v>
      </c>
      <c r="AX116" s="692">
        <f>'t1'!K116-'t3'!C116-'t3'!E116-'t3'!G116-'t3'!I116+'t3'!K116+'t3'!M116+'t3'!O116</f>
        <v>0</v>
      </c>
      <c r="AY116" s="693">
        <f>'t1'!L116-'t3'!D116-'t3'!F116-'t3'!H116-'t3'!J116+'t3'!L116+'t3'!N116+'t3'!P116</f>
        <v>0</v>
      </c>
      <c r="AZ116" s="3">
        <f>'t1'!M116</f>
        <v>0</v>
      </c>
    </row>
    <row r="117" spans="1:52" ht="14.25" customHeight="1" x14ac:dyDescent="0.2">
      <c r="A117" s="17" t="str">
        <f>'t1'!A117</f>
        <v>DIRIG. AMM.VO A T. DETERMINATO (ART. 15-SEPTIES DLGS.502/92)</v>
      </c>
      <c r="B117" s="143" t="str">
        <f>'t1'!B117</f>
        <v>AD0612</v>
      </c>
      <c r="C117" s="195"/>
      <c r="D117" s="234"/>
      <c r="E117" s="195"/>
      <c r="F117" s="234"/>
      <c r="G117" s="195"/>
      <c r="H117" s="234"/>
      <c r="I117" s="195"/>
      <c r="J117" s="234"/>
      <c r="K117" s="195"/>
      <c r="L117" s="234"/>
      <c r="M117" s="195"/>
      <c r="N117" s="234"/>
      <c r="O117" s="195"/>
      <c r="P117" s="234"/>
      <c r="Q117" s="195"/>
      <c r="R117" s="234"/>
      <c r="S117" s="195"/>
      <c r="T117" s="234"/>
      <c r="U117" s="195"/>
      <c r="V117" s="234"/>
      <c r="W117" s="195"/>
      <c r="X117" s="234"/>
      <c r="Y117" s="195"/>
      <c r="Z117" s="234"/>
      <c r="AA117" s="195"/>
      <c r="AB117" s="234"/>
      <c r="AC117" s="195"/>
      <c r="AD117" s="234"/>
      <c r="AE117" s="195"/>
      <c r="AF117" s="234"/>
      <c r="AG117" s="195"/>
      <c r="AH117" s="234"/>
      <c r="AI117" s="195"/>
      <c r="AJ117" s="234"/>
      <c r="AK117" s="195"/>
      <c r="AL117" s="234"/>
      <c r="AM117" s="195"/>
      <c r="AN117" s="234"/>
      <c r="AO117" s="195"/>
      <c r="AP117" s="234"/>
      <c r="AQ117" s="195"/>
      <c r="AR117" s="234"/>
      <c r="AS117" s="195"/>
      <c r="AT117" s="234"/>
      <c r="AU117" s="429">
        <f t="shared" si="3"/>
        <v>0</v>
      </c>
      <c r="AV117" s="387">
        <f t="shared" si="4"/>
        <v>0</v>
      </c>
      <c r="AW117" s="689" t="str">
        <f t="shared" si="5"/>
        <v>OK</v>
      </c>
      <c r="AX117" s="692">
        <f>'t1'!K117-'t3'!C117-'t3'!E117-'t3'!G117-'t3'!I117+'t3'!K117+'t3'!M117+'t3'!O117</f>
        <v>0</v>
      </c>
      <c r="AY117" s="693">
        <f>'t1'!L117-'t3'!D117-'t3'!F117-'t3'!H117-'t3'!J117+'t3'!L117+'t3'!N117+'t3'!P117</f>
        <v>0</v>
      </c>
      <c r="AZ117" s="3">
        <f>'t1'!M117</f>
        <v>0</v>
      </c>
    </row>
    <row r="118" spans="1:52" ht="14.25" customHeight="1" x14ac:dyDescent="0.2">
      <c r="A118" s="17" t="str">
        <f>'t1'!A118</f>
        <v>RICERCATORE SANITARIO</v>
      </c>
      <c r="B118" s="143" t="str">
        <f>'t1'!B118</f>
        <v>N18694</v>
      </c>
      <c r="C118" s="195"/>
      <c r="D118" s="234"/>
      <c r="E118" s="195"/>
      <c r="F118" s="234"/>
      <c r="G118" s="195"/>
      <c r="H118" s="234"/>
      <c r="I118" s="195"/>
      <c r="J118" s="234"/>
      <c r="K118" s="195"/>
      <c r="L118" s="234"/>
      <c r="M118" s="195"/>
      <c r="N118" s="234"/>
      <c r="O118" s="195"/>
      <c r="P118" s="234"/>
      <c r="Q118" s="195"/>
      <c r="R118" s="234"/>
      <c r="S118" s="195"/>
      <c r="T118" s="234"/>
      <c r="U118" s="195"/>
      <c r="V118" s="234"/>
      <c r="W118" s="195"/>
      <c r="X118" s="234"/>
      <c r="Y118" s="195"/>
      <c r="Z118" s="234"/>
      <c r="AA118" s="195"/>
      <c r="AB118" s="234"/>
      <c r="AC118" s="195"/>
      <c r="AD118" s="234"/>
      <c r="AE118" s="195"/>
      <c r="AF118" s="234"/>
      <c r="AG118" s="195"/>
      <c r="AH118" s="234"/>
      <c r="AI118" s="195"/>
      <c r="AJ118" s="234"/>
      <c r="AK118" s="195"/>
      <c r="AL118" s="234"/>
      <c r="AM118" s="195"/>
      <c r="AN118" s="234"/>
      <c r="AO118" s="195"/>
      <c r="AP118" s="234"/>
      <c r="AQ118" s="195"/>
      <c r="AR118" s="234"/>
      <c r="AS118" s="195"/>
      <c r="AT118" s="234"/>
      <c r="AU118" s="429">
        <f t="shared" si="3"/>
        <v>0</v>
      </c>
      <c r="AV118" s="387">
        <f t="shared" si="4"/>
        <v>0</v>
      </c>
      <c r="AW118" s="689" t="str">
        <f t="shared" si="5"/>
        <v>OK</v>
      </c>
      <c r="AX118" s="692">
        <f>'t1'!K118-'t3'!C118-'t3'!E118-'t3'!G118-'t3'!I118+'t3'!K118+'t3'!M118+'t3'!O118</f>
        <v>0</v>
      </c>
      <c r="AY118" s="693">
        <f>'t1'!L118-'t3'!D118-'t3'!F118-'t3'!H118-'t3'!J118+'t3'!L118+'t3'!N118+'t3'!P118</f>
        <v>0</v>
      </c>
      <c r="AZ118" s="3">
        <f>'t1'!M118</f>
        <v>0</v>
      </c>
    </row>
    <row r="119" spans="1:52" ht="14.25" customHeight="1" x14ac:dyDescent="0.2">
      <c r="A119" s="17" t="str">
        <f>'t1'!A119</f>
        <v>COLLABORATORE PROF.LE DI RICERCA SANITARIA</v>
      </c>
      <c r="B119" s="143" t="str">
        <f>'t1'!B119</f>
        <v>N16695</v>
      </c>
      <c r="C119" s="195"/>
      <c r="D119" s="234"/>
      <c r="E119" s="195"/>
      <c r="F119" s="234"/>
      <c r="G119" s="195"/>
      <c r="H119" s="234"/>
      <c r="I119" s="195"/>
      <c r="J119" s="234"/>
      <c r="K119" s="195"/>
      <c r="L119" s="234"/>
      <c r="M119" s="195"/>
      <c r="N119" s="234"/>
      <c r="O119" s="195"/>
      <c r="P119" s="234"/>
      <c r="Q119" s="195"/>
      <c r="R119" s="234"/>
      <c r="S119" s="195"/>
      <c r="T119" s="234"/>
      <c r="U119" s="195"/>
      <c r="V119" s="234"/>
      <c r="W119" s="195"/>
      <c r="X119" s="234"/>
      <c r="Y119" s="195"/>
      <c r="Z119" s="234"/>
      <c r="AA119" s="195"/>
      <c r="AB119" s="234"/>
      <c r="AC119" s="195"/>
      <c r="AD119" s="234"/>
      <c r="AE119" s="195"/>
      <c r="AF119" s="234"/>
      <c r="AG119" s="195"/>
      <c r="AH119" s="234"/>
      <c r="AI119" s="195"/>
      <c r="AJ119" s="234"/>
      <c r="AK119" s="195"/>
      <c r="AL119" s="234"/>
      <c r="AM119" s="195"/>
      <c r="AN119" s="234"/>
      <c r="AO119" s="195"/>
      <c r="AP119" s="234"/>
      <c r="AQ119" s="195"/>
      <c r="AR119" s="234"/>
      <c r="AS119" s="195"/>
      <c r="AT119" s="234"/>
      <c r="AU119" s="429">
        <f t="shared" si="3"/>
        <v>0</v>
      </c>
      <c r="AV119" s="387">
        <f t="shared" si="4"/>
        <v>0</v>
      </c>
      <c r="AW119" s="689" t="str">
        <f t="shared" si="5"/>
        <v>OK</v>
      </c>
      <c r="AX119" s="692">
        <f>'t1'!K119-'t3'!C119-'t3'!E119-'t3'!G119-'t3'!I119+'t3'!K119+'t3'!M119+'t3'!O119</f>
        <v>0</v>
      </c>
      <c r="AY119" s="693">
        <f>'t1'!L119-'t3'!D119-'t3'!F119-'t3'!H119-'t3'!J119+'t3'!L119+'t3'!N119+'t3'!P119</f>
        <v>0</v>
      </c>
      <c r="AZ119" s="3">
        <f>'t1'!M119</f>
        <v>0</v>
      </c>
    </row>
    <row r="120" spans="1:52" ht="14.25" customHeight="1" x14ac:dyDescent="0.2">
      <c r="A120" s="17" t="str">
        <f>'t1'!A120</f>
        <v>RUOLO SANITARIO - PROF. SANITARIE INFERMIERISTICHE E.Q.</v>
      </c>
      <c r="B120" s="143" t="str">
        <f>'t1'!B120</f>
        <v>SEQINF</v>
      </c>
      <c r="C120" s="195"/>
      <c r="D120" s="234"/>
      <c r="E120" s="195"/>
      <c r="F120" s="234"/>
      <c r="G120" s="195"/>
      <c r="H120" s="234"/>
      <c r="I120" s="195"/>
      <c r="J120" s="234"/>
      <c r="K120" s="195"/>
      <c r="L120" s="234"/>
      <c r="M120" s="195"/>
      <c r="N120" s="234"/>
      <c r="O120" s="195"/>
      <c r="P120" s="234"/>
      <c r="Q120" s="195"/>
      <c r="R120" s="234"/>
      <c r="S120" s="195"/>
      <c r="T120" s="234"/>
      <c r="U120" s="195"/>
      <c r="V120" s="234"/>
      <c r="W120" s="195"/>
      <c r="X120" s="234"/>
      <c r="Y120" s="195"/>
      <c r="Z120" s="234"/>
      <c r="AA120" s="195"/>
      <c r="AB120" s="234"/>
      <c r="AC120" s="195"/>
      <c r="AD120" s="234"/>
      <c r="AE120" s="195"/>
      <c r="AF120" s="234"/>
      <c r="AG120" s="195"/>
      <c r="AH120" s="234"/>
      <c r="AI120" s="195"/>
      <c r="AJ120" s="234"/>
      <c r="AK120" s="195"/>
      <c r="AL120" s="234"/>
      <c r="AM120" s="195"/>
      <c r="AN120" s="234"/>
      <c r="AO120" s="195"/>
      <c r="AP120" s="234"/>
      <c r="AQ120" s="195"/>
      <c r="AR120" s="234"/>
      <c r="AS120" s="195"/>
      <c r="AT120" s="234"/>
      <c r="AU120" s="429">
        <f t="shared" si="3"/>
        <v>0</v>
      </c>
      <c r="AV120" s="387">
        <f t="shared" si="4"/>
        <v>0</v>
      </c>
      <c r="AW120" s="689" t="str">
        <f t="shared" si="5"/>
        <v>OK</v>
      </c>
      <c r="AX120" s="692">
        <f>'t1'!K120-'t3'!C120-'t3'!E120-'t3'!G120-'t3'!I120+'t3'!K120+'t3'!M120+'t3'!O120</f>
        <v>0</v>
      </c>
      <c r="AY120" s="693">
        <f>'t1'!L120-'t3'!D120-'t3'!F120-'t3'!H120-'t3'!J120+'t3'!L120+'t3'!N120+'t3'!P120</f>
        <v>0</v>
      </c>
      <c r="AZ120" s="3">
        <f>'t1'!M120</f>
        <v>0</v>
      </c>
    </row>
    <row r="121" spans="1:52" ht="14.25" customHeight="1" x14ac:dyDescent="0.2">
      <c r="A121" s="17" t="str">
        <f>'t1'!A121</f>
        <v>RUOLO SANITARIO - PROF. SANITARIA OSTETRICA E.Q.</v>
      </c>
      <c r="B121" s="143" t="str">
        <f>'t1'!B121</f>
        <v>SEQOST</v>
      </c>
      <c r="C121" s="195"/>
      <c r="D121" s="234"/>
      <c r="E121" s="195"/>
      <c r="F121" s="234"/>
      <c r="G121" s="195"/>
      <c r="H121" s="234"/>
      <c r="I121" s="195"/>
      <c r="J121" s="234"/>
      <c r="K121" s="195"/>
      <c r="L121" s="234"/>
      <c r="M121" s="195"/>
      <c r="N121" s="234"/>
      <c r="O121" s="195"/>
      <c r="P121" s="234"/>
      <c r="Q121" s="195"/>
      <c r="R121" s="234"/>
      <c r="S121" s="195"/>
      <c r="T121" s="234"/>
      <c r="U121" s="195"/>
      <c r="V121" s="234"/>
      <c r="W121" s="195"/>
      <c r="X121" s="234"/>
      <c r="Y121" s="195"/>
      <c r="Z121" s="234"/>
      <c r="AA121" s="195"/>
      <c r="AB121" s="234"/>
      <c r="AC121" s="195"/>
      <c r="AD121" s="234"/>
      <c r="AE121" s="195"/>
      <c r="AF121" s="234"/>
      <c r="AG121" s="195"/>
      <c r="AH121" s="234"/>
      <c r="AI121" s="195"/>
      <c r="AJ121" s="234"/>
      <c r="AK121" s="195"/>
      <c r="AL121" s="234"/>
      <c r="AM121" s="195"/>
      <c r="AN121" s="234"/>
      <c r="AO121" s="195"/>
      <c r="AP121" s="234"/>
      <c r="AQ121" s="195"/>
      <c r="AR121" s="234"/>
      <c r="AS121" s="195"/>
      <c r="AT121" s="234"/>
      <c r="AU121" s="429">
        <f t="shared" si="3"/>
        <v>0</v>
      </c>
      <c r="AV121" s="387">
        <f t="shared" si="4"/>
        <v>0</v>
      </c>
      <c r="AW121" s="689" t="str">
        <f t="shared" si="5"/>
        <v>OK</v>
      </c>
      <c r="AX121" s="692">
        <f>'t1'!K121-'t3'!C121-'t3'!E121-'t3'!G121-'t3'!I121+'t3'!K121+'t3'!M121+'t3'!O121</f>
        <v>0</v>
      </c>
      <c r="AY121" s="693">
        <f>'t1'!L121-'t3'!D121-'t3'!F121-'t3'!H121-'t3'!J121+'t3'!L121+'t3'!N121+'t3'!P121</f>
        <v>0</v>
      </c>
      <c r="AZ121" s="3">
        <f>'t1'!M121</f>
        <v>0</v>
      </c>
    </row>
    <row r="122" spans="1:52" ht="14.25" customHeight="1" x14ac:dyDescent="0.2">
      <c r="A122" s="17" t="str">
        <f>'t1'!A122</f>
        <v>RUOLO SANITARIO - PROFESSIONI TECNICO SANITARIE E.Q.</v>
      </c>
      <c r="B122" s="143" t="str">
        <f>'t1'!B122</f>
        <v>SEQTCN</v>
      </c>
      <c r="C122" s="195"/>
      <c r="D122" s="234"/>
      <c r="E122" s="195"/>
      <c r="F122" s="234"/>
      <c r="G122" s="195"/>
      <c r="H122" s="234"/>
      <c r="I122" s="195"/>
      <c r="J122" s="234"/>
      <c r="K122" s="195"/>
      <c r="L122" s="234"/>
      <c r="M122" s="195"/>
      <c r="N122" s="234"/>
      <c r="O122" s="195"/>
      <c r="P122" s="234"/>
      <c r="Q122" s="195"/>
      <c r="R122" s="234"/>
      <c r="S122" s="195"/>
      <c r="T122" s="234"/>
      <c r="U122" s="195"/>
      <c r="V122" s="234"/>
      <c r="W122" s="195"/>
      <c r="X122" s="234"/>
      <c r="Y122" s="195"/>
      <c r="Z122" s="234"/>
      <c r="AA122" s="195"/>
      <c r="AB122" s="234"/>
      <c r="AC122" s="195"/>
      <c r="AD122" s="234"/>
      <c r="AE122" s="195"/>
      <c r="AF122" s="234"/>
      <c r="AG122" s="195"/>
      <c r="AH122" s="234"/>
      <c r="AI122" s="195"/>
      <c r="AJ122" s="234"/>
      <c r="AK122" s="195"/>
      <c r="AL122" s="234"/>
      <c r="AM122" s="195"/>
      <c r="AN122" s="234"/>
      <c r="AO122" s="195"/>
      <c r="AP122" s="234"/>
      <c r="AQ122" s="195"/>
      <c r="AR122" s="234"/>
      <c r="AS122" s="195"/>
      <c r="AT122" s="234"/>
      <c r="AU122" s="429">
        <f t="shared" si="3"/>
        <v>0</v>
      </c>
      <c r="AV122" s="387">
        <f t="shared" si="4"/>
        <v>0</v>
      </c>
      <c r="AW122" s="689" t="str">
        <f t="shared" si="5"/>
        <v>OK</v>
      </c>
      <c r="AX122" s="692">
        <f>'t1'!K122-'t3'!C122-'t3'!E122-'t3'!G122-'t3'!I122+'t3'!K122+'t3'!M122+'t3'!O122</f>
        <v>0</v>
      </c>
      <c r="AY122" s="693">
        <f>'t1'!L122-'t3'!D122-'t3'!F122-'t3'!H122-'t3'!J122+'t3'!L122+'t3'!N122+'t3'!P122</f>
        <v>0</v>
      </c>
      <c r="AZ122" s="3">
        <f>'t1'!M122</f>
        <v>0</v>
      </c>
    </row>
    <row r="123" spans="1:52" ht="14.25" customHeight="1" x14ac:dyDescent="0.2">
      <c r="A123" s="17" t="str">
        <f>'t1'!A123</f>
        <v>RUOLO SANITARIO - PROF. SANITARIE DELLA RIABILITAZIONE E.Q.</v>
      </c>
      <c r="B123" s="143" t="str">
        <f>'t1'!B123</f>
        <v>SEQRAB</v>
      </c>
      <c r="C123" s="195"/>
      <c r="D123" s="234"/>
      <c r="E123" s="195"/>
      <c r="F123" s="234"/>
      <c r="G123" s="195"/>
      <c r="H123" s="234"/>
      <c r="I123" s="195"/>
      <c r="J123" s="234"/>
      <c r="K123" s="195"/>
      <c r="L123" s="234"/>
      <c r="M123" s="195"/>
      <c r="N123" s="234"/>
      <c r="O123" s="195"/>
      <c r="P123" s="234"/>
      <c r="Q123" s="195"/>
      <c r="R123" s="234"/>
      <c r="S123" s="195"/>
      <c r="T123" s="234"/>
      <c r="U123" s="195"/>
      <c r="V123" s="234"/>
      <c r="W123" s="195"/>
      <c r="X123" s="234"/>
      <c r="Y123" s="195"/>
      <c r="Z123" s="234"/>
      <c r="AA123" s="195"/>
      <c r="AB123" s="234"/>
      <c r="AC123" s="195"/>
      <c r="AD123" s="234"/>
      <c r="AE123" s="195"/>
      <c r="AF123" s="234"/>
      <c r="AG123" s="195"/>
      <c r="AH123" s="234"/>
      <c r="AI123" s="195"/>
      <c r="AJ123" s="234"/>
      <c r="AK123" s="195"/>
      <c r="AL123" s="234"/>
      <c r="AM123" s="195"/>
      <c r="AN123" s="234"/>
      <c r="AO123" s="195"/>
      <c r="AP123" s="234"/>
      <c r="AQ123" s="195"/>
      <c r="AR123" s="234"/>
      <c r="AS123" s="195"/>
      <c r="AT123" s="234"/>
      <c r="AU123" s="429">
        <f t="shared" si="3"/>
        <v>0</v>
      </c>
      <c r="AV123" s="387">
        <f t="shared" si="4"/>
        <v>0</v>
      </c>
      <c r="AW123" s="689" t="str">
        <f t="shared" si="5"/>
        <v>OK</v>
      </c>
      <c r="AX123" s="692">
        <f>'t1'!K123-'t3'!C123-'t3'!E123-'t3'!G123-'t3'!I123+'t3'!K123+'t3'!M123+'t3'!O123</f>
        <v>0</v>
      </c>
      <c r="AY123" s="693">
        <f>'t1'!L123-'t3'!D123-'t3'!F123-'t3'!H123-'t3'!J123+'t3'!L123+'t3'!N123+'t3'!P123</f>
        <v>0</v>
      </c>
      <c r="AZ123" s="3">
        <f>'t1'!M123</f>
        <v>0</v>
      </c>
    </row>
    <row r="124" spans="1:52" ht="14.25" customHeight="1" x14ac:dyDescent="0.2">
      <c r="A124" s="17" t="str">
        <f>'t1'!A124</f>
        <v>RUOLO SANITARIO - PROF. SANITARIE DELLA PREVENZIONE E.Q.</v>
      </c>
      <c r="B124" s="143" t="str">
        <f>'t1'!B124</f>
        <v>SEQPRV</v>
      </c>
      <c r="C124" s="195"/>
      <c r="D124" s="234"/>
      <c r="E124" s="195"/>
      <c r="F124" s="234"/>
      <c r="G124" s="195"/>
      <c r="H124" s="234"/>
      <c r="I124" s="195"/>
      <c r="J124" s="234"/>
      <c r="K124" s="195"/>
      <c r="L124" s="234"/>
      <c r="M124" s="195"/>
      <c r="N124" s="234"/>
      <c r="O124" s="195"/>
      <c r="P124" s="234"/>
      <c r="Q124" s="195"/>
      <c r="R124" s="234"/>
      <c r="S124" s="195"/>
      <c r="T124" s="234"/>
      <c r="U124" s="195"/>
      <c r="V124" s="234"/>
      <c r="W124" s="195"/>
      <c r="X124" s="234"/>
      <c r="Y124" s="195"/>
      <c r="Z124" s="234"/>
      <c r="AA124" s="195"/>
      <c r="AB124" s="234"/>
      <c r="AC124" s="195"/>
      <c r="AD124" s="234"/>
      <c r="AE124" s="195"/>
      <c r="AF124" s="234"/>
      <c r="AG124" s="195"/>
      <c r="AH124" s="234"/>
      <c r="AI124" s="195"/>
      <c r="AJ124" s="234"/>
      <c r="AK124" s="195"/>
      <c r="AL124" s="234"/>
      <c r="AM124" s="195"/>
      <c r="AN124" s="234"/>
      <c r="AO124" s="195"/>
      <c r="AP124" s="234"/>
      <c r="AQ124" s="195"/>
      <c r="AR124" s="234"/>
      <c r="AS124" s="195"/>
      <c r="AT124" s="234"/>
      <c r="AU124" s="429">
        <f t="shared" si="3"/>
        <v>0</v>
      </c>
      <c r="AV124" s="387">
        <f t="shared" si="4"/>
        <v>0</v>
      </c>
      <c r="AW124" s="689" t="str">
        <f t="shared" si="5"/>
        <v>OK</v>
      </c>
      <c r="AX124" s="692">
        <f>'t1'!K124-'t3'!C124-'t3'!E124-'t3'!G124-'t3'!I124+'t3'!K124+'t3'!M124+'t3'!O124</f>
        <v>0</v>
      </c>
      <c r="AY124" s="693">
        <f>'t1'!L124-'t3'!D124-'t3'!F124-'t3'!H124-'t3'!J124+'t3'!L124+'t3'!N124+'t3'!P124</f>
        <v>0</v>
      </c>
      <c r="AZ124" s="3">
        <f>'t1'!M124</f>
        <v>0</v>
      </c>
    </row>
    <row r="125" spans="1:52" ht="14.25" customHeight="1" x14ac:dyDescent="0.2">
      <c r="A125" s="17" t="str">
        <f>'t1'!A125</f>
        <v>RUOLO SANITARIO - PROF. SAN. INFERM. SENIOR ESAURIMENTO E.Q.</v>
      </c>
      <c r="B125" s="143" t="str">
        <f>'t1'!B125</f>
        <v>SEQINE</v>
      </c>
      <c r="C125" s="195"/>
      <c r="D125" s="234"/>
      <c r="E125" s="195"/>
      <c r="F125" s="234"/>
      <c r="G125" s="195"/>
      <c r="H125" s="234"/>
      <c r="I125" s="195"/>
      <c r="J125" s="234"/>
      <c r="K125" s="195"/>
      <c r="L125" s="234"/>
      <c r="M125" s="195"/>
      <c r="N125" s="234"/>
      <c r="O125" s="195"/>
      <c r="P125" s="234"/>
      <c r="Q125" s="195"/>
      <c r="R125" s="234"/>
      <c r="S125" s="195"/>
      <c r="T125" s="234"/>
      <c r="U125" s="195"/>
      <c r="V125" s="234"/>
      <c r="W125" s="195"/>
      <c r="X125" s="234"/>
      <c r="Y125" s="195"/>
      <c r="Z125" s="234"/>
      <c r="AA125" s="195"/>
      <c r="AB125" s="234"/>
      <c r="AC125" s="195"/>
      <c r="AD125" s="234"/>
      <c r="AE125" s="195"/>
      <c r="AF125" s="234"/>
      <c r="AG125" s="195"/>
      <c r="AH125" s="234"/>
      <c r="AI125" s="195"/>
      <c r="AJ125" s="234"/>
      <c r="AK125" s="195"/>
      <c r="AL125" s="234"/>
      <c r="AM125" s="195"/>
      <c r="AN125" s="234"/>
      <c r="AO125" s="195"/>
      <c r="AP125" s="234"/>
      <c r="AQ125" s="195"/>
      <c r="AR125" s="234"/>
      <c r="AS125" s="195"/>
      <c r="AT125" s="234"/>
      <c r="AU125" s="429">
        <f t="shared" si="3"/>
        <v>0</v>
      </c>
      <c r="AV125" s="387">
        <f t="shared" si="4"/>
        <v>0</v>
      </c>
      <c r="AW125" s="689" t="str">
        <f t="shared" si="5"/>
        <v>OK</v>
      </c>
      <c r="AX125" s="692">
        <f>'t1'!K125-'t3'!C125-'t3'!E125-'t3'!G125-'t3'!I125+'t3'!K125+'t3'!M125+'t3'!O125</f>
        <v>0</v>
      </c>
      <c r="AY125" s="693">
        <f>'t1'!L125-'t3'!D125-'t3'!F125-'t3'!H125-'t3'!J125+'t3'!L125+'t3'!N125+'t3'!P125</f>
        <v>0</v>
      </c>
      <c r="AZ125" s="3">
        <f>'t1'!M125</f>
        <v>0</v>
      </c>
    </row>
    <row r="126" spans="1:52" ht="14.25" customHeight="1" x14ac:dyDescent="0.2">
      <c r="A126" s="17" t="str">
        <f>'t1'!A126</f>
        <v>RUOLO SANITARIO - ALTRI PROF. SAN. SENIOR A ESAURIMENTO E.Q.</v>
      </c>
      <c r="B126" s="143" t="str">
        <f>'t1'!B126</f>
        <v>SEQASE</v>
      </c>
      <c r="C126" s="195"/>
      <c r="D126" s="234"/>
      <c r="E126" s="195"/>
      <c r="F126" s="234"/>
      <c r="G126" s="195"/>
      <c r="H126" s="234"/>
      <c r="I126" s="195"/>
      <c r="J126" s="234"/>
      <c r="K126" s="195"/>
      <c r="L126" s="234"/>
      <c r="M126" s="195"/>
      <c r="N126" s="234"/>
      <c r="O126" s="195"/>
      <c r="P126" s="234"/>
      <c r="Q126" s="195"/>
      <c r="R126" s="234"/>
      <c r="S126" s="195"/>
      <c r="T126" s="234"/>
      <c r="U126" s="195"/>
      <c r="V126" s="234"/>
      <c r="W126" s="195"/>
      <c r="X126" s="234"/>
      <c r="Y126" s="195"/>
      <c r="Z126" s="234"/>
      <c r="AA126" s="195"/>
      <c r="AB126" s="234"/>
      <c r="AC126" s="195"/>
      <c r="AD126" s="234"/>
      <c r="AE126" s="195"/>
      <c r="AF126" s="234"/>
      <c r="AG126" s="195"/>
      <c r="AH126" s="234"/>
      <c r="AI126" s="195"/>
      <c r="AJ126" s="234"/>
      <c r="AK126" s="195"/>
      <c r="AL126" s="234"/>
      <c r="AM126" s="195"/>
      <c r="AN126" s="234"/>
      <c r="AO126" s="195"/>
      <c r="AP126" s="234"/>
      <c r="AQ126" s="195"/>
      <c r="AR126" s="234"/>
      <c r="AS126" s="195"/>
      <c r="AT126" s="234"/>
      <c r="AU126" s="429">
        <f t="shared" si="3"/>
        <v>0</v>
      </c>
      <c r="AV126" s="387">
        <f t="shared" si="4"/>
        <v>0</v>
      </c>
      <c r="AW126" s="689" t="str">
        <f t="shared" si="5"/>
        <v>OK</v>
      </c>
      <c r="AX126" s="692">
        <f>'t1'!K126-'t3'!C126-'t3'!E126-'t3'!G126-'t3'!I126+'t3'!K126+'t3'!M126+'t3'!O126</f>
        <v>0</v>
      </c>
      <c r="AY126" s="693">
        <f>'t1'!L126-'t3'!D126-'t3'!F126-'t3'!H126-'t3'!J126+'t3'!L126+'t3'!N126+'t3'!P126</f>
        <v>0</v>
      </c>
      <c r="AZ126" s="3">
        <f>'t1'!M126</f>
        <v>0</v>
      </c>
    </row>
    <row r="127" spans="1:52" ht="14.25" customHeight="1" x14ac:dyDescent="0.2">
      <c r="A127" s="17" t="str">
        <f>'t1'!A127</f>
        <v>RUOLO SOCIOSANITARIO - ASSISTENTE SOCIALE E.Q.</v>
      </c>
      <c r="B127" s="143" t="str">
        <f>'t1'!B127</f>
        <v>KEQASC</v>
      </c>
      <c r="C127" s="195"/>
      <c r="D127" s="234"/>
      <c r="E127" s="195"/>
      <c r="F127" s="234"/>
      <c r="G127" s="195"/>
      <c r="H127" s="234"/>
      <c r="I127" s="195"/>
      <c r="J127" s="234"/>
      <c r="K127" s="195"/>
      <c r="L127" s="234"/>
      <c r="M127" s="195"/>
      <c r="N127" s="234"/>
      <c r="O127" s="195"/>
      <c r="P127" s="234"/>
      <c r="Q127" s="195"/>
      <c r="R127" s="234"/>
      <c r="S127" s="195"/>
      <c r="T127" s="234"/>
      <c r="U127" s="195"/>
      <c r="V127" s="234"/>
      <c r="W127" s="195"/>
      <c r="X127" s="234"/>
      <c r="Y127" s="195"/>
      <c r="Z127" s="234"/>
      <c r="AA127" s="195"/>
      <c r="AB127" s="234"/>
      <c r="AC127" s="195"/>
      <c r="AD127" s="234"/>
      <c r="AE127" s="195"/>
      <c r="AF127" s="234"/>
      <c r="AG127" s="195"/>
      <c r="AH127" s="234"/>
      <c r="AI127" s="195"/>
      <c r="AJ127" s="234"/>
      <c r="AK127" s="195"/>
      <c r="AL127" s="234"/>
      <c r="AM127" s="195"/>
      <c r="AN127" s="234"/>
      <c r="AO127" s="195"/>
      <c r="AP127" s="234"/>
      <c r="AQ127" s="195"/>
      <c r="AR127" s="234"/>
      <c r="AS127" s="195"/>
      <c r="AT127" s="234"/>
      <c r="AU127" s="429">
        <f t="shared" si="3"/>
        <v>0</v>
      </c>
      <c r="AV127" s="387">
        <f t="shared" si="4"/>
        <v>0</v>
      </c>
      <c r="AW127" s="689" t="str">
        <f t="shared" si="5"/>
        <v>OK</v>
      </c>
      <c r="AX127" s="692">
        <f>'t1'!K127-'t3'!C127-'t3'!E127-'t3'!G127-'t3'!I127+'t3'!K127+'t3'!M127+'t3'!O127</f>
        <v>0</v>
      </c>
      <c r="AY127" s="693">
        <f>'t1'!L127-'t3'!D127-'t3'!F127-'t3'!H127-'t3'!J127+'t3'!L127+'t3'!N127+'t3'!P127</f>
        <v>0</v>
      </c>
      <c r="AZ127" s="3">
        <f>'t1'!M127</f>
        <v>0</v>
      </c>
    </row>
    <row r="128" spans="1:52" ht="14.25" customHeight="1" x14ac:dyDescent="0.2">
      <c r="A128" s="17" t="str">
        <f>'t1'!A128</f>
        <v>RUOLO SOCIOSANITARIO - ASSIST. SOC. SENIOR ESAURIMENTO E.Q.</v>
      </c>
      <c r="B128" s="143" t="str">
        <f>'t1'!B128</f>
        <v>KEQSCE</v>
      </c>
      <c r="C128" s="195"/>
      <c r="D128" s="234"/>
      <c r="E128" s="195"/>
      <c r="F128" s="234"/>
      <c r="G128" s="195"/>
      <c r="H128" s="234"/>
      <c r="I128" s="195"/>
      <c r="J128" s="234"/>
      <c r="K128" s="195"/>
      <c r="L128" s="234"/>
      <c r="M128" s="195"/>
      <c r="N128" s="234"/>
      <c r="O128" s="195"/>
      <c r="P128" s="234"/>
      <c r="Q128" s="195"/>
      <c r="R128" s="234"/>
      <c r="S128" s="195"/>
      <c r="T128" s="234"/>
      <c r="U128" s="195"/>
      <c r="V128" s="234"/>
      <c r="W128" s="195"/>
      <c r="X128" s="234"/>
      <c r="Y128" s="195"/>
      <c r="Z128" s="234"/>
      <c r="AA128" s="195"/>
      <c r="AB128" s="234"/>
      <c r="AC128" s="195"/>
      <c r="AD128" s="234"/>
      <c r="AE128" s="195"/>
      <c r="AF128" s="234"/>
      <c r="AG128" s="195"/>
      <c r="AH128" s="234"/>
      <c r="AI128" s="195"/>
      <c r="AJ128" s="234"/>
      <c r="AK128" s="195"/>
      <c r="AL128" s="234"/>
      <c r="AM128" s="195"/>
      <c r="AN128" s="234"/>
      <c r="AO128" s="195"/>
      <c r="AP128" s="234"/>
      <c r="AQ128" s="195"/>
      <c r="AR128" s="234"/>
      <c r="AS128" s="195"/>
      <c r="AT128" s="234"/>
      <c r="AU128" s="429">
        <f t="shared" si="3"/>
        <v>0</v>
      </c>
      <c r="AV128" s="387">
        <f t="shared" si="4"/>
        <v>0</v>
      </c>
      <c r="AW128" s="689" t="str">
        <f t="shared" si="5"/>
        <v>OK</v>
      </c>
      <c r="AX128" s="692">
        <f>'t1'!K128-'t3'!C128-'t3'!E128-'t3'!G128-'t3'!I128+'t3'!K128+'t3'!M128+'t3'!O128</f>
        <v>0</v>
      </c>
      <c r="AY128" s="693">
        <f>'t1'!L128-'t3'!D128-'t3'!F128-'t3'!H128-'t3'!J128+'t3'!L128+'t3'!N128+'t3'!P128</f>
        <v>0</v>
      </c>
      <c r="AZ128" s="3">
        <f>'t1'!M128</f>
        <v>0</v>
      </c>
    </row>
    <row r="129" spans="1:52" ht="14.25" customHeight="1" x14ac:dyDescent="0.2">
      <c r="A129" s="17" t="str">
        <f>'t1'!A129</f>
        <v>RUOLO PROFESSIONALE - SPECIALISTA DELLA COMUNIC. ISTIT. E.Q.</v>
      </c>
      <c r="B129" s="143" t="str">
        <f>'t1'!B129</f>
        <v>PEQ871</v>
      </c>
      <c r="C129" s="195"/>
      <c r="D129" s="234"/>
      <c r="E129" s="195"/>
      <c r="F129" s="234"/>
      <c r="G129" s="195"/>
      <c r="H129" s="234"/>
      <c r="I129" s="195"/>
      <c r="J129" s="234"/>
      <c r="K129" s="195"/>
      <c r="L129" s="234"/>
      <c r="M129" s="195"/>
      <c r="N129" s="234"/>
      <c r="O129" s="195"/>
      <c r="P129" s="234"/>
      <c r="Q129" s="195"/>
      <c r="R129" s="234"/>
      <c r="S129" s="195"/>
      <c r="T129" s="234"/>
      <c r="U129" s="195"/>
      <c r="V129" s="234"/>
      <c r="W129" s="195"/>
      <c r="X129" s="234"/>
      <c r="Y129" s="195"/>
      <c r="Z129" s="234"/>
      <c r="AA129" s="195"/>
      <c r="AB129" s="234"/>
      <c r="AC129" s="195"/>
      <c r="AD129" s="234"/>
      <c r="AE129" s="195"/>
      <c r="AF129" s="234"/>
      <c r="AG129" s="195"/>
      <c r="AH129" s="234"/>
      <c r="AI129" s="195"/>
      <c r="AJ129" s="234"/>
      <c r="AK129" s="195"/>
      <c r="AL129" s="234"/>
      <c r="AM129" s="195"/>
      <c r="AN129" s="234"/>
      <c r="AO129" s="195"/>
      <c r="AP129" s="234"/>
      <c r="AQ129" s="195"/>
      <c r="AR129" s="234"/>
      <c r="AS129" s="195"/>
      <c r="AT129" s="234"/>
      <c r="AU129" s="429">
        <f t="shared" si="3"/>
        <v>0</v>
      </c>
      <c r="AV129" s="387">
        <f t="shared" si="4"/>
        <v>0</v>
      </c>
      <c r="AW129" s="689" t="str">
        <f t="shared" si="5"/>
        <v>OK</v>
      </c>
      <c r="AX129" s="692">
        <f>'t1'!K129-'t3'!C129-'t3'!E129-'t3'!G129-'t3'!I129+'t3'!K129+'t3'!M129+'t3'!O129</f>
        <v>0</v>
      </c>
      <c r="AY129" s="693">
        <f>'t1'!L129-'t3'!D129-'t3'!F129-'t3'!H129-'t3'!J129+'t3'!L129+'t3'!N129+'t3'!P129</f>
        <v>0</v>
      </c>
      <c r="AZ129" s="3">
        <f>'t1'!M129</f>
        <v>0</v>
      </c>
    </row>
    <row r="130" spans="1:52" ht="14.25" customHeight="1" x14ac:dyDescent="0.2">
      <c r="A130" s="17" t="str">
        <f>'t1'!A130</f>
        <v>RUOLO PROFESSIONALE - SPECIALISTA RAPPORTI CON I MEDIA E.Q.</v>
      </c>
      <c r="B130" s="143" t="str">
        <f>'t1'!B130</f>
        <v>PEQ872</v>
      </c>
      <c r="C130" s="195"/>
      <c r="D130" s="234"/>
      <c r="E130" s="195"/>
      <c r="F130" s="234"/>
      <c r="G130" s="195"/>
      <c r="H130" s="234"/>
      <c r="I130" s="195"/>
      <c r="J130" s="234"/>
      <c r="K130" s="195"/>
      <c r="L130" s="234"/>
      <c r="M130" s="195"/>
      <c r="N130" s="234"/>
      <c r="O130" s="195"/>
      <c r="P130" s="234"/>
      <c r="Q130" s="195"/>
      <c r="R130" s="234"/>
      <c r="S130" s="195"/>
      <c r="T130" s="234"/>
      <c r="U130" s="195"/>
      <c r="V130" s="234"/>
      <c r="W130" s="195"/>
      <c r="X130" s="234"/>
      <c r="Y130" s="195"/>
      <c r="Z130" s="234"/>
      <c r="AA130" s="195"/>
      <c r="AB130" s="234"/>
      <c r="AC130" s="195"/>
      <c r="AD130" s="234"/>
      <c r="AE130" s="195"/>
      <c r="AF130" s="234"/>
      <c r="AG130" s="195"/>
      <c r="AH130" s="234"/>
      <c r="AI130" s="195"/>
      <c r="AJ130" s="234"/>
      <c r="AK130" s="195"/>
      <c r="AL130" s="234"/>
      <c r="AM130" s="195"/>
      <c r="AN130" s="234"/>
      <c r="AO130" s="195"/>
      <c r="AP130" s="234"/>
      <c r="AQ130" s="195"/>
      <c r="AR130" s="234"/>
      <c r="AS130" s="195"/>
      <c r="AT130" s="234"/>
      <c r="AU130" s="429">
        <f t="shared" si="3"/>
        <v>0</v>
      </c>
      <c r="AV130" s="387">
        <f t="shared" si="4"/>
        <v>0</v>
      </c>
      <c r="AW130" s="689" t="str">
        <f t="shared" si="5"/>
        <v>OK</v>
      </c>
      <c r="AX130" s="692">
        <f>'t1'!K130-'t3'!C130-'t3'!E130-'t3'!G130-'t3'!I130+'t3'!K130+'t3'!M130+'t3'!O130</f>
        <v>0</v>
      </c>
      <c r="AY130" s="693">
        <f>'t1'!L130-'t3'!D130-'t3'!F130-'t3'!H130-'t3'!J130+'t3'!L130+'t3'!N130+'t3'!P130</f>
        <v>0</v>
      </c>
      <c r="AZ130" s="3">
        <f>'t1'!M130</f>
        <v>0</v>
      </c>
    </row>
    <row r="131" spans="1:52" ht="14.25" customHeight="1" x14ac:dyDescent="0.2">
      <c r="A131" s="17" t="str">
        <f>'t1'!A131</f>
        <v>RUOLO PROFESSIONALE - ASSISTENTE RELIGIOSO E.Q.</v>
      </c>
      <c r="B131" s="143" t="str">
        <f>'t1'!B131</f>
        <v>PEQ006</v>
      </c>
      <c r="C131" s="195"/>
      <c r="D131" s="234"/>
      <c r="E131" s="195"/>
      <c r="F131" s="234"/>
      <c r="G131" s="195"/>
      <c r="H131" s="234"/>
      <c r="I131" s="195"/>
      <c r="J131" s="234"/>
      <c r="K131" s="195"/>
      <c r="L131" s="234"/>
      <c r="M131" s="195"/>
      <c r="N131" s="234"/>
      <c r="O131" s="195"/>
      <c r="P131" s="234"/>
      <c r="Q131" s="195"/>
      <c r="R131" s="234"/>
      <c r="S131" s="195"/>
      <c r="T131" s="234"/>
      <c r="U131" s="195"/>
      <c r="V131" s="234"/>
      <c r="W131" s="195"/>
      <c r="X131" s="234"/>
      <c r="Y131" s="195"/>
      <c r="Z131" s="234"/>
      <c r="AA131" s="195"/>
      <c r="AB131" s="234"/>
      <c r="AC131" s="195"/>
      <c r="AD131" s="234"/>
      <c r="AE131" s="195"/>
      <c r="AF131" s="234"/>
      <c r="AG131" s="195"/>
      <c r="AH131" s="234"/>
      <c r="AI131" s="195"/>
      <c r="AJ131" s="234"/>
      <c r="AK131" s="195"/>
      <c r="AL131" s="234"/>
      <c r="AM131" s="195"/>
      <c r="AN131" s="234"/>
      <c r="AO131" s="195"/>
      <c r="AP131" s="234"/>
      <c r="AQ131" s="195"/>
      <c r="AR131" s="234"/>
      <c r="AS131" s="195"/>
      <c r="AT131" s="234"/>
      <c r="AU131" s="429">
        <f t="shared" ref="AU131:AV135" si="6">SUM(S131,U131,W131,Y131,C131,E131,G131,I131,K131,M131,O131,Q131,AA131,AC131,AE131,AG131,AI131,AK131,AM131,AO131,AQ131,AS131)</f>
        <v>0</v>
      </c>
      <c r="AV131" s="387">
        <f t="shared" si="6"/>
        <v>0</v>
      </c>
      <c r="AW131" s="689" t="str">
        <f>IF((AU131+AV131)=(AX131+AY131),"OK","Controllare totale")</f>
        <v>OK</v>
      </c>
      <c r="AX131" s="692">
        <f>'t1'!K131-'t3'!C131-'t3'!E131-'t3'!G131-'t3'!I131+'t3'!K131+'t3'!M131+'t3'!O131</f>
        <v>0</v>
      </c>
      <c r="AY131" s="693">
        <f>'t1'!L131-'t3'!D131-'t3'!F131-'t3'!H131-'t3'!J131+'t3'!L131+'t3'!N131+'t3'!P131</f>
        <v>0</v>
      </c>
      <c r="AZ131" s="3">
        <f>'t1'!M131</f>
        <v>0</v>
      </c>
    </row>
    <row r="132" spans="1:52" ht="14.25" customHeight="1" x14ac:dyDescent="0.2">
      <c r="A132" s="17" t="str">
        <f>'t1'!A132</f>
        <v>RUOLO TECNICO - COLLABORATORE TECNICO PROFESSIONALE E.Q.</v>
      </c>
      <c r="B132" s="143" t="str">
        <f>'t1'!B132</f>
        <v>TEQ027</v>
      </c>
      <c r="C132" s="195"/>
      <c r="D132" s="234"/>
      <c r="E132" s="195"/>
      <c r="F132" s="234"/>
      <c r="G132" s="195"/>
      <c r="H132" s="234"/>
      <c r="I132" s="195"/>
      <c r="J132" s="234"/>
      <c r="K132" s="195"/>
      <c r="L132" s="234"/>
      <c r="M132" s="195"/>
      <c r="N132" s="234"/>
      <c r="O132" s="195"/>
      <c r="P132" s="234"/>
      <c r="Q132" s="195"/>
      <c r="R132" s="234"/>
      <c r="S132" s="195"/>
      <c r="T132" s="234"/>
      <c r="U132" s="195"/>
      <c r="V132" s="234"/>
      <c r="W132" s="195"/>
      <c r="X132" s="234"/>
      <c r="Y132" s="195"/>
      <c r="Z132" s="234"/>
      <c r="AA132" s="195"/>
      <c r="AB132" s="234"/>
      <c r="AC132" s="195"/>
      <c r="AD132" s="234"/>
      <c r="AE132" s="195"/>
      <c r="AF132" s="234"/>
      <c r="AG132" s="195"/>
      <c r="AH132" s="234"/>
      <c r="AI132" s="195"/>
      <c r="AJ132" s="234"/>
      <c r="AK132" s="195"/>
      <c r="AL132" s="234"/>
      <c r="AM132" s="195"/>
      <c r="AN132" s="234"/>
      <c r="AO132" s="195"/>
      <c r="AP132" s="234"/>
      <c r="AQ132" s="195"/>
      <c r="AR132" s="234"/>
      <c r="AS132" s="195"/>
      <c r="AT132" s="234"/>
      <c r="AU132" s="429">
        <f t="shared" si="6"/>
        <v>0</v>
      </c>
      <c r="AV132" s="387">
        <f t="shared" si="6"/>
        <v>0</v>
      </c>
      <c r="AW132" s="689" t="str">
        <f>IF((AU132+AV132)=(AX132+AY132),"OK","Controllare totale")</f>
        <v>OK</v>
      </c>
      <c r="AX132" s="692">
        <f>'t1'!K132-'t3'!C132-'t3'!E132-'t3'!G132-'t3'!I132+'t3'!K132+'t3'!M132+'t3'!O132</f>
        <v>0</v>
      </c>
      <c r="AY132" s="693">
        <f>'t1'!L132-'t3'!D132-'t3'!F132-'t3'!H132-'t3'!J132+'t3'!L132+'t3'!N132+'t3'!P132</f>
        <v>0</v>
      </c>
      <c r="AZ132" s="3">
        <f>'t1'!M132</f>
        <v>0</v>
      </c>
    </row>
    <row r="133" spans="1:52" ht="14.25" customHeight="1" x14ac:dyDescent="0.2">
      <c r="A133" s="17" t="str">
        <f>'t1'!A133</f>
        <v>RUOLO TECNICO - COLLAB. TEC. PROF. SENIOR A ESAURIMENTO E.Q.</v>
      </c>
      <c r="B133" s="143" t="str">
        <f>'t1'!B133</f>
        <v>TEQCTS</v>
      </c>
      <c r="C133" s="195"/>
      <c r="D133" s="234"/>
      <c r="E133" s="195"/>
      <c r="F133" s="234"/>
      <c r="G133" s="195"/>
      <c r="H133" s="234"/>
      <c r="I133" s="195"/>
      <c r="J133" s="234"/>
      <c r="K133" s="195"/>
      <c r="L133" s="234"/>
      <c r="M133" s="195"/>
      <c r="N133" s="234"/>
      <c r="O133" s="195"/>
      <c r="P133" s="234"/>
      <c r="Q133" s="195"/>
      <c r="R133" s="234"/>
      <c r="S133" s="195"/>
      <c r="T133" s="234"/>
      <c r="U133" s="195"/>
      <c r="V133" s="234"/>
      <c r="W133" s="195"/>
      <c r="X133" s="234"/>
      <c r="Y133" s="195"/>
      <c r="Z133" s="234"/>
      <c r="AA133" s="195"/>
      <c r="AB133" s="234"/>
      <c r="AC133" s="195"/>
      <c r="AD133" s="234"/>
      <c r="AE133" s="195"/>
      <c r="AF133" s="234"/>
      <c r="AG133" s="195"/>
      <c r="AH133" s="234"/>
      <c r="AI133" s="195"/>
      <c r="AJ133" s="234"/>
      <c r="AK133" s="195"/>
      <c r="AL133" s="234"/>
      <c r="AM133" s="195"/>
      <c r="AN133" s="234"/>
      <c r="AO133" s="195"/>
      <c r="AP133" s="234"/>
      <c r="AQ133" s="195"/>
      <c r="AR133" s="234"/>
      <c r="AS133" s="195"/>
      <c r="AT133" s="234"/>
      <c r="AU133" s="429">
        <f t="shared" si="6"/>
        <v>0</v>
      </c>
      <c r="AV133" s="387">
        <f t="shared" si="6"/>
        <v>0</v>
      </c>
      <c r="AW133" s="689" t="str">
        <f>IF((AU133+AV133)=(AX133+AY133),"OK","Controllare totale")</f>
        <v>OK</v>
      </c>
      <c r="AX133" s="692">
        <f>'t1'!K133-'t3'!C133-'t3'!E133-'t3'!G133-'t3'!I133+'t3'!K133+'t3'!M133+'t3'!O133</f>
        <v>0</v>
      </c>
      <c r="AY133" s="693">
        <f>'t1'!L133-'t3'!D133-'t3'!F133-'t3'!H133-'t3'!J133+'t3'!L133+'t3'!N133+'t3'!P133</f>
        <v>0</v>
      </c>
      <c r="AZ133" s="3">
        <f>'t1'!M133</f>
        <v>0</v>
      </c>
    </row>
    <row r="134" spans="1:52" ht="14.25" customHeight="1" x14ac:dyDescent="0.2">
      <c r="A134" s="17" t="str">
        <f>'t1'!A134</f>
        <v>RUOLO AMMINISTRATIVO - COLLAB. AMMINISTRATIVO PROFESS. E.Q.</v>
      </c>
      <c r="B134" s="143" t="str">
        <f>'t1'!B134</f>
        <v>AEQ029</v>
      </c>
      <c r="C134" s="195"/>
      <c r="D134" s="234"/>
      <c r="E134" s="195"/>
      <c r="F134" s="234"/>
      <c r="G134" s="195"/>
      <c r="H134" s="234"/>
      <c r="I134" s="195"/>
      <c r="J134" s="234"/>
      <c r="K134" s="195"/>
      <c r="L134" s="234"/>
      <c r="M134" s="195"/>
      <c r="N134" s="234"/>
      <c r="O134" s="195"/>
      <c r="P134" s="234"/>
      <c r="Q134" s="195"/>
      <c r="R134" s="234"/>
      <c r="S134" s="195"/>
      <c r="T134" s="234"/>
      <c r="U134" s="195"/>
      <c r="V134" s="234"/>
      <c r="W134" s="195"/>
      <c r="X134" s="234"/>
      <c r="Y134" s="195"/>
      <c r="Z134" s="234"/>
      <c r="AA134" s="195"/>
      <c r="AB134" s="234"/>
      <c r="AC134" s="195"/>
      <c r="AD134" s="234"/>
      <c r="AE134" s="195"/>
      <c r="AF134" s="234"/>
      <c r="AG134" s="195"/>
      <c r="AH134" s="234"/>
      <c r="AI134" s="195"/>
      <c r="AJ134" s="234"/>
      <c r="AK134" s="195"/>
      <c r="AL134" s="234"/>
      <c r="AM134" s="195"/>
      <c r="AN134" s="234"/>
      <c r="AO134" s="195"/>
      <c r="AP134" s="234"/>
      <c r="AQ134" s="195"/>
      <c r="AR134" s="234"/>
      <c r="AS134" s="195"/>
      <c r="AT134" s="234"/>
      <c r="AU134" s="429">
        <f t="shared" si="6"/>
        <v>0</v>
      </c>
      <c r="AV134" s="387">
        <f t="shared" si="6"/>
        <v>0</v>
      </c>
      <c r="AW134" s="689" t="str">
        <f>IF((AU134+AV134)=(AX134+AY134),"OK","Controllare totale")</f>
        <v>OK</v>
      </c>
      <c r="AX134" s="692">
        <f>'t1'!K134-'t3'!C134-'t3'!E134-'t3'!G134-'t3'!I134+'t3'!K134+'t3'!M134+'t3'!O134</f>
        <v>0</v>
      </c>
      <c r="AY134" s="693">
        <f>'t1'!L134-'t3'!D134-'t3'!F134-'t3'!H134-'t3'!J134+'t3'!L134+'t3'!N134+'t3'!P134</f>
        <v>0</v>
      </c>
      <c r="AZ134" s="3">
        <f>'t1'!M134</f>
        <v>0</v>
      </c>
    </row>
    <row r="135" spans="1:52" ht="14.25" customHeight="1" x14ac:dyDescent="0.2">
      <c r="A135" s="17" t="str">
        <f>'t1'!A135</f>
        <v>RUOLO AMM.VO - COLLAB. AMM.VO PROF. SENIOR ESAURIMENTO E.Q.</v>
      </c>
      <c r="B135" s="143" t="str">
        <f>'t1'!B135</f>
        <v>AEQCAS</v>
      </c>
      <c r="C135" s="195"/>
      <c r="D135" s="234"/>
      <c r="E135" s="195"/>
      <c r="F135" s="234"/>
      <c r="G135" s="195"/>
      <c r="H135" s="234"/>
      <c r="I135" s="195"/>
      <c r="J135" s="234"/>
      <c r="K135" s="195"/>
      <c r="L135" s="234"/>
      <c r="M135" s="195"/>
      <c r="N135" s="234"/>
      <c r="O135" s="195"/>
      <c r="P135" s="234"/>
      <c r="Q135" s="195"/>
      <c r="R135" s="234"/>
      <c r="S135" s="195"/>
      <c r="T135" s="234"/>
      <c r="U135" s="195"/>
      <c r="V135" s="234"/>
      <c r="W135" s="195"/>
      <c r="X135" s="234"/>
      <c r="Y135" s="195"/>
      <c r="Z135" s="234"/>
      <c r="AA135" s="195"/>
      <c r="AB135" s="234"/>
      <c r="AC135" s="195"/>
      <c r="AD135" s="234"/>
      <c r="AE135" s="195"/>
      <c r="AF135" s="234"/>
      <c r="AG135" s="195"/>
      <c r="AH135" s="234"/>
      <c r="AI135" s="195"/>
      <c r="AJ135" s="234"/>
      <c r="AK135" s="195"/>
      <c r="AL135" s="234"/>
      <c r="AM135" s="195"/>
      <c r="AN135" s="234"/>
      <c r="AO135" s="195"/>
      <c r="AP135" s="234"/>
      <c r="AQ135" s="195"/>
      <c r="AR135" s="234"/>
      <c r="AS135" s="195"/>
      <c r="AT135" s="234"/>
      <c r="AU135" s="429">
        <f t="shared" si="6"/>
        <v>0</v>
      </c>
      <c r="AV135" s="387">
        <f t="shared" si="6"/>
        <v>0</v>
      </c>
      <c r="AW135" s="689" t="str">
        <f>IF((AU135+AV135)=(AX135+AY135),"OK","Controllare totale")</f>
        <v>OK</v>
      </c>
      <c r="AX135" s="692">
        <f>'t1'!K135-'t3'!C135-'t3'!E135-'t3'!G135-'t3'!I135+'t3'!K135+'t3'!M135+'t3'!O135</f>
        <v>0</v>
      </c>
      <c r="AY135" s="693">
        <f>'t1'!L135-'t3'!D135-'t3'!F135-'t3'!H135-'t3'!J135+'t3'!L135+'t3'!N135+'t3'!P135</f>
        <v>0</v>
      </c>
      <c r="AZ135" s="3">
        <f>'t1'!M135</f>
        <v>0</v>
      </c>
    </row>
    <row r="136" spans="1:52" ht="14.25" customHeight="1" x14ac:dyDescent="0.2">
      <c r="A136" s="17" t="str">
        <f>'t1'!A136</f>
        <v>RUOLO SANITARIO - PROF. SANITARIE INFERMIERISTICHE</v>
      </c>
      <c r="B136" s="143" t="str">
        <f>'t1'!B136</f>
        <v>SPFINF</v>
      </c>
      <c r="C136" s="195"/>
      <c r="D136" s="234"/>
      <c r="E136" s="195"/>
      <c r="F136" s="234"/>
      <c r="G136" s="195"/>
      <c r="H136" s="234"/>
      <c r="I136" s="195"/>
      <c r="J136" s="234"/>
      <c r="K136" s="195"/>
      <c r="L136" s="234"/>
      <c r="M136" s="195"/>
      <c r="N136" s="234"/>
      <c r="O136" s="195"/>
      <c r="P136" s="234"/>
      <c r="Q136" s="195"/>
      <c r="R136" s="234"/>
      <c r="S136" s="195"/>
      <c r="T136" s="234"/>
      <c r="U136" s="195"/>
      <c r="V136" s="234"/>
      <c r="W136" s="195"/>
      <c r="X136" s="234"/>
      <c r="Y136" s="195"/>
      <c r="Z136" s="234"/>
      <c r="AA136" s="195"/>
      <c r="AB136" s="234"/>
      <c r="AC136" s="195"/>
      <c r="AD136" s="234"/>
      <c r="AE136" s="195"/>
      <c r="AF136" s="234"/>
      <c r="AG136" s="195"/>
      <c r="AH136" s="234"/>
      <c r="AI136" s="195"/>
      <c r="AJ136" s="234"/>
      <c r="AK136" s="195"/>
      <c r="AL136" s="234"/>
      <c r="AM136" s="195"/>
      <c r="AN136" s="234"/>
      <c r="AO136" s="195"/>
      <c r="AP136" s="234"/>
      <c r="AQ136" s="195"/>
      <c r="AR136" s="234"/>
      <c r="AS136" s="195"/>
      <c r="AT136" s="234"/>
      <c r="AU136" s="429">
        <f t="shared" si="3"/>
        <v>0</v>
      </c>
      <c r="AV136" s="387">
        <f t="shared" si="4"/>
        <v>0</v>
      </c>
      <c r="AW136" s="689" t="str">
        <f t="shared" si="5"/>
        <v>OK</v>
      </c>
      <c r="AX136" s="692">
        <f>'t1'!K136-'t3'!C136-'t3'!E136-'t3'!G136-'t3'!I136+'t3'!K136+'t3'!M136+'t3'!O136</f>
        <v>0</v>
      </c>
      <c r="AY136" s="693">
        <f>'t1'!L136-'t3'!D136-'t3'!F136-'t3'!H136-'t3'!J136+'t3'!L136+'t3'!N136+'t3'!P136</f>
        <v>0</v>
      </c>
      <c r="AZ136" s="3">
        <f>'t1'!M136</f>
        <v>0</v>
      </c>
    </row>
    <row r="137" spans="1:52" ht="14.25" customHeight="1" x14ac:dyDescent="0.2">
      <c r="A137" s="17" t="str">
        <f>'t1'!A137</f>
        <v>RUOLO SANITARIO - PROF. SANITARIA OSTETRICA</v>
      </c>
      <c r="B137" s="143" t="str">
        <f>'t1'!B137</f>
        <v>SPFOST</v>
      </c>
      <c r="C137" s="195"/>
      <c r="D137" s="234"/>
      <c r="E137" s="195"/>
      <c r="F137" s="234"/>
      <c r="G137" s="195"/>
      <c r="H137" s="234"/>
      <c r="I137" s="195"/>
      <c r="J137" s="234"/>
      <c r="K137" s="195"/>
      <c r="L137" s="234"/>
      <c r="M137" s="195"/>
      <c r="N137" s="234"/>
      <c r="O137" s="195"/>
      <c r="P137" s="234"/>
      <c r="Q137" s="195"/>
      <c r="R137" s="234"/>
      <c r="S137" s="195"/>
      <c r="T137" s="234"/>
      <c r="U137" s="195"/>
      <c r="V137" s="234"/>
      <c r="W137" s="195"/>
      <c r="X137" s="234"/>
      <c r="Y137" s="195"/>
      <c r="Z137" s="234"/>
      <c r="AA137" s="195"/>
      <c r="AB137" s="234"/>
      <c r="AC137" s="195"/>
      <c r="AD137" s="234"/>
      <c r="AE137" s="195"/>
      <c r="AF137" s="234"/>
      <c r="AG137" s="195"/>
      <c r="AH137" s="234"/>
      <c r="AI137" s="195"/>
      <c r="AJ137" s="234"/>
      <c r="AK137" s="195"/>
      <c r="AL137" s="234"/>
      <c r="AM137" s="195"/>
      <c r="AN137" s="234"/>
      <c r="AO137" s="195"/>
      <c r="AP137" s="234"/>
      <c r="AQ137" s="195"/>
      <c r="AR137" s="234"/>
      <c r="AS137" s="195"/>
      <c r="AT137" s="234"/>
      <c r="AU137" s="429">
        <f t="shared" si="3"/>
        <v>0</v>
      </c>
      <c r="AV137" s="387">
        <f t="shared" si="4"/>
        <v>0</v>
      </c>
      <c r="AW137" s="689" t="str">
        <f t="shared" si="5"/>
        <v>OK</v>
      </c>
      <c r="AX137" s="692">
        <f>'t1'!K137-'t3'!C137-'t3'!E137-'t3'!G137-'t3'!I137+'t3'!K137+'t3'!M137+'t3'!O137</f>
        <v>0</v>
      </c>
      <c r="AY137" s="693">
        <f>'t1'!L137-'t3'!D137-'t3'!F137-'t3'!H137-'t3'!J137+'t3'!L137+'t3'!N137+'t3'!P137</f>
        <v>0</v>
      </c>
      <c r="AZ137" s="3">
        <f>'t1'!M137</f>
        <v>0</v>
      </c>
    </row>
    <row r="138" spans="1:52" ht="14.25" customHeight="1" x14ac:dyDescent="0.2">
      <c r="A138" s="17" t="str">
        <f>'t1'!A138</f>
        <v>RUOLO SANITARIO - PROFESSIONI TECNICO SANITARIE</v>
      </c>
      <c r="B138" s="143" t="str">
        <f>'t1'!B138</f>
        <v>SPFTCN</v>
      </c>
      <c r="C138" s="195"/>
      <c r="D138" s="234"/>
      <c r="E138" s="195"/>
      <c r="F138" s="234"/>
      <c r="G138" s="195"/>
      <c r="H138" s="234"/>
      <c r="I138" s="195"/>
      <c r="J138" s="234"/>
      <c r="K138" s="195"/>
      <c r="L138" s="234"/>
      <c r="M138" s="195"/>
      <c r="N138" s="234"/>
      <c r="O138" s="195"/>
      <c r="P138" s="234"/>
      <c r="Q138" s="195"/>
      <c r="R138" s="234"/>
      <c r="S138" s="195"/>
      <c r="T138" s="234"/>
      <c r="U138" s="195"/>
      <c r="V138" s="234"/>
      <c r="W138" s="195"/>
      <c r="X138" s="234"/>
      <c r="Y138" s="195"/>
      <c r="Z138" s="234"/>
      <c r="AA138" s="195"/>
      <c r="AB138" s="234"/>
      <c r="AC138" s="195"/>
      <c r="AD138" s="234"/>
      <c r="AE138" s="195"/>
      <c r="AF138" s="234"/>
      <c r="AG138" s="195"/>
      <c r="AH138" s="234"/>
      <c r="AI138" s="195"/>
      <c r="AJ138" s="234"/>
      <c r="AK138" s="195"/>
      <c r="AL138" s="234"/>
      <c r="AM138" s="195"/>
      <c r="AN138" s="234"/>
      <c r="AO138" s="195"/>
      <c r="AP138" s="234"/>
      <c r="AQ138" s="195"/>
      <c r="AR138" s="234"/>
      <c r="AS138" s="195"/>
      <c r="AT138" s="234"/>
      <c r="AU138" s="429">
        <f t="shared" si="3"/>
        <v>0</v>
      </c>
      <c r="AV138" s="387">
        <f t="shared" si="4"/>
        <v>0</v>
      </c>
      <c r="AW138" s="689" t="str">
        <f t="shared" si="5"/>
        <v>OK</v>
      </c>
      <c r="AX138" s="692">
        <f>'t1'!K138-'t3'!C138-'t3'!E138-'t3'!G138-'t3'!I138+'t3'!K138+'t3'!M138+'t3'!O138</f>
        <v>0</v>
      </c>
      <c r="AY138" s="693">
        <f>'t1'!L138-'t3'!D138-'t3'!F138-'t3'!H138-'t3'!J138+'t3'!L138+'t3'!N138+'t3'!P138</f>
        <v>0</v>
      </c>
      <c r="AZ138" s="3">
        <f>'t1'!M138</f>
        <v>0</v>
      </c>
    </row>
    <row r="139" spans="1:52" ht="14.25" customHeight="1" x14ac:dyDescent="0.2">
      <c r="A139" s="17" t="str">
        <f>'t1'!A139</f>
        <v>RUOLO SANITARIO - PROF. SANITARIE DELLA RIABILITAZIONE</v>
      </c>
      <c r="B139" s="143" t="str">
        <f>'t1'!B139</f>
        <v>SPFRAB</v>
      </c>
      <c r="C139" s="195"/>
      <c r="D139" s="234"/>
      <c r="E139" s="195"/>
      <c r="F139" s="234"/>
      <c r="G139" s="195"/>
      <c r="H139" s="234"/>
      <c r="I139" s="195"/>
      <c r="J139" s="234"/>
      <c r="K139" s="195"/>
      <c r="L139" s="234"/>
      <c r="M139" s="195"/>
      <c r="N139" s="234"/>
      <c r="O139" s="195"/>
      <c r="P139" s="234"/>
      <c r="Q139" s="195"/>
      <c r="R139" s="234"/>
      <c r="S139" s="195"/>
      <c r="T139" s="234"/>
      <c r="U139" s="195"/>
      <c r="V139" s="234"/>
      <c r="W139" s="195"/>
      <c r="X139" s="234"/>
      <c r="Y139" s="195"/>
      <c r="Z139" s="234"/>
      <c r="AA139" s="195"/>
      <c r="AB139" s="234"/>
      <c r="AC139" s="195"/>
      <c r="AD139" s="234"/>
      <c r="AE139" s="195"/>
      <c r="AF139" s="234"/>
      <c r="AG139" s="195"/>
      <c r="AH139" s="234"/>
      <c r="AI139" s="195"/>
      <c r="AJ139" s="234"/>
      <c r="AK139" s="195"/>
      <c r="AL139" s="234"/>
      <c r="AM139" s="195"/>
      <c r="AN139" s="234"/>
      <c r="AO139" s="195"/>
      <c r="AP139" s="234"/>
      <c r="AQ139" s="195"/>
      <c r="AR139" s="234"/>
      <c r="AS139" s="195"/>
      <c r="AT139" s="234"/>
      <c r="AU139" s="429">
        <f t="shared" si="3"/>
        <v>0</v>
      </c>
      <c r="AV139" s="387">
        <f t="shared" si="4"/>
        <v>0</v>
      </c>
      <c r="AW139" s="689" t="str">
        <f t="shared" si="5"/>
        <v>OK</v>
      </c>
      <c r="AX139" s="692">
        <f>'t1'!K139-'t3'!C139-'t3'!E139-'t3'!G139-'t3'!I139+'t3'!K139+'t3'!M139+'t3'!O139</f>
        <v>0</v>
      </c>
      <c r="AY139" s="693">
        <f>'t1'!L139-'t3'!D139-'t3'!F139-'t3'!H139-'t3'!J139+'t3'!L139+'t3'!N139+'t3'!P139</f>
        <v>0</v>
      </c>
      <c r="AZ139" s="3">
        <f>'t1'!M139</f>
        <v>0</v>
      </c>
    </row>
    <row r="140" spans="1:52" ht="14.25" customHeight="1" x14ac:dyDescent="0.2">
      <c r="A140" s="17" t="str">
        <f>'t1'!A140</f>
        <v>RUOLO SANITARIO - PROF. SANITARIE DELLA PREVENZIONE</v>
      </c>
      <c r="B140" s="143" t="str">
        <f>'t1'!B140</f>
        <v>SPFPRV</v>
      </c>
      <c r="C140" s="195"/>
      <c r="D140" s="234"/>
      <c r="E140" s="195"/>
      <c r="F140" s="234"/>
      <c r="G140" s="195"/>
      <c r="H140" s="234"/>
      <c r="I140" s="195"/>
      <c r="J140" s="234"/>
      <c r="K140" s="195"/>
      <c r="L140" s="234"/>
      <c r="M140" s="195"/>
      <c r="N140" s="234"/>
      <c r="O140" s="195"/>
      <c r="P140" s="234"/>
      <c r="Q140" s="195"/>
      <c r="R140" s="234"/>
      <c r="S140" s="195"/>
      <c r="T140" s="234"/>
      <c r="U140" s="195"/>
      <c r="V140" s="234"/>
      <c r="W140" s="195"/>
      <c r="X140" s="234"/>
      <c r="Y140" s="195"/>
      <c r="Z140" s="234"/>
      <c r="AA140" s="195"/>
      <c r="AB140" s="234"/>
      <c r="AC140" s="195"/>
      <c r="AD140" s="234"/>
      <c r="AE140" s="195"/>
      <c r="AF140" s="234"/>
      <c r="AG140" s="195"/>
      <c r="AH140" s="234"/>
      <c r="AI140" s="195"/>
      <c r="AJ140" s="234"/>
      <c r="AK140" s="195"/>
      <c r="AL140" s="234"/>
      <c r="AM140" s="195"/>
      <c r="AN140" s="234"/>
      <c r="AO140" s="195"/>
      <c r="AP140" s="234"/>
      <c r="AQ140" s="195"/>
      <c r="AR140" s="234"/>
      <c r="AS140" s="195"/>
      <c r="AT140" s="234"/>
      <c r="AU140" s="429">
        <f t="shared" ref="AU140:AU157" si="7">SUM(S140,U140,W140,Y140,C140,E140,G140,I140,K140,M140,O140,Q140,AA140,AC140,AE140,AG140,AI140,AK140,AM140,AO140,AQ140,AS140)</f>
        <v>0</v>
      </c>
      <c r="AV140" s="387">
        <f t="shared" ref="AV140:AV157" si="8">SUM(T140,V140,X140,Z140,D140,F140,H140,J140,L140,N140,P140,R140,AB140,AD140,AF140,AH140,AJ140,AL140,AN140,AP140,AR140,AT140)</f>
        <v>0</v>
      </c>
      <c r="AW140" s="689" t="str">
        <f t="shared" ref="AW140:AW157" si="9">IF((AU140+AV140)=(AX140+AY140),"OK","Controllare totale")</f>
        <v>OK</v>
      </c>
      <c r="AX140" s="692">
        <f>'t1'!K140-'t3'!C140-'t3'!E140-'t3'!G140-'t3'!I140+'t3'!K140+'t3'!M140+'t3'!O140</f>
        <v>0</v>
      </c>
      <c r="AY140" s="693">
        <f>'t1'!L140-'t3'!D140-'t3'!F140-'t3'!H140-'t3'!J140+'t3'!L140+'t3'!N140+'t3'!P140</f>
        <v>0</v>
      </c>
      <c r="AZ140" s="3">
        <f>'t1'!M140</f>
        <v>0</v>
      </c>
    </row>
    <row r="141" spans="1:52" ht="14.25" customHeight="1" x14ac:dyDescent="0.2">
      <c r="A141" s="17" t="str">
        <f>'t1'!A141</f>
        <v>RUOLO SANITARIO - PROF. SAN. INFERMIER. SENIOR A ESAURIMENTO</v>
      </c>
      <c r="B141" s="143" t="str">
        <f>'t1'!B141</f>
        <v>SPFINE</v>
      </c>
      <c r="C141" s="195"/>
      <c r="D141" s="234"/>
      <c r="E141" s="195"/>
      <c r="F141" s="234"/>
      <c r="G141" s="195"/>
      <c r="H141" s="234"/>
      <c r="I141" s="195"/>
      <c r="J141" s="234"/>
      <c r="K141" s="195"/>
      <c r="L141" s="234"/>
      <c r="M141" s="195"/>
      <c r="N141" s="234"/>
      <c r="O141" s="195"/>
      <c r="P141" s="234"/>
      <c r="Q141" s="195"/>
      <c r="R141" s="234"/>
      <c r="S141" s="195"/>
      <c r="T141" s="234"/>
      <c r="U141" s="195"/>
      <c r="V141" s="234"/>
      <c r="W141" s="195"/>
      <c r="X141" s="234"/>
      <c r="Y141" s="195"/>
      <c r="Z141" s="234"/>
      <c r="AA141" s="195"/>
      <c r="AB141" s="234"/>
      <c r="AC141" s="195"/>
      <c r="AD141" s="234"/>
      <c r="AE141" s="195"/>
      <c r="AF141" s="234"/>
      <c r="AG141" s="195"/>
      <c r="AH141" s="234"/>
      <c r="AI141" s="195"/>
      <c r="AJ141" s="234"/>
      <c r="AK141" s="195"/>
      <c r="AL141" s="234"/>
      <c r="AM141" s="195"/>
      <c r="AN141" s="234"/>
      <c r="AO141" s="195"/>
      <c r="AP141" s="234"/>
      <c r="AQ141" s="195"/>
      <c r="AR141" s="234"/>
      <c r="AS141" s="195"/>
      <c r="AT141" s="234"/>
      <c r="AU141" s="429">
        <f t="shared" si="7"/>
        <v>0</v>
      </c>
      <c r="AV141" s="387">
        <f t="shared" si="8"/>
        <v>0</v>
      </c>
      <c r="AW141" s="689" t="str">
        <f t="shared" si="9"/>
        <v>OK</v>
      </c>
      <c r="AX141" s="692">
        <f>'t1'!K141-'t3'!C141-'t3'!E141-'t3'!G141-'t3'!I141+'t3'!K141+'t3'!M141+'t3'!O141</f>
        <v>0</v>
      </c>
      <c r="AY141" s="693">
        <f>'t1'!L141-'t3'!D141-'t3'!F141-'t3'!H141-'t3'!J141+'t3'!L141+'t3'!N141+'t3'!P141</f>
        <v>0</v>
      </c>
      <c r="AZ141" s="3">
        <f>'t1'!M141</f>
        <v>0</v>
      </c>
    </row>
    <row r="142" spans="1:52" ht="14.25" customHeight="1" x14ac:dyDescent="0.2">
      <c r="A142" s="17" t="str">
        <f>'t1'!A142</f>
        <v>RUOLO SANITARIO - ALTRI PROFILI SANIT. SENIOR A ESAURIMENTO</v>
      </c>
      <c r="B142" s="143" t="str">
        <f>'t1'!B142</f>
        <v>SPFASE</v>
      </c>
      <c r="C142" s="195"/>
      <c r="D142" s="234"/>
      <c r="E142" s="195"/>
      <c r="F142" s="234"/>
      <c r="G142" s="195"/>
      <c r="H142" s="234"/>
      <c r="I142" s="195"/>
      <c r="J142" s="234"/>
      <c r="K142" s="195"/>
      <c r="L142" s="234"/>
      <c r="M142" s="195"/>
      <c r="N142" s="234"/>
      <c r="O142" s="195"/>
      <c r="P142" s="234"/>
      <c r="Q142" s="195"/>
      <c r="R142" s="234"/>
      <c r="S142" s="195"/>
      <c r="T142" s="234"/>
      <c r="U142" s="195"/>
      <c r="V142" s="234"/>
      <c r="W142" s="195"/>
      <c r="X142" s="234"/>
      <c r="Y142" s="195"/>
      <c r="Z142" s="234"/>
      <c r="AA142" s="195"/>
      <c r="AB142" s="234"/>
      <c r="AC142" s="195"/>
      <c r="AD142" s="234"/>
      <c r="AE142" s="195"/>
      <c r="AF142" s="234"/>
      <c r="AG142" s="195"/>
      <c r="AH142" s="234"/>
      <c r="AI142" s="195"/>
      <c r="AJ142" s="234"/>
      <c r="AK142" s="195"/>
      <c r="AL142" s="234"/>
      <c r="AM142" s="195"/>
      <c r="AN142" s="234"/>
      <c r="AO142" s="195"/>
      <c r="AP142" s="234"/>
      <c r="AQ142" s="195"/>
      <c r="AR142" s="234"/>
      <c r="AS142" s="195"/>
      <c r="AT142" s="234"/>
      <c r="AU142" s="429">
        <f t="shared" si="7"/>
        <v>0</v>
      </c>
      <c r="AV142" s="387">
        <f t="shared" si="8"/>
        <v>0</v>
      </c>
      <c r="AW142" s="689" t="str">
        <f t="shared" si="9"/>
        <v>OK</v>
      </c>
      <c r="AX142" s="692">
        <f>'t1'!K142-'t3'!C142-'t3'!E142-'t3'!G142-'t3'!I142+'t3'!K142+'t3'!M142+'t3'!O142</f>
        <v>0</v>
      </c>
      <c r="AY142" s="693">
        <f>'t1'!L142-'t3'!D142-'t3'!F142-'t3'!H142-'t3'!J142+'t3'!L142+'t3'!N142+'t3'!P142</f>
        <v>0</v>
      </c>
      <c r="AZ142" s="3">
        <f>'t1'!M142</f>
        <v>0</v>
      </c>
    </row>
    <row r="143" spans="1:52" ht="14.25" customHeight="1" x14ac:dyDescent="0.2">
      <c r="A143" s="17" t="str">
        <f>'t1'!A143</f>
        <v>RUOLO SOCIOSANITARIO - ASSISTENTE SOCIALE</v>
      </c>
      <c r="B143" s="143" t="str">
        <f>'t1'!B143</f>
        <v>KPFASC</v>
      </c>
      <c r="C143" s="195"/>
      <c r="D143" s="234"/>
      <c r="E143" s="195"/>
      <c r="F143" s="234"/>
      <c r="G143" s="195"/>
      <c r="H143" s="234"/>
      <c r="I143" s="195"/>
      <c r="J143" s="234"/>
      <c r="K143" s="195"/>
      <c r="L143" s="234"/>
      <c r="M143" s="195"/>
      <c r="N143" s="234"/>
      <c r="O143" s="195"/>
      <c r="P143" s="234"/>
      <c r="Q143" s="195"/>
      <c r="R143" s="234"/>
      <c r="S143" s="195"/>
      <c r="T143" s="234"/>
      <c r="U143" s="195"/>
      <c r="V143" s="234"/>
      <c r="W143" s="195"/>
      <c r="X143" s="234"/>
      <c r="Y143" s="195"/>
      <c r="Z143" s="234"/>
      <c r="AA143" s="195"/>
      <c r="AB143" s="234"/>
      <c r="AC143" s="195"/>
      <c r="AD143" s="234"/>
      <c r="AE143" s="195"/>
      <c r="AF143" s="234"/>
      <c r="AG143" s="195"/>
      <c r="AH143" s="234"/>
      <c r="AI143" s="195"/>
      <c r="AJ143" s="234"/>
      <c r="AK143" s="195"/>
      <c r="AL143" s="234"/>
      <c r="AM143" s="195"/>
      <c r="AN143" s="234"/>
      <c r="AO143" s="195"/>
      <c r="AP143" s="234"/>
      <c r="AQ143" s="195"/>
      <c r="AR143" s="234"/>
      <c r="AS143" s="195"/>
      <c r="AT143" s="234"/>
      <c r="AU143" s="429">
        <f t="shared" si="7"/>
        <v>0</v>
      </c>
      <c r="AV143" s="387">
        <f t="shared" si="8"/>
        <v>0</v>
      </c>
      <c r="AW143" s="689" t="str">
        <f t="shared" si="9"/>
        <v>OK</v>
      </c>
      <c r="AX143" s="692">
        <f>'t1'!K143-'t3'!C143-'t3'!E143-'t3'!G143-'t3'!I143+'t3'!K143+'t3'!M143+'t3'!O143</f>
        <v>0</v>
      </c>
      <c r="AY143" s="693">
        <f>'t1'!L143-'t3'!D143-'t3'!F143-'t3'!H143-'t3'!J143+'t3'!L143+'t3'!N143+'t3'!P143</f>
        <v>0</v>
      </c>
      <c r="AZ143" s="3">
        <f>'t1'!M143</f>
        <v>0</v>
      </c>
    </row>
    <row r="144" spans="1:52" ht="14.25" customHeight="1" x14ac:dyDescent="0.2">
      <c r="A144" s="17" t="str">
        <f>'t1'!A144</f>
        <v>RUOLO SOCIOSANITARIO - ASSISTENTE SOC. SENIOR AD ESAURIMENTO</v>
      </c>
      <c r="B144" s="143" t="str">
        <f>'t1'!B144</f>
        <v>KPFSCE</v>
      </c>
      <c r="C144" s="195"/>
      <c r="D144" s="234"/>
      <c r="E144" s="195"/>
      <c r="F144" s="234"/>
      <c r="G144" s="195"/>
      <c r="H144" s="234"/>
      <c r="I144" s="195"/>
      <c r="J144" s="234"/>
      <c r="K144" s="195"/>
      <c r="L144" s="234"/>
      <c r="M144" s="195"/>
      <c r="N144" s="234"/>
      <c r="O144" s="195"/>
      <c r="P144" s="234"/>
      <c r="Q144" s="195"/>
      <c r="R144" s="234"/>
      <c r="S144" s="195"/>
      <c r="T144" s="234"/>
      <c r="U144" s="195"/>
      <c r="V144" s="234"/>
      <c r="W144" s="195"/>
      <c r="X144" s="234"/>
      <c r="Y144" s="195"/>
      <c r="Z144" s="234"/>
      <c r="AA144" s="195"/>
      <c r="AB144" s="234"/>
      <c r="AC144" s="195"/>
      <c r="AD144" s="234"/>
      <c r="AE144" s="195"/>
      <c r="AF144" s="234"/>
      <c r="AG144" s="195"/>
      <c r="AH144" s="234"/>
      <c r="AI144" s="195"/>
      <c r="AJ144" s="234"/>
      <c r="AK144" s="195"/>
      <c r="AL144" s="234"/>
      <c r="AM144" s="195"/>
      <c r="AN144" s="234"/>
      <c r="AO144" s="195"/>
      <c r="AP144" s="234"/>
      <c r="AQ144" s="195"/>
      <c r="AR144" s="234"/>
      <c r="AS144" s="195"/>
      <c r="AT144" s="234"/>
      <c r="AU144" s="429">
        <f t="shared" si="7"/>
        <v>0</v>
      </c>
      <c r="AV144" s="387">
        <f t="shared" si="8"/>
        <v>0</v>
      </c>
      <c r="AW144" s="689" t="str">
        <f t="shared" si="9"/>
        <v>OK</v>
      </c>
      <c r="AX144" s="692">
        <f>'t1'!K144-'t3'!C144-'t3'!E144-'t3'!G144-'t3'!I144+'t3'!K144+'t3'!M144+'t3'!O144</f>
        <v>0</v>
      </c>
      <c r="AY144" s="693">
        <f>'t1'!L144-'t3'!D144-'t3'!F144-'t3'!H144-'t3'!J144+'t3'!L144+'t3'!N144+'t3'!P144</f>
        <v>0</v>
      </c>
      <c r="AZ144" s="3">
        <f>'t1'!M144</f>
        <v>0</v>
      </c>
    </row>
    <row r="145" spans="1:52" ht="14.25" customHeight="1" x14ac:dyDescent="0.2">
      <c r="A145" s="17" t="str">
        <f>'t1'!A145</f>
        <v>RUOLO PROFESSIONALE - SPECIALISTA DELLA COMUNIC. ISTIT.</v>
      </c>
      <c r="B145" s="143" t="str">
        <f>'t1'!B145</f>
        <v>PPF871</v>
      </c>
      <c r="C145" s="195"/>
      <c r="D145" s="234"/>
      <c r="E145" s="195"/>
      <c r="F145" s="234"/>
      <c r="G145" s="195"/>
      <c r="H145" s="234"/>
      <c r="I145" s="195"/>
      <c r="J145" s="234"/>
      <c r="K145" s="195"/>
      <c r="L145" s="234"/>
      <c r="M145" s="195"/>
      <c r="N145" s="234"/>
      <c r="O145" s="195"/>
      <c r="P145" s="234"/>
      <c r="Q145" s="195"/>
      <c r="R145" s="234"/>
      <c r="S145" s="195"/>
      <c r="T145" s="234"/>
      <c r="U145" s="195"/>
      <c r="V145" s="234"/>
      <c r="W145" s="195"/>
      <c r="X145" s="234"/>
      <c r="Y145" s="195"/>
      <c r="Z145" s="234"/>
      <c r="AA145" s="195"/>
      <c r="AB145" s="234"/>
      <c r="AC145" s="195"/>
      <c r="AD145" s="234"/>
      <c r="AE145" s="195"/>
      <c r="AF145" s="234"/>
      <c r="AG145" s="195"/>
      <c r="AH145" s="234"/>
      <c r="AI145" s="195"/>
      <c r="AJ145" s="234"/>
      <c r="AK145" s="195"/>
      <c r="AL145" s="234"/>
      <c r="AM145" s="195"/>
      <c r="AN145" s="234"/>
      <c r="AO145" s="195"/>
      <c r="AP145" s="234"/>
      <c r="AQ145" s="195"/>
      <c r="AR145" s="234"/>
      <c r="AS145" s="195"/>
      <c r="AT145" s="234"/>
      <c r="AU145" s="429">
        <f t="shared" si="7"/>
        <v>0</v>
      </c>
      <c r="AV145" s="387">
        <f t="shared" si="8"/>
        <v>0</v>
      </c>
      <c r="AW145" s="689" t="str">
        <f t="shared" si="9"/>
        <v>OK</v>
      </c>
      <c r="AX145" s="692">
        <f>'t1'!K145-'t3'!C145-'t3'!E145-'t3'!G145-'t3'!I145+'t3'!K145+'t3'!M145+'t3'!O145</f>
        <v>0</v>
      </c>
      <c r="AY145" s="693">
        <f>'t1'!L145-'t3'!D145-'t3'!F145-'t3'!H145-'t3'!J145+'t3'!L145+'t3'!N145+'t3'!P145</f>
        <v>0</v>
      </c>
      <c r="AZ145" s="3">
        <f>'t1'!M145</f>
        <v>0</v>
      </c>
    </row>
    <row r="146" spans="1:52" ht="14.25" customHeight="1" x14ac:dyDescent="0.2">
      <c r="A146" s="17" t="str">
        <f>'t1'!A146</f>
        <v>RUOLO PROFESSIONALE - SPECIALISTA RAPPORTI CON I MEDIA</v>
      </c>
      <c r="B146" s="143" t="str">
        <f>'t1'!B146</f>
        <v>PPF872</v>
      </c>
      <c r="C146" s="195"/>
      <c r="D146" s="234"/>
      <c r="E146" s="195"/>
      <c r="F146" s="234"/>
      <c r="G146" s="195"/>
      <c r="H146" s="234"/>
      <c r="I146" s="195"/>
      <c r="J146" s="234"/>
      <c r="K146" s="195"/>
      <c r="L146" s="234"/>
      <c r="M146" s="195"/>
      <c r="N146" s="234"/>
      <c r="O146" s="195"/>
      <c r="P146" s="234"/>
      <c r="Q146" s="195"/>
      <c r="R146" s="234"/>
      <c r="S146" s="195"/>
      <c r="T146" s="234"/>
      <c r="U146" s="195"/>
      <c r="V146" s="234"/>
      <c r="W146" s="195"/>
      <c r="X146" s="234"/>
      <c r="Y146" s="195"/>
      <c r="Z146" s="234"/>
      <c r="AA146" s="195"/>
      <c r="AB146" s="234"/>
      <c r="AC146" s="195"/>
      <c r="AD146" s="234"/>
      <c r="AE146" s="195"/>
      <c r="AF146" s="234"/>
      <c r="AG146" s="195"/>
      <c r="AH146" s="234"/>
      <c r="AI146" s="195"/>
      <c r="AJ146" s="234"/>
      <c r="AK146" s="195"/>
      <c r="AL146" s="234"/>
      <c r="AM146" s="195"/>
      <c r="AN146" s="234"/>
      <c r="AO146" s="195"/>
      <c r="AP146" s="234"/>
      <c r="AQ146" s="195"/>
      <c r="AR146" s="234"/>
      <c r="AS146" s="195"/>
      <c r="AT146" s="234"/>
      <c r="AU146" s="429">
        <f t="shared" si="7"/>
        <v>0</v>
      </c>
      <c r="AV146" s="387">
        <f t="shared" si="8"/>
        <v>0</v>
      </c>
      <c r="AW146" s="689" t="str">
        <f t="shared" si="9"/>
        <v>OK</v>
      </c>
      <c r="AX146" s="692">
        <f>'t1'!K146-'t3'!C146-'t3'!E146-'t3'!G146-'t3'!I146+'t3'!K146+'t3'!M146+'t3'!O146</f>
        <v>0</v>
      </c>
      <c r="AY146" s="693">
        <f>'t1'!L146-'t3'!D146-'t3'!F146-'t3'!H146-'t3'!J146+'t3'!L146+'t3'!N146+'t3'!P146</f>
        <v>0</v>
      </c>
      <c r="AZ146" s="3">
        <f>'t1'!M146</f>
        <v>0</v>
      </c>
    </row>
    <row r="147" spans="1:52" ht="14.25" customHeight="1" x14ac:dyDescent="0.2">
      <c r="A147" s="17" t="str">
        <f>'t1'!A147</f>
        <v>RUOLO PROFESSIONALE - ASSISTENTE RELIGIOSO</v>
      </c>
      <c r="B147" s="143" t="str">
        <f>'t1'!B147</f>
        <v>PPF006</v>
      </c>
      <c r="C147" s="195"/>
      <c r="D147" s="234"/>
      <c r="E147" s="195"/>
      <c r="F147" s="234"/>
      <c r="G147" s="195"/>
      <c r="H147" s="234"/>
      <c r="I147" s="195"/>
      <c r="J147" s="234"/>
      <c r="K147" s="195"/>
      <c r="L147" s="234"/>
      <c r="M147" s="195"/>
      <c r="N147" s="234"/>
      <c r="O147" s="195"/>
      <c r="P147" s="234"/>
      <c r="Q147" s="195"/>
      <c r="R147" s="234"/>
      <c r="S147" s="195"/>
      <c r="T147" s="234"/>
      <c r="U147" s="195"/>
      <c r="V147" s="234"/>
      <c r="W147" s="195"/>
      <c r="X147" s="234"/>
      <c r="Y147" s="195"/>
      <c r="Z147" s="234"/>
      <c r="AA147" s="195"/>
      <c r="AB147" s="234"/>
      <c r="AC147" s="195"/>
      <c r="AD147" s="234"/>
      <c r="AE147" s="195"/>
      <c r="AF147" s="234"/>
      <c r="AG147" s="195"/>
      <c r="AH147" s="234"/>
      <c r="AI147" s="195"/>
      <c r="AJ147" s="234"/>
      <c r="AK147" s="195"/>
      <c r="AL147" s="234"/>
      <c r="AM147" s="195"/>
      <c r="AN147" s="234"/>
      <c r="AO147" s="195"/>
      <c r="AP147" s="234"/>
      <c r="AQ147" s="195"/>
      <c r="AR147" s="234"/>
      <c r="AS147" s="195"/>
      <c r="AT147" s="234"/>
      <c r="AU147" s="429">
        <f t="shared" si="7"/>
        <v>0</v>
      </c>
      <c r="AV147" s="387">
        <f t="shared" si="8"/>
        <v>0</v>
      </c>
      <c r="AW147" s="689" t="str">
        <f t="shared" si="9"/>
        <v>OK</v>
      </c>
      <c r="AX147" s="692">
        <f>'t1'!K147-'t3'!C147-'t3'!E147-'t3'!G147-'t3'!I147+'t3'!K147+'t3'!M147+'t3'!O147</f>
        <v>0</v>
      </c>
      <c r="AY147" s="693">
        <f>'t1'!L147-'t3'!D147-'t3'!F147-'t3'!H147-'t3'!J147+'t3'!L147+'t3'!N147+'t3'!P147</f>
        <v>0</v>
      </c>
      <c r="AZ147" s="3">
        <f>'t1'!M147</f>
        <v>0</v>
      </c>
    </row>
    <row r="148" spans="1:52" ht="14.25" customHeight="1" x14ac:dyDescent="0.2">
      <c r="A148" s="17" t="str">
        <f>'t1'!A148</f>
        <v>RUOLO TECNICO - COLLABORATORE TECNICO PROFESSIONALE</v>
      </c>
      <c r="B148" s="143" t="str">
        <f>'t1'!B148</f>
        <v>TPF026</v>
      </c>
      <c r="C148" s="195"/>
      <c r="D148" s="234"/>
      <c r="E148" s="195"/>
      <c r="F148" s="234"/>
      <c r="G148" s="195"/>
      <c r="H148" s="234"/>
      <c r="I148" s="195"/>
      <c r="J148" s="234"/>
      <c r="K148" s="195"/>
      <c r="L148" s="234"/>
      <c r="M148" s="195"/>
      <c r="N148" s="234"/>
      <c r="O148" s="195"/>
      <c r="P148" s="234"/>
      <c r="Q148" s="195"/>
      <c r="R148" s="234"/>
      <c r="S148" s="195"/>
      <c r="T148" s="234"/>
      <c r="U148" s="195"/>
      <c r="V148" s="234"/>
      <c r="W148" s="195"/>
      <c r="X148" s="234"/>
      <c r="Y148" s="195"/>
      <c r="Z148" s="234"/>
      <c r="AA148" s="195"/>
      <c r="AB148" s="234"/>
      <c r="AC148" s="195"/>
      <c r="AD148" s="234"/>
      <c r="AE148" s="195"/>
      <c r="AF148" s="234"/>
      <c r="AG148" s="195"/>
      <c r="AH148" s="234"/>
      <c r="AI148" s="195"/>
      <c r="AJ148" s="234"/>
      <c r="AK148" s="195"/>
      <c r="AL148" s="234"/>
      <c r="AM148" s="195"/>
      <c r="AN148" s="234"/>
      <c r="AO148" s="195"/>
      <c r="AP148" s="234"/>
      <c r="AQ148" s="195"/>
      <c r="AR148" s="234"/>
      <c r="AS148" s="195"/>
      <c r="AT148" s="234"/>
      <c r="AU148" s="429">
        <f t="shared" si="7"/>
        <v>0</v>
      </c>
      <c r="AV148" s="387">
        <f t="shared" si="8"/>
        <v>0</v>
      </c>
      <c r="AW148" s="689" t="str">
        <f t="shared" si="9"/>
        <v>OK</v>
      </c>
      <c r="AX148" s="692">
        <f>'t1'!K148-'t3'!C148-'t3'!E148-'t3'!G148-'t3'!I148+'t3'!K148+'t3'!M148+'t3'!O148</f>
        <v>0</v>
      </c>
      <c r="AY148" s="693">
        <f>'t1'!L148-'t3'!D148-'t3'!F148-'t3'!H148-'t3'!J148+'t3'!L148+'t3'!N148+'t3'!P148</f>
        <v>0</v>
      </c>
      <c r="AZ148" s="3">
        <f>'t1'!M148</f>
        <v>0</v>
      </c>
    </row>
    <row r="149" spans="1:52" ht="14.25" customHeight="1" x14ac:dyDescent="0.2">
      <c r="A149" s="17" t="str">
        <f>'t1'!A149</f>
        <v>RUOLO TECNICO - COLLAB. TECNICO PROF. SENIOR AD ESAURIMENTO</v>
      </c>
      <c r="B149" s="143" t="str">
        <f>'t1'!B149</f>
        <v>TPFCTS</v>
      </c>
      <c r="C149" s="195"/>
      <c r="D149" s="234"/>
      <c r="E149" s="195"/>
      <c r="F149" s="234"/>
      <c r="G149" s="195"/>
      <c r="H149" s="234"/>
      <c r="I149" s="195"/>
      <c r="J149" s="234"/>
      <c r="K149" s="195"/>
      <c r="L149" s="234"/>
      <c r="M149" s="195"/>
      <c r="N149" s="234"/>
      <c r="O149" s="195"/>
      <c r="P149" s="234"/>
      <c r="Q149" s="195"/>
      <c r="R149" s="234"/>
      <c r="S149" s="195"/>
      <c r="T149" s="234"/>
      <c r="U149" s="195"/>
      <c r="V149" s="234"/>
      <c r="W149" s="195"/>
      <c r="X149" s="234"/>
      <c r="Y149" s="195"/>
      <c r="Z149" s="234"/>
      <c r="AA149" s="195"/>
      <c r="AB149" s="234"/>
      <c r="AC149" s="195"/>
      <c r="AD149" s="234"/>
      <c r="AE149" s="195"/>
      <c r="AF149" s="234"/>
      <c r="AG149" s="195"/>
      <c r="AH149" s="234"/>
      <c r="AI149" s="195"/>
      <c r="AJ149" s="234"/>
      <c r="AK149" s="195"/>
      <c r="AL149" s="234"/>
      <c r="AM149" s="195"/>
      <c r="AN149" s="234"/>
      <c r="AO149" s="195"/>
      <c r="AP149" s="234"/>
      <c r="AQ149" s="195"/>
      <c r="AR149" s="234"/>
      <c r="AS149" s="195"/>
      <c r="AT149" s="234"/>
      <c r="AU149" s="429">
        <f t="shared" si="7"/>
        <v>0</v>
      </c>
      <c r="AV149" s="387">
        <f t="shared" si="8"/>
        <v>0</v>
      </c>
      <c r="AW149" s="689" t="str">
        <f t="shared" si="9"/>
        <v>OK</v>
      </c>
      <c r="AX149" s="692">
        <f>'t1'!K149-'t3'!C149-'t3'!E149-'t3'!G149-'t3'!I149+'t3'!K149+'t3'!M149+'t3'!O149</f>
        <v>0</v>
      </c>
      <c r="AY149" s="693">
        <f>'t1'!L149-'t3'!D149-'t3'!F149-'t3'!H149-'t3'!J149+'t3'!L149+'t3'!N149+'t3'!P149</f>
        <v>0</v>
      </c>
      <c r="AZ149" s="3">
        <f>'t1'!M149</f>
        <v>0</v>
      </c>
    </row>
    <row r="150" spans="1:52" ht="14.25" customHeight="1" x14ac:dyDescent="0.2">
      <c r="A150" s="17" t="str">
        <f>'t1'!A150</f>
        <v>RUOLO AMMINISTRATIVO - COLLAB. AMMINISTRATIVO PROFESS.</v>
      </c>
      <c r="B150" s="143" t="str">
        <f>'t1'!B150</f>
        <v>APF028</v>
      </c>
      <c r="C150" s="195"/>
      <c r="D150" s="234"/>
      <c r="E150" s="195"/>
      <c r="F150" s="234"/>
      <c r="G150" s="195"/>
      <c r="H150" s="234"/>
      <c r="I150" s="195"/>
      <c r="J150" s="234"/>
      <c r="K150" s="195"/>
      <c r="L150" s="234"/>
      <c r="M150" s="195"/>
      <c r="N150" s="234"/>
      <c r="O150" s="195"/>
      <c r="P150" s="234"/>
      <c r="Q150" s="195"/>
      <c r="R150" s="234"/>
      <c r="S150" s="195"/>
      <c r="T150" s="234"/>
      <c r="U150" s="195"/>
      <c r="V150" s="234"/>
      <c r="W150" s="195"/>
      <c r="X150" s="234"/>
      <c r="Y150" s="195"/>
      <c r="Z150" s="234"/>
      <c r="AA150" s="195"/>
      <c r="AB150" s="234"/>
      <c r="AC150" s="195"/>
      <c r="AD150" s="234"/>
      <c r="AE150" s="195"/>
      <c r="AF150" s="234"/>
      <c r="AG150" s="195"/>
      <c r="AH150" s="234"/>
      <c r="AI150" s="195"/>
      <c r="AJ150" s="234"/>
      <c r="AK150" s="195"/>
      <c r="AL150" s="234"/>
      <c r="AM150" s="195"/>
      <c r="AN150" s="234"/>
      <c r="AO150" s="195"/>
      <c r="AP150" s="234"/>
      <c r="AQ150" s="195"/>
      <c r="AR150" s="234"/>
      <c r="AS150" s="195"/>
      <c r="AT150" s="234"/>
      <c r="AU150" s="429">
        <f t="shared" si="7"/>
        <v>0</v>
      </c>
      <c r="AV150" s="387">
        <f t="shared" si="8"/>
        <v>0</v>
      </c>
      <c r="AW150" s="689" t="str">
        <f t="shared" si="9"/>
        <v>OK</v>
      </c>
      <c r="AX150" s="692">
        <f>'t1'!K150-'t3'!C150-'t3'!E150-'t3'!G150-'t3'!I150+'t3'!K150+'t3'!M150+'t3'!O150</f>
        <v>0</v>
      </c>
      <c r="AY150" s="693">
        <f>'t1'!L150-'t3'!D150-'t3'!F150-'t3'!H150-'t3'!J150+'t3'!L150+'t3'!N150+'t3'!P150</f>
        <v>0</v>
      </c>
      <c r="AZ150" s="3">
        <f>'t1'!M150</f>
        <v>0</v>
      </c>
    </row>
    <row r="151" spans="1:52" ht="14.25" customHeight="1" x14ac:dyDescent="0.2">
      <c r="A151" s="17" t="str">
        <f>'t1'!A151</f>
        <v>RUOLO AMM.VO - COLLAB. AMM.VO PROFESS. SENIOR AD ESAURIMENTO</v>
      </c>
      <c r="B151" s="143" t="str">
        <f>'t1'!B151</f>
        <v>APFCAS</v>
      </c>
      <c r="C151" s="195"/>
      <c r="D151" s="234"/>
      <c r="E151" s="195"/>
      <c r="F151" s="234"/>
      <c r="G151" s="195"/>
      <c r="H151" s="234"/>
      <c r="I151" s="195"/>
      <c r="J151" s="234"/>
      <c r="K151" s="195"/>
      <c r="L151" s="234"/>
      <c r="M151" s="195"/>
      <c r="N151" s="234"/>
      <c r="O151" s="195"/>
      <c r="P151" s="234"/>
      <c r="Q151" s="195"/>
      <c r="R151" s="234"/>
      <c r="S151" s="195"/>
      <c r="T151" s="234"/>
      <c r="U151" s="195"/>
      <c r="V151" s="234"/>
      <c r="W151" s="195"/>
      <c r="X151" s="234"/>
      <c r="Y151" s="195"/>
      <c r="Z151" s="234"/>
      <c r="AA151" s="195"/>
      <c r="AB151" s="234"/>
      <c r="AC151" s="195"/>
      <c r="AD151" s="234"/>
      <c r="AE151" s="195"/>
      <c r="AF151" s="234"/>
      <c r="AG151" s="195"/>
      <c r="AH151" s="234"/>
      <c r="AI151" s="195"/>
      <c r="AJ151" s="234"/>
      <c r="AK151" s="195"/>
      <c r="AL151" s="234"/>
      <c r="AM151" s="195"/>
      <c r="AN151" s="234"/>
      <c r="AO151" s="195"/>
      <c r="AP151" s="234"/>
      <c r="AQ151" s="195"/>
      <c r="AR151" s="234"/>
      <c r="AS151" s="195"/>
      <c r="AT151" s="234"/>
      <c r="AU151" s="429">
        <f t="shared" si="7"/>
        <v>0</v>
      </c>
      <c r="AV151" s="387">
        <f t="shared" si="8"/>
        <v>0</v>
      </c>
      <c r="AW151" s="689" t="str">
        <f t="shared" si="9"/>
        <v>OK</v>
      </c>
      <c r="AX151" s="692">
        <f>'t1'!K151-'t3'!C151-'t3'!E151-'t3'!G151-'t3'!I151+'t3'!K151+'t3'!M151+'t3'!O151</f>
        <v>0</v>
      </c>
      <c r="AY151" s="693">
        <f>'t1'!L151-'t3'!D151-'t3'!F151-'t3'!H151-'t3'!J151+'t3'!L151+'t3'!N151+'t3'!P151</f>
        <v>0</v>
      </c>
      <c r="AZ151" s="3">
        <f>'t1'!M151</f>
        <v>0</v>
      </c>
    </row>
    <row r="152" spans="1:52" ht="14.25" customHeight="1" x14ac:dyDescent="0.2">
      <c r="A152" s="17" t="str">
        <f>'t1'!A152</f>
        <v>RUOLO SANITARIO - PROFILI AREA ASSITENTI AD ESAURIMENTO</v>
      </c>
      <c r="B152" s="143" t="str">
        <f>'t1'!B152</f>
        <v>SAT162</v>
      </c>
      <c r="C152" s="195"/>
      <c r="D152" s="234"/>
      <c r="E152" s="195"/>
      <c r="F152" s="234"/>
      <c r="G152" s="195"/>
      <c r="H152" s="234"/>
      <c r="I152" s="195"/>
      <c r="J152" s="234"/>
      <c r="K152" s="195"/>
      <c r="L152" s="234"/>
      <c r="M152" s="195"/>
      <c r="N152" s="234"/>
      <c r="O152" s="195"/>
      <c r="P152" s="234"/>
      <c r="Q152" s="195"/>
      <c r="R152" s="234"/>
      <c r="S152" s="195"/>
      <c r="T152" s="234"/>
      <c r="U152" s="195"/>
      <c r="V152" s="234"/>
      <c r="W152" s="195"/>
      <c r="X152" s="234"/>
      <c r="Y152" s="195"/>
      <c r="Z152" s="234"/>
      <c r="AA152" s="195"/>
      <c r="AB152" s="234"/>
      <c r="AC152" s="195"/>
      <c r="AD152" s="234"/>
      <c r="AE152" s="195"/>
      <c r="AF152" s="234"/>
      <c r="AG152" s="195"/>
      <c r="AH152" s="234"/>
      <c r="AI152" s="195"/>
      <c r="AJ152" s="234"/>
      <c r="AK152" s="195"/>
      <c r="AL152" s="234"/>
      <c r="AM152" s="195"/>
      <c r="AN152" s="234"/>
      <c r="AO152" s="195"/>
      <c r="AP152" s="234"/>
      <c r="AQ152" s="195"/>
      <c r="AR152" s="234"/>
      <c r="AS152" s="195"/>
      <c r="AT152" s="234"/>
      <c r="AU152" s="429">
        <f t="shared" si="7"/>
        <v>0</v>
      </c>
      <c r="AV152" s="387">
        <f t="shared" si="8"/>
        <v>0</v>
      </c>
      <c r="AW152" s="689" t="str">
        <f t="shared" si="9"/>
        <v>OK</v>
      </c>
      <c r="AX152" s="692">
        <f>'t1'!K152-'t3'!C152-'t3'!E152-'t3'!G152-'t3'!I152+'t3'!K152+'t3'!M152+'t3'!O152</f>
        <v>0</v>
      </c>
      <c r="AY152" s="693">
        <f>'t1'!L152-'t3'!D152-'t3'!F152-'t3'!H152-'t3'!J152+'t3'!L152+'t3'!N152+'t3'!P152</f>
        <v>0</v>
      </c>
      <c r="AZ152" s="3">
        <f>'t1'!M152</f>
        <v>0</v>
      </c>
    </row>
    <row r="153" spans="1:52" ht="14.25" customHeight="1" x14ac:dyDescent="0.2">
      <c r="A153" s="17" t="str">
        <f>'t1'!A153</f>
        <v>RUOLO SOCIOSANITARIO - OPERATORE SOCIOSANITARIO SENIOR</v>
      </c>
      <c r="B153" s="143" t="str">
        <f>'t1'!B153</f>
        <v>KAT660</v>
      </c>
      <c r="C153" s="195"/>
      <c r="D153" s="234"/>
      <c r="E153" s="195"/>
      <c r="F153" s="234"/>
      <c r="G153" s="195"/>
      <c r="H153" s="234"/>
      <c r="I153" s="195"/>
      <c r="J153" s="234"/>
      <c r="K153" s="195"/>
      <c r="L153" s="234"/>
      <c r="M153" s="195"/>
      <c r="N153" s="234"/>
      <c r="O153" s="195"/>
      <c r="P153" s="234"/>
      <c r="Q153" s="195"/>
      <c r="R153" s="234"/>
      <c r="S153" s="195"/>
      <c r="T153" s="234"/>
      <c r="U153" s="195"/>
      <c r="V153" s="234"/>
      <c r="W153" s="195"/>
      <c r="X153" s="234"/>
      <c r="Y153" s="195"/>
      <c r="Z153" s="234"/>
      <c r="AA153" s="195"/>
      <c r="AB153" s="234"/>
      <c r="AC153" s="195"/>
      <c r="AD153" s="234"/>
      <c r="AE153" s="195"/>
      <c r="AF153" s="234"/>
      <c r="AG153" s="195"/>
      <c r="AH153" s="234"/>
      <c r="AI153" s="195"/>
      <c r="AJ153" s="234"/>
      <c r="AK153" s="195"/>
      <c r="AL153" s="234"/>
      <c r="AM153" s="195"/>
      <c r="AN153" s="234"/>
      <c r="AO153" s="195"/>
      <c r="AP153" s="234"/>
      <c r="AQ153" s="195"/>
      <c r="AR153" s="234"/>
      <c r="AS153" s="195"/>
      <c r="AT153" s="234"/>
      <c r="AU153" s="429">
        <f t="shared" si="7"/>
        <v>0</v>
      </c>
      <c r="AV153" s="387">
        <f t="shared" si="8"/>
        <v>0</v>
      </c>
      <c r="AW153" s="689" t="str">
        <f t="shared" si="9"/>
        <v>OK</v>
      </c>
      <c r="AX153" s="692">
        <f>'t1'!K153-'t3'!C153-'t3'!E153-'t3'!G153-'t3'!I153+'t3'!K153+'t3'!M153+'t3'!O153</f>
        <v>0</v>
      </c>
      <c r="AY153" s="693">
        <f>'t1'!L153-'t3'!D153-'t3'!F153-'t3'!H153-'t3'!J153+'t3'!L153+'t3'!N153+'t3'!P153</f>
        <v>0</v>
      </c>
      <c r="AZ153" s="3">
        <f>'t1'!M153</f>
        <v>0</v>
      </c>
    </row>
    <row r="154" spans="1:52" ht="14.25" customHeight="1" x14ac:dyDescent="0.2">
      <c r="A154" s="17" t="str">
        <f>'t1'!A154</f>
        <v>RUOLO SOCIOSANITARIO - PROFILI AREA ASSITENTI AD ESAURIMENTO</v>
      </c>
      <c r="B154" s="143" t="str">
        <f>'t1'!B154</f>
        <v>KAT162</v>
      </c>
      <c r="C154" s="195"/>
      <c r="D154" s="234"/>
      <c r="E154" s="195"/>
      <c r="F154" s="234"/>
      <c r="G154" s="195"/>
      <c r="H154" s="234"/>
      <c r="I154" s="195"/>
      <c r="J154" s="234"/>
      <c r="K154" s="195"/>
      <c r="L154" s="234"/>
      <c r="M154" s="195"/>
      <c r="N154" s="234"/>
      <c r="O154" s="195"/>
      <c r="P154" s="234"/>
      <c r="Q154" s="195"/>
      <c r="R154" s="234"/>
      <c r="S154" s="195"/>
      <c r="T154" s="234"/>
      <c r="U154" s="195"/>
      <c r="V154" s="234"/>
      <c r="W154" s="195"/>
      <c r="X154" s="234"/>
      <c r="Y154" s="195"/>
      <c r="Z154" s="234"/>
      <c r="AA154" s="195"/>
      <c r="AB154" s="234"/>
      <c r="AC154" s="195"/>
      <c r="AD154" s="234"/>
      <c r="AE154" s="195"/>
      <c r="AF154" s="234"/>
      <c r="AG154" s="195"/>
      <c r="AH154" s="234"/>
      <c r="AI154" s="195"/>
      <c r="AJ154" s="234"/>
      <c r="AK154" s="195"/>
      <c r="AL154" s="234"/>
      <c r="AM154" s="195"/>
      <c r="AN154" s="234"/>
      <c r="AO154" s="195"/>
      <c r="AP154" s="234"/>
      <c r="AQ154" s="195"/>
      <c r="AR154" s="234"/>
      <c r="AS154" s="195"/>
      <c r="AT154" s="234"/>
      <c r="AU154" s="429">
        <f t="shared" si="7"/>
        <v>0</v>
      </c>
      <c r="AV154" s="387">
        <f t="shared" si="8"/>
        <v>0</v>
      </c>
      <c r="AW154" s="689" t="str">
        <f t="shared" si="9"/>
        <v>OK</v>
      </c>
      <c r="AX154" s="692">
        <f>'t1'!K154-'t3'!C154-'t3'!E154-'t3'!G154-'t3'!I154+'t3'!K154+'t3'!M154+'t3'!O154</f>
        <v>0</v>
      </c>
      <c r="AY154" s="693">
        <f>'t1'!L154-'t3'!D154-'t3'!F154-'t3'!H154-'t3'!J154+'t3'!L154+'t3'!N154+'t3'!P154</f>
        <v>0</v>
      </c>
      <c r="AZ154" s="3">
        <f>'t1'!M154</f>
        <v>0</v>
      </c>
    </row>
    <row r="155" spans="1:52" ht="14.25" customHeight="1" x14ac:dyDescent="0.2">
      <c r="A155" s="17" t="str">
        <f>'t1'!A155</f>
        <v>RUOLO PROFESSIONALE - ASSISTENTE DELLINFORMAZIONE</v>
      </c>
      <c r="B155" s="143" t="str">
        <f>'t1'!B155</f>
        <v>PATINZ</v>
      </c>
      <c r="C155" s="195"/>
      <c r="D155" s="234"/>
      <c r="E155" s="195"/>
      <c r="F155" s="234"/>
      <c r="G155" s="195"/>
      <c r="H155" s="234"/>
      <c r="I155" s="195"/>
      <c r="J155" s="234"/>
      <c r="K155" s="195"/>
      <c r="L155" s="234"/>
      <c r="M155" s="195"/>
      <c r="N155" s="234"/>
      <c r="O155" s="195"/>
      <c r="P155" s="234"/>
      <c r="Q155" s="195"/>
      <c r="R155" s="234"/>
      <c r="S155" s="195"/>
      <c r="T155" s="234"/>
      <c r="U155" s="195"/>
      <c r="V155" s="234"/>
      <c r="W155" s="195"/>
      <c r="X155" s="234"/>
      <c r="Y155" s="195"/>
      <c r="Z155" s="234"/>
      <c r="AA155" s="195"/>
      <c r="AB155" s="234"/>
      <c r="AC155" s="195"/>
      <c r="AD155" s="234"/>
      <c r="AE155" s="195"/>
      <c r="AF155" s="234"/>
      <c r="AG155" s="195"/>
      <c r="AH155" s="234"/>
      <c r="AI155" s="195"/>
      <c r="AJ155" s="234"/>
      <c r="AK155" s="195"/>
      <c r="AL155" s="234"/>
      <c r="AM155" s="195"/>
      <c r="AN155" s="234"/>
      <c r="AO155" s="195"/>
      <c r="AP155" s="234"/>
      <c r="AQ155" s="195"/>
      <c r="AR155" s="234"/>
      <c r="AS155" s="195"/>
      <c r="AT155" s="234"/>
      <c r="AU155" s="429">
        <f t="shared" si="7"/>
        <v>0</v>
      </c>
      <c r="AV155" s="387">
        <f t="shared" si="8"/>
        <v>0</v>
      </c>
      <c r="AW155" s="689" t="str">
        <f t="shared" si="9"/>
        <v>OK</v>
      </c>
      <c r="AX155" s="692">
        <f>'t1'!K155-'t3'!C155-'t3'!E155-'t3'!G155-'t3'!I155+'t3'!K155+'t3'!M155+'t3'!O155</f>
        <v>0</v>
      </c>
      <c r="AY155" s="693">
        <f>'t1'!L155-'t3'!D155-'t3'!F155-'t3'!H155-'t3'!J155+'t3'!L155+'t3'!N155+'t3'!P155</f>
        <v>0</v>
      </c>
      <c r="AZ155" s="3">
        <f>'t1'!M155</f>
        <v>0</v>
      </c>
    </row>
    <row r="156" spans="1:52" ht="14.25" customHeight="1" x14ac:dyDescent="0.2">
      <c r="A156" s="17" t="str">
        <f>'t1'!A156</f>
        <v>RUOLO TECNICO - ASSISTENTE INFORMATICO</v>
      </c>
      <c r="B156" s="143" t="str">
        <f>'t1'!B156</f>
        <v>TATIFC</v>
      </c>
      <c r="C156" s="195"/>
      <c r="D156" s="234"/>
      <c r="E156" s="195"/>
      <c r="F156" s="234"/>
      <c r="G156" s="195"/>
      <c r="H156" s="234"/>
      <c r="I156" s="195"/>
      <c r="J156" s="234"/>
      <c r="K156" s="195"/>
      <c r="L156" s="234"/>
      <c r="M156" s="195"/>
      <c r="N156" s="234"/>
      <c r="O156" s="195"/>
      <c r="P156" s="234"/>
      <c r="Q156" s="195"/>
      <c r="R156" s="234"/>
      <c r="S156" s="195"/>
      <c r="T156" s="234"/>
      <c r="U156" s="195"/>
      <c r="V156" s="234"/>
      <c r="W156" s="195"/>
      <c r="X156" s="234"/>
      <c r="Y156" s="195"/>
      <c r="Z156" s="234"/>
      <c r="AA156" s="195"/>
      <c r="AB156" s="234"/>
      <c r="AC156" s="195"/>
      <c r="AD156" s="234"/>
      <c r="AE156" s="195"/>
      <c r="AF156" s="234"/>
      <c r="AG156" s="195"/>
      <c r="AH156" s="234"/>
      <c r="AI156" s="195"/>
      <c r="AJ156" s="234"/>
      <c r="AK156" s="195"/>
      <c r="AL156" s="234"/>
      <c r="AM156" s="195"/>
      <c r="AN156" s="234"/>
      <c r="AO156" s="195"/>
      <c r="AP156" s="234"/>
      <c r="AQ156" s="195"/>
      <c r="AR156" s="234"/>
      <c r="AS156" s="195"/>
      <c r="AT156" s="234"/>
      <c r="AU156" s="429">
        <f t="shared" si="7"/>
        <v>0</v>
      </c>
      <c r="AV156" s="387">
        <f t="shared" si="8"/>
        <v>0</v>
      </c>
      <c r="AW156" s="689" t="str">
        <f t="shared" si="9"/>
        <v>OK</v>
      </c>
      <c r="AX156" s="692">
        <f>'t1'!K156-'t3'!C156-'t3'!E156-'t3'!G156-'t3'!I156+'t3'!K156+'t3'!M156+'t3'!O156</f>
        <v>0</v>
      </c>
      <c r="AY156" s="693">
        <f>'t1'!L156-'t3'!D156-'t3'!F156-'t3'!H156-'t3'!J156+'t3'!L156+'t3'!N156+'t3'!P156</f>
        <v>0</v>
      </c>
      <c r="AZ156" s="3">
        <f>'t1'!M156</f>
        <v>0</v>
      </c>
    </row>
    <row r="157" spans="1:52" ht="14.25" customHeight="1" x14ac:dyDescent="0.2">
      <c r="A157" s="17" t="str">
        <f>'t1'!A157</f>
        <v>RUOLO TECNICO - ASSISTENTE TECNICO</v>
      </c>
      <c r="B157" s="143" t="str">
        <f>'t1'!B157</f>
        <v>TAT119</v>
      </c>
      <c r="C157" s="195"/>
      <c r="D157" s="234"/>
      <c r="E157" s="195"/>
      <c r="F157" s="234"/>
      <c r="G157" s="195"/>
      <c r="H157" s="234"/>
      <c r="I157" s="195"/>
      <c r="J157" s="234"/>
      <c r="K157" s="195"/>
      <c r="L157" s="234"/>
      <c r="M157" s="195"/>
      <c r="N157" s="234"/>
      <c r="O157" s="195"/>
      <c r="P157" s="234"/>
      <c r="Q157" s="195"/>
      <c r="R157" s="234"/>
      <c r="S157" s="195"/>
      <c r="T157" s="234"/>
      <c r="U157" s="195"/>
      <c r="V157" s="234"/>
      <c r="W157" s="195"/>
      <c r="X157" s="234"/>
      <c r="Y157" s="195"/>
      <c r="Z157" s="234"/>
      <c r="AA157" s="195"/>
      <c r="AB157" s="234"/>
      <c r="AC157" s="195"/>
      <c r="AD157" s="234"/>
      <c r="AE157" s="195"/>
      <c r="AF157" s="234"/>
      <c r="AG157" s="195"/>
      <c r="AH157" s="234"/>
      <c r="AI157" s="195"/>
      <c r="AJ157" s="234"/>
      <c r="AK157" s="195"/>
      <c r="AL157" s="234"/>
      <c r="AM157" s="195"/>
      <c r="AN157" s="234"/>
      <c r="AO157" s="195"/>
      <c r="AP157" s="234"/>
      <c r="AQ157" s="195"/>
      <c r="AR157" s="234"/>
      <c r="AS157" s="195"/>
      <c r="AT157" s="234"/>
      <c r="AU157" s="429">
        <f t="shared" si="7"/>
        <v>0</v>
      </c>
      <c r="AV157" s="387">
        <f t="shared" si="8"/>
        <v>0</v>
      </c>
      <c r="AW157" s="689" t="str">
        <f t="shared" si="9"/>
        <v>OK</v>
      </c>
      <c r="AX157" s="692">
        <f>'t1'!K157-'t3'!C157-'t3'!E157-'t3'!G157-'t3'!I157+'t3'!K157+'t3'!M157+'t3'!O157</f>
        <v>0</v>
      </c>
      <c r="AY157" s="693">
        <f>'t1'!L157-'t3'!D157-'t3'!F157-'t3'!H157-'t3'!J157+'t3'!L157+'t3'!N157+'t3'!P157</f>
        <v>0</v>
      </c>
      <c r="AZ157" s="3">
        <f>'t1'!M157</f>
        <v>0</v>
      </c>
    </row>
    <row r="158" spans="1:52" ht="14.25" customHeight="1" x14ac:dyDescent="0.2">
      <c r="A158" s="17" t="str">
        <f>'t1'!A158</f>
        <v>RUOLO TECNICO - PROFILI AREA ASSITENTI AD ESAURIMENTO</v>
      </c>
      <c r="B158" s="143" t="str">
        <f>'t1'!B158</f>
        <v>TAT162</v>
      </c>
      <c r="C158" s="195"/>
      <c r="D158" s="234"/>
      <c r="E158" s="195"/>
      <c r="F158" s="234"/>
      <c r="G158" s="195"/>
      <c r="H158" s="234"/>
      <c r="I158" s="195"/>
      <c r="J158" s="234"/>
      <c r="K158" s="195"/>
      <c r="L158" s="234"/>
      <c r="M158" s="195"/>
      <c r="N158" s="234"/>
      <c r="O158" s="195"/>
      <c r="P158" s="234"/>
      <c r="Q158" s="195"/>
      <c r="R158" s="234"/>
      <c r="S158" s="195"/>
      <c r="T158" s="234"/>
      <c r="U158" s="195"/>
      <c r="V158" s="234"/>
      <c r="W158" s="195"/>
      <c r="X158" s="234"/>
      <c r="Y158" s="195"/>
      <c r="Z158" s="234"/>
      <c r="AA158" s="195"/>
      <c r="AB158" s="234"/>
      <c r="AC158" s="195"/>
      <c r="AD158" s="234"/>
      <c r="AE158" s="195"/>
      <c r="AF158" s="234"/>
      <c r="AG158" s="195"/>
      <c r="AH158" s="234"/>
      <c r="AI158" s="195"/>
      <c r="AJ158" s="234"/>
      <c r="AK158" s="195"/>
      <c r="AL158" s="234"/>
      <c r="AM158" s="195"/>
      <c r="AN158" s="234"/>
      <c r="AO158" s="195"/>
      <c r="AP158" s="234"/>
      <c r="AQ158" s="195"/>
      <c r="AR158" s="234"/>
      <c r="AS158" s="195"/>
      <c r="AT158" s="234"/>
      <c r="AU158" s="429">
        <f t="shared" ref="AU158:AU167" si="10">SUM(S158,U158,W158,Y158,C158,E158,G158,I158,K158,M158,O158,Q158,AA158,AC158,AE158,AG158,AI158,AK158,AM158,AO158,AQ158,AS158)</f>
        <v>0</v>
      </c>
      <c r="AV158" s="387">
        <f t="shared" ref="AV158:AV167" si="11">SUM(T158,V158,X158,Z158,D158,F158,H158,J158,L158,N158,P158,R158,AB158,AD158,AF158,AH158,AJ158,AL158,AN158,AP158,AR158,AT158)</f>
        <v>0</v>
      </c>
      <c r="AW158" s="689" t="str">
        <f t="shared" ref="AW158:AW167" si="12">IF((AU158+AV158)=(AX158+AY158),"OK","Controllare totale")</f>
        <v>OK</v>
      </c>
      <c r="AX158" s="692">
        <f>'t1'!K158-'t3'!C158-'t3'!E158-'t3'!G158-'t3'!I158+'t3'!K158+'t3'!M158+'t3'!O158</f>
        <v>0</v>
      </c>
      <c r="AY158" s="693">
        <f>'t1'!L158-'t3'!D158-'t3'!F158-'t3'!H158-'t3'!J158+'t3'!L158+'t3'!N158+'t3'!P158</f>
        <v>0</v>
      </c>
      <c r="AZ158" s="3">
        <f>'t1'!M158</f>
        <v>0</v>
      </c>
    </row>
    <row r="159" spans="1:52" ht="14.25" customHeight="1" x14ac:dyDescent="0.2">
      <c r="A159" s="17" t="str">
        <f>'t1'!A159</f>
        <v>RUOLO AMMINISTRATIVO - ASSISTENTE AMMINISTRATIVO</v>
      </c>
      <c r="B159" s="143" t="str">
        <f>'t1'!B159</f>
        <v>AAT117</v>
      </c>
      <c r="C159" s="195"/>
      <c r="D159" s="234"/>
      <c r="E159" s="195"/>
      <c r="F159" s="234"/>
      <c r="G159" s="195"/>
      <c r="H159" s="234"/>
      <c r="I159" s="195"/>
      <c r="J159" s="234"/>
      <c r="K159" s="195"/>
      <c r="L159" s="234"/>
      <c r="M159" s="195"/>
      <c r="N159" s="234"/>
      <c r="O159" s="195"/>
      <c r="P159" s="234"/>
      <c r="Q159" s="195"/>
      <c r="R159" s="234"/>
      <c r="S159" s="195"/>
      <c r="T159" s="234"/>
      <c r="U159" s="195"/>
      <c r="V159" s="234"/>
      <c r="W159" s="195"/>
      <c r="X159" s="234"/>
      <c r="Y159" s="195"/>
      <c r="Z159" s="234"/>
      <c r="AA159" s="195"/>
      <c r="AB159" s="234"/>
      <c r="AC159" s="195"/>
      <c r="AD159" s="234"/>
      <c r="AE159" s="195"/>
      <c r="AF159" s="234"/>
      <c r="AG159" s="195"/>
      <c r="AH159" s="234"/>
      <c r="AI159" s="195"/>
      <c r="AJ159" s="234"/>
      <c r="AK159" s="195"/>
      <c r="AL159" s="234"/>
      <c r="AM159" s="195"/>
      <c r="AN159" s="234"/>
      <c r="AO159" s="195"/>
      <c r="AP159" s="234"/>
      <c r="AQ159" s="195"/>
      <c r="AR159" s="234"/>
      <c r="AS159" s="195"/>
      <c r="AT159" s="234"/>
      <c r="AU159" s="429">
        <f t="shared" si="10"/>
        <v>0</v>
      </c>
      <c r="AV159" s="387">
        <f t="shared" si="11"/>
        <v>0</v>
      </c>
      <c r="AW159" s="689" t="str">
        <f t="shared" si="12"/>
        <v>OK</v>
      </c>
      <c r="AX159" s="692">
        <f>'t1'!K159-'t3'!C159-'t3'!E159-'t3'!G159-'t3'!I159+'t3'!K159+'t3'!M159+'t3'!O159</f>
        <v>0</v>
      </c>
      <c r="AY159" s="693">
        <f>'t1'!L159-'t3'!D159-'t3'!F159-'t3'!H159-'t3'!J159+'t3'!L159+'t3'!N159+'t3'!P159</f>
        <v>0</v>
      </c>
      <c r="AZ159" s="3">
        <f>'t1'!M159</f>
        <v>0</v>
      </c>
    </row>
    <row r="160" spans="1:52" ht="14.25" customHeight="1" x14ac:dyDescent="0.2">
      <c r="A160" s="17" t="str">
        <f>'t1'!A160</f>
        <v>RUOLO SOCIOSANITARIO - OPERATORE SOCIOSANITARIO</v>
      </c>
      <c r="B160" s="143" t="str">
        <f>'t1'!B160</f>
        <v>KOP660</v>
      </c>
      <c r="C160" s="195"/>
      <c r="D160" s="234"/>
      <c r="E160" s="195"/>
      <c r="F160" s="234"/>
      <c r="G160" s="195"/>
      <c r="H160" s="234"/>
      <c r="I160" s="195"/>
      <c r="J160" s="234"/>
      <c r="K160" s="195"/>
      <c r="L160" s="234"/>
      <c r="M160" s="195"/>
      <c r="N160" s="234"/>
      <c r="O160" s="195"/>
      <c r="P160" s="234"/>
      <c r="Q160" s="195"/>
      <c r="R160" s="234"/>
      <c r="S160" s="195"/>
      <c r="T160" s="234"/>
      <c r="U160" s="195"/>
      <c r="V160" s="234"/>
      <c r="W160" s="195"/>
      <c r="X160" s="234"/>
      <c r="Y160" s="195"/>
      <c r="Z160" s="234"/>
      <c r="AA160" s="195"/>
      <c r="AB160" s="234"/>
      <c r="AC160" s="195"/>
      <c r="AD160" s="234"/>
      <c r="AE160" s="195"/>
      <c r="AF160" s="234"/>
      <c r="AG160" s="195"/>
      <c r="AH160" s="234"/>
      <c r="AI160" s="195"/>
      <c r="AJ160" s="234"/>
      <c r="AK160" s="195"/>
      <c r="AL160" s="234"/>
      <c r="AM160" s="195"/>
      <c r="AN160" s="234"/>
      <c r="AO160" s="195"/>
      <c r="AP160" s="234"/>
      <c r="AQ160" s="195"/>
      <c r="AR160" s="234"/>
      <c r="AS160" s="195"/>
      <c r="AT160" s="234"/>
      <c r="AU160" s="429">
        <f t="shared" si="10"/>
        <v>0</v>
      </c>
      <c r="AV160" s="387">
        <f t="shared" si="11"/>
        <v>0</v>
      </c>
      <c r="AW160" s="689" t="str">
        <f t="shared" si="12"/>
        <v>OK</v>
      </c>
      <c r="AX160" s="692">
        <f>'t1'!K160-'t3'!C160-'t3'!E160-'t3'!G160-'t3'!I160+'t3'!K160+'t3'!M160+'t3'!O160</f>
        <v>0</v>
      </c>
      <c r="AY160" s="693">
        <f>'t1'!L160-'t3'!D160-'t3'!F160-'t3'!H160-'t3'!J160+'t3'!L160+'t3'!N160+'t3'!P160</f>
        <v>0</v>
      </c>
      <c r="AZ160" s="3">
        <f>'t1'!M160</f>
        <v>0</v>
      </c>
    </row>
    <row r="161" spans="1:52" ht="14.25" customHeight="1" x14ac:dyDescent="0.2">
      <c r="A161" s="17" t="str">
        <f>'t1'!A161</f>
        <v>RUOLO TECNICO - OPERATORE TECNICO SPECIALIZZATO</v>
      </c>
      <c r="B161" s="143" t="str">
        <f>'t1'!B161</f>
        <v>TOP059</v>
      </c>
      <c r="C161" s="195"/>
      <c r="D161" s="234"/>
      <c r="E161" s="195"/>
      <c r="F161" s="234"/>
      <c r="G161" s="195"/>
      <c r="H161" s="234"/>
      <c r="I161" s="195"/>
      <c r="J161" s="234"/>
      <c r="K161" s="195"/>
      <c r="L161" s="234"/>
      <c r="M161" s="195"/>
      <c r="N161" s="234"/>
      <c r="O161" s="195"/>
      <c r="P161" s="234"/>
      <c r="Q161" s="195"/>
      <c r="R161" s="234"/>
      <c r="S161" s="195"/>
      <c r="T161" s="234"/>
      <c r="U161" s="195"/>
      <c r="V161" s="234"/>
      <c r="W161" s="195"/>
      <c r="X161" s="234"/>
      <c r="Y161" s="195"/>
      <c r="Z161" s="234"/>
      <c r="AA161" s="195"/>
      <c r="AB161" s="234"/>
      <c r="AC161" s="195"/>
      <c r="AD161" s="234"/>
      <c r="AE161" s="195"/>
      <c r="AF161" s="234"/>
      <c r="AG161" s="195"/>
      <c r="AH161" s="234"/>
      <c r="AI161" s="195"/>
      <c r="AJ161" s="234"/>
      <c r="AK161" s="195"/>
      <c r="AL161" s="234"/>
      <c r="AM161" s="195"/>
      <c r="AN161" s="234"/>
      <c r="AO161" s="195"/>
      <c r="AP161" s="234"/>
      <c r="AQ161" s="195"/>
      <c r="AR161" s="234"/>
      <c r="AS161" s="195"/>
      <c r="AT161" s="234"/>
      <c r="AU161" s="429">
        <f t="shared" si="10"/>
        <v>0</v>
      </c>
      <c r="AV161" s="387">
        <f t="shared" si="11"/>
        <v>0</v>
      </c>
      <c r="AW161" s="689" t="str">
        <f t="shared" si="12"/>
        <v>OK</v>
      </c>
      <c r="AX161" s="692">
        <f>'t1'!K161-'t3'!C161-'t3'!E161-'t3'!G161-'t3'!I161+'t3'!K161+'t3'!M161+'t3'!O161</f>
        <v>0</v>
      </c>
      <c r="AY161" s="693">
        <f>'t1'!L161-'t3'!D161-'t3'!F161-'t3'!H161-'t3'!J161+'t3'!L161+'t3'!N161+'t3'!P161</f>
        <v>0</v>
      </c>
      <c r="AZ161" s="3">
        <f>'t1'!M161</f>
        <v>0</v>
      </c>
    </row>
    <row r="162" spans="1:52" ht="14.25" customHeight="1" x14ac:dyDescent="0.2">
      <c r="A162" s="17" t="str">
        <f>'t1'!A162</f>
        <v>RUOLO AMMINISTRATIVO - COADIUTORE AMMINISTRATIVO SENIOR</v>
      </c>
      <c r="B162" s="143" t="str">
        <f>'t1'!B162</f>
        <v>AOP870</v>
      </c>
      <c r="C162" s="195"/>
      <c r="D162" s="234"/>
      <c r="E162" s="195"/>
      <c r="F162" s="234"/>
      <c r="G162" s="195"/>
      <c r="H162" s="234"/>
      <c r="I162" s="195"/>
      <c r="J162" s="234"/>
      <c r="K162" s="195"/>
      <c r="L162" s="234"/>
      <c r="M162" s="195"/>
      <c r="N162" s="234"/>
      <c r="O162" s="195"/>
      <c r="P162" s="234"/>
      <c r="Q162" s="195"/>
      <c r="R162" s="234"/>
      <c r="S162" s="195"/>
      <c r="T162" s="234"/>
      <c r="U162" s="195"/>
      <c r="V162" s="234"/>
      <c r="W162" s="195"/>
      <c r="X162" s="234"/>
      <c r="Y162" s="195"/>
      <c r="Z162" s="234"/>
      <c r="AA162" s="195"/>
      <c r="AB162" s="234"/>
      <c r="AC162" s="195"/>
      <c r="AD162" s="234"/>
      <c r="AE162" s="195"/>
      <c r="AF162" s="234"/>
      <c r="AG162" s="195"/>
      <c r="AH162" s="234"/>
      <c r="AI162" s="195"/>
      <c r="AJ162" s="234"/>
      <c r="AK162" s="195"/>
      <c r="AL162" s="234"/>
      <c r="AM162" s="195"/>
      <c r="AN162" s="234"/>
      <c r="AO162" s="195"/>
      <c r="AP162" s="234"/>
      <c r="AQ162" s="195"/>
      <c r="AR162" s="234"/>
      <c r="AS162" s="195"/>
      <c r="AT162" s="234"/>
      <c r="AU162" s="429">
        <f t="shared" si="10"/>
        <v>0</v>
      </c>
      <c r="AV162" s="387">
        <f t="shared" si="11"/>
        <v>0</v>
      </c>
      <c r="AW162" s="689" t="str">
        <f t="shared" si="12"/>
        <v>OK</v>
      </c>
      <c r="AX162" s="692">
        <f>'t1'!K162-'t3'!C162-'t3'!E162-'t3'!G162-'t3'!I162+'t3'!K162+'t3'!M162+'t3'!O162</f>
        <v>0</v>
      </c>
      <c r="AY162" s="693">
        <f>'t1'!L162-'t3'!D162-'t3'!F162-'t3'!H162-'t3'!J162+'t3'!L162+'t3'!N162+'t3'!P162</f>
        <v>0</v>
      </c>
      <c r="AZ162" s="3">
        <f>'t1'!M162</f>
        <v>0</v>
      </c>
    </row>
    <row r="163" spans="1:52" ht="14.25" customHeight="1" x14ac:dyDescent="0.2">
      <c r="A163" s="17" t="str">
        <f>'t1'!A163</f>
        <v>PROFILI AREA DEGLI OPERATORI AD ESAURIMENTO</v>
      </c>
      <c r="B163" s="143" t="str">
        <f>'t1'!B163</f>
        <v>0OP269</v>
      </c>
      <c r="C163" s="195"/>
      <c r="D163" s="234"/>
      <c r="E163" s="195"/>
      <c r="F163" s="234"/>
      <c r="G163" s="195"/>
      <c r="H163" s="234"/>
      <c r="I163" s="195"/>
      <c r="J163" s="234"/>
      <c r="K163" s="195"/>
      <c r="L163" s="234"/>
      <c r="M163" s="195"/>
      <c r="N163" s="234"/>
      <c r="O163" s="195"/>
      <c r="P163" s="234"/>
      <c r="Q163" s="195"/>
      <c r="R163" s="234"/>
      <c r="S163" s="195"/>
      <c r="T163" s="234"/>
      <c r="U163" s="195"/>
      <c r="V163" s="234"/>
      <c r="W163" s="195"/>
      <c r="X163" s="234"/>
      <c r="Y163" s="195"/>
      <c r="Z163" s="234"/>
      <c r="AA163" s="195"/>
      <c r="AB163" s="234"/>
      <c r="AC163" s="195"/>
      <c r="AD163" s="234"/>
      <c r="AE163" s="195"/>
      <c r="AF163" s="234"/>
      <c r="AG163" s="195"/>
      <c r="AH163" s="234"/>
      <c r="AI163" s="195"/>
      <c r="AJ163" s="234"/>
      <c r="AK163" s="195"/>
      <c r="AL163" s="234"/>
      <c r="AM163" s="195"/>
      <c r="AN163" s="234"/>
      <c r="AO163" s="195"/>
      <c r="AP163" s="234"/>
      <c r="AQ163" s="195"/>
      <c r="AR163" s="234"/>
      <c r="AS163" s="195"/>
      <c r="AT163" s="234"/>
      <c r="AU163" s="429">
        <f t="shared" si="10"/>
        <v>0</v>
      </c>
      <c r="AV163" s="387">
        <f t="shared" si="11"/>
        <v>0</v>
      </c>
      <c r="AW163" s="689" t="str">
        <f t="shared" si="12"/>
        <v>OK</v>
      </c>
      <c r="AX163" s="692">
        <f>'t1'!K163-'t3'!C163-'t3'!E163-'t3'!G163-'t3'!I163+'t3'!K163+'t3'!M163+'t3'!O163</f>
        <v>0</v>
      </c>
      <c r="AY163" s="693">
        <f>'t1'!L163-'t3'!D163-'t3'!F163-'t3'!H163-'t3'!J163+'t3'!L163+'t3'!N163+'t3'!P163</f>
        <v>0</v>
      </c>
      <c r="AZ163" s="3">
        <f>'t1'!M163</f>
        <v>0</v>
      </c>
    </row>
    <row r="164" spans="1:52" ht="14.25" customHeight="1" x14ac:dyDescent="0.2">
      <c r="A164" s="17" t="str">
        <f>'t1'!A164</f>
        <v>RUOLO TECNICO - OPERATORE TECNICO</v>
      </c>
      <c r="B164" s="143" t="str">
        <f>'t1'!B164</f>
        <v>TPT092</v>
      </c>
      <c r="C164" s="195"/>
      <c r="D164" s="234"/>
      <c r="E164" s="195"/>
      <c r="F164" s="234"/>
      <c r="G164" s="195"/>
      <c r="H164" s="234"/>
      <c r="I164" s="195"/>
      <c r="J164" s="234"/>
      <c r="K164" s="195"/>
      <c r="L164" s="234"/>
      <c r="M164" s="195"/>
      <c r="N164" s="234"/>
      <c r="O164" s="195"/>
      <c r="P164" s="234"/>
      <c r="Q164" s="195"/>
      <c r="R164" s="234"/>
      <c r="S164" s="195"/>
      <c r="T164" s="234"/>
      <c r="U164" s="195"/>
      <c r="V164" s="234"/>
      <c r="W164" s="195"/>
      <c r="X164" s="234"/>
      <c r="Y164" s="195"/>
      <c r="Z164" s="234"/>
      <c r="AA164" s="195"/>
      <c r="AB164" s="234"/>
      <c r="AC164" s="195"/>
      <c r="AD164" s="234"/>
      <c r="AE164" s="195"/>
      <c r="AF164" s="234"/>
      <c r="AG164" s="195"/>
      <c r="AH164" s="234"/>
      <c r="AI164" s="195"/>
      <c r="AJ164" s="234"/>
      <c r="AK164" s="195"/>
      <c r="AL164" s="234"/>
      <c r="AM164" s="195"/>
      <c r="AN164" s="234"/>
      <c r="AO164" s="195"/>
      <c r="AP164" s="234"/>
      <c r="AQ164" s="195"/>
      <c r="AR164" s="234"/>
      <c r="AS164" s="195"/>
      <c r="AT164" s="234"/>
      <c r="AU164" s="429">
        <f t="shared" si="10"/>
        <v>0</v>
      </c>
      <c r="AV164" s="387">
        <f t="shared" si="11"/>
        <v>0</v>
      </c>
      <c r="AW164" s="689" t="str">
        <f t="shared" si="12"/>
        <v>OK</v>
      </c>
      <c r="AX164" s="692">
        <f>'t1'!K164-'t3'!C164-'t3'!E164-'t3'!G164-'t3'!I164+'t3'!K164+'t3'!M164+'t3'!O164</f>
        <v>0</v>
      </c>
      <c r="AY164" s="693">
        <f>'t1'!L164-'t3'!D164-'t3'!F164-'t3'!H164-'t3'!J164+'t3'!L164+'t3'!N164+'t3'!P164</f>
        <v>0</v>
      </c>
      <c r="AZ164" s="3">
        <f>'t1'!M164</f>
        <v>0</v>
      </c>
    </row>
    <row r="165" spans="1:52" ht="14.25" customHeight="1" x14ac:dyDescent="0.2">
      <c r="A165" s="17" t="str">
        <f>'t1'!A165</f>
        <v>RUOLO AMMINISTRATIVO - COADIUTORE AMMINISTRATIVO</v>
      </c>
      <c r="B165" s="143" t="str">
        <f>'t1'!B165</f>
        <v>APT017</v>
      </c>
      <c r="C165" s="195"/>
      <c r="D165" s="234"/>
      <c r="E165" s="195"/>
      <c r="F165" s="234"/>
      <c r="G165" s="195"/>
      <c r="H165" s="234"/>
      <c r="I165" s="195"/>
      <c r="J165" s="234"/>
      <c r="K165" s="195"/>
      <c r="L165" s="234"/>
      <c r="M165" s="195"/>
      <c r="N165" s="234"/>
      <c r="O165" s="195"/>
      <c r="P165" s="234"/>
      <c r="Q165" s="195"/>
      <c r="R165" s="234"/>
      <c r="S165" s="195"/>
      <c r="T165" s="234"/>
      <c r="U165" s="195"/>
      <c r="V165" s="234"/>
      <c r="W165" s="195"/>
      <c r="X165" s="234"/>
      <c r="Y165" s="195"/>
      <c r="Z165" s="234"/>
      <c r="AA165" s="195"/>
      <c r="AB165" s="234"/>
      <c r="AC165" s="195"/>
      <c r="AD165" s="234"/>
      <c r="AE165" s="195"/>
      <c r="AF165" s="234"/>
      <c r="AG165" s="195"/>
      <c r="AH165" s="234"/>
      <c r="AI165" s="195"/>
      <c r="AJ165" s="234"/>
      <c r="AK165" s="195"/>
      <c r="AL165" s="234"/>
      <c r="AM165" s="195"/>
      <c r="AN165" s="234"/>
      <c r="AO165" s="195"/>
      <c r="AP165" s="234"/>
      <c r="AQ165" s="195"/>
      <c r="AR165" s="234"/>
      <c r="AS165" s="195"/>
      <c r="AT165" s="234"/>
      <c r="AU165" s="429">
        <f t="shared" si="10"/>
        <v>0</v>
      </c>
      <c r="AV165" s="387">
        <f t="shared" si="11"/>
        <v>0</v>
      </c>
      <c r="AW165" s="689" t="str">
        <f t="shared" si="12"/>
        <v>OK</v>
      </c>
      <c r="AX165" s="692">
        <f>'t1'!K165-'t3'!C165-'t3'!E165-'t3'!G165-'t3'!I165+'t3'!K165+'t3'!M165+'t3'!O165</f>
        <v>0</v>
      </c>
      <c r="AY165" s="693">
        <f>'t1'!L165-'t3'!D165-'t3'!F165-'t3'!H165-'t3'!J165+'t3'!L165+'t3'!N165+'t3'!P165</f>
        <v>0</v>
      </c>
      <c r="AZ165" s="3">
        <f>'t1'!M165</f>
        <v>0</v>
      </c>
    </row>
    <row r="166" spans="1:52" ht="14.25" customHeight="1" x14ac:dyDescent="0.2">
      <c r="A166" s="17" t="str">
        <f>'t1'!A166</f>
        <v>PROFILI AREA PERSONALE DI SUPPORTO AD ESAURIMENTO</v>
      </c>
      <c r="B166" s="143" t="str">
        <f>'t1'!B166</f>
        <v>0PTSPR</v>
      </c>
      <c r="C166" s="195"/>
      <c r="D166" s="234"/>
      <c r="E166" s="195"/>
      <c r="F166" s="234"/>
      <c r="G166" s="195"/>
      <c r="H166" s="234"/>
      <c r="I166" s="195"/>
      <c r="J166" s="234"/>
      <c r="K166" s="195"/>
      <c r="L166" s="234"/>
      <c r="M166" s="195"/>
      <c r="N166" s="234"/>
      <c r="O166" s="195"/>
      <c r="P166" s="234"/>
      <c r="Q166" s="195"/>
      <c r="R166" s="234"/>
      <c r="S166" s="195"/>
      <c r="T166" s="234"/>
      <c r="U166" s="195"/>
      <c r="V166" s="234"/>
      <c r="W166" s="195"/>
      <c r="X166" s="234"/>
      <c r="Y166" s="195"/>
      <c r="Z166" s="234"/>
      <c r="AA166" s="195"/>
      <c r="AB166" s="234"/>
      <c r="AC166" s="195"/>
      <c r="AD166" s="234"/>
      <c r="AE166" s="195"/>
      <c r="AF166" s="234"/>
      <c r="AG166" s="195"/>
      <c r="AH166" s="234"/>
      <c r="AI166" s="195"/>
      <c r="AJ166" s="234"/>
      <c r="AK166" s="195"/>
      <c r="AL166" s="234"/>
      <c r="AM166" s="195"/>
      <c r="AN166" s="234"/>
      <c r="AO166" s="195"/>
      <c r="AP166" s="234"/>
      <c r="AQ166" s="195"/>
      <c r="AR166" s="234"/>
      <c r="AS166" s="195"/>
      <c r="AT166" s="234"/>
      <c r="AU166" s="429">
        <f t="shared" si="10"/>
        <v>0</v>
      </c>
      <c r="AV166" s="387">
        <f t="shared" si="11"/>
        <v>0</v>
      </c>
      <c r="AW166" s="689" t="str">
        <f t="shared" si="12"/>
        <v>OK</v>
      </c>
      <c r="AX166" s="692">
        <f>'t1'!K166-'t3'!C166-'t3'!E166-'t3'!G166-'t3'!I166+'t3'!K166+'t3'!M166+'t3'!O166</f>
        <v>0</v>
      </c>
      <c r="AY166" s="693">
        <f>'t1'!L166-'t3'!D166-'t3'!F166-'t3'!H166-'t3'!J166+'t3'!L166+'t3'!N166+'t3'!P166</f>
        <v>0</v>
      </c>
      <c r="AZ166" s="3">
        <f>'t1'!M166</f>
        <v>0</v>
      </c>
    </row>
    <row r="167" spans="1:52" ht="14.25" customHeight="1" thickBot="1" x14ac:dyDescent="0.25">
      <c r="A167" s="17" t="str">
        <f>'t1'!A167</f>
        <v>CONTRATTISTI</v>
      </c>
      <c r="B167" s="143" t="str">
        <f>'t1'!B167</f>
        <v>000061</v>
      </c>
      <c r="C167" s="195"/>
      <c r="D167" s="234"/>
      <c r="E167" s="195"/>
      <c r="F167" s="234"/>
      <c r="G167" s="195"/>
      <c r="H167" s="234"/>
      <c r="I167" s="195"/>
      <c r="J167" s="234"/>
      <c r="K167" s="195"/>
      <c r="L167" s="234"/>
      <c r="M167" s="195"/>
      <c r="N167" s="234"/>
      <c r="O167" s="195"/>
      <c r="P167" s="234"/>
      <c r="Q167" s="195"/>
      <c r="R167" s="234"/>
      <c r="S167" s="195"/>
      <c r="T167" s="234"/>
      <c r="U167" s="195"/>
      <c r="V167" s="234"/>
      <c r="W167" s="195"/>
      <c r="X167" s="234"/>
      <c r="Y167" s="195"/>
      <c r="Z167" s="234"/>
      <c r="AA167" s="195"/>
      <c r="AB167" s="234"/>
      <c r="AC167" s="195"/>
      <c r="AD167" s="234"/>
      <c r="AE167" s="195"/>
      <c r="AF167" s="234"/>
      <c r="AG167" s="195"/>
      <c r="AH167" s="234"/>
      <c r="AI167" s="195"/>
      <c r="AJ167" s="234"/>
      <c r="AK167" s="195"/>
      <c r="AL167" s="234"/>
      <c r="AM167" s="195"/>
      <c r="AN167" s="234"/>
      <c r="AO167" s="195"/>
      <c r="AP167" s="234"/>
      <c r="AQ167" s="195"/>
      <c r="AR167" s="234"/>
      <c r="AS167" s="195"/>
      <c r="AT167" s="234"/>
      <c r="AU167" s="429">
        <f t="shared" si="10"/>
        <v>0</v>
      </c>
      <c r="AV167" s="387">
        <f t="shared" si="11"/>
        <v>0</v>
      </c>
      <c r="AW167" s="689" t="str">
        <f t="shared" si="12"/>
        <v>OK</v>
      </c>
      <c r="AX167" s="692">
        <f>'t1'!K167-'t3'!C167-'t3'!E167-'t3'!G167-'t3'!I167+'t3'!K167+'t3'!M167+'t3'!O167</f>
        <v>0</v>
      </c>
      <c r="AY167" s="693">
        <f>'t1'!L167-'t3'!D167-'t3'!F167-'t3'!H167-'t3'!J167+'t3'!L167+'t3'!N167+'t3'!P167</f>
        <v>0</v>
      </c>
      <c r="AZ167" s="3">
        <f>'t1'!M167</f>
        <v>0</v>
      </c>
    </row>
    <row r="168" spans="1:52" ht="17.25" customHeight="1" thickTop="1" thickBot="1" x14ac:dyDescent="0.25">
      <c r="A168" s="12" t="s">
        <v>265</v>
      </c>
      <c r="B168" s="145"/>
      <c r="C168" s="388">
        <f>SUM(C6:C167)</f>
        <v>0</v>
      </c>
      <c r="D168" s="389">
        <f t="shared" ref="D168:AV168" si="13">SUM(D6:D167)</f>
        <v>0</v>
      </c>
      <c r="E168" s="388">
        <f t="shared" si="13"/>
        <v>0</v>
      </c>
      <c r="F168" s="389">
        <f t="shared" si="13"/>
        <v>0</v>
      </c>
      <c r="G168" s="388">
        <f t="shared" si="13"/>
        <v>0</v>
      </c>
      <c r="H168" s="389">
        <f t="shared" si="13"/>
        <v>0</v>
      </c>
      <c r="I168" s="388">
        <f t="shared" si="13"/>
        <v>0</v>
      </c>
      <c r="J168" s="389">
        <f t="shared" si="13"/>
        <v>0</v>
      </c>
      <c r="K168" s="388">
        <f t="shared" si="13"/>
        <v>0</v>
      </c>
      <c r="L168" s="389">
        <f t="shared" si="13"/>
        <v>0</v>
      </c>
      <c r="M168" s="388">
        <f t="shared" si="13"/>
        <v>0</v>
      </c>
      <c r="N168" s="389">
        <f t="shared" si="13"/>
        <v>0</v>
      </c>
      <c r="O168" s="388">
        <f t="shared" si="13"/>
        <v>0</v>
      </c>
      <c r="P168" s="389">
        <f t="shared" si="13"/>
        <v>0</v>
      </c>
      <c r="Q168" s="388">
        <f t="shared" si="13"/>
        <v>0</v>
      </c>
      <c r="R168" s="389">
        <f t="shared" si="13"/>
        <v>0</v>
      </c>
      <c r="S168" s="388">
        <f t="shared" si="13"/>
        <v>0</v>
      </c>
      <c r="T168" s="389">
        <f t="shared" si="13"/>
        <v>0</v>
      </c>
      <c r="U168" s="388">
        <f t="shared" si="13"/>
        <v>0</v>
      </c>
      <c r="V168" s="389">
        <f t="shared" si="13"/>
        <v>0</v>
      </c>
      <c r="W168" s="388">
        <f t="shared" si="13"/>
        <v>0</v>
      </c>
      <c r="X168" s="389">
        <f t="shared" si="13"/>
        <v>0</v>
      </c>
      <c r="Y168" s="388">
        <f t="shared" si="13"/>
        <v>0</v>
      </c>
      <c r="Z168" s="389">
        <f t="shared" si="13"/>
        <v>0</v>
      </c>
      <c r="AA168" s="388">
        <f t="shared" si="13"/>
        <v>0</v>
      </c>
      <c r="AB168" s="389">
        <f t="shared" si="13"/>
        <v>0</v>
      </c>
      <c r="AC168" s="388">
        <f t="shared" si="13"/>
        <v>0</v>
      </c>
      <c r="AD168" s="389">
        <f t="shared" si="13"/>
        <v>0</v>
      </c>
      <c r="AE168" s="388">
        <f t="shared" si="13"/>
        <v>0</v>
      </c>
      <c r="AF168" s="389">
        <f t="shared" si="13"/>
        <v>0</v>
      </c>
      <c r="AG168" s="388">
        <f t="shared" si="13"/>
        <v>0</v>
      </c>
      <c r="AH168" s="389">
        <f t="shared" si="13"/>
        <v>0</v>
      </c>
      <c r="AI168" s="388">
        <f t="shared" si="13"/>
        <v>0</v>
      </c>
      <c r="AJ168" s="389">
        <f t="shared" si="13"/>
        <v>0</v>
      </c>
      <c r="AK168" s="388">
        <f t="shared" si="13"/>
        <v>0</v>
      </c>
      <c r="AL168" s="389">
        <f t="shared" si="13"/>
        <v>0</v>
      </c>
      <c r="AM168" s="388">
        <f t="shared" si="13"/>
        <v>0</v>
      </c>
      <c r="AN168" s="389">
        <f t="shared" si="13"/>
        <v>0</v>
      </c>
      <c r="AO168" s="388">
        <f t="shared" si="13"/>
        <v>0</v>
      </c>
      <c r="AP168" s="389">
        <f t="shared" si="13"/>
        <v>0</v>
      </c>
      <c r="AQ168" s="388">
        <f t="shared" si="13"/>
        <v>0</v>
      </c>
      <c r="AR168" s="389">
        <f t="shared" si="13"/>
        <v>0</v>
      </c>
      <c r="AS168" s="388">
        <f t="shared" si="13"/>
        <v>0</v>
      </c>
      <c r="AT168" s="389">
        <f t="shared" si="13"/>
        <v>0</v>
      </c>
      <c r="AU168" s="388">
        <f t="shared" si="13"/>
        <v>0</v>
      </c>
      <c r="AV168" s="390">
        <f t="shared" si="13"/>
        <v>0</v>
      </c>
      <c r="AW168" s="689" t="str">
        <f>IF((AU50+AV50)=(AX168+AY168),"OK","Controllare totale")</f>
        <v>OK</v>
      </c>
      <c r="AX168" s="694">
        <f>SUM(AX6:AX167)</f>
        <v>0</v>
      </c>
      <c r="AY168" s="695">
        <f>SUM(AY6:AY167)</f>
        <v>0</v>
      </c>
    </row>
    <row r="169" spans="1:52" ht="22.5" customHeight="1" x14ac:dyDescent="0.2">
      <c r="C169" s="2087" t="s">
        <v>659</v>
      </c>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t="s">
        <v>659</v>
      </c>
      <c r="AB169" s="2087"/>
      <c r="AC169" s="2087"/>
      <c r="AD169" s="2087"/>
      <c r="AE169" s="2087"/>
      <c r="AF169" s="2087"/>
      <c r="AG169" s="2087"/>
      <c r="AH169" s="2087"/>
      <c r="AI169" s="2087"/>
      <c r="AJ169" s="2087"/>
      <c r="AK169" s="2087"/>
      <c r="AL169" s="2087"/>
      <c r="AM169" s="2087"/>
      <c r="AN169" s="2087"/>
      <c r="AO169" s="2087"/>
      <c r="AP169" s="2087"/>
      <c r="AQ169" s="2087"/>
      <c r="AR169" s="2087"/>
      <c r="AS169" s="2087"/>
      <c r="AT169" s="2087"/>
      <c r="AU169" s="2087"/>
      <c r="AV169" s="2087"/>
    </row>
    <row r="170" spans="1:52" ht="10.199999999999999" x14ac:dyDescent="0.2">
      <c r="C170" s="19" t="s">
        <v>663</v>
      </c>
      <c r="D170" s="440"/>
      <c r="E170" s="19"/>
      <c r="F170" s="440"/>
      <c r="G170" s="19"/>
      <c r="H170" s="19"/>
      <c r="I170" s="19"/>
      <c r="J170" s="19"/>
      <c r="K170" s="19"/>
      <c r="L170" s="19"/>
      <c r="M170" s="19"/>
      <c r="N170" s="19"/>
      <c r="O170" s="19"/>
      <c r="P170" s="19"/>
      <c r="Q170" s="19"/>
      <c r="R170" s="19"/>
      <c r="S170" s="19"/>
      <c r="T170" s="19"/>
      <c r="U170" s="19"/>
      <c r="V170" s="19"/>
      <c r="W170" s="19"/>
      <c r="X170" s="19"/>
      <c r="Y170" s="19"/>
      <c r="Z170" s="19"/>
      <c r="AA170" s="19" t="s">
        <v>663</v>
      </c>
      <c r="AB170" s="440"/>
      <c r="AC170" s="19"/>
      <c r="AD170" s="440"/>
      <c r="AE170" s="19"/>
      <c r="AF170" s="19"/>
      <c r="AG170" s="19"/>
      <c r="AH170" s="19"/>
      <c r="AI170" s="19"/>
      <c r="AJ170" s="19"/>
      <c r="AK170" s="19"/>
      <c r="AL170" s="19"/>
      <c r="AM170" s="19"/>
      <c r="AN170" s="19"/>
      <c r="AO170" s="19"/>
      <c r="AP170" s="19"/>
      <c r="AQ170" s="19"/>
      <c r="AR170" s="19"/>
      <c r="AS170" s="19"/>
      <c r="AT170" s="19"/>
      <c r="AU170" s="19"/>
      <c r="AV170" s="19"/>
    </row>
    <row r="171" spans="1:52" ht="22.5" customHeight="1" x14ac:dyDescent="0.2">
      <c r="C171" s="2054" t="s">
        <v>661</v>
      </c>
      <c r="D171" s="2054"/>
      <c r="E171" s="2054"/>
      <c r="F171" s="2054"/>
      <c r="G171" s="2054"/>
      <c r="H171" s="2054"/>
      <c r="I171" s="2054"/>
      <c r="J171" s="2054"/>
      <c r="K171" s="2054"/>
      <c r="L171" s="2054"/>
      <c r="M171" s="2054"/>
      <c r="N171" s="2054"/>
      <c r="O171" s="2054"/>
      <c r="P171" s="2054"/>
      <c r="Q171" s="2054"/>
      <c r="R171" s="2054"/>
      <c r="S171" s="2054"/>
      <c r="T171" s="2054"/>
      <c r="U171" s="2054"/>
      <c r="V171" s="2054"/>
      <c r="W171" s="2054"/>
      <c r="X171" s="2054"/>
      <c r="Y171" s="2054"/>
      <c r="Z171" s="2054"/>
      <c r="AA171" s="2054" t="s">
        <v>661</v>
      </c>
      <c r="AB171" s="2054"/>
      <c r="AC171" s="2054"/>
      <c r="AD171" s="2054"/>
      <c r="AE171" s="2054"/>
      <c r="AF171" s="2054"/>
      <c r="AG171" s="2054"/>
      <c r="AH171" s="2054"/>
      <c r="AI171" s="2054"/>
      <c r="AJ171" s="2054"/>
      <c r="AK171" s="2054"/>
      <c r="AL171" s="2054"/>
      <c r="AM171" s="2054"/>
      <c r="AN171" s="2054"/>
      <c r="AO171" s="2054"/>
      <c r="AP171" s="2054"/>
      <c r="AQ171" s="2054"/>
      <c r="AR171" s="2054"/>
      <c r="AS171" s="2054"/>
      <c r="AT171" s="2054"/>
      <c r="AU171" s="2054"/>
      <c r="AV171" s="2054"/>
    </row>
    <row r="172" spans="1:52" ht="10.199999999999999" x14ac:dyDescent="0.2">
      <c r="C172" s="19" t="s">
        <v>662</v>
      </c>
      <c r="D172" s="440"/>
      <c r="E172" s="19"/>
      <c r="F172" s="440"/>
      <c r="G172" s="19"/>
      <c r="H172" s="19"/>
      <c r="I172" s="19"/>
      <c r="J172" s="19"/>
      <c r="K172" s="19"/>
      <c r="L172" s="19"/>
      <c r="M172" s="19"/>
      <c r="N172" s="19"/>
      <c r="O172" s="19"/>
      <c r="P172" s="19"/>
      <c r="Q172" s="19"/>
      <c r="R172" s="19"/>
      <c r="S172" s="19"/>
      <c r="T172" s="19"/>
      <c r="U172" s="19"/>
      <c r="V172" s="19"/>
      <c r="W172" s="19"/>
      <c r="X172" s="19"/>
      <c r="Y172" s="19"/>
      <c r="Z172" s="19"/>
      <c r="AA172" s="19" t="s">
        <v>662</v>
      </c>
      <c r="AB172" s="440"/>
      <c r="AC172" s="19"/>
      <c r="AD172" s="440"/>
      <c r="AE172" s="19"/>
      <c r="AF172" s="19"/>
      <c r="AG172" s="19"/>
      <c r="AH172" s="19"/>
      <c r="AI172" s="19"/>
      <c r="AJ172" s="19"/>
      <c r="AK172" s="19"/>
      <c r="AL172" s="19"/>
      <c r="AM172" s="19"/>
      <c r="AN172" s="19"/>
      <c r="AO172" s="19"/>
      <c r="AP172" s="19"/>
      <c r="AQ172" s="19"/>
      <c r="AR172" s="19"/>
      <c r="AS172" s="19"/>
      <c r="AT172" s="19"/>
      <c r="AU172" s="19"/>
      <c r="AV172" s="19"/>
    </row>
  </sheetData>
  <sheetProtection algorithmName="SHA-512" hashValue="kTtflXEZjTCJis/lDS29b/BnlovX/ZMRFvxrhJ7sFDADOQcwH3uqhh5Yx3n/bck++e5beGfq/UbsajEZVPAjVQ==" saltValue="LSYPPy6rXSVpM6q020nANw==" spinCount="100000" sheet="1" formatColumns="0" selectLockedCells="1" autoFilter="0"/>
  <mergeCells count="12">
    <mergeCell ref="C171:Z171"/>
    <mergeCell ref="AA169:AV169"/>
    <mergeCell ref="AA171:AV171"/>
    <mergeCell ref="G4:H4"/>
    <mergeCell ref="A1:A2"/>
    <mergeCell ref="C169:Z169"/>
    <mergeCell ref="S2:Z2"/>
    <mergeCell ref="AO2:AV2"/>
    <mergeCell ref="C1:W1"/>
    <mergeCell ref="AA1:AS1"/>
    <mergeCell ref="C3:Z3"/>
    <mergeCell ref="AA3:AV3"/>
  </mergeCells>
  <phoneticPr fontId="31" type="noConversion"/>
  <conditionalFormatting sqref="A6:AV167">
    <cfRule type="expression" dxfId="16" priority="1" stopIfTrue="1">
      <formula>$AZ6&gt;0</formula>
    </cfRule>
  </conditionalFormatting>
  <printOptions horizontalCentered="1" verticalCentered="1"/>
  <pageMargins left="0.2" right="0.2" top="0.17" bottom="0.16" header="0.17" footer="0.16"/>
  <pageSetup paperSize="9" scale="75"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dimension ref="A1:BC174"/>
  <sheetViews>
    <sheetView showGridLines="0" zoomScaleNormal="100" workbookViewId="0">
      <pane xSplit="2" ySplit="7" topLeftCell="AC8" activePane="bottomRight" state="frozen"/>
      <selection activeCell="A117" sqref="A117:IV119"/>
      <selection pane="topRight" activeCell="A117" sqref="A117:IV119"/>
      <selection pane="bottomLeft" activeCell="A117" sqref="A117:IV119"/>
      <selection pane="bottomRight" activeCell="AC8" sqref="AC8"/>
    </sheetView>
  </sheetViews>
  <sheetFormatPr defaultColWidth="10.7109375" defaultRowHeight="10.199999999999999" x14ac:dyDescent="0.2"/>
  <cols>
    <col min="1" max="1" width="52.7109375" style="23" customWidth="1"/>
    <col min="2" max="2" width="7.7109375" style="22" customWidth="1"/>
    <col min="3" max="8" width="9.7109375" style="23" hidden="1" customWidth="1"/>
    <col min="9" max="12" width="9.28515625" style="23" hidden="1" customWidth="1"/>
    <col min="13" max="16" width="9.7109375" style="23" hidden="1" customWidth="1"/>
    <col min="17" max="24" width="8.7109375" style="23" hidden="1" customWidth="1"/>
    <col min="25" max="26" width="9.7109375" style="23" hidden="1" customWidth="1"/>
    <col min="27" max="28" width="10.7109375" style="23" hidden="1" customWidth="1"/>
    <col min="29" max="34" width="9.7109375" style="23" customWidth="1"/>
    <col min="35" max="38" width="9.28515625" style="23" customWidth="1"/>
    <col min="39" max="42" width="9.7109375" style="23" customWidth="1"/>
    <col min="43" max="50" width="8.7109375" style="23" customWidth="1"/>
    <col min="51" max="52" width="9.7109375" style="23" customWidth="1"/>
    <col min="53" max="53" width="10.7109375" style="23" hidden="1" customWidth="1"/>
    <col min="54" max="16384" width="10.7109375" style="23"/>
  </cols>
  <sheetData>
    <row r="1" spans="1:55" s="3" customFormat="1" ht="87" customHeight="1" x14ac:dyDescent="0.2">
      <c r="A1" s="819" t="str">
        <f>'t1'!A1</f>
        <v>SERVIZIO SANITARIO NAZIONALE - anno 2024</v>
      </c>
      <c r="B1" s="819"/>
      <c r="C1" s="819"/>
      <c r="D1" s="819"/>
      <c r="E1" s="819"/>
      <c r="F1" s="819"/>
      <c r="G1" s="819"/>
      <c r="H1" s="819"/>
      <c r="I1" s="819"/>
      <c r="J1" s="819"/>
      <c r="K1" s="819"/>
      <c r="L1" s="819"/>
      <c r="M1" s="819"/>
      <c r="N1" s="819"/>
      <c r="Q1" s="368"/>
      <c r="R1" s="23"/>
      <c r="S1" s="23"/>
      <c r="T1" s="23"/>
      <c r="U1" s="23"/>
      <c r="V1" s="23"/>
      <c r="W1" s="23"/>
      <c r="X1" s="23"/>
      <c r="Y1" s="23"/>
      <c r="Z1" s="23"/>
      <c r="AA1" s="23"/>
      <c r="AB1" s="23"/>
      <c r="AQ1" s="368"/>
      <c r="AR1" s="23"/>
      <c r="AS1" s="23"/>
      <c r="AT1" s="23"/>
      <c r="AU1" s="23"/>
      <c r="AV1" s="23"/>
      <c r="AW1" s="23"/>
      <c r="AX1" s="23"/>
      <c r="AY1" s="23"/>
      <c r="AZ1" s="23"/>
      <c r="BA1" s="23"/>
      <c r="BB1" s="23"/>
      <c r="BC1" s="23"/>
    </row>
    <row r="2" spans="1:55" ht="30" customHeight="1" thickBot="1" x14ac:dyDescent="0.25">
      <c r="A2" s="21"/>
      <c r="M2" s="2053"/>
      <c r="N2" s="2053"/>
      <c r="AM2" s="2053"/>
      <c r="AN2" s="2053"/>
    </row>
    <row r="3" spans="1:55" ht="15.75" customHeight="1" thickBot="1" x14ac:dyDescent="0.25">
      <c r="A3" s="275"/>
      <c r="B3" s="280"/>
      <c r="C3" s="281" t="s">
        <v>439</v>
      </c>
      <c r="D3" s="281"/>
      <c r="E3" s="281"/>
      <c r="F3" s="281"/>
      <c r="G3" s="281"/>
      <c r="H3" s="281"/>
      <c r="I3" s="281"/>
      <c r="J3" s="281"/>
      <c r="K3" s="281"/>
      <c r="L3" s="281"/>
      <c r="M3" s="281"/>
      <c r="N3" s="282"/>
      <c r="O3" s="282"/>
      <c r="P3" s="282"/>
      <c r="Q3" s="282"/>
      <c r="R3" s="282"/>
      <c r="S3" s="282"/>
      <c r="T3" s="282"/>
      <c r="U3" s="282"/>
      <c r="V3" s="282"/>
      <c r="W3" s="282"/>
      <c r="X3" s="282"/>
      <c r="Y3" s="282"/>
      <c r="Z3" s="282"/>
      <c r="AC3" s="281" t="s">
        <v>439</v>
      </c>
      <c r="AD3" s="281"/>
      <c r="AE3" s="281"/>
      <c r="AF3" s="281"/>
      <c r="AG3" s="281"/>
      <c r="AH3" s="281"/>
      <c r="AI3" s="281"/>
      <c r="AJ3" s="281"/>
      <c r="AK3" s="281"/>
      <c r="AL3" s="281"/>
      <c r="AM3" s="281"/>
      <c r="AN3" s="282"/>
      <c r="AO3" s="282"/>
      <c r="AP3" s="282"/>
      <c r="AQ3" s="282"/>
      <c r="AR3" s="282"/>
      <c r="AS3" s="282"/>
      <c r="AT3" s="282"/>
      <c r="AU3" s="282"/>
      <c r="AV3" s="282"/>
      <c r="AW3" s="282"/>
      <c r="AX3" s="282"/>
      <c r="AY3" s="282"/>
      <c r="AZ3" s="282"/>
    </row>
    <row r="4" spans="1:55" ht="42.75" customHeight="1" thickTop="1" x14ac:dyDescent="0.2">
      <c r="A4" s="24" t="s">
        <v>331</v>
      </c>
      <c r="B4" s="25" t="s">
        <v>262</v>
      </c>
      <c r="C4" s="2093" t="s">
        <v>267</v>
      </c>
      <c r="D4" s="2094"/>
      <c r="E4" s="2093" t="s">
        <v>1975</v>
      </c>
      <c r="F4" s="2094"/>
      <c r="G4" s="2093" t="s">
        <v>1976</v>
      </c>
      <c r="H4" s="2094"/>
      <c r="I4" s="2093" t="s">
        <v>778</v>
      </c>
      <c r="J4" s="2094"/>
      <c r="K4" s="2093" t="s">
        <v>749</v>
      </c>
      <c r="L4" s="2094"/>
      <c r="M4" s="2093" t="s">
        <v>750</v>
      </c>
      <c r="N4" s="2078"/>
      <c r="O4" s="2093" t="s">
        <v>751</v>
      </c>
      <c r="P4" s="2078"/>
      <c r="Q4" s="2093" t="s">
        <v>268</v>
      </c>
      <c r="R4" s="2094"/>
      <c r="S4" s="2093" t="s">
        <v>371</v>
      </c>
      <c r="T4" s="2094"/>
      <c r="U4" s="2093" t="s">
        <v>492</v>
      </c>
      <c r="V4" s="2094"/>
      <c r="W4" s="2093" t="s">
        <v>1463</v>
      </c>
      <c r="X4" s="2094"/>
      <c r="Y4" s="2093" t="s">
        <v>265</v>
      </c>
      <c r="Z4" s="2100"/>
      <c r="AC4" s="2093" t="s">
        <v>267</v>
      </c>
      <c r="AD4" s="2094"/>
      <c r="AE4" s="2093" t="s">
        <v>1975</v>
      </c>
      <c r="AF4" s="2094"/>
      <c r="AG4" s="2093" t="s">
        <v>1976</v>
      </c>
      <c r="AH4" s="2094"/>
      <c r="AI4" s="2093" t="s">
        <v>778</v>
      </c>
      <c r="AJ4" s="2094"/>
      <c r="AK4" s="2093" t="s">
        <v>749</v>
      </c>
      <c r="AL4" s="2094"/>
      <c r="AM4" s="2093" t="s">
        <v>750</v>
      </c>
      <c r="AN4" s="2078"/>
      <c r="AO4" s="2093" t="s">
        <v>751</v>
      </c>
      <c r="AP4" s="2078"/>
      <c r="AQ4" s="2093" t="s">
        <v>268</v>
      </c>
      <c r="AR4" s="2094"/>
      <c r="AS4" s="2093" t="s">
        <v>371</v>
      </c>
      <c r="AT4" s="2094"/>
      <c r="AU4" s="2093" t="s">
        <v>492</v>
      </c>
      <c r="AV4" s="2094"/>
      <c r="AW4" s="2093" t="s">
        <v>1463</v>
      </c>
      <c r="AX4" s="2094"/>
      <c r="AY4" s="2093" t="s">
        <v>265</v>
      </c>
      <c r="AZ4" s="2100"/>
    </row>
    <row r="5" spans="1:55" ht="10.5" customHeight="1" x14ac:dyDescent="0.2">
      <c r="A5" s="800" t="s">
        <v>954</v>
      </c>
      <c r="B5" s="25"/>
      <c r="C5" s="2097" t="s">
        <v>481</v>
      </c>
      <c r="D5" s="2098"/>
      <c r="E5" s="2097" t="s">
        <v>1974</v>
      </c>
      <c r="F5" s="2098"/>
      <c r="G5" s="2097" t="s">
        <v>1977</v>
      </c>
      <c r="H5" s="2098"/>
      <c r="I5" s="2097" t="s">
        <v>777</v>
      </c>
      <c r="J5" s="2098"/>
      <c r="K5" s="2097" t="s">
        <v>752</v>
      </c>
      <c r="L5" s="2098"/>
      <c r="M5" s="2097" t="s">
        <v>753</v>
      </c>
      <c r="N5" s="2098"/>
      <c r="O5" s="2097" t="s">
        <v>754</v>
      </c>
      <c r="P5" s="2098"/>
      <c r="Q5" s="2097" t="s">
        <v>482</v>
      </c>
      <c r="R5" s="2098"/>
      <c r="S5" s="2095" t="s">
        <v>483</v>
      </c>
      <c r="T5" s="2096"/>
      <c r="U5" s="2095" t="s">
        <v>493</v>
      </c>
      <c r="V5" s="2096"/>
      <c r="W5" s="2095" t="s">
        <v>1464</v>
      </c>
      <c r="X5" s="2096"/>
      <c r="Y5" s="2097"/>
      <c r="Z5" s="2099"/>
      <c r="AC5" s="2097" t="s">
        <v>481</v>
      </c>
      <c r="AD5" s="2098"/>
      <c r="AE5" s="2097" t="s">
        <v>1974</v>
      </c>
      <c r="AF5" s="2098"/>
      <c r="AG5" s="2097" t="s">
        <v>1977</v>
      </c>
      <c r="AH5" s="2098"/>
      <c r="AI5" s="2097" t="s">
        <v>777</v>
      </c>
      <c r="AJ5" s="2098"/>
      <c r="AK5" s="2097" t="s">
        <v>752</v>
      </c>
      <c r="AL5" s="2098"/>
      <c r="AM5" s="2097" t="s">
        <v>753</v>
      </c>
      <c r="AN5" s="2098"/>
      <c r="AO5" s="2097" t="s">
        <v>754</v>
      </c>
      <c r="AP5" s="2098"/>
      <c r="AQ5" s="2097" t="s">
        <v>482</v>
      </c>
      <c r="AR5" s="2098"/>
      <c r="AS5" s="2095" t="s">
        <v>483</v>
      </c>
      <c r="AT5" s="2096"/>
      <c r="AU5" s="2095" t="s">
        <v>493</v>
      </c>
      <c r="AV5" s="2096"/>
      <c r="AW5" s="2095" t="s">
        <v>1464</v>
      </c>
      <c r="AX5" s="2096"/>
      <c r="AY5" s="2097"/>
      <c r="AZ5" s="2099"/>
    </row>
    <row r="6" spans="1:55" ht="9" customHeight="1" x14ac:dyDescent="0.2">
      <c r="A6" s="24"/>
      <c r="B6" s="25"/>
      <c r="C6" s="255" t="s">
        <v>263</v>
      </c>
      <c r="D6" s="369" t="s">
        <v>264</v>
      </c>
      <c r="E6" s="255" t="s">
        <v>263</v>
      </c>
      <c r="F6" s="369" t="s">
        <v>264</v>
      </c>
      <c r="G6" s="255" t="s">
        <v>263</v>
      </c>
      <c r="H6" s="369" t="s">
        <v>264</v>
      </c>
      <c r="I6" s="255" t="s">
        <v>263</v>
      </c>
      <c r="J6" s="369" t="s">
        <v>264</v>
      </c>
      <c r="K6" s="255" t="s">
        <v>263</v>
      </c>
      <c r="L6" s="369" t="s">
        <v>264</v>
      </c>
      <c r="M6" s="255" t="s">
        <v>263</v>
      </c>
      <c r="N6" s="369" t="s">
        <v>264</v>
      </c>
      <c r="O6" s="255" t="s">
        <v>263</v>
      </c>
      <c r="P6" s="369" t="s">
        <v>264</v>
      </c>
      <c r="Q6" s="255" t="s">
        <v>263</v>
      </c>
      <c r="R6" s="369" t="s">
        <v>264</v>
      </c>
      <c r="S6" s="255" t="s">
        <v>263</v>
      </c>
      <c r="T6" s="369" t="s">
        <v>264</v>
      </c>
      <c r="U6" s="255" t="s">
        <v>263</v>
      </c>
      <c r="V6" s="369" t="s">
        <v>264</v>
      </c>
      <c r="W6" s="255" t="s">
        <v>263</v>
      </c>
      <c r="X6" s="369" t="s">
        <v>264</v>
      </c>
      <c r="Y6" s="255" t="s">
        <v>263</v>
      </c>
      <c r="Z6" s="567" t="s">
        <v>264</v>
      </c>
      <c r="AC6" s="255" t="s">
        <v>263</v>
      </c>
      <c r="AD6" s="369" t="s">
        <v>264</v>
      </c>
      <c r="AE6" s="255" t="s">
        <v>263</v>
      </c>
      <c r="AF6" s="369" t="s">
        <v>264</v>
      </c>
      <c r="AG6" s="255" t="s">
        <v>263</v>
      </c>
      <c r="AH6" s="369" t="s">
        <v>264</v>
      </c>
      <c r="AI6" s="255" t="s">
        <v>263</v>
      </c>
      <c r="AJ6" s="369" t="s">
        <v>264</v>
      </c>
      <c r="AK6" s="255" t="s">
        <v>263</v>
      </c>
      <c r="AL6" s="369" t="s">
        <v>264</v>
      </c>
      <c r="AM6" s="255" t="s">
        <v>263</v>
      </c>
      <c r="AN6" s="369" t="s">
        <v>264</v>
      </c>
      <c r="AO6" s="255" t="s">
        <v>263</v>
      </c>
      <c r="AP6" s="369" t="s">
        <v>264</v>
      </c>
      <c r="AQ6" s="255" t="s">
        <v>263</v>
      </c>
      <c r="AR6" s="369" t="s">
        <v>264</v>
      </c>
      <c r="AS6" s="255" t="s">
        <v>263</v>
      </c>
      <c r="AT6" s="967" t="s">
        <v>264</v>
      </c>
      <c r="AU6" s="255" t="s">
        <v>263</v>
      </c>
      <c r="AV6" s="369" t="s">
        <v>264</v>
      </c>
      <c r="AW6" s="255" t="s">
        <v>263</v>
      </c>
      <c r="AX6" s="369" t="s">
        <v>264</v>
      </c>
      <c r="AY6" s="255" t="s">
        <v>263</v>
      </c>
      <c r="AZ6" s="567" t="s">
        <v>264</v>
      </c>
    </row>
    <row r="7" spans="1:55" s="268" customFormat="1" ht="8.4" thickBot="1" x14ac:dyDescent="0.2">
      <c r="A7" s="265"/>
      <c r="B7" s="267"/>
      <c r="C7" s="266" t="s">
        <v>269</v>
      </c>
      <c r="D7" s="267" t="s">
        <v>269</v>
      </c>
      <c r="E7" s="266" t="s">
        <v>269</v>
      </c>
      <c r="F7" s="267" t="s">
        <v>269</v>
      </c>
      <c r="G7" s="266" t="s">
        <v>269</v>
      </c>
      <c r="H7" s="267" t="s">
        <v>269</v>
      </c>
      <c r="I7" s="266" t="s">
        <v>269</v>
      </c>
      <c r="J7" s="267" t="s">
        <v>269</v>
      </c>
      <c r="K7" s="266" t="s">
        <v>269</v>
      </c>
      <c r="L7" s="267" t="s">
        <v>269</v>
      </c>
      <c r="M7" s="266" t="s">
        <v>269</v>
      </c>
      <c r="N7" s="267" t="s">
        <v>269</v>
      </c>
      <c r="O7" s="266" t="s">
        <v>269</v>
      </c>
      <c r="P7" s="267" t="s">
        <v>269</v>
      </c>
      <c r="Q7" s="266" t="s">
        <v>269</v>
      </c>
      <c r="R7" s="267" t="s">
        <v>269</v>
      </c>
      <c r="S7" s="266" t="s">
        <v>269</v>
      </c>
      <c r="T7" s="267" t="s">
        <v>269</v>
      </c>
      <c r="U7" s="266" t="s">
        <v>269</v>
      </c>
      <c r="V7" s="267" t="s">
        <v>269</v>
      </c>
      <c r="W7" s="266" t="s">
        <v>269</v>
      </c>
      <c r="X7" s="267" t="s">
        <v>269</v>
      </c>
      <c r="Y7" s="266" t="s">
        <v>269</v>
      </c>
      <c r="Z7" s="568" t="s">
        <v>269</v>
      </c>
      <c r="AC7" s="266" t="s">
        <v>269</v>
      </c>
      <c r="AD7" s="267" t="s">
        <v>269</v>
      </c>
      <c r="AE7" s="266" t="s">
        <v>269</v>
      </c>
      <c r="AF7" s="267" t="s">
        <v>269</v>
      </c>
      <c r="AG7" s="266" t="s">
        <v>269</v>
      </c>
      <c r="AH7" s="267" t="s">
        <v>269</v>
      </c>
      <c r="AI7" s="266" t="s">
        <v>269</v>
      </c>
      <c r="AJ7" s="267" t="s">
        <v>269</v>
      </c>
      <c r="AK7" s="266" t="s">
        <v>269</v>
      </c>
      <c r="AL7" s="267" t="s">
        <v>269</v>
      </c>
      <c r="AM7" s="266" t="s">
        <v>269</v>
      </c>
      <c r="AN7" s="267" t="s">
        <v>269</v>
      </c>
      <c r="AO7" s="266" t="s">
        <v>269</v>
      </c>
      <c r="AP7" s="267" t="s">
        <v>269</v>
      </c>
      <c r="AQ7" s="266" t="s">
        <v>269</v>
      </c>
      <c r="AR7" s="267" t="s">
        <v>269</v>
      </c>
      <c r="AS7" s="266" t="s">
        <v>269</v>
      </c>
      <c r="AT7" s="267" t="s">
        <v>269</v>
      </c>
      <c r="AU7" s="266" t="s">
        <v>269</v>
      </c>
      <c r="AV7" s="267" t="s">
        <v>269</v>
      </c>
      <c r="AW7" s="266" t="s">
        <v>269</v>
      </c>
      <c r="AX7" s="267" t="s">
        <v>269</v>
      </c>
      <c r="AY7" s="266" t="s">
        <v>269</v>
      </c>
      <c r="AZ7" s="568" t="s">
        <v>269</v>
      </c>
    </row>
    <row r="8" spans="1:55" ht="14.25" customHeight="1" thickTop="1" x14ac:dyDescent="0.2">
      <c r="A8" s="18" t="str">
        <f>'t1'!A6</f>
        <v>DIRETTORE GENERALE</v>
      </c>
      <c r="B8" s="217" t="str">
        <f>'t1'!B6</f>
        <v>0D0097</v>
      </c>
      <c r="C8" s="820">
        <f t="shared" ref="C8:F9" si="0">ROUND(AC8,0)</f>
        <v>0</v>
      </c>
      <c r="D8" s="821">
        <f t="shared" si="0"/>
        <v>0</v>
      </c>
      <c r="E8" s="820">
        <f t="shared" si="0"/>
        <v>0</v>
      </c>
      <c r="F8" s="821">
        <f t="shared" si="0"/>
        <v>0</v>
      </c>
      <c r="G8" s="820">
        <f t="shared" ref="G8:G71" si="1">ROUND(AG8,0)</f>
        <v>0</v>
      </c>
      <c r="H8" s="821">
        <f t="shared" ref="H8:H71" si="2">ROUND(AH8,0)</f>
        <v>0</v>
      </c>
      <c r="I8" s="820">
        <f t="shared" ref="I8:P9" si="3">ROUND(AI8,0)</f>
        <v>0</v>
      </c>
      <c r="J8" s="821">
        <f t="shared" si="3"/>
        <v>0</v>
      </c>
      <c r="K8" s="820">
        <f t="shared" si="3"/>
        <v>0</v>
      </c>
      <c r="L8" s="821">
        <f t="shared" si="3"/>
        <v>0</v>
      </c>
      <c r="M8" s="820">
        <f t="shared" si="3"/>
        <v>0</v>
      </c>
      <c r="N8" s="821">
        <f t="shared" si="3"/>
        <v>0</v>
      </c>
      <c r="O8" s="820">
        <f t="shared" si="3"/>
        <v>0</v>
      </c>
      <c r="P8" s="821">
        <f t="shared" si="3"/>
        <v>0</v>
      </c>
      <c r="Q8" s="820">
        <f t="shared" ref="Q8:T9" si="4">ROUND(AQ8,0)</f>
        <v>0</v>
      </c>
      <c r="R8" s="821">
        <f t="shared" si="4"/>
        <v>0</v>
      </c>
      <c r="S8" s="820">
        <f t="shared" si="4"/>
        <v>0</v>
      </c>
      <c r="T8" s="821">
        <f t="shared" si="4"/>
        <v>0</v>
      </c>
      <c r="U8" s="820">
        <f t="shared" ref="U8:U71" si="5">ROUND(AU8,0)</f>
        <v>0</v>
      </c>
      <c r="V8" s="821">
        <f t="shared" ref="V8:V71" si="6">ROUND(AV8,0)</f>
        <v>0</v>
      </c>
      <c r="W8" s="820">
        <f t="shared" ref="W8:W71" si="7">ROUND(AW8,0)</f>
        <v>0</v>
      </c>
      <c r="X8" s="821">
        <f t="shared" ref="X8:X71" si="8">ROUND(AX8,0)</f>
        <v>0</v>
      </c>
      <c r="Y8" s="434">
        <f>SUM(C8,E8,I8,K8,M8,O8,Q8,S8,U8,W8)</f>
        <v>0</v>
      </c>
      <c r="Z8" s="569">
        <f>SUM(D8,F8,J8,L8,N8,P8,R8,T8,V8,X8)</f>
        <v>0</v>
      </c>
      <c r="AA8" s="23">
        <f>'t1'!M6</f>
        <v>0</v>
      </c>
      <c r="AC8" s="251"/>
      <c r="AD8" s="252"/>
      <c r="AE8" s="251"/>
      <c r="AF8" s="252"/>
      <c r="AG8" s="251"/>
      <c r="AH8" s="252"/>
      <c r="AI8" s="251"/>
      <c r="AJ8" s="252"/>
      <c r="AK8" s="251"/>
      <c r="AL8" s="252"/>
      <c r="AM8" s="251"/>
      <c r="AN8" s="252"/>
      <c r="AO8" s="251"/>
      <c r="AP8" s="252"/>
      <c r="AQ8" s="251"/>
      <c r="AR8" s="252"/>
      <c r="AS8" s="251"/>
      <c r="AT8" s="252"/>
      <c r="AU8" s="251"/>
      <c r="AV8" s="252"/>
      <c r="AW8" s="251"/>
      <c r="AX8" s="252"/>
      <c r="AY8" s="434">
        <f>SUM(AC8,AE8,AG8,AI8,AK8,AM8,AO8,AQ8,AS8,AU8,AW8)</f>
        <v>0</v>
      </c>
      <c r="AZ8" s="569">
        <f>SUM(AD8,AF8,AH8,AJ8,AL8,AN8,AP8,AR8,AT8,AV8,AX8)</f>
        <v>0</v>
      </c>
      <c r="BA8" s="23">
        <f>'t1'!AR6</f>
        <v>0</v>
      </c>
    </row>
    <row r="9" spans="1:55" ht="14.25" customHeight="1" x14ac:dyDescent="0.2">
      <c r="A9" s="144" t="str">
        <f>'t1'!A7</f>
        <v>DIRETTORE SANITARIO</v>
      </c>
      <c r="B9" s="206" t="str">
        <f>'t1'!B7</f>
        <v>0D0482</v>
      </c>
      <c r="C9" s="822">
        <f t="shared" si="0"/>
        <v>0</v>
      </c>
      <c r="D9" s="823">
        <f t="shared" si="0"/>
        <v>0</v>
      </c>
      <c r="E9" s="822">
        <f t="shared" si="0"/>
        <v>0</v>
      </c>
      <c r="F9" s="823">
        <f t="shared" si="0"/>
        <v>0</v>
      </c>
      <c r="G9" s="822">
        <f t="shared" si="1"/>
        <v>0</v>
      </c>
      <c r="H9" s="823">
        <f t="shared" si="2"/>
        <v>0</v>
      </c>
      <c r="I9" s="822">
        <f t="shared" si="3"/>
        <v>0</v>
      </c>
      <c r="J9" s="823">
        <f t="shared" si="3"/>
        <v>0</v>
      </c>
      <c r="K9" s="822">
        <f t="shared" si="3"/>
        <v>0</v>
      </c>
      <c r="L9" s="823">
        <f t="shared" si="3"/>
        <v>0</v>
      </c>
      <c r="M9" s="822">
        <f t="shared" si="3"/>
        <v>0</v>
      </c>
      <c r="N9" s="823">
        <f t="shared" si="3"/>
        <v>0</v>
      </c>
      <c r="O9" s="822">
        <f t="shared" si="3"/>
        <v>0</v>
      </c>
      <c r="P9" s="823">
        <f t="shared" si="3"/>
        <v>0</v>
      </c>
      <c r="Q9" s="822">
        <f t="shared" si="4"/>
        <v>0</v>
      </c>
      <c r="R9" s="823">
        <f t="shared" si="4"/>
        <v>0</v>
      </c>
      <c r="S9" s="822">
        <f t="shared" si="4"/>
        <v>0</v>
      </c>
      <c r="T9" s="823">
        <f t="shared" si="4"/>
        <v>0</v>
      </c>
      <c r="U9" s="822">
        <f t="shared" si="5"/>
        <v>0</v>
      </c>
      <c r="V9" s="823">
        <f t="shared" si="6"/>
        <v>0</v>
      </c>
      <c r="W9" s="822">
        <f t="shared" si="7"/>
        <v>0</v>
      </c>
      <c r="X9" s="823">
        <f t="shared" si="8"/>
        <v>0</v>
      </c>
      <c r="Y9" s="432">
        <f t="shared" ref="Y9:Y72" si="9">SUM(C9,E9,I9,K9,M9,O9,Q9,S9,U9,W9)</f>
        <v>0</v>
      </c>
      <c r="Z9" s="570">
        <f t="shared" ref="Z9:Z72" si="10">SUM(D9,F9,J9,L9,N9,P9,R9,T9,V9,X9)</f>
        <v>0</v>
      </c>
      <c r="AA9" s="23">
        <f>'t1'!M7</f>
        <v>0</v>
      </c>
      <c r="AC9" s="253"/>
      <c r="AD9" s="254"/>
      <c r="AE9" s="253"/>
      <c r="AF9" s="254"/>
      <c r="AG9" s="253"/>
      <c r="AH9" s="254"/>
      <c r="AI9" s="253"/>
      <c r="AJ9" s="254"/>
      <c r="AK9" s="253"/>
      <c r="AL9" s="254"/>
      <c r="AM9" s="253"/>
      <c r="AN9" s="254"/>
      <c r="AO9" s="253"/>
      <c r="AP9" s="254"/>
      <c r="AQ9" s="253"/>
      <c r="AR9" s="254"/>
      <c r="AS9" s="253"/>
      <c r="AT9" s="254"/>
      <c r="AU9" s="253"/>
      <c r="AV9" s="254"/>
      <c r="AW9" s="253"/>
      <c r="AX9" s="254"/>
      <c r="AY9" s="432">
        <f t="shared" ref="AY9:AY72" si="11">SUM(AC9,AE9,AG9,AI9,AK9,AM9,AO9,AQ9,AS9,AU9,AW9)</f>
        <v>0</v>
      </c>
      <c r="AZ9" s="570">
        <f t="shared" ref="AZ9:AZ72" si="12">SUM(AD9,AF9,AH9,AJ9,AL9,AN9,AP9,AR9,AT9,AV9,AX9)</f>
        <v>0</v>
      </c>
      <c r="BA9" s="23">
        <f>'t1'!AR7</f>
        <v>0</v>
      </c>
    </row>
    <row r="10" spans="1:55" ht="14.25" customHeight="1" x14ac:dyDescent="0.2">
      <c r="A10" s="144" t="str">
        <f>'t1'!A8</f>
        <v>DIRETTORE AMMINISTRATIVO</v>
      </c>
      <c r="B10" s="206" t="str">
        <f>'t1'!B8</f>
        <v>0D0163</v>
      </c>
      <c r="C10" s="822">
        <f t="shared" ref="C10:C73" si="13">ROUND(AC10,0)</f>
        <v>0</v>
      </c>
      <c r="D10" s="823">
        <f t="shared" ref="D10:D73" si="14">ROUND(AD10,0)</f>
        <v>0</v>
      </c>
      <c r="E10" s="822">
        <f t="shared" ref="E10:E73" si="15">ROUND(AE10,0)</f>
        <v>0</v>
      </c>
      <c r="F10" s="823">
        <f t="shared" ref="F10:F73" si="16">ROUND(AF10,0)</f>
        <v>0</v>
      </c>
      <c r="G10" s="822">
        <f t="shared" si="1"/>
        <v>0</v>
      </c>
      <c r="H10" s="823">
        <f t="shared" si="2"/>
        <v>0</v>
      </c>
      <c r="I10" s="822">
        <f t="shared" ref="I10:I73" si="17">ROUND(AI10,0)</f>
        <v>0</v>
      </c>
      <c r="J10" s="823">
        <f t="shared" ref="J10:J73" si="18">ROUND(AJ10,0)</f>
        <v>0</v>
      </c>
      <c r="K10" s="822">
        <f t="shared" ref="K10:K73" si="19">ROUND(AK10,0)</f>
        <v>0</v>
      </c>
      <c r="L10" s="823">
        <f t="shared" ref="L10:L73" si="20">ROUND(AL10,0)</f>
        <v>0</v>
      </c>
      <c r="M10" s="822">
        <f t="shared" ref="M10:M73" si="21">ROUND(AM10,0)</f>
        <v>0</v>
      </c>
      <c r="N10" s="823">
        <f t="shared" ref="N10:N73" si="22">ROUND(AN10,0)</f>
        <v>0</v>
      </c>
      <c r="O10" s="822">
        <f t="shared" ref="O10:O73" si="23">ROUND(AO10,0)</f>
        <v>0</v>
      </c>
      <c r="P10" s="823">
        <f t="shared" ref="P10:P73" si="24">ROUND(AP10,0)</f>
        <v>0</v>
      </c>
      <c r="Q10" s="822">
        <f t="shared" ref="Q10:Q73" si="25">ROUND(AQ10,0)</f>
        <v>0</v>
      </c>
      <c r="R10" s="823">
        <f t="shared" ref="R10:R73" si="26">ROUND(AR10,0)</f>
        <v>0</v>
      </c>
      <c r="S10" s="822">
        <f t="shared" ref="S10:S73" si="27">ROUND(AS10,0)</f>
        <v>0</v>
      </c>
      <c r="T10" s="823">
        <f t="shared" ref="T10:T73" si="28">ROUND(AT10,0)</f>
        <v>0</v>
      </c>
      <c r="U10" s="822">
        <f t="shared" si="5"/>
        <v>0</v>
      </c>
      <c r="V10" s="823">
        <f t="shared" si="6"/>
        <v>0</v>
      </c>
      <c r="W10" s="822">
        <f t="shared" si="7"/>
        <v>0</v>
      </c>
      <c r="X10" s="823">
        <f t="shared" si="8"/>
        <v>0</v>
      </c>
      <c r="Y10" s="432">
        <f t="shared" si="9"/>
        <v>0</v>
      </c>
      <c r="Z10" s="570">
        <f t="shared" si="10"/>
        <v>0</v>
      </c>
      <c r="AA10" s="23">
        <f>'t1'!M8</f>
        <v>0</v>
      </c>
      <c r="AC10" s="253"/>
      <c r="AD10" s="254"/>
      <c r="AE10" s="253"/>
      <c r="AF10" s="254"/>
      <c r="AG10" s="253"/>
      <c r="AH10" s="254"/>
      <c r="AI10" s="253"/>
      <c r="AJ10" s="254"/>
      <c r="AK10" s="253"/>
      <c r="AL10" s="254"/>
      <c r="AM10" s="253"/>
      <c r="AN10" s="254"/>
      <c r="AO10" s="253"/>
      <c r="AP10" s="254"/>
      <c r="AQ10" s="253"/>
      <c r="AR10" s="254"/>
      <c r="AS10" s="253"/>
      <c r="AT10" s="254"/>
      <c r="AU10" s="253"/>
      <c r="AV10" s="254"/>
      <c r="AW10" s="253"/>
      <c r="AX10" s="254"/>
      <c r="AY10" s="432">
        <f t="shared" si="11"/>
        <v>0</v>
      </c>
      <c r="AZ10" s="570">
        <f t="shared" si="12"/>
        <v>0</v>
      </c>
      <c r="BA10" s="23">
        <f>'t1'!AR8</f>
        <v>0</v>
      </c>
    </row>
    <row r="11" spans="1:55" ht="14.25" customHeight="1" x14ac:dyDescent="0.2">
      <c r="A11" s="144" t="str">
        <f>'t1'!A9</f>
        <v>DIRETTORE DEI SERVIZI SOCIALI</v>
      </c>
      <c r="B11" s="206" t="str">
        <f>'t1'!B9</f>
        <v>0D0484</v>
      </c>
      <c r="C11" s="822">
        <f t="shared" si="13"/>
        <v>0</v>
      </c>
      <c r="D11" s="823">
        <f t="shared" si="14"/>
        <v>0</v>
      </c>
      <c r="E11" s="822">
        <f t="shared" si="15"/>
        <v>0</v>
      </c>
      <c r="F11" s="823">
        <f t="shared" si="16"/>
        <v>0</v>
      </c>
      <c r="G11" s="822">
        <f t="shared" si="1"/>
        <v>0</v>
      </c>
      <c r="H11" s="823">
        <f t="shared" si="2"/>
        <v>0</v>
      </c>
      <c r="I11" s="822">
        <f t="shared" si="17"/>
        <v>0</v>
      </c>
      <c r="J11" s="823">
        <f t="shared" si="18"/>
        <v>0</v>
      </c>
      <c r="K11" s="822">
        <f t="shared" si="19"/>
        <v>0</v>
      </c>
      <c r="L11" s="823">
        <f t="shared" si="20"/>
        <v>0</v>
      </c>
      <c r="M11" s="822">
        <f t="shared" si="21"/>
        <v>0</v>
      </c>
      <c r="N11" s="823">
        <f t="shared" si="22"/>
        <v>0</v>
      </c>
      <c r="O11" s="822">
        <f t="shared" si="23"/>
        <v>0</v>
      </c>
      <c r="P11" s="823">
        <f t="shared" si="24"/>
        <v>0</v>
      </c>
      <c r="Q11" s="822">
        <f t="shared" si="25"/>
        <v>0</v>
      </c>
      <c r="R11" s="823">
        <f t="shared" si="26"/>
        <v>0</v>
      </c>
      <c r="S11" s="822">
        <f t="shared" si="27"/>
        <v>0</v>
      </c>
      <c r="T11" s="823">
        <f t="shared" si="28"/>
        <v>0</v>
      </c>
      <c r="U11" s="822">
        <f t="shared" si="5"/>
        <v>0</v>
      </c>
      <c r="V11" s="823">
        <f t="shared" si="6"/>
        <v>0</v>
      </c>
      <c r="W11" s="822">
        <f t="shared" si="7"/>
        <v>0</v>
      </c>
      <c r="X11" s="823">
        <f t="shared" si="8"/>
        <v>0</v>
      </c>
      <c r="Y11" s="432">
        <f t="shared" si="9"/>
        <v>0</v>
      </c>
      <c r="Z11" s="570">
        <f t="shared" si="10"/>
        <v>0</v>
      </c>
      <c r="AA11" s="23">
        <f>'t1'!M9</f>
        <v>0</v>
      </c>
      <c r="AC11" s="253"/>
      <c r="AD11" s="254"/>
      <c r="AE11" s="253"/>
      <c r="AF11" s="254"/>
      <c r="AG11" s="253"/>
      <c r="AH11" s="254"/>
      <c r="AI11" s="253"/>
      <c r="AJ11" s="254"/>
      <c r="AK11" s="253"/>
      <c r="AL11" s="254"/>
      <c r="AM11" s="253"/>
      <c r="AN11" s="254"/>
      <c r="AO11" s="253"/>
      <c r="AP11" s="254"/>
      <c r="AQ11" s="253"/>
      <c r="AR11" s="254"/>
      <c r="AS11" s="253"/>
      <c r="AT11" s="254"/>
      <c r="AU11" s="253"/>
      <c r="AV11" s="254"/>
      <c r="AW11" s="253"/>
      <c r="AX11" s="254"/>
      <c r="AY11" s="432">
        <f t="shared" si="11"/>
        <v>0</v>
      </c>
      <c r="AZ11" s="570">
        <f t="shared" si="12"/>
        <v>0</v>
      </c>
      <c r="BA11" s="23">
        <f>'t1'!AR9</f>
        <v>0</v>
      </c>
    </row>
    <row r="12" spans="1:55" ht="14.25" customHeight="1" x14ac:dyDescent="0.2">
      <c r="A12" s="144" t="str">
        <f>'t1'!A10</f>
        <v>DIR. MEDICO CON INC. STRUTTURA COMPLESSA (RAPP. ESCLUSIVO)</v>
      </c>
      <c r="B12" s="206" t="str">
        <f>'t1'!B10</f>
        <v>SD0E33</v>
      </c>
      <c r="C12" s="822">
        <f t="shared" si="13"/>
        <v>0</v>
      </c>
      <c r="D12" s="823">
        <f t="shared" si="14"/>
        <v>0</v>
      </c>
      <c r="E12" s="822">
        <f t="shared" si="15"/>
        <v>0</v>
      </c>
      <c r="F12" s="823">
        <f t="shared" si="16"/>
        <v>0</v>
      </c>
      <c r="G12" s="822">
        <f t="shared" si="1"/>
        <v>0</v>
      </c>
      <c r="H12" s="823">
        <f t="shared" si="2"/>
        <v>0</v>
      </c>
      <c r="I12" s="822">
        <f t="shared" si="17"/>
        <v>0</v>
      </c>
      <c r="J12" s="823">
        <f t="shared" si="18"/>
        <v>0</v>
      </c>
      <c r="K12" s="822">
        <f t="shared" si="19"/>
        <v>0</v>
      </c>
      <c r="L12" s="823">
        <f t="shared" si="20"/>
        <v>0</v>
      </c>
      <c r="M12" s="822">
        <f t="shared" si="21"/>
        <v>0</v>
      </c>
      <c r="N12" s="823">
        <f t="shared" si="22"/>
        <v>0</v>
      </c>
      <c r="O12" s="822">
        <f t="shared" si="23"/>
        <v>0</v>
      </c>
      <c r="P12" s="823">
        <f t="shared" si="24"/>
        <v>0</v>
      </c>
      <c r="Q12" s="822">
        <f t="shared" si="25"/>
        <v>0</v>
      </c>
      <c r="R12" s="823">
        <f t="shared" si="26"/>
        <v>0</v>
      </c>
      <c r="S12" s="822">
        <f t="shared" si="27"/>
        <v>0</v>
      </c>
      <c r="T12" s="823">
        <f t="shared" si="28"/>
        <v>0</v>
      </c>
      <c r="U12" s="822">
        <f t="shared" si="5"/>
        <v>0</v>
      </c>
      <c r="V12" s="823">
        <f t="shared" si="6"/>
        <v>0</v>
      </c>
      <c r="W12" s="822">
        <f t="shared" si="7"/>
        <v>0</v>
      </c>
      <c r="X12" s="823">
        <f t="shared" si="8"/>
        <v>0</v>
      </c>
      <c r="Y12" s="432">
        <f t="shared" si="9"/>
        <v>0</v>
      </c>
      <c r="Z12" s="570">
        <f t="shared" si="10"/>
        <v>0</v>
      </c>
      <c r="AA12" s="23">
        <f>'t1'!M10</f>
        <v>0</v>
      </c>
      <c r="AC12" s="253"/>
      <c r="AD12" s="254"/>
      <c r="AE12" s="253"/>
      <c r="AF12" s="254"/>
      <c r="AG12" s="253"/>
      <c r="AH12" s="254"/>
      <c r="AI12" s="253"/>
      <c r="AJ12" s="254"/>
      <c r="AK12" s="253"/>
      <c r="AL12" s="254"/>
      <c r="AM12" s="253"/>
      <c r="AN12" s="254"/>
      <c r="AO12" s="253"/>
      <c r="AP12" s="254"/>
      <c r="AQ12" s="253"/>
      <c r="AR12" s="254"/>
      <c r="AS12" s="253"/>
      <c r="AT12" s="254"/>
      <c r="AU12" s="253"/>
      <c r="AV12" s="254"/>
      <c r="AW12" s="253"/>
      <c r="AX12" s="254"/>
      <c r="AY12" s="432">
        <f t="shared" si="11"/>
        <v>0</v>
      </c>
      <c r="AZ12" s="570">
        <f t="shared" si="12"/>
        <v>0</v>
      </c>
      <c r="BA12" s="23">
        <f>'t1'!AR10</f>
        <v>0</v>
      </c>
    </row>
    <row r="13" spans="1:55" ht="14.25" customHeight="1" x14ac:dyDescent="0.2">
      <c r="A13" s="144" t="str">
        <f>'t1'!A11</f>
        <v>DIR. MEDICO CON INC. DI STRUTTURA COMPLESSA (RAPP. NON ESCL.</v>
      </c>
      <c r="B13" s="206" t="str">
        <f>'t1'!B11</f>
        <v>SD0N33</v>
      </c>
      <c r="C13" s="822">
        <f t="shared" si="13"/>
        <v>0</v>
      </c>
      <c r="D13" s="823">
        <f t="shared" si="14"/>
        <v>0</v>
      </c>
      <c r="E13" s="822">
        <f t="shared" si="15"/>
        <v>0</v>
      </c>
      <c r="F13" s="823">
        <f t="shared" si="16"/>
        <v>0</v>
      </c>
      <c r="G13" s="822">
        <f t="shared" si="1"/>
        <v>0</v>
      </c>
      <c r="H13" s="823">
        <f t="shared" si="2"/>
        <v>0</v>
      </c>
      <c r="I13" s="822">
        <f t="shared" si="17"/>
        <v>0</v>
      </c>
      <c r="J13" s="823">
        <f t="shared" si="18"/>
        <v>0</v>
      </c>
      <c r="K13" s="822">
        <f t="shared" si="19"/>
        <v>0</v>
      </c>
      <c r="L13" s="823">
        <f t="shared" si="20"/>
        <v>0</v>
      </c>
      <c r="M13" s="822">
        <f t="shared" si="21"/>
        <v>0</v>
      </c>
      <c r="N13" s="823">
        <f t="shared" si="22"/>
        <v>0</v>
      </c>
      <c r="O13" s="822">
        <f t="shared" si="23"/>
        <v>0</v>
      </c>
      <c r="P13" s="823">
        <f t="shared" si="24"/>
        <v>0</v>
      </c>
      <c r="Q13" s="822">
        <f t="shared" si="25"/>
        <v>0</v>
      </c>
      <c r="R13" s="823">
        <f t="shared" si="26"/>
        <v>0</v>
      </c>
      <c r="S13" s="822">
        <f t="shared" si="27"/>
        <v>0</v>
      </c>
      <c r="T13" s="823">
        <f t="shared" si="28"/>
        <v>0</v>
      </c>
      <c r="U13" s="822">
        <f t="shared" si="5"/>
        <v>0</v>
      </c>
      <c r="V13" s="823">
        <f t="shared" si="6"/>
        <v>0</v>
      </c>
      <c r="W13" s="822">
        <f t="shared" si="7"/>
        <v>0</v>
      </c>
      <c r="X13" s="823">
        <f t="shared" si="8"/>
        <v>0</v>
      </c>
      <c r="Y13" s="432">
        <f t="shared" si="9"/>
        <v>0</v>
      </c>
      <c r="Z13" s="570">
        <f t="shared" si="10"/>
        <v>0</v>
      </c>
      <c r="AA13" s="23">
        <f>'t1'!M11</f>
        <v>0</v>
      </c>
      <c r="AC13" s="253"/>
      <c r="AD13" s="254"/>
      <c r="AE13" s="253"/>
      <c r="AF13" s="254"/>
      <c r="AG13" s="253"/>
      <c r="AH13" s="254"/>
      <c r="AI13" s="253"/>
      <c r="AJ13" s="254"/>
      <c r="AK13" s="253"/>
      <c r="AL13" s="254"/>
      <c r="AM13" s="253"/>
      <c r="AN13" s="254"/>
      <c r="AO13" s="253"/>
      <c r="AP13" s="254"/>
      <c r="AQ13" s="253"/>
      <c r="AR13" s="254"/>
      <c r="AS13" s="253"/>
      <c r="AT13" s="254"/>
      <c r="AU13" s="253"/>
      <c r="AV13" s="254"/>
      <c r="AW13" s="253"/>
      <c r="AX13" s="254"/>
      <c r="AY13" s="432">
        <f t="shared" si="11"/>
        <v>0</v>
      </c>
      <c r="AZ13" s="570">
        <f t="shared" si="12"/>
        <v>0</v>
      </c>
      <c r="BA13" s="23">
        <f>'t1'!AR11</f>
        <v>0</v>
      </c>
    </row>
    <row r="14" spans="1:55" ht="14.25" customHeight="1" x14ac:dyDescent="0.2">
      <c r="A14" s="144" t="str">
        <f>'t1'!A12</f>
        <v>DIR. MEDICO CON INCARICO DI STRUTTURA SEMPLICE (RAPP. ESCLUS</v>
      </c>
      <c r="B14" s="206" t="str">
        <f>'t1'!B12</f>
        <v>SD0E34</v>
      </c>
      <c r="C14" s="822">
        <f t="shared" si="13"/>
        <v>0</v>
      </c>
      <c r="D14" s="823">
        <f t="shared" si="14"/>
        <v>0</v>
      </c>
      <c r="E14" s="822">
        <f t="shared" si="15"/>
        <v>0</v>
      </c>
      <c r="F14" s="823">
        <f t="shared" si="16"/>
        <v>0</v>
      </c>
      <c r="G14" s="822">
        <f t="shared" si="1"/>
        <v>0</v>
      </c>
      <c r="H14" s="823">
        <f t="shared" si="2"/>
        <v>0</v>
      </c>
      <c r="I14" s="822">
        <f t="shared" si="17"/>
        <v>0</v>
      </c>
      <c r="J14" s="823">
        <f t="shared" si="18"/>
        <v>0</v>
      </c>
      <c r="K14" s="822">
        <f t="shared" si="19"/>
        <v>0</v>
      </c>
      <c r="L14" s="823">
        <f t="shared" si="20"/>
        <v>0</v>
      </c>
      <c r="M14" s="822">
        <f t="shared" si="21"/>
        <v>0</v>
      </c>
      <c r="N14" s="823">
        <f t="shared" si="22"/>
        <v>0</v>
      </c>
      <c r="O14" s="822">
        <f t="shared" si="23"/>
        <v>0</v>
      </c>
      <c r="P14" s="823">
        <f t="shared" si="24"/>
        <v>0</v>
      </c>
      <c r="Q14" s="822">
        <f t="shared" si="25"/>
        <v>0</v>
      </c>
      <c r="R14" s="823">
        <f t="shared" si="26"/>
        <v>0</v>
      </c>
      <c r="S14" s="822">
        <f t="shared" si="27"/>
        <v>0</v>
      </c>
      <c r="T14" s="823">
        <f t="shared" si="28"/>
        <v>0</v>
      </c>
      <c r="U14" s="822">
        <f t="shared" si="5"/>
        <v>0</v>
      </c>
      <c r="V14" s="823">
        <f t="shared" si="6"/>
        <v>0</v>
      </c>
      <c r="W14" s="822">
        <f t="shared" si="7"/>
        <v>0</v>
      </c>
      <c r="X14" s="823">
        <f t="shared" si="8"/>
        <v>0</v>
      </c>
      <c r="Y14" s="432">
        <f t="shared" si="9"/>
        <v>0</v>
      </c>
      <c r="Z14" s="570">
        <f t="shared" si="10"/>
        <v>0</v>
      </c>
      <c r="AA14" s="23">
        <f>'t1'!M12</f>
        <v>0</v>
      </c>
      <c r="AC14" s="253"/>
      <c r="AD14" s="254"/>
      <c r="AE14" s="253"/>
      <c r="AF14" s="254"/>
      <c r="AG14" s="253"/>
      <c r="AH14" s="254"/>
      <c r="AI14" s="253"/>
      <c r="AJ14" s="254"/>
      <c r="AK14" s="253"/>
      <c r="AL14" s="254"/>
      <c r="AM14" s="253"/>
      <c r="AN14" s="254"/>
      <c r="AO14" s="253"/>
      <c r="AP14" s="254"/>
      <c r="AQ14" s="253"/>
      <c r="AR14" s="254"/>
      <c r="AS14" s="253"/>
      <c r="AT14" s="254"/>
      <c r="AU14" s="253"/>
      <c r="AV14" s="254"/>
      <c r="AW14" s="253"/>
      <c r="AX14" s="254"/>
      <c r="AY14" s="432">
        <f t="shared" si="11"/>
        <v>0</v>
      </c>
      <c r="AZ14" s="570">
        <f t="shared" si="12"/>
        <v>0</v>
      </c>
      <c r="BA14" s="23">
        <f>'t1'!AR12</f>
        <v>0</v>
      </c>
    </row>
    <row r="15" spans="1:55" ht="14.25" customHeight="1" x14ac:dyDescent="0.2">
      <c r="A15" s="144" t="str">
        <f>'t1'!A13</f>
        <v>DIR. MEDICO CON INCARICO STRUTTURA SEMPLICE (RAPP. NON ESCL.</v>
      </c>
      <c r="B15" s="206" t="str">
        <f>'t1'!B13</f>
        <v>SD0N34</v>
      </c>
      <c r="C15" s="822">
        <f t="shared" si="13"/>
        <v>0</v>
      </c>
      <c r="D15" s="823">
        <f t="shared" si="14"/>
        <v>0</v>
      </c>
      <c r="E15" s="822">
        <f t="shared" si="15"/>
        <v>0</v>
      </c>
      <c r="F15" s="823">
        <f t="shared" si="16"/>
        <v>0</v>
      </c>
      <c r="G15" s="822">
        <f t="shared" si="1"/>
        <v>0</v>
      </c>
      <c r="H15" s="823">
        <f t="shared" si="2"/>
        <v>0</v>
      </c>
      <c r="I15" s="822">
        <f t="shared" si="17"/>
        <v>0</v>
      </c>
      <c r="J15" s="823">
        <f t="shared" si="18"/>
        <v>0</v>
      </c>
      <c r="K15" s="822">
        <f t="shared" si="19"/>
        <v>0</v>
      </c>
      <c r="L15" s="823">
        <f t="shared" si="20"/>
        <v>0</v>
      </c>
      <c r="M15" s="822">
        <f t="shared" si="21"/>
        <v>0</v>
      </c>
      <c r="N15" s="823">
        <f t="shared" si="22"/>
        <v>0</v>
      </c>
      <c r="O15" s="822">
        <f t="shared" si="23"/>
        <v>0</v>
      </c>
      <c r="P15" s="823">
        <f t="shared" si="24"/>
        <v>0</v>
      </c>
      <c r="Q15" s="822">
        <f t="shared" si="25"/>
        <v>0</v>
      </c>
      <c r="R15" s="823">
        <f t="shared" si="26"/>
        <v>0</v>
      </c>
      <c r="S15" s="822">
        <f t="shared" si="27"/>
        <v>0</v>
      </c>
      <c r="T15" s="823">
        <f t="shared" si="28"/>
        <v>0</v>
      </c>
      <c r="U15" s="822">
        <f t="shared" si="5"/>
        <v>0</v>
      </c>
      <c r="V15" s="823">
        <f t="shared" si="6"/>
        <v>0</v>
      </c>
      <c r="W15" s="822">
        <f t="shared" si="7"/>
        <v>0</v>
      </c>
      <c r="X15" s="823">
        <f t="shared" si="8"/>
        <v>0</v>
      </c>
      <c r="Y15" s="432">
        <f t="shared" si="9"/>
        <v>0</v>
      </c>
      <c r="Z15" s="570">
        <f t="shared" si="10"/>
        <v>0</v>
      </c>
      <c r="AA15" s="23">
        <f>'t1'!M13</f>
        <v>0</v>
      </c>
      <c r="AC15" s="253"/>
      <c r="AD15" s="254"/>
      <c r="AE15" s="253"/>
      <c r="AF15" s="254"/>
      <c r="AG15" s="253"/>
      <c r="AH15" s="254"/>
      <c r="AI15" s="253"/>
      <c r="AJ15" s="254"/>
      <c r="AK15" s="253"/>
      <c r="AL15" s="254"/>
      <c r="AM15" s="253"/>
      <c r="AN15" s="254"/>
      <c r="AO15" s="253"/>
      <c r="AP15" s="254"/>
      <c r="AQ15" s="253"/>
      <c r="AR15" s="254"/>
      <c r="AS15" s="253"/>
      <c r="AT15" s="254"/>
      <c r="AU15" s="253"/>
      <c r="AV15" s="254"/>
      <c r="AW15" s="253"/>
      <c r="AX15" s="254"/>
      <c r="AY15" s="432">
        <f t="shared" si="11"/>
        <v>0</v>
      </c>
      <c r="AZ15" s="570">
        <f t="shared" si="12"/>
        <v>0</v>
      </c>
      <c r="BA15" s="23">
        <f>'t1'!AR13</f>
        <v>0</v>
      </c>
    </row>
    <row r="16" spans="1:55" ht="14.25" customHeight="1" x14ac:dyDescent="0.2">
      <c r="A16" s="144" t="str">
        <f>'t1'!A14</f>
        <v>DIRIGENTI MEDICI CON ALTRI INCAR. PROF.LI (RAPP. ESCLUSIVO)</v>
      </c>
      <c r="B16" s="206" t="str">
        <f>'t1'!B14</f>
        <v>SD0035</v>
      </c>
      <c r="C16" s="822">
        <f t="shared" si="13"/>
        <v>0</v>
      </c>
      <c r="D16" s="823">
        <f t="shared" si="14"/>
        <v>0</v>
      </c>
      <c r="E16" s="822">
        <f t="shared" si="15"/>
        <v>0</v>
      </c>
      <c r="F16" s="823">
        <f t="shared" si="16"/>
        <v>0</v>
      </c>
      <c r="G16" s="822">
        <f t="shared" si="1"/>
        <v>0</v>
      </c>
      <c r="H16" s="823">
        <f t="shared" si="2"/>
        <v>0</v>
      </c>
      <c r="I16" s="822">
        <f t="shared" si="17"/>
        <v>0</v>
      </c>
      <c r="J16" s="823">
        <f t="shared" si="18"/>
        <v>0</v>
      </c>
      <c r="K16" s="822">
        <f t="shared" si="19"/>
        <v>0</v>
      </c>
      <c r="L16" s="823">
        <f t="shared" si="20"/>
        <v>0</v>
      </c>
      <c r="M16" s="822">
        <f t="shared" si="21"/>
        <v>0</v>
      </c>
      <c r="N16" s="823">
        <f t="shared" si="22"/>
        <v>0</v>
      </c>
      <c r="O16" s="822">
        <f t="shared" si="23"/>
        <v>0</v>
      </c>
      <c r="P16" s="823">
        <f t="shared" si="24"/>
        <v>0</v>
      </c>
      <c r="Q16" s="822">
        <f t="shared" si="25"/>
        <v>0</v>
      </c>
      <c r="R16" s="823">
        <f t="shared" si="26"/>
        <v>0</v>
      </c>
      <c r="S16" s="822">
        <f t="shared" si="27"/>
        <v>0</v>
      </c>
      <c r="T16" s="823">
        <f t="shared" si="28"/>
        <v>0</v>
      </c>
      <c r="U16" s="822">
        <f t="shared" si="5"/>
        <v>0</v>
      </c>
      <c r="V16" s="823">
        <f t="shared" si="6"/>
        <v>0</v>
      </c>
      <c r="W16" s="822">
        <f t="shared" si="7"/>
        <v>0</v>
      </c>
      <c r="X16" s="823">
        <f t="shared" si="8"/>
        <v>0</v>
      </c>
      <c r="Y16" s="432">
        <f t="shared" si="9"/>
        <v>0</v>
      </c>
      <c r="Z16" s="570">
        <f t="shared" si="10"/>
        <v>0</v>
      </c>
      <c r="AA16" s="23">
        <f>'t1'!M14</f>
        <v>0</v>
      </c>
      <c r="AC16" s="253"/>
      <c r="AD16" s="254"/>
      <c r="AE16" s="253"/>
      <c r="AF16" s="254"/>
      <c r="AG16" s="253"/>
      <c r="AH16" s="254"/>
      <c r="AI16" s="253"/>
      <c r="AJ16" s="254"/>
      <c r="AK16" s="253"/>
      <c r="AL16" s="254"/>
      <c r="AM16" s="253"/>
      <c r="AN16" s="254"/>
      <c r="AO16" s="253"/>
      <c r="AP16" s="254"/>
      <c r="AQ16" s="253"/>
      <c r="AR16" s="254"/>
      <c r="AS16" s="253"/>
      <c r="AT16" s="254"/>
      <c r="AU16" s="253"/>
      <c r="AV16" s="254"/>
      <c r="AW16" s="253"/>
      <c r="AX16" s="254"/>
      <c r="AY16" s="432">
        <f t="shared" si="11"/>
        <v>0</v>
      </c>
      <c r="AZ16" s="570">
        <f t="shared" si="12"/>
        <v>0</v>
      </c>
      <c r="BA16" s="23">
        <f>'t1'!AR14</f>
        <v>0</v>
      </c>
    </row>
    <row r="17" spans="1:53" ht="14.25" customHeight="1" x14ac:dyDescent="0.2">
      <c r="A17" s="144" t="str">
        <f>'t1'!A15</f>
        <v>DIRIGENTI MEDICI CON ALTRI INCAR. PROF.LI (RAPP. NON ESCL.)</v>
      </c>
      <c r="B17" s="206" t="str">
        <f>'t1'!B15</f>
        <v>SD0036</v>
      </c>
      <c r="C17" s="822">
        <f t="shared" si="13"/>
        <v>0</v>
      </c>
      <c r="D17" s="823">
        <f t="shared" si="14"/>
        <v>0</v>
      </c>
      <c r="E17" s="822">
        <f t="shared" si="15"/>
        <v>0</v>
      </c>
      <c r="F17" s="823">
        <f t="shared" si="16"/>
        <v>0</v>
      </c>
      <c r="G17" s="822">
        <f t="shared" si="1"/>
        <v>0</v>
      </c>
      <c r="H17" s="823">
        <f t="shared" si="2"/>
        <v>0</v>
      </c>
      <c r="I17" s="822">
        <f t="shared" si="17"/>
        <v>0</v>
      </c>
      <c r="J17" s="823">
        <f t="shared" si="18"/>
        <v>0</v>
      </c>
      <c r="K17" s="822">
        <f t="shared" si="19"/>
        <v>0</v>
      </c>
      <c r="L17" s="823">
        <f t="shared" si="20"/>
        <v>0</v>
      </c>
      <c r="M17" s="822">
        <f t="shared" si="21"/>
        <v>0</v>
      </c>
      <c r="N17" s="823">
        <f t="shared" si="22"/>
        <v>0</v>
      </c>
      <c r="O17" s="822">
        <f t="shared" si="23"/>
        <v>0</v>
      </c>
      <c r="P17" s="823">
        <f t="shared" si="24"/>
        <v>0</v>
      </c>
      <c r="Q17" s="822">
        <f t="shared" si="25"/>
        <v>0</v>
      </c>
      <c r="R17" s="823">
        <f t="shared" si="26"/>
        <v>0</v>
      </c>
      <c r="S17" s="822">
        <f t="shared" si="27"/>
        <v>0</v>
      </c>
      <c r="T17" s="823">
        <f t="shared" si="28"/>
        <v>0</v>
      </c>
      <c r="U17" s="822">
        <f t="shared" si="5"/>
        <v>0</v>
      </c>
      <c r="V17" s="823">
        <f t="shared" si="6"/>
        <v>0</v>
      </c>
      <c r="W17" s="822">
        <f t="shared" si="7"/>
        <v>0</v>
      </c>
      <c r="X17" s="823">
        <f t="shared" si="8"/>
        <v>0</v>
      </c>
      <c r="Y17" s="432">
        <f t="shared" si="9"/>
        <v>0</v>
      </c>
      <c r="Z17" s="570">
        <f t="shared" si="10"/>
        <v>0</v>
      </c>
      <c r="AA17" s="23">
        <f>'t1'!M15</f>
        <v>0</v>
      </c>
      <c r="AC17" s="253"/>
      <c r="AD17" s="254"/>
      <c r="AE17" s="253"/>
      <c r="AF17" s="254"/>
      <c r="AG17" s="253"/>
      <c r="AH17" s="254"/>
      <c r="AI17" s="253"/>
      <c r="AJ17" s="254"/>
      <c r="AK17" s="253"/>
      <c r="AL17" s="254"/>
      <c r="AM17" s="253"/>
      <c r="AN17" s="254"/>
      <c r="AO17" s="253"/>
      <c r="AP17" s="254"/>
      <c r="AQ17" s="253"/>
      <c r="AR17" s="254"/>
      <c r="AS17" s="253"/>
      <c r="AT17" s="254"/>
      <c r="AU17" s="253"/>
      <c r="AV17" s="254"/>
      <c r="AW17" s="253"/>
      <c r="AX17" s="254"/>
      <c r="AY17" s="432">
        <f t="shared" si="11"/>
        <v>0</v>
      </c>
      <c r="AZ17" s="570">
        <f t="shared" si="12"/>
        <v>0</v>
      </c>
      <c r="BA17" s="23">
        <f>'t1'!AR15</f>
        <v>0</v>
      </c>
    </row>
    <row r="18" spans="1:53" ht="14.25" customHeight="1" x14ac:dyDescent="0.2">
      <c r="A18" s="144" t="str">
        <f>'t1'!A16</f>
        <v>DIR. MEDICI A T.  DETERMINATO(ART. 15-SEPTIES D.LGS. 502/92)</v>
      </c>
      <c r="B18" s="206" t="str">
        <f>'t1'!B16</f>
        <v>SD0597</v>
      </c>
      <c r="C18" s="822">
        <f t="shared" si="13"/>
        <v>0</v>
      </c>
      <c r="D18" s="823">
        <f t="shared" si="14"/>
        <v>0</v>
      </c>
      <c r="E18" s="822">
        <f t="shared" si="15"/>
        <v>0</v>
      </c>
      <c r="F18" s="823">
        <f t="shared" si="16"/>
        <v>0</v>
      </c>
      <c r="G18" s="822">
        <f t="shared" si="1"/>
        <v>0</v>
      </c>
      <c r="H18" s="823">
        <f t="shared" si="2"/>
        <v>0</v>
      </c>
      <c r="I18" s="822">
        <f t="shared" si="17"/>
        <v>0</v>
      </c>
      <c r="J18" s="823">
        <f t="shared" si="18"/>
        <v>0</v>
      </c>
      <c r="K18" s="822">
        <f t="shared" si="19"/>
        <v>0</v>
      </c>
      <c r="L18" s="823">
        <f t="shared" si="20"/>
        <v>0</v>
      </c>
      <c r="M18" s="822">
        <f t="shared" si="21"/>
        <v>0</v>
      </c>
      <c r="N18" s="823">
        <f t="shared" si="22"/>
        <v>0</v>
      </c>
      <c r="O18" s="822">
        <f t="shared" si="23"/>
        <v>0</v>
      </c>
      <c r="P18" s="823">
        <f t="shared" si="24"/>
        <v>0</v>
      </c>
      <c r="Q18" s="822">
        <f t="shared" si="25"/>
        <v>0</v>
      </c>
      <c r="R18" s="823">
        <f t="shared" si="26"/>
        <v>0</v>
      </c>
      <c r="S18" s="822">
        <f t="shared" si="27"/>
        <v>0</v>
      </c>
      <c r="T18" s="823">
        <f t="shared" si="28"/>
        <v>0</v>
      </c>
      <c r="U18" s="822">
        <f t="shared" si="5"/>
        <v>0</v>
      </c>
      <c r="V18" s="823">
        <f t="shared" si="6"/>
        <v>0</v>
      </c>
      <c r="W18" s="822">
        <f t="shared" si="7"/>
        <v>0</v>
      </c>
      <c r="X18" s="823">
        <f t="shared" si="8"/>
        <v>0</v>
      </c>
      <c r="Y18" s="432">
        <f t="shared" si="9"/>
        <v>0</v>
      </c>
      <c r="Z18" s="570">
        <f t="shared" si="10"/>
        <v>0</v>
      </c>
      <c r="AA18" s="23">
        <f>'t1'!M16</f>
        <v>0</v>
      </c>
      <c r="AC18" s="253"/>
      <c r="AD18" s="254"/>
      <c r="AE18" s="253"/>
      <c r="AF18" s="254"/>
      <c r="AG18" s="253"/>
      <c r="AH18" s="254"/>
      <c r="AI18" s="253"/>
      <c r="AJ18" s="254"/>
      <c r="AK18" s="253"/>
      <c r="AL18" s="254"/>
      <c r="AM18" s="253"/>
      <c r="AN18" s="254"/>
      <c r="AO18" s="253"/>
      <c r="AP18" s="254"/>
      <c r="AQ18" s="253"/>
      <c r="AR18" s="254"/>
      <c r="AS18" s="253"/>
      <c r="AT18" s="254"/>
      <c r="AU18" s="253"/>
      <c r="AV18" s="254"/>
      <c r="AW18" s="253"/>
      <c r="AX18" s="254"/>
      <c r="AY18" s="432">
        <f t="shared" si="11"/>
        <v>0</v>
      </c>
      <c r="AZ18" s="570">
        <f t="shared" si="12"/>
        <v>0</v>
      </c>
      <c r="BA18" s="23">
        <f>'t1'!AR16</f>
        <v>0</v>
      </c>
    </row>
    <row r="19" spans="1:53" ht="14.25" customHeight="1" x14ac:dyDescent="0.2">
      <c r="A19" s="144" t="str">
        <f>'t1'!A17</f>
        <v>VETERINARI CON INC. DI STRUTTURA COMPLESSA (RAPP.ESCLUSIVO)</v>
      </c>
      <c r="B19" s="206" t="str">
        <f>'t1'!B17</f>
        <v>SD0E74</v>
      </c>
      <c r="C19" s="822">
        <f t="shared" si="13"/>
        <v>0</v>
      </c>
      <c r="D19" s="823">
        <f t="shared" si="14"/>
        <v>0</v>
      </c>
      <c r="E19" s="822">
        <f t="shared" si="15"/>
        <v>0</v>
      </c>
      <c r="F19" s="823">
        <f t="shared" si="16"/>
        <v>0</v>
      </c>
      <c r="G19" s="822">
        <f t="shared" si="1"/>
        <v>0</v>
      </c>
      <c r="H19" s="823">
        <f t="shared" si="2"/>
        <v>0</v>
      </c>
      <c r="I19" s="822">
        <f t="shared" si="17"/>
        <v>0</v>
      </c>
      <c r="J19" s="823">
        <f t="shared" si="18"/>
        <v>0</v>
      </c>
      <c r="K19" s="822">
        <f t="shared" si="19"/>
        <v>0</v>
      </c>
      <c r="L19" s="823">
        <f t="shared" si="20"/>
        <v>0</v>
      </c>
      <c r="M19" s="822">
        <f t="shared" si="21"/>
        <v>0</v>
      </c>
      <c r="N19" s="823">
        <f t="shared" si="22"/>
        <v>0</v>
      </c>
      <c r="O19" s="822">
        <f t="shared" si="23"/>
        <v>0</v>
      </c>
      <c r="P19" s="823">
        <f t="shared" si="24"/>
        <v>0</v>
      </c>
      <c r="Q19" s="822">
        <f t="shared" si="25"/>
        <v>0</v>
      </c>
      <c r="R19" s="823">
        <f t="shared" si="26"/>
        <v>0</v>
      </c>
      <c r="S19" s="822">
        <f t="shared" si="27"/>
        <v>0</v>
      </c>
      <c r="T19" s="823">
        <f t="shared" si="28"/>
        <v>0</v>
      </c>
      <c r="U19" s="822">
        <f t="shared" si="5"/>
        <v>0</v>
      </c>
      <c r="V19" s="823">
        <f t="shared" si="6"/>
        <v>0</v>
      </c>
      <c r="W19" s="822">
        <f t="shared" si="7"/>
        <v>0</v>
      </c>
      <c r="X19" s="823">
        <f t="shared" si="8"/>
        <v>0</v>
      </c>
      <c r="Y19" s="432">
        <f t="shared" si="9"/>
        <v>0</v>
      </c>
      <c r="Z19" s="570">
        <f t="shared" si="10"/>
        <v>0</v>
      </c>
      <c r="AA19" s="23">
        <f>'t1'!M17</f>
        <v>0</v>
      </c>
      <c r="AC19" s="253"/>
      <c r="AD19" s="254"/>
      <c r="AE19" s="253"/>
      <c r="AF19" s="254"/>
      <c r="AG19" s="253"/>
      <c r="AH19" s="254"/>
      <c r="AI19" s="253"/>
      <c r="AJ19" s="254"/>
      <c r="AK19" s="253"/>
      <c r="AL19" s="254"/>
      <c r="AM19" s="253"/>
      <c r="AN19" s="254"/>
      <c r="AO19" s="253"/>
      <c r="AP19" s="254"/>
      <c r="AQ19" s="253"/>
      <c r="AR19" s="254"/>
      <c r="AS19" s="253"/>
      <c r="AT19" s="254"/>
      <c r="AU19" s="253"/>
      <c r="AV19" s="254"/>
      <c r="AW19" s="253"/>
      <c r="AX19" s="254"/>
      <c r="AY19" s="432">
        <f t="shared" si="11"/>
        <v>0</v>
      </c>
      <c r="AZ19" s="570">
        <f t="shared" si="12"/>
        <v>0</v>
      </c>
      <c r="BA19" s="23">
        <f>'t1'!AR17</f>
        <v>0</v>
      </c>
    </row>
    <row r="20" spans="1:53" ht="14.25" customHeight="1" x14ac:dyDescent="0.2">
      <c r="A20" s="144" t="str">
        <f>'t1'!A18</f>
        <v>VETERINARI CON INC. DI STRUTTURA COMPLESSA (RAPP. NON ESCL.)</v>
      </c>
      <c r="B20" s="206" t="str">
        <f>'t1'!B18</f>
        <v>SD0N74</v>
      </c>
      <c r="C20" s="822">
        <f t="shared" si="13"/>
        <v>0</v>
      </c>
      <c r="D20" s="823">
        <f t="shared" si="14"/>
        <v>0</v>
      </c>
      <c r="E20" s="822">
        <f t="shared" si="15"/>
        <v>0</v>
      </c>
      <c r="F20" s="823">
        <f t="shared" si="16"/>
        <v>0</v>
      </c>
      <c r="G20" s="822">
        <f t="shared" si="1"/>
        <v>0</v>
      </c>
      <c r="H20" s="823">
        <f t="shared" si="2"/>
        <v>0</v>
      </c>
      <c r="I20" s="822">
        <f t="shared" si="17"/>
        <v>0</v>
      </c>
      <c r="J20" s="823">
        <f t="shared" si="18"/>
        <v>0</v>
      </c>
      <c r="K20" s="822">
        <f t="shared" si="19"/>
        <v>0</v>
      </c>
      <c r="L20" s="823">
        <f t="shared" si="20"/>
        <v>0</v>
      </c>
      <c r="M20" s="822">
        <f t="shared" si="21"/>
        <v>0</v>
      </c>
      <c r="N20" s="823">
        <f t="shared" si="22"/>
        <v>0</v>
      </c>
      <c r="O20" s="822">
        <f t="shared" si="23"/>
        <v>0</v>
      </c>
      <c r="P20" s="823">
        <f t="shared" si="24"/>
        <v>0</v>
      </c>
      <c r="Q20" s="822">
        <f t="shared" si="25"/>
        <v>0</v>
      </c>
      <c r="R20" s="823">
        <f t="shared" si="26"/>
        <v>0</v>
      </c>
      <c r="S20" s="822">
        <f t="shared" si="27"/>
        <v>0</v>
      </c>
      <c r="T20" s="823">
        <f t="shared" si="28"/>
        <v>0</v>
      </c>
      <c r="U20" s="822">
        <f t="shared" si="5"/>
        <v>0</v>
      </c>
      <c r="V20" s="823">
        <f t="shared" si="6"/>
        <v>0</v>
      </c>
      <c r="W20" s="822">
        <f t="shared" si="7"/>
        <v>0</v>
      </c>
      <c r="X20" s="823">
        <f t="shared" si="8"/>
        <v>0</v>
      </c>
      <c r="Y20" s="432">
        <f t="shared" si="9"/>
        <v>0</v>
      </c>
      <c r="Z20" s="570">
        <f t="shared" si="10"/>
        <v>0</v>
      </c>
      <c r="AA20" s="23">
        <f>'t1'!M18</f>
        <v>0</v>
      </c>
      <c r="AC20" s="253"/>
      <c r="AD20" s="254"/>
      <c r="AE20" s="253"/>
      <c r="AF20" s="254"/>
      <c r="AG20" s="253"/>
      <c r="AH20" s="254"/>
      <c r="AI20" s="253"/>
      <c r="AJ20" s="254"/>
      <c r="AK20" s="253"/>
      <c r="AL20" s="254"/>
      <c r="AM20" s="253"/>
      <c r="AN20" s="254"/>
      <c r="AO20" s="253"/>
      <c r="AP20" s="254"/>
      <c r="AQ20" s="253"/>
      <c r="AR20" s="254"/>
      <c r="AS20" s="253"/>
      <c r="AT20" s="254"/>
      <c r="AU20" s="253"/>
      <c r="AV20" s="254"/>
      <c r="AW20" s="253"/>
      <c r="AX20" s="254"/>
      <c r="AY20" s="432">
        <f t="shared" si="11"/>
        <v>0</v>
      </c>
      <c r="AZ20" s="570">
        <f t="shared" si="12"/>
        <v>0</v>
      </c>
      <c r="BA20" s="23">
        <f>'t1'!AR18</f>
        <v>0</v>
      </c>
    </row>
    <row r="21" spans="1:53" ht="14.25" customHeight="1" x14ac:dyDescent="0.2">
      <c r="A21" s="144" t="str">
        <f>'t1'!A19</f>
        <v>VETERINARI CON INC. DI STRUTTURA SEMPLICE (RAPP. ESCLUSIVO)</v>
      </c>
      <c r="B21" s="206" t="str">
        <f>'t1'!B19</f>
        <v>SD0E73</v>
      </c>
      <c r="C21" s="822">
        <f t="shared" si="13"/>
        <v>0</v>
      </c>
      <c r="D21" s="823">
        <f t="shared" si="14"/>
        <v>0</v>
      </c>
      <c r="E21" s="822">
        <f t="shared" si="15"/>
        <v>0</v>
      </c>
      <c r="F21" s="823">
        <f t="shared" si="16"/>
        <v>0</v>
      </c>
      <c r="G21" s="822">
        <f t="shared" si="1"/>
        <v>0</v>
      </c>
      <c r="H21" s="823">
        <f t="shared" si="2"/>
        <v>0</v>
      </c>
      <c r="I21" s="822">
        <f t="shared" si="17"/>
        <v>0</v>
      </c>
      <c r="J21" s="823">
        <f t="shared" si="18"/>
        <v>0</v>
      </c>
      <c r="K21" s="822">
        <f t="shared" si="19"/>
        <v>0</v>
      </c>
      <c r="L21" s="823">
        <f t="shared" si="20"/>
        <v>0</v>
      </c>
      <c r="M21" s="822">
        <f t="shared" si="21"/>
        <v>0</v>
      </c>
      <c r="N21" s="823">
        <f t="shared" si="22"/>
        <v>0</v>
      </c>
      <c r="O21" s="822">
        <f t="shared" si="23"/>
        <v>0</v>
      </c>
      <c r="P21" s="823">
        <f t="shared" si="24"/>
        <v>0</v>
      </c>
      <c r="Q21" s="822">
        <f t="shared" si="25"/>
        <v>0</v>
      </c>
      <c r="R21" s="823">
        <f t="shared" si="26"/>
        <v>0</v>
      </c>
      <c r="S21" s="822">
        <f t="shared" si="27"/>
        <v>0</v>
      </c>
      <c r="T21" s="823">
        <f t="shared" si="28"/>
        <v>0</v>
      </c>
      <c r="U21" s="822">
        <f t="shared" si="5"/>
        <v>0</v>
      </c>
      <c r="V21" s="823">
        <f t="shared" si="6"/>
        <v>0</v>
      </c>
      <c r="W21" s="822">
        <f t="shared" si="7"/>
        <v>0</v>
      </c>
      <c r="X21" s="823">
        <f t="shared" si="8"/>
        <v>0</v>
      </c>
      <c r="Y21" s="432">
        <f t="shared" si="9"/>
        <v>0</v>
      </c>
      <c r="Z21" s="570">
        <f t="shared" si="10"/>
        <v>0</v>
      </c>
      <c r="AA21" s="23">
        <f>'t1'!M19</f>
        <v>0</v>
      </c>
      <c r="AC21" s="253"/>
      <c r="AD21" s="254"/>
      <c r="AE21" s="253"/>
      <c r="AF21" s="254"/>
      <c r="AG21" s="253"/>
      <c r="AH21" s="254"/>
      <c r="AI21" s="253"/>
      <c r="AJ21" s="254"/>
      <c r="AK21" s="253"/>
      <c r="AL21" s="254"/>
      <c r="AM21" s="253"/>
      <c r="AN21" s="254"/>
      <c r="AO21" s="253"/>
      <c r="AP21" s="254"/>
      <c r="AQ21" s="253"/>
      <c r="AR21" s="254"/>
      <c r="AS21" s="253"/>
      <c r="AT21" s="254"/>
      <c r="AU21" s="253"/>
      <c r="AV21" s="254"/>
      <c r="AW21" s="253"/>
      <c r="AX21" s="254"/>
      <c r="AY21" s="432">
        <f t="shared" si="11"/>
        <v>0</v>
      </c>
      <c r="AZ21" s="570">
        <f t="shared" si="12"/>
        <v>0</v>
      </c>
      <c r="BA21" s="23">
        <f>'t1'!AR19</f>
        <v>0</v>
      </c>
    </row>
    <row r="22" spans="1:53" ht="14.25" customHeight="1" x14ac:dyDescent="0.2">
      <c r="A22" s="144" t="str">
        <f>'t1'!A20</f>
        <v>VETERINARI CON INC. DI STRUTTURA SEMPLICE (RAPP. NON ESCL.)</v>
      </c>
      <c r="B22" s="206" t="str">
        <f>'t1'!B20</f>
        <v>SD0N73</v>
      </c>
      <c r="C22" s="822">
        <f t="shared" si="13"/>
        <v>0</v>
      </c>
      <c r="D22" s="823">
        <f t="shared" si="14"/>
        <v>0</v>
      </c>
      <c r="E22" s="822">
        <f t="shared" si="15"/>
        <v>0</v>
      </c>
      <c r="F22" s="823">
        <f t="shared" si="16"/>
        <v>0</v>
      </c>
      <c r="G22" s="822">
        <f t="shared" si="1"/>
        <v>0</v>
      </c>
      <c r="H22" s="823">
        <f t="shared" si="2"/>
        <v>0</v>
      </c>
      <c r="I22" s="822">
        <f t="shared" si="17"/>
        <v>0</v>
      </c>
      <c r="J22" s="823">
        <f t="shared" si="18"/>
        <v>0</v>
      </c>
      <c r="K22" s="822">
        <f t="shared" si="19"/>
        <v>0</v>
      </c>
      <c r="L22" s="823">
        <f t="shared" si="20"/>
        <v>0</v>
      </c>
      <c r="M22" s="822">
        <f t="shared" si="21"/>
        <v>0</v>
      </c>
      <c r="N22" s="823">
        <f t="shared" si="22"/>
        <v>0</v>
      </c>
      <c r="O22" s="822">
        <f t="shared" si="23"/>
        <v>0</v>
      </c>
      <c r="P22" s="823">
        <f t="shared" si="24"/>
        <v>0</v>
      </c>
      <c r="Q22" s="822">
        <f t="shared" si="25"/>
        <v>0</v>
      </c>
      <c r="R22" s="823">
        <f t="shared" si="26"/>
        <v>0</v>
      </c>
      <c r="S22" s="822">
        <f t="shared" si="27"/>
        <v>0</v>
      </c>
      <c r="T22" s="823">
        <f t="shared" si="28"/>
        <v>0</v>
      </c>
      <c r="U22" s="822">
        <f t="shared" si="5"/>
        <v>0</v>
      </c>
      <c r="V22" s="823">
        <f t="shared" si="6"/>
        <v>0</v>
      </c>
      <c r="W22" s="822">
        <f t="shared" si="7"/>
        <v>0</v>
      </c>
      <c r="X22" s="823">
        <f t="shared" si="8"/>
        <v>0</v>
      </c>
      <c r="Y22" s="432">
        <f t="shared" si="9"/>
        <v>0</v>
      </c>
      <c r="Z22" s="570">
        <f t="shared" si="10"/>
        <v>0</v>
      </c>
      <c r="AA22" s="23">
        <f>'t1'!M20</f>
        <v>0</v>
      </c>
      <c r="AC22" s="253"/>
      <c r="AD22" s="254"/>
      <c r="AE22" s="253"/>
      <c r="AF22" s="254"/>
      <c r="AG22" s="253"/>
      <c r="AH22" s="254"/>
      <c r="AI22" s="253"/>
      <c r="AJ22" s="254"/>
      <c r="AK22" s="253"/>
      <c r="AL22" s="254"/>
      <c r="AM22" s="253"/>
      <c r="AN22" s="254"/>
      <c r="AO22" s="253"/>
      <c r="AP22" s="254"/>
      <c r="AQ22" s="253"/>
      <c r="AR22" s="254"/>
      <c r="AS22" s="253"/>
      <c r="AT22" s="254"/>
      <c r="AU22" s="253"/>
      <c r="AV22" s="254"/>
      <c r="AW22" s="253"/>
      <c r="AX22" s="254"/>
      <c r="AY22" s="432">
        <f t="shared" si="11"/>
        <v>0</v>
      </c>
      <c r="AZ22" s="570">
        <f t="shared" si="12"/>
        <v>0</v>
      </c>
      <c r="BA22" s="23">
        <f>'t1'!AR20</f>
        <v>0</v>
      </c>
    </row>
    <row r="23" spans="1:53" ht="14.25" customHeight="1" x14ac:dyDescent="0.2">
      <c r="A23" s="144" t="str">
        <f>'t1'!A21</f>
        <v>VETERINARI CON ALTRI INCAR. PROF.LI (RAPP. ESCLUSIVO)</v>
      </c>
      <c r="B23" s="206" t="str">
        <f>'t1'!B21</f>
        <v>SD0A73</v>
      </c>
      <c r="C23" s="822">
        <f t="shared" si="13"/>
        <v>0</v>
      </c>
      <c r="D23" s="823">
        <f t="shared" si="14"/>
        <v>0</v>
      </c>
      <c r="E23" s="822">
        <f t="shared" si="15"/>
        <v>0</v>
      </c>
      <c r="F23" s="823">
        <f t="shared" si="16"/>
        <v>0</v>
      </c>
      <c r="G23" s="822">
        <f t="shared" si="1"/>
        <v>0</v>
      </c>
      <c r="H23" s="823">
        <f t="shared" si="2"/>
        <v>0</v>
      </c>
      <c r="I23" s="822">
        <f t="shared" si="17"/>
        <v>0</v>
      </c>
      <c r="J23" s="823">
        <f t="shared" si="18"/>
        <v>0</v>
      </c>
      <c r="K23" s="822">
        <f t="shared" si="19"/>
        <v>0</v>
      </c>
      <c r="L23" s="823">
        <f t="shared" si="20"/>
        <v>0</v>
      </c>
      <c r="M23" s="822">
        <f t="shared" si="21"/>
        <v>0</v>
      </c>
      <c r="N23" s="823">
        <f t="shared" si="22"/>
        <v>0</v>
      </c>
      <c r="O23" s="822">
        <f t="shared" si="23"/>
        <v>0</v>
      </c>
      <c r="P23" s="823">
        <f t="shared" si="24"/>
        <v>0</v>
      </c>
      <c r="Q23" s="822">
        <f t="shared" si="25"/>
        <v>0</v>
      </c>
      <c r="R23" s="823">
        <f t="shared" si="26"/>
        <v>0</v>
      </c>
      <c r="S23" s="822">
        <f t="shared" si="27"/>
        <v>0</v>
      </c>
      <c r="T23" s="823">
        <f t="shared" si="28"/>
        <v>0</v>
      </c>
      <c r="U23" s="822">
        <f t="shared" si="5"/>
        <v>0</v>
      </c>
      <c r="V23" s="823">
        <f t="shared" si="6"/>
        <v>0</v>
      </c>
      <c r="W23" s="822">
        <f t="shared" si="7"/>
        <v>0</v>
      </c>
      <c r="X23" s="823">
        <f t="shared" si="8"/>
        <v>0</v>
      </c>
      <c r="Y23" s="432">
        <f t="shared" si="9"/>
        <v>0</v>
      </c>
      <c r="Z23" s="570">
        <f t="shared" si="10"/>
        <v>0</v>
      </c>
      <c r="AA23" s="23">
        <f>'t1'!M21</f>
        <v>0</v>
      </c>
      <c r="AC23" s="253"/>
      <c r="AD23" s="254"/>
      <c r="AE23" s="253"/>
      <c r="AF23" s="254"/>
      <c r="AG23" s="253"/>
      <c r="AH23" s="254"/>
      <c r="AI23" s="253"/>
      <c r="AJ23" s="254"/>
      <c r="AK23" s="253"/>
      <c r="AL23" s="254"/>
      <c r="AM23" s="253"/>
      <c r="AN23" s="254"/>
      <c r="AO23" s="253"/>
      <c r="AP23" s="254"/>
      <c r="AQ23" s="253"/>
      <c r="AR23" s="254"/>
      <c r="AS23" s="253"/>
      <c r="AT23" s="254"/>
      <c r="AU23" s="253"/>
      <c r="AV23" s="254"/>
      <c r="AW23" s="253"/>
      <c r="AX23" s="254"/>
      <c r="AY23" s="432">
        <f t="shared" si="11"/>
        <v>0</v>
      </c>
      <c r="AZ23" s="570">
        <f t="shared" si="12"/>
        <v>0</v>
      </c>
      <c r="BA23" s="23">
        <f>'t1'!AR21</f>
        <v>0</v>
      </c>
    </row>
    <row r="24" spans="1:53" ht="14.25" customHeight="1" x14ac:dyDescent="0.2">
      <c r="A24" s="144" t="str">
        <f>'t1'!A22</f>
        <v>VETERINARI CON ALTRI INCAR. PROF.LI (RAPP. NON ESCL.)</v>
      </c>
      <c r="B24" s="206" t="str">
        <f>'t1'!B22</f>
        <v>SD0072</v>
      </c>
      <c r="C24" s="822">
        <f t="shared" si="13"/>
        <v>0</v>
      </c>
      <c r="D24" s="823">
        <f t="shared" si="14"/>
        <v>0</v>
      </c>
      <c r="E24" s="822">
        <f t="shared" si="15"/>
        <v>0</v>
      </c>
      <c r="F24" s="823">
        <f t="shared" si="16"/>
        <v>0</v>
      </c>
      <c r="G24" s="822">
        <f t="shared" si="1"/>
        <v>0</v>
      </c>
      <c r="H24" s="823">
        <f t="shared" si="2"/>
        <v>0</v>
      </c>
      <c r="I24" s="822">
        <f t="shared" si="17"/>
        <v>0</v>
      </c>
      <c r="J24" s="823">
        <f t="shared" si="18"/>
        <v>0</v>
      </c>
      <c r="K24" s="822">
        <f t="shared" si="19"/>
        <v>0</v>
      </c>
      <c r="L24" s="823">
        <f t="shared" si="20"/>
        <v>0</v>
      </c>
      <c r="M24" s="822">
        <f t="shared" si="21"/>
        <v>0</v>
      </c>
      <c r="N24" s="823">
        <f t="shared" si="22"/>
        <v>0</v>
      </c>
      <c r="O24" s="822">
        <f t="shared" si="23"/>
        <v>0</v>
      </c>
      <c r="P24" s="823">
        <f t="shared" si="24"/>
        <v>0</v>
      </c>
      <c r="Q24" s="822">
        <f t="shared" si="25"/>
        <v>0</v>
      </c>
      <c r="R24" s="823">
        <f t="shared" si="26"/>
        <v>0</v>
      </c>
      <c r="S24" s="822">
        <f t="shared" si="27"/>
        <v>0</v>
      </c>
      <c r="T24" s="823">
        <f t="shared" si="28"/>
        <v>0</v>
      </c>
      <c r="U24" s="822">
        <f t="shared" si="5"/>
        <v>0</v>
      </c>
      <c r="V24" s="823">
        <f t="shared" si="6"/>
        <v>0</v>
      </c>
      <c r="W24" s="822">
        <f t="shared" si="7"/>
        <v>0</v>
      </c>
      <c r="X24" s="823">
        <f t="shared" si="8"/>
        <v>0</v>
      </c>
      <c r="Y24" s="432">
        <f t="shared" si="9"/>
        <v>0</v>
      </c>
      <c r="Z24" s="570">
        <f t="shared" si="10"/>
        <v>0</v>
      </c>
      <c r="AA24" s="23">
        <f>'t1'!M22</f>
        <v>0</v>
      </c>
      <c r="AC24" s="253"/>
      <c r="AD24" s="254"/>
      <c r="AE24" s="253"/>
      <c r="AF24" s="254"/>
      <c r="AG24" s="253"/>
      <c r="AH24" s="254"/>
      <c r="AI24" s="253"/>
      <c r="AJ24" s="254"/>
      <c r="AK24" s="253"/>
      <c r="AL24" s="254"/>
      <c r="AM24" s="253"/>
      <c r="AN24" s="254"/>
      <c r="AO24" s="253"/>
      <c r="AP24" s="254"/>
      <c r="AQ24" s="253"/>
      <c r="AR24" s="254"/>
      <c r="AS24" s="253"/>
      <c r="AT24" s="254"/>
      <c r="AU24" s="253"/>
      <c r="AV24" s="254"/>
      <c r="AW24" s="253"/>
      <c r="AX24" s="254"/>
      <c r="AY24" s="432">
        <f t="shared" si="11"/>
        <v>0</v>
      </c>
      <c r="AZ24" s="570">
        <f t="shared" si="12"/>
        <v>0</v>
      </c>
      <c r="BA24" s="23">
        <f>'t1'!AR22</f>
        <v>0</v>
      </c>
    </row>
    <row r="25" spans="1:53" ht="14.25" customHeight="1" x14ac:dyDescent="0.2">
      <c r="A25" s="144" t="str">
        <f>'t1'!A23</f>
        <v>VETERINARI A T. DETERMINATO (ART. 15-SEPTIES D.LGS. 502/92)</v>
      </c>
      <c r="B25" s="206" t="str">
        <f>'t1'!B23</f>
        <v>SD0598</v>
      </c>
      <c r="C25" s="822">
        <f t="shared" si="13"/>
        <v>0</v>
      </c>
      <c r="D25" s="823">
        <f t="shared" si="14"/>
        <v>0</v>
      </c>
      <c r="E25" s="822">
        <f t="shared" si="15"/>
        <v>0</v>
      </c>
      <c r="F25" s="823">
        <f t="shared" si="16"/>
        <v>0</v>
      </c>
      <c r="G25" s="822">
        <f t="shared" si="1"/>
        <v>0</v>
      </c>
      <c r="H25" s="823">
        <f t="shared" si="2"/>
        <v>0</v>
      </c>
      <c r="I25" s="822">
        <f t="shared" si="17"/>
        <v>0</v>
      </c>
      <c r="J25" s="823">
        <f t="shared" si="18"/>
        <v>0</v>
      </c>
      <c r="K25" s="822">
        <f t="shared" si="19"/>
        <v>0</v>
      </c>
      <c r="L25" s="823">
        <f t="shared" si="20"/>
        <v>0</v>
      </c>
      <c r="M25" s="822">
        <f t="shared" si="21"/>
        <v>0</v>
      </c>
      <c r="N25" s="823">
        <f t="shared" si="22"/>
        <v>0</v>
      </c>
      <c r="O25" s="822">
        <f t="shared" si="23"/>
        <v>0</v>
      </c>
      <c r="P25" s="823">
        <f t="shared" si="24"/>
        <v>0</v>
      </c>
      <c r="Q25" s="822">
        <f t="shared" si="25"/>
        <v>0</v>
      </c>
      <c r="R25" s="823">
        <f t="shared" si="26"/>
        <v>0</v>
      </c>
      <c r="S25" s="822">
        <f t="shared" si="27"/>
        <v>0</v>
      </c>
      <c r="T25" s="823">
        <f t="shared" si="28"/>
        <v>0</v>
      </c>
      <c r="U25" s="822">
        <f t="shared" si="5"/>
        <v>0</v>
      </c>
      <c r="V25" s="823">
        <f t="shared" si="6"/>
        <v>0</v>
      </c>
      <c r="W25" s="822">
        <f t="shared" si="7"/>
        <v>0</v>
      </c>
      <c r="X25" s="823">
        <f t="shared" si="8"/>
        <v>0</v>
      </c>
      <c r="Y25" s="432">
        <f t="shared" si="9"/>
        <v>0</v>
      </c>
      <c r="Z25" s="570">
        <f t="shared" si="10"/>
        <v>0</v>
      </c>
      <c r="AA25" s="23">
        <f>'t1'!M23</f>
        <v>0</v>
      </c>
      <c r="AC25" s="253"/>
      <c r="AD25" s="254"/>
      <c r="AE25" s="253"/>
      <c r="AF25" s="254"/>
      <c r="AG25" s="253"/>
      <c r="AH25" s="254"/>
      <c r="AI25" s="253"/>
      <c r="AJ25" s="254"/>
      <c r="AK25" s="253"/>
      <c r="AL25" s="254"/>
      <c r="AM25" s="253"/>
      <c r="AN25" s="254"/>
      <c r="AO25" s="253"/>
      <c r="AP25" s="254"/>
      <c r="AQ25" s="253"/>
      <c r="AR25" s="254"/>
      <c r="AS25" s="253"/>
      <c r="AT25" s="254"/>
      <c r="AU25" s="253"/>
      <c r="AV25" s="254"/>
      <c r="AW25" s="253"/>
      <c r="AX25" s="254"/>
      <c r="AY25" s="432">
        <f t="shared" si="11"/>
        <v>0</v>
      </c>
      <c r="AZ25" s="570">
        <f t="shared" si="12"/>
        <v>0</v>
      </c>
      <c r="BA25" s="23">
        <f>'t1'!AR23</f>
        <v>0</v>
      </c>
    </row>
    <row r="26" spans="1:53" ht="14.25" customHeight="1" x14ac:dyDescent="0.2">
      <c r="A26" s="144" t="str">
        <f>'t1'!A24</f>
        <v>ODONTOIATRI CON INC. DI STRUTTURA COMPLESSA (RAPP. ESCL.)</v>
      </c>
      <c r="B26" s="206" t="str">
        <f>'t1'!B24</f>
        <v>SD0E49</v>
      </c>
      <c r="C26" s="822">
        <f t="shared" si="13"/>
        <v>0</v>
      </c>
      <c r="D26" s="823">
        <f t="shared" si="14"/>
        <v>0</v>
      </c>
      <c r="E26" s="822">
        <f t="shared" si="15"/>
        <v>0</v>
      </c>
      <c r="F26" s="823">
        <f t="shared" si="16"/>
        <v>0</v>
      </c>
      <c r="G26" s="822">
        <f t="shared" si="1"/>
        <v>0</v>
      </c>
      <c r="H26" s="823">
        <f t="shared" si="2"/>
        <v>0</v>
      </c>
      <c r="I26" s="822">
        <f t="shared" si="17"/>
        <v>0</v>
      </c>
      <c r="J26" s="823">
        <f t="shared" si="18"/>
        <v>0</v>
      </c>
      <c r="K26" s="822">
        <f t="shared" si="19"/>
        <v>0</v>
      </c>
      <c r="L26" s="823">
        <f t="shared" si="20"/>
        <v>0</v>
      </c>
      <c r="M26" s="822">
        <f t="shared" si="21"/>
        <v>0</v>
      </c>
      <c r="N26" s="823">
        <f t="shared" si="22"/>
        <v>0</v>
      </c>
      <c r="O26" s="822">
        <f t="shared" si="23"/>
        <v>0</v>
      </c>
      <c r="P26" s="823">
        <f t="shared" si="24"/>
        <v>0</v>
      </c>
      <c r="Q26" s="822">
        <f t="shared" si="25"/>
        <v>0</v>
      </c>
      <c r="R26" s="823">
        <f t="shared" si="26"/>
        <v>0</v>
      </c>
      <c r="S26" s="822">
        <f t="shared" si="27"/>
        <v>0</v>
      </c>
      <c r="T26" s="823">
        <f t="shared" si="28"/>
        <v>0</v>
      </c>
      <c r="U26" s="822">
        <f t="shared" si="5"/>
        <v>0</v>
      </c>
      <c r="V26" s="823">
        <f t="shared" si="6"/>
        <v>0</v>
      </c>
      <c r="W26" s="822">
        <f t="shared" si="7"/>
        <v>0</v>
      </c>
      <c r="X26" s="823">
        <f t="shared" si="8"/>
        <v>0</v>
      </c>
      <c r="Y26" s="432">
        <f t="shared" si="9"/>
        <v>0</v>
      </c>
      <c r="Z26" s="570">
        <f t="shared" si="10"/>
        <v>0</v>
      </c>
      <c r="AA26" s="23">
        <f>'t1'!M24</f>
        <v>0</v>
      </c>
      <c r="AC26" s="253"/>
      <c r="AD26" s="254"/>
      <c r="AE26" s="253"/>
      <c r="AF26" s="254"/>
      <c r="AG26" s="253"/>
      <c r="AH26" s="254"/>
      <c r="AI26" s="253"/>
      <c r="AJ26" s="254"/>
      <c r="AK26" s="253"/>
      <c r="AL26" s="254"/>
      <c r="AM26" s="253"/>
      <c r="AN26" s="254"/>
      <c r="AO26" s="253"/>
      <c r="AP26" s="254"/>
      <c r="AQ26" s="253"/>
      <c r="AR26" s="254"/>
      <c r="AS26" s="253"/>
      <c r="AT26" s="254"/>
      <c r="AU26" s="253"/>
      <c r="AV26" s="254"/>
      <c r="AW26" s="253"/>
      <c r="AX26" s="254"/>
      <c r="AY26" s="432">
        <f t="shared" si="11"/>
        <v>0</v>
      </c>
      <c r="AZ26" s="570">
        <f t="shared" si="12"/>
        <v>0</v>
      </c>
      <c r="BA26" s="23">
        <f>'t1'!AR24</f>
        <v>0</v>
      </c>
    </row>
    <row r="27" spans="1:53" ht="14.25" customHeight="1" x14ac:dyDescent="0.2">
      <c r="A27" s="144" t="str">
        <f>'t1'!A25</f>
        <v>ODONTOIATRI CON INC. DI STRUTTURA COMPLESSA (RAPP. NON ESCL.</v>
      </c>
      <c r="B27" s="206" t="str">
        <f>'t1'!B25</f>
        <v>SD0N49</v>
      </c>
      <c r="C27" s="822">
        <f t="shared" si="13"/>
        <v>0</v>
      </c>
      <c r="D27" s="823">
        <f t="shared" si="14"/>
        <v>0</v>
      </c>
      <c r="E27" s="822">
        <f t="shared" si="15"/>
        <v>0</v>
      </c>
      <c r="F27" s="823">
        <f t="shared" si="16"/>
        <v>0</v>
      </c>
      <c r="G27" s="822">
        <f t="shared" si="1"/>
        <v>0</v>
      </c>
      <c r="H27" s="823">
        <f t="shared" si="2"/>
        <v>0</v>
      </c>
      <c r="I27" s="822">
        <f t="shared" si="17"/>
        <v>0</v>
      </c>
      <c r="J27" s="823">
        <f t="shared" si="18"/>
        <v>0</v>
      </c>
      <c r="K27" s="822">
        <f t="shared" si="19"/>
        <v>0</v>
      </c>
      <c r="L27" s="823">
        <f t="shared" si="20"/>
        <v>0</v>
      </c>
      <c r="M27" s="822">
        <f t="shared" si="21"/>
        <v>0</v>
      </c>
      <c r="N27" s="823">
        <f t="shared" si="22"/>
        <v>0</v>
      </c>
      <c r="O27" s="822">
        <f t="shared" si="23"/>
        <v>0</v>
      </c>
      <c r="P27" s="823">
        <f t="shared" si="24"/>
        <v>0</v>
      </c>
      <c r="Q27" s="822">
        <f t="shared" si="25"/>
        <v>0</v>
      </c>
      <c r="R27" s="823">
        <f t="shared" si="26"/>
        <v>0</v>
      </c>
      <c r="S27" s="822">
        <f t="shared" si="27"/>
        <v>0</v>
      </c>
      <c r="T27" s="823">
        <f t="shared" si="28"/>
        <v>0</v>
      </c>
      <c r="U27" s="822">
        <f t="shared" si="5"/>
        <v>0</v>
      </c>
      <c r="V27" s="823">
        <f t="shared" si="6"/>
        <v>0</v>
      </c>
      <c r="W27" s="822">
        <f t="shared" si="7"/>
        <v>0</v>
      </c>
      <c r="X27" s="823">
        <f t="shared" si="8"/>
        <v>0</v>
      </c>
      <c r="Y27" s="432">
        <f t="shared" si="9"/>
        <v>0</v>
      </c>
      <c r="Z27" s="570">
        <f t="shared" si="10"/>
        <v>0</v>
      </c>
      <c r="AA27" s="23">
        <f>'t1'!M25</f>
        <v>0</v>
      </c>
      <c r="AC27" s="253"/>
      <c r="AD27" s="254"/>
      <c r="AE27" s="253"/>
      <c r="AF27" s="254"/>
      <c r="AG27" s="253"/>
      <c r="AH27" s="254"/>
      <c r="AI27" s="253"/>
      <c r="AJ27" s="254"/>
      <c r="AK27" s="253"/>
      <c r="AL27" s="254"/>
      <c r="AM27" s="253"/>
      <c r="AN27" s="254"/>
      <c r="AO27" s="253"/>
      <c r="AP27" s="254"/>
      <c r="AQ27" s="253"/>
      <c r="AR27" s="254"/>
      <c r="AS27" s="253"/>
      <c r="AT27" s="254"/>
      <c r="AU27" s="253"/>
      <c r="AV27" s="254"/>
      <c r="AW27" s="253"/>
      <c r="AX27" s="254"/>
      <c r="AY27" s="432">
        <f t="shared" si="11"/>
        <v>0</v>
      </c>
      <c r="AZ27" s="570">
        <f t="shared" si="12"/>
        <v>0</v>
      </c>
      <c r="BA27" s="23">
        <f>'t1'!AR25</f>
        <v>0</v>
      </c>
    </row>
    <row r="28" spans="1:53" ht="14.25" customHeight="1" x14ac:dyDescent="0.2">
      <c r="A28" s="144" t="str">
        <f>'t1'!A26</f>
        <v>ODONTOIATRI CON INC. DI STRUTTURA SEMPLICE (RAPP. ESCLUSIVO)</v>
      </c>
      <c r="B28" s="206" t="str">
        <f>'t1'!B26</f>
        <v>SD0E48</v>
      </c>
      <c r="C28" s="822">
        <f t="shared" si="13"/>
        <v>0</v>
      </c>
      <c r="D28" s="823">
        <f t="shared" si="14"/>
        <v>0</v>
      </c>
      <c r="E28" s="822">
        <f t="shared" si="15"/>
        <v>0</v>
      </c>
      <c r="F28" s="823">
        <f t="shared" si="16"/>
        <v>0</v>
      </c>
      <c r="G28" s="822">
        <f t="shared" si="1"/>
        <v>0</v>
      </c>
      <c r="H28" s="823">
        <f t="shared" si="2"/>
        <v>0</v>
      </c>
      <c r="I28" s="822">
        <f t="shared" si="17"/>
        <v>0</v>
      </c>
      <c r="J28" s="823">
        <f t="shared" si="18"/>
        <v>0</v>
      </c>
      <c r="K28" s="822">
        <f t="shared" si="19"/>
        <v>0</v>
      </c>
      <c r="L28" s="823">
        <f t="shared" si="20"/>
        <v>0</v>
      </c>
      <c r="M28" s="822">
        <f t="shared" si="21"/>
        <v>0</v>
      </c>
      <c r="N28" s="823">
        <f t="shared" si="22"/>
        <v>0</v>
      </c>
      <c r="O28" s="822">
        <f t="shared" si="23"/>
        <v>0</v>
      </c>
      <c r="P28" s="823">
        <f t="shared" si="24"/>
        <v>0</v>
      </c>
      <c r="Q28" s="822">
        <f t="shared" si="25"/>
        <v>0</v>
      </c>
      <c r="R28" s="823">
        <f t="shared" si="26"/>
        <v>0</v>
      </c>
      <c r="S28" s="822">
        <f t="shared" si="27"/>
        <v>0</v>
      </c>
      <c r="T28" s="823">
        <f t="shared" si="28"/>
        <v>0</v>
      </c>
      <c r="U28" s="822">
        <f t="shared" si="5"/>
        <v>0</v>
      </c>
      <c r="V28" s="823">
        <f t="shared" si="6"/>
        <v>0</v>
      </c>
      <c r="W28" s="822">
        <f t="shared" si="7"/>
        <v>0</v>
      </c>
      <c r="X28" s="823">
        <f t="shared" si="8"/>
        <v>0</v>
      </c>
      <c r="Y28" s="432">
        <f t="shared" si="9"/>
        <v>0</v>
      </c>
      <c r="Z28" s="570">
        <f t="shared" si="10"/>
        <v>0</v>
      </c>
      <c r="AA28" s="23">
        <f>'t1'!M26</f>
        <v>0</v>
      </c>
      <c r="AC28" s="253"/>
      <c r="AD28" s="254"/>
      <c r="AE28" s="253"/>
      <c r="AF28" s="254"/>
      <c r="AG28" s="253"/>
      <c r="AH28" s="254"/>
      <c r="AI28" s="253"/>
      <c r="AJ28" s="254"/>
      <c r="AK28" s="253"/>
      <c r="AL28" s="254"/>
      <c r="AM28" s="253"/>
      <c r="AN28" s="254"/>
      <c r="AO28" s="253"/>
      <c r="AP28" s="254"/>
      <c r="AQ28" s="253"/>
      <c r="AR28" s="254"/>
      <c r="AS28" s="253"/>
      <c r="AT28" s="254"/>
      <c r="AU28" s="253"/>
      <c r="AV28" s="254"/>
      <c r="AW28" s="253"/>
      <c r="AX28" s="254"/>
      <c r="AY28" s="432">
        <f t="shared" si="11"/>
        <v>0</v>
      </c>
      <c r="AZ28" s="570">
        <f t="shared" si="12"/>
        <v>0</v>
      </c>
      <c r="BA28" s="23">
        <f>'t1'!AR26</f>
        <v>0</v>
      </c>
    </row>
    <row r="29" spans="1:53" ht="14.25" customHeight="1" x14ac:dyDescent="0.2">
      <c r="A29" s="144" t="str">
        <f>'t1'!A27</f>
        <v>ODONTOIATRI CON INC. DI STRUTTURA SEMPLICE (RAPP. NON ESCL.)</v>
      </c>
      <c r="B29" s="206" t="str">
        <f>'t1'!B27</f>
        <v>SD0N48</v>
      </c>
      <c r="C29" s="822">
        <f t="shared" si="13"/>
        <v>0</v>
      </c>
      <c r="D29" s="823">
        <f t="shared" si="14"/>
        <v>0</v>
      </c>
      <c r="E29" s="822">
        <f t="shared" si="15"/>
        <v>0</v>
      </c>
      <c r="F29" s="823">
        <f t="shared" si="16"/>
        <v>0</v>
      </c>
      <c r="G29" s="822">
        <f t="shared" si="1"/>
        <v>0</v>
      </c>
      <c r="H29" s="823">
        <f t="shared" si="2"/>
        <v>0</v>
      </c>
      <c r="I29" s="822">
        <f t="shared" si="17"/>
        <v>0</v>
      </c>
      <c r="J29" s="823">
        <f t="shared" si="18"/>
        <v>0</v>
      </c>
      <c r="K29" s="822">
        <f t="shared" si="19"/>
        <v>0</v>
      </c>
      <c r="L29" s="823">
        <f t="shared" si="20"/>
        <v>0</v>
      </c>
      <c r="M29" s="822">
        <f t="shared" si="21"/>
        <v>0</v>
      </c>
      <c r="N29" s="823">
        <f t="shared" si="22"/>
        <v>0</v>
      </c>
      <c r="O29" s="822">
        <f t="shared" si="23"/>
        <v>0</v>
      </c>
      <c r="P29" s="823">
        <f t="shared" si="24"/>
        <v>0</v>
      </c>
      <c r="Q29" s="822">
        <f t="shared" si="25"/>
        <v>0</v>
      </c>
      <c r="R29" s="823">
        <f t="shared" si="26"/>
        <v>0</v>
      </c>
      <c r="S29" s="822">
        <f t="shared" si="27"/>
        <v>0</v>
      </c>
      <c r="T29" s="823">
        <f t="shared" si="28"/>
        <v>0</v>
      </c>
      <c r="U29" s="822">
        <f t="shared" si="5"/>
        <v>0</v>
      </c>
      <c r="V29" s="823">
        <f t="shared" si="6"/>
        <v>0</v>
      </c>
      <c r="W29" s="822">
        <f t="shared" si="7"/>
        <v>0</v>
      </c>
      <c r="X29" s="823">
        <f t="shared" si="8"/>
        <v>0</v>
      </c>
      <c r="Y29" s="432">
        <f t="shared" si="9"/>
        <v>0</v>
      </c>
      <c r="Z29" s="570">
        <f t="shared" si="10"/>
        <v>0</v>
      </c>
      <c r="AA29" s="23">
        <f>'t1'!M27</f>
        <v>0</v>
      </c>
      <c r="AC29" s="253"/>
      <c r="AD29" s="254"/>
      <c r="AE29" s="253"/>
      <c r="AF29" s="254"/>
      <c r="AG29" s="253"/>
      <c r="AH29" s="254"/>
      <c r="AI29" s="253"/>
      <c r="AJ29" s="254"/>
      <c r="AK29" s="253"/>
      <c r="AL29" s="254"/>
      <c r="AM29" s="253"/>
      <c r="AN29" s="254"/>
      <c r="AO29" s="253"/>
      <c r="AP29" s="254"/>
      <c r="AQ29" s="253"/>
      <c r="AR29" s="254"/>
      <c r="AS29" s="253"/>
      <c r="AT29" s="254"/>
      <c r="AU29" s="253"/>
      <c r="AV29" s="254"/>
      <c r="AW29" s="253"/>
      <c r="AX29" s="254"/>
      <c r="AY29" s="432">
        <f t="shared" si="11"/>
        <v>0</v>
      </c>
      <c r="AZ29" s="570">
        <f t="shared" si="12"/>
        <v>0</v>
      </c>
      <c r="BA29" s="23">
        <f>'t1'!AR27</f>
        <v>0</v>
      </c>
    </row>
    <row r="30" spans="1:53" ht="14.25" customHeight="1" x14ac:dyDescent="0.2">
      <c r="A30" s="144" t="str">
        <f>'t1'!A28</f>
        <v>ODONTOIATRI CON ALTRI INCAR. PROF.LI (RAPP. ESCLUSIVO)</v>
      </c>
      <c r="B30" s="206" t="str">
        <f>'t1'!B28</f>
        <v>SD0A48</v>
      </c>
      <c r="C30" s="822">
        <f t="shared" si="13"/>
        <v>0</v>
      </c>
      <c r="D30" s="823">
        <f t="shared" si="14"/>
        <v>0</v>
      </c>
      <c r="E30" s="822">
        <f t="shared" si="15"/>
        <v>0</v>
      </c>
      <c r="F30" s="823">
        <f t="shared" si="16"/>
        <v>0</v>
      </c>
      <c r="G30" s="822">
        <f t="shared" si="1"/>
        <v>0</v>
      </c>
      <c r="H30" s="823">
        <f t="shared" si="2"/>
        <v>0</v>
      </c>
      <c r="I30" s="822">
        <f t="shared" si="17"/>
        <v>0</v>
      </c>
      <c r="J30" s="823">
        <f t="shared" si="18"/>
        <v>0</v>
      </c>
      <c r="K30" s="822">
        <f t="shared" si="19"/>
        <v>0</v>
      </c>
      <c r="L30" s="823">
        <f t="shared" si="20"/>
        <v>0</v>
      </c>
      <c r="M30" s="822">
        <f t="shared" si="21"/>
        <v>0</v>
      </c>
      <c r="N30" s="823">
        <f t="shared" si="22"/>
        <v>0</v>
      </c>
      <c r="O30" s="822">
        <f t="shared" si="23"/>
        <v>0</v>
      </c>
      <c r="P30" s="823">
        <f t="shared" si="24"/>
        <v>0</v>
      </c>
      <c r="Q30" s="822">
        <f t="shared" si="25"/>
        <v>0</v>
      </c>
      <c r="R30" s="823">
        <f t="shared" si="26"/>
        <v>0</v>
      </c>
      <c r="S30" s="822">
        <f t="shared" si="27"/>
        <v>0</v>
      </c>
      <c r="T30" s="823">
        <f t="shared" si="28"/>
        <v>0</v>
      </c>
      <c r="U30" s="822">
        <f t="shared" si="5"/>
        <v>0</v>
      </c>
      <c r="V30" s="823">
        <f t="shared" si="6"/>
        <v>0</v>
      </c>
      <c r="W30" s="822">
        <f t="shared" si="7"/>
        <v>0</v>
      </c>
      <c r="X30" s="823">
        <f t="shared" si="8"/>
        <v>0</v>
      </c>
      <c r="Y30" s="432">
        <f t="shared" si="9"/>
        <v>0</v>
      </c>
      <c r="Z30" s="570">
        <f t="shared" si="10"/>
        <v>0</v>
      </c>
      <c r="AA30" s="23">
        <f>'t1'!M28</f>
        <v>0</v>
      </c>
      <c r="AC30" s="253"/>
      <c r="AD30" s="254"/>
      <c r="AE30" s="253"/>
      <c r="AF30" s="254"/>
      <c r="AG30" s="253"/>
      <c r="AH30" s="254"/>
      <c r="AI30" s="253"/>
      <c r="AJ30" s="254"/>
      <c r="AK30" s="253"/>
      <c r="AL30" s="254"/>
      <c r="AM30" s="253"/>
      <c r="AN30" s="254"/>
      <c r="AO30" s="253"/>
      <c r="AP30" s="254"/>
      <c r="AQ30" s="253"/>
      <c r="AR30" s="254"/>
      <c r="AS30" s="253"/>
      <c r="AT30" s="254"/>
      <c r="AU30" s="253"/>
      <c r="AV30" s="254"/>
      <c r="AW30" s="253"/>
      <c r="AX30" s="254"/>
      <c r="AY30" s="432">
        <f t="shared" si="11"/>
        <v>0</v>
      </c>
      <c r="AZ30" s="570">
        <f t="shared" si="12"/>
        <v>0</v>
      </c>
      <c r="BA30" s="23">
        <f>'t1'!AR28</f>
        <v>0</v>
      </c>
    </row>
    <row r="31" spans="1:53" ht="14.25" customHeight="1" x14ac:dyDescent="0.2">
      <c r="A31" s="144" t="str">
        <f>'t1'!A29</f>
        <v>ODONTOIATRI CON ALTRI INCAR. PROF.LI (RAPP. NON ESCL.)</v>
      </c>
      <c r="B31" s="206" t="str">
        <f>'t1'!B29</f>
        <v>SD0047</v>
      </c>
      <c r="C31" s="822">
        <f t="shared" si="13"/>
        <v>0</v>
      </c>
      <c r="D31" s="823">
        <f t="shared" si="14"/>
        <v>0</v>
      </c>
      <c r="E31" s="822">
        <f t="shared" si="15"/>
        <v>0</v>
      </c>
      <c r="F31" s="823">
        <f t="shared" si="16"/>
        <v>0</v>
      </c>
      <c r="G31" s="822">
        <f t="shared" si="1"/>
        <v>0</v>
      </c>
      <c r="H31" s="823">
        <f t="shared" si="2"/>
        <v>0</v>
      </c>
      <c r="I31" s="822">
        <f t="shared" si="17"/>
        <v>0</v>
      </c>
      <c r="J31" s="823">
        <f t="shared" si="18"/>
        <v>0</v>
      </c>
      <c r="K31" s="822">
        <f t="shared" si="19"/>
        <v>0</v>
      </c>
      <c r="L31" s="823">
        <f t="shared" si="20"/>
        <v>0</v>
      </c>
      <c r="M31" s="822">
        <f t="shared" si="21"/>
        <v>0</v>
      </c>
      <c r="N31" s="823">
        <f t="shared" si="22"/>
        <v>0</v>
      </c>
      <c r="O31" s="822">
        <f t="shared" si="23"/>
        <v>0</v>
      </c>
      <c r="P31" s="823">
        <f t="shared" si="24"/>
        <v>0</v>
      </c>
      <c r="Q31" s="822">
        <f t="shared" si="25"/>
        <v>0</v>
      </c>
      <c r="R31" s="823">
        <f t="shared" si="26"/>
        <v>0</v>
      </c>
      <c r="S31" s="822">
        <f t="shared" si="27"/>
        <v>0</v>
      </c>
      <c r="T31" s="823">
        <f t="shared" si="28"/>
        <v>0</v>
      </c>
      <c r="U31" s="822">
        <f t="shared" si="5"/>
        <v>0</v>
      </c>
      <c r="V31" s="823">
        <f t="shared" si="6"/>
        <v>0</v>
      </c>
      <c r="W31" s="822">
        <f t="shared" si="7"/>
        <v>0</v>
      </c>
      <c r="X31" s="823">
        <f t="shared" si="8"/>
        <v>0</v>
      </c>
      <c r="Y31" s="432">
        <f t="shared" si="9"/>
        <v>0</v>
      </c>
      <c r="Z31" s="570">
        <f t="shared" si="10"/>
        <v>0</v>
      </c>
      <c r="AA31" s="23">
        <f>'t1'!M29</f>
        <v>0</v>
      </c>
      <c r="AC31" s="253"/>
      <c r="AD31" s="254"/>
      <c r="AE31" s="253"/>
      <c r="AF31" s="254"/>
      <c r="AG31" s="253"/>
      <c r="AH31" s="254"/>
      <c r="AI31" s="253"/>
      <c r="AJ31" s="254"/>
      <c r="AK31" s="253"/>
      <c r="AL31" s="254"/>
      <c r="AM31" s="253"/>
      <c r="AN31" s="254"/>
      <c r="AO31" s="253"/>
      <c r="AP31" s="254"/>
      <c r="AQ31" s="253"/>
      <c r="AR31" s="254"/>
      <c r="AS31" s="253"/>
      <c r="AT31" s="254"/>
      <c r="AU31" s="253"/>
      <c r="AV31" s="254"/>
      <c r="AW31" s="253"/>
      <c r="AX31" s="254"/>
      <c r="AY31" s="432">
        <f t="shared" si="11"/>
        <v>0</v>
      </c>
      <c r="AZ31" s="570">
        <f t="shared" si="12"/>
        <v>0</v>
      </c>
      <c r="BA31" s="23">
        <f>'t1'!AR29</f>
        <v>0</v>
      </c>
    </row>
    <row r="32" spans="1:53" ht="14.25" customHeight="1" x14ac:dyDescent="0.2">
      <c r="A32" s="144" t="str">
        <f>'t1'!A30</f>
        <v>ODONTOIATRI A T. DETERMINATO (ART. 15-SEPTIES D.LGS. 502/92)</v>
      </c>
      <c r="B32" s="206" t="str">
        <f>'t1'!B30</f>
        <v>SD0599</v>
      </c>
      <c r="C32" s="822">
        <f t="shared" si="13"/>
        <v>0</v>
      </c>
      <c r="D32" s="823">
        <f t="shared" si="14"/>
        <v>0</v>
      </c>
      <c r="E32" s="822">
        <f t="shared" si="15"/>
        <v>0</v>
      </c>
      <c r="F32" s="823">
        <f t="shared" si="16"/>
        <v>0</v>
      </c>
      <c r="G32" s="822">
        <f t="shared" si="1"/>
        <v>0</v>
      </c>
      <c r="H32" s="823">
        <f t="shared" si="2"/>
        <v>0</v>
      </c>
      <c r="I32" s="822">
        <f t="shared" si="17"/>
        <v>0</v>
      </c>
      <c r="J32" s="823">
        <f t="shared" si="18"/>
        <v>0</v>
      </c>
      <c r="K32" s="822">
        <f t="shared" si="19"/>
        <v>0</v>
      </c>
      <c r="L32" s="823">
        <f t="shared" si="20"/>
        <v>0</v>
      </c>
      <c r="M32" s="822">
        <f t="shared" si="21"/>
        <v>0</v>
      </c>
      <c r="N32" s="823">
        <f t="shared" si="22"/>
        <v>0</v>
      </c>
      <c r="O32" s="822">
        <f t="shared" si="23"/>
        <v>0</v>
      </c>
      <c r="P32" s="823">
        <f t="shared" si="24"/>
        <v>0</v>
      </c>
      <c r="Q32" s="822">
        <f t="shared" si="25"/>
        <v>0</v>
      </c>
      <c r="R32" s="823">
        <f t="shared" si="26"/>
        <v>0</v>
      </c>
      <c r="S32" s="822">
        <f t="shared" si="27"/>
        <v>0</v>
      </c>
      <c r="T32" s="823">
        <f t="shared" si="28"/>
        <v>0</v>
      </c>
      <c r="U32" s="822">
        <f t="shared" si="5"/>
        <v>0</v>
      </c>
      <c r="V32" s="823">
        <f t="shared" si="6"/>
        <v>0</v>
      </c>
      <c r="W32" s="822">
        <f t="shared" si="7"/>
        <v>0</v>
      </c>
      <c r="X32" s="823">
        <f t="shared" si="8"/>
        <v>0</v>
      </c>
      <c r="Y32" s="432">
        <f t="shared" si="9"/>
        <v>0</v>
      </c>
      <c r="Z32" s="570">
        <f t="shared" si="10"/>
        <v>0</v>
      </c>
      <c r="AA32" s="23">
        <f>'t1'!M30</f>
        <v>0</v>
      </c>
      <c r="AC32" s="253"/>
      <c r="AD32" s="254"/>
      <c r="AE32" s="253"/>
      <c r="AF32" s="254"/>
      <c r="AG32" s="253"/>
      <c r="AH32" s="254"/>
      <c r="AI32" s="253"/>
      <c r="AJ32" s="254"/>
      <c r="AK32" s="253"/>
      <c r="AL32" s="254"/>
      <c r="AM32" s="253"/>
      <c r="AN32" s="254"/>
      <c r="AO32" s="253"/>
      <c r="AP32" s="254"/>
      <c r="AQ32" s="253"/>
      <c r="AR32" s="254"/>
      <c r="AS32" s="253"/>
      <c r="AT32" s="254"/>
      <c r="AU32" s="253"/>
      <c r="AV32" s="254"/>
      <c r="AW32" s="253"/>
      <c r="AX32" s="254"/>
      <c r="AY32" s="432">
        <f t="shared" si="11"/>
        <v>0</v>
      </c>
      <c r="AZ32" s="570">
        <f t="shared" si="12"/>
        <v>0</v>
      </c>
      <c r="BA32" s="23">
        <f>'t1'!AR30</f>
        <v>0</v>
      </c>
    </row>
    <row r="33" spans="1:53" ht="14.25" customHeight="1" x14ac:dyDescent="0.2">
      <c r="A33" s="144" t="str">
        <f>'t1'!A31</f>
        <v>FARMACISTI CON INC. DI STRUTTURA COMPLESSA (RAPP. ESCLUSIVO)</v>
      </c>
      <c r="B33" s="206" t="str">
        <f>'t1'!B31</f>
        <v>SD0E39</v>
      </c>
      <c r="C33" s="822">
        <f t="shared" si="13"/>
        <v>0</v>
      </c>
      <c r="D33" s="823">
        <f t="shared" si="14"/>
        <v>0</v>
      </c>
      <c r="E33" s="822">
        <f t="shared" si="15"/>
        <v>0</v>
      </c>
      <c r="F33" s="823">
        <f t="shared" si="16"/>
        <v>0</v>
      </c>
      <c r="G33" s="822">
        <f t="shared" si="1"/>
        <v>0</v>
      </c>
      <c r="H33" s="823">
        <f t="shared" si="2"/>
        <v>0</v>
      </c>
      <c r="I33" s="822">
        <f t="shared" si="17"/>
        <v>0</v>
      </c>
      <c r="J33" s="823">
        <f t="shared" si="18"/>
        <v>0</v>
      </c>
      <c r="K33" s="822">
        <f t="shared" si="19"/>
        <v>0</v>
      </c>
      <c r="L33" s="823">
        <f t="shared" si="20"/>
        <v>0</v>
      </c>
      <c r="M33" s="822">
        <f t="shared" si="21"/>
        <v>0</v>
      </c>
      <c r="N33" s="823">
        <f t="shared" si="22"/>
        <v>0</v>
      </c>
      <c r="O33" s="822">
        <f t="shared" si="23"/>
        <v>0</v>
      </c>
      <c r="P33" s="823">
        <f t="shared" si="24"/>
        <v>0</v>
      </c>
      <c r="Q33" s="822">
        <f t="shared" si="25"/>
        <v>0</v>
      </c>
      <c r="R33" s="823">
        <f t="shared" si="26"/>
        <v>0</v>
      </c>
      <c r="S33" s="822">
        <f t="shared" si="27"/>
        <v>0</v>
      </c>
      <c r="T33" s="823">
        <f t="shared" si="28"/>
        <v>0</v>
      </c>
      <c r="U33" s="822">
        <f t="shared" si="5"/>
        <v>0</v>
      </c>
      <c r="V33" s="823">
        <f t="shared" si="6"/>
        <v>0</v>
      </c>
      <c r="W33" s="822">
        <f t="shared" si="7"/>
        <v>0</v>
      </c>
      <c r="X33" s="823">
        <f t="shared" si="8"/>
        <v>0</v>
      </c>
      <c r="Y33" s="432">
        <f t="shared" si="9"/>
        <v>0</v>
      </c>
      <c r="Z33" s="570">
        <f t="shared" si="10"/>
        <v>0</v>
      </c>
      <c r="AA33" s="23">
        <f>'t1'!M31</f>
        <v>0</v>
      </c>
      <c r="AC33" s="253"/>
      <c r="AD33" s="254"/>
      <c r="AE33" s="253"/>
      <c r="AF33" s="254"/>
      <c r="AG33" s="253"/>
      <c r="AH33" s="254"/>
      <c r="AI33" s="253"/>
      <c r="AJ33" s="254"/>
      <c r="AK33" s="253"/>
      <c r="AL33" s="254"/>
      <c r="AM33" s="253"/>
      <c r="AN33" s="254"/>
      <c r="AO33" s="253"/>
      <c r="AP33" s="254"/>
      <c r="AQ33" s="253"/>
      <c r="AR33" s="254"/>
      <c r="AS33" s="253"/>
      <c r="AT33" s="254"/>
      <c r="AU33" s="253"/>
      <c r="AV33" s="254"/>
      <c r="AW33" s="253"/>
      <c r="AX33" s="254"/>
      <c r="AY33" s="432">
        <f t="shared" si="11"/>
        <v>0</v>
      </c>
      <c r="AZ33" s="570">
        <f t="shared" si="12"/>
        <v>0</v>
      </c>
      <c r="BA33" s="23">
        <f>'t1'!AR31</f>
        <v>0</v>
      </c>
    </row>
    <row r="34" spans="1:53" ht="14.25" customHeight="1" x14ac:dyDescent="0.2">
      <c r="A34" s="144" t="str">
        <f>'t1'!A32</f>
        <v>FARMACISTI CON INC. DI STRUTTURA COMPLESSA (RAPP. NON ESCL.)</v>
      </c>
      <c r="B34" s="206" t="str">
        <f>'t1'!B32</f>
        <v>SD0N39</v>
      </c>
      <c r="C34" s="822">
        <f t="shared" si="13"/>
        <v>0</v>
      </c>
      <c r="D34" s="823">
        <f t="shared" si="14"/>
        <v>0</v>
      </c>
      <c r="E34" s="822">
        <f t="shared" si="15"/>
        <v>0</v>
      </c>
      <c r="F34" s="823">
        <f t="shared" si="16"/>
        <v>0</v>
      </c>
      <c r="G34" s="822">
        <f t="shared" si="1"/>
        <v>0</v>
      </c>
      <c r="H34" s="823">
        <f t="shared" si="2"/>
        <v>0</v>
      </c>
      <c r="I34" s="822">
        <f t="shared" si="17"/>
        <v>0</v>
      </c>
      <c r="J34" s="823">
        <f t="shared" si="18"/>
        <v>0</v>
      </c>
      <c r="K34" s="822">
        <f t="shared" si="19"/>
        <v>0</v>
      </c>
      <c r="L34" s="823">
        <f t="shared" si="20"/>
        <v>0</v>
      </c>
      <c r="M34" s="822">
        <f t="shared" si="21"/>
        <v>0</v>
      </c>
      <c r="N34" s="823">
        <f t="shared" si="22"/>
        <v>0</v>
      </c>
      <c r="O34" s="822">
        <f t="shared" si="23"/>
        <v>0</v>
      </c>
      <c r="P34" s="823">
        <f t="shared" si="24"/>
        <v>0</v>
      </c>
      <c r="Q34" s="822">
        <f t="shared" si="25"/>
        <v>0</v>
      </c>
      <c r="R34" s="823">
        <f t="shared" si="26"/>
        <v>0</v>
      </c>
      <c r="S34" s="822">
        <f t="shared" si="27"/>
        <v>0</v>
      </c>
      <c r="T34" s="823">
        <f t="shared" si="28"/>
        <v>0</v>
      </c>
      <c r="U34" s="822">
        <f t="shared" si="5"/>
        <v>0</v>
      </c>
      <c r="V34" s="823">
        <f t="shared" si="6"/>
        <v>0</v>
      </c>
      <c r="W34" s="822">
        <f t="shared" si="7"/>
        <v>0</v>
      </c>
      <c r="X34" s="823">
        <f t="shared" si="8"/>
        <v>0</v>
      </c>
      <c r="Y34" s="432">
        <f t="shared" si="9"/>
        <v>0</v>
      </c>
      <c r="Z34" s="570">
        <f t="shared" si="10"/>
        <v>0</v>
      </c>
      <c r="AA34" s="23">
        <f>'t1'!M32</f>
        <v>0</v>
      </c>
      <c r="AC34" s="253"/>
      <c r="AD34" s="254"/>
      <c r="AE34" s="253"/>
      <c r="AF34" s="254"/>
      <c r="AG34" s="253"/>
      <c r="AH34" s="254"/>
      <c r="AI34" s="253"/>
      <c r="AJ34" s="254"/>
      <c r="AK34" s="253"/>
      <c r="AL34" s="254"/>
      <c r="AM34" s="253"/>
      <c r="AN34" s="254"/>
      <c r="AO34" s="253"/>
      <c r="AP34" s="254"/>
      <c r="AQ34" s="253"/>
      <c r="AR34" s="254"/>
      <c r="AS34" s="253"/>
      <c r="AT34" s="254"/>
      <c r="AU34" s="253"/>
      <c r="AV34" s="254"/>
      <c r="AW34" s="253"/>
      <c r="AX34" s="254"/>
      <c r="AY34" s="432">
        <f t="shared" si="11"/>
        <v>0</v>
      </c>
      <c r="AZ34" s="570">
        <f t="shared" si="12"/>
        <v>0</v>
      </c>
      <c r="BA34" s="23">
        <f>'t1'!AR32</f>
        <v>0</v>
      </c>
    </row>
    <row r="35" spans="1:53" ht="14.25" customHeight="1" x14ac:dyDescent="0.2">
      <c r="A35" s="144" t="str">
        <f>'t1'!A33</f>
        <v>FARMACISTI CON INC. DI STRUTTURA SEMPLICE (RAPP. ESCLUSIVO)</v>
      </c>
      <c r="B35" s="206" t="str">
        <f>'t1'!B33</f>
        <v>SD0E38</v>
      </c>
      <c r="C35" s="822">
        <f t="shared" si="13"/>
        <v>0</v>
      </c>
      <c r="D35" s="823">
        <f t="shared" si="14"/>
        <v>0</v>
      </c>
      <c r="E35" s="822">
        <f t="shared" si="15"/>
        <v>0</v>
      </c>
      <c r="F35" s="823">
        <f t="shared" si="16"/>
        <v>0</v>
      </c>
      <c r="G35" s="822">
        <f t="shared" si="1"/>
        <v>0</v>
      </c>
      <c r="H35" s="823">
        <f t="shared" si="2"/>
        <v>0</v>
      </c>
      <c r="I35" s="822">
        <f t="shared" si="17"/>
        <v>0</v>
      </c>
      <c r="J35" s="823">
        <f t="shared" si="18"/>
        <v>0</v>
      </c>
      <c r="K35" s="822">
        <f t="shared" si="19"/>
        <v>0</v>
      </c>
      <c r="L35" s="823">
        <f t="shared" si="20"/>
        <v>0</v>
      </c>
      <c r="M35" s="822">
        <f t="shared" si="21"/>
        <v>0</v>
      </c>
      <c r="N35" s="823">
        <f t="shared" si="22"/>
        <v>0</v>
      </c>
      <c r="O35" s="822">
        <f t="shared" si="23"/>
        <v>0</v>
      </c>
      <c r="P35" s="823">
        <f t="shared" si="24"/>
        <v>0</v>
      </c>
      <c r="Q35" s="822">
        <f t="shared" si="25"/>
        <v>0</v>
      </c>
      <c r="R35" s="823">
        <f t="shared" si="26"/>
        <v>0</v>
      </c>
      <c r="S35" s="822">
        <f t="shared" si="27"/>
        <v>0</v>
      </c>
      <c r="T35" s="823">
        <f t="shared" si="28"/>
        <v>0</v>
      </c>
      <c r="U35" s="822">
        <f t="shared" si="5"/>
        <v>0</v>
      </c>
      <c r="V35" s="823">
        <f t="shared" si="6"/>
        <v>0</v>
      </c>
      <c r="W35" s="822">
        <f t="shared" si="7"/>
        <v>0</v>
      </c>
      <c r="X35" s="823">
        <f t="shared" si="8"/>
        <v>0</v>
      </c>
      <c r="Y35" s="432">
        <f t="shared" si="9"/>
        <v>0</v>
      </c>
      <c r="Z35" s="570">
        <f t="shared" si="10"/>
        <v>0</v>
      </c>
      <c r="AA35" s="23">
        <f>'t1'!M33</f>
        <v>0</v>
      </c>
      <c r="AC35" s="253"/>
      <c r="AD35" s="254"/>
      <c r="AE35" s="253"/>
      <c r="AF35" s="254"/>
      <c r="AG35" s="253"/>
      <c r="AH35" s="254"/>
      <c r="AI35" s="253"/>
      <c r="AJ35" s="254"/>
      <c r="AK35" s="253"/>
      <c r="AL35" s="254"/>
      <c r="AM35" s="253"/>
      <c r="AN35" s="254"/>
      <c r="AO35" s="253"/>
      <c r="AP35" s="254"/>
      <c r="AQ35" s="253"/>
      <c r="AR35" s="254"/>
      <c r="AS35" s="253"/>
      <c r="AT35" s="254"/>
      <c r="AU35" s="253"/>
      <c r="AV35" s="254"/>
      <c r="AW35" s="253"/>
      <c r="AX35" s="254"/>
      <c r="AY35" s="432">
        <f t="shared" si="11"/>
        <v>0</v>
      </c>
      <c r="AZ35" s="570">
        <f t="shared" si="12"/>
        <v>0</v>
      </c>
      <c r="BA35" s="23">
        <f>'t1'!AR33</f>
        <v>0</v>
      </c>
    </row>
    <row r="36" spans="1:53" ht="14.25" customHeight="1" x14ac:dyDescent="0.2">
      <c r="A36" s="144" t="str">
        <f>'t1'!A34</f>
        <v>FARMACISTI CON INC. DI STRUTTURA SEMPLICE (RAPP. NON ESCL.)</v>
      </c>
      <c r="B36" s="206" t="str">
        <f>'t1'!B34</f>
        <v>SD0N38</v>
      </c>
      <c r="C36" s="822">
        <f t="shared" si="13"/>
        <v>0</v>
      </c>
      <c r="D36" s="823">
        <f t="shared" si="14"/>
        <v>0</v>
      </c>
      <c r="E36" s="822">
        <f t="shared" si="15"/>
        <v>0</v>
      </c>
      <c r="F36" s="823">
        <f t="shared" si="16"/>
        <v>0</v>
      </c>
      <c r="G36" s="822">
        <f t="shared" si="1"/>
        <v>0</v>
      </c>
      <c r="H36" s="823">
        <f t="shared" si="2"/>
        <v>0</v>
      </c>
      <c r="I36" s="822">
        <f t="shared" si="17"/>
        <v>0</v>
      </c>
      <c r="J36" s="823">
        <f t="shared" si="18"/>
        <v>0</v>
      </c>
      <c r="K36" s="822">
        <f t="shared" si="19"/>
        <v>0</v>
      </c>
      <c r="L36" s="823">
        <f t="shared" si="20"/>
        <v>0</v>
      </c>
      <c r="M36" s="822">
        <f t="shared" si="21"/>
        <v>0</v>
      </c>
      <c r="N36" s="823">
        <f t="shared" si="22"/>
        <v>0</v>
      </c>
      <c r="O36" s="822">
        <f t="shared" si="23"/>
        <v>0</v>
      </c>
      <c r="P36" s="823">
        <f t="shared" si="24"/>
        <v>0</v>
      </c>
      <c r="Q36" s="822">
        <f t="shared" si="25"/>
        <v>0</v>
      </c>
      <c r="R36" s="823">
        <f t="shared" si="26"/>
        <v>0</v>
      </c>
      <c r="S36" s="822">
        <f t="shared" si="27"/>
        <v>0</v>
      </c>
      <c r="T36" s="823">
        <f t="shared" si="28"/>
        <v>0</v>
      </c>
      <c r="U36" s="822">
        <f t="shared" si="5"/>
        <v>0</v>
      </c>
      <c r="V36" s="823">
        <f t="shared" si="6"/>
        <v>0</v>
      </c>
      <c r="W36" s="822">
        <f t="shared" si="7"/>
        <v>0</v>
      </c>
      <c r="X36" s="823">
        <f t="shared" si="8"/>
        <v>0</v>
      </c>
      <c r="Y36" s="432">
        <f t="shared" si="9"/>
        <v>0</v>
      </c>
      <c r="Z36" s="570">
        <f t="shared" si="10"/>
        <v>0</v>
      </c>
      <c r="AA36" s="23">
        <f>'t1'!M34</f>
        <v>0</v>
      </c>
      <c r="AC36" s="253"/>
      <c r="AD36" s="254"/>
      <c r="AE36" s="253"/>
      <c r="AF36" s="254"/>
      <c r="AG36" s="253"/>
      <c r="AH36" s="254"/>
      <c r="AI36" s="253"/>
      <c r="AJ36" s="254"/>
      <c r="AK36" s="253"/>
      <c r="AL36" s="254"/>
      <c r="AM36" s="253"/>
      <c r="AN36" s="254"/>
      <c r="AO36" s="253"/>
      <c r="AP36" s="254"/>
      <c r="AQ36" s="253"/>
      <c r="AR36" s="254"/>
      <c r="AS36" s="253"/>
      <c r="AT36" s="254"/>
      <c r="AU36" s="253"/>
      <c r="AV36" s="254"/>
      <c r="AW36" s="253"/>
      <c r="AX36" s="254"/>
      <c r="AY36" s="432">
        <f t="shared" si="11"/>
        <v>0</v>
      </c>
      <c r="AZ36" s="570">
        <f t="shared" si="12"/>
        <v>0</v>
      </c>
      <c r="BA36" s="23">
        <f>'t1'!AR34</f>
        <v>0</v>
      </c>
    </row>
    <row r="37" spans="1:53" ht="14.25" customHeight="1" x14ac:dyDescent="0.2">
      <c r="A37" s="144" t="str">
        <f>'t1'!A35</f>
        <v>FARMACISTI CON ALTRI INCAR. PROF.LI (RAPP. ESCLUSIVO)</v>
      </c>
      <c r="B37" s="206" t="str">
        <f>'t1'!B35</f>
        <v>SD0A38</v>
      </c>
      <c r="C37" s="822">
        <f t="shared" si="13"/>
        <v>0</v>
      </c>
      <c r="D37" s="823">
        <f t="shared" si="14"/>
        <v>0</v>
      </c>
      <c r="E37" s="822">
        <f t="shared" si="15"/>
        <v>0</v>
      </c>
      <c r="F37" s="823">
        <f t="shared" si="16"/>
        <v>0</v>
      </c>
      <c r="G37" s="822">
        <f t="shared" si="1"/>
        <v>0</v>
      </c>
      <c r="H37" s="823">
        <f t="shared" si="2"/>
        <v>0</v>
      </c>
      <c r="I37" s="822">
        <f t="shared" si="17"/>
        <v>0</v>
      </c>
      <c r="J37" s="823">
        <f t="shared" si="18"/>
        <v>0</v>
      </c>
      <c r="K37" s="822">
        <f t="shared" si="19"/>
        <v>0</v>
      </c>
      <c r="L37" s="823">
        <f t="shared" si="20"/>
        <v>0</v>
      </c>
      <c r="M37" s="822">
        <f t="shared" si="21"/>
        <v>0</v>
      </c>
      <c r="N37" s="823">
        <f t="shared" si="22"/>
        <v>0</v>
      </c>
      <c r="O37" s="822">
        <f t="shared" si="23"/>
        <v>0</v>
      </c>
      <c r="P37" s="823">
        <f t="shared" si="24"/>
        <v>0</v>
      </c>
      <c r="Q37" s="822">
        <f t="shared" si="25"/>
        <v>0</v>
      </c>
      <c r="R37" s="823">
        <f t="shared" si="26"/>
        <v>0</v>
      </c>
      <c r="S37" s="822">
        <f t="shared" si="27"/>
        <v>0</v>
      </c>
      <c r="T37" s="823">
        <f t="shared" si="28"/>
        <v>0</v>
      </c>
      <c r="U37" s="822">
        <f t="shared" si="5"/>
        <v>0</v>
      </c>
      <c r="V37" s="823">
        <f t="shared" si="6"/>
        <v>0</v>
      </c>
      <c r="W37" s="822">
        <f t="shared" si="7"/>
        <v>0</v>
      </c>
      <c r="X37" s="823">
        <f t="shared" si="8"/>
        <v>0</v>
      </c>
      <c r="Y37" s="432">
        <f t="shared" si="9"/>
        <v>0</v>
      </c>
      <c r="Z37" s="570">
        <f t="shared" si="10"/>
        <v>0</v>
      </c>
      <c r="AA37" s="23">
        <f>'t1'!M35</f>
        <v>0</v>
      </c>
      <c r="AC37" s="253"/>
      <c r="AD37" s="254"/>
      <c r="AE37" s="253"/>
      <c r="AF37" s="254"/>
      <c r="AG37" s="253"/>
      <c r="AH37" s="254"/>
      <c r="AI37" s="253"/>
      <c r="AJ37" s="254"/>
      <c r="AK37" s="253"/>
      <c r="AL37" s="254"/>
      <c r="AM37" s="253"/>
      <c r="AN37" s="254"/>
      <c r="AO37" s="253"/>
      <c r="AP37" s="254"/>
      <c r="AQ37" s="253"/>
      <c r="AR37" s="254"/>
      <c r="AS37" s="253"/>
      <c r="AT37" s="254"/>
      <c r="AU37" s="253"/>
      <c r="AV37" s="254"/>
      <c r="AW37" s="253"/>
      <c r="AX37" s="254"/>
      <c r="AY37" s="432">
        <f t="shared" si="11"/>
        <v>0</v>
      </c>
      <c r="AZ37" s="570">
        <f t="shared" si="12"/>
        <v>0</v>
      </c>
      <c r="BA37" s="23">
        <f>'t1'!AR35</f>
        <v>0</v>
      </c>
    </row>
    <row r="38" spans="1:53" ht="14.25" customHeight="1" x14ac:dyDescent="0.2">
      <c r="A38" s="144" t="str">
        <f>'t1'!A36</f>
        <v>FARMACISTI CON ALTRI INCAR. PROF.LI (RAPP. NON ESCL.)</v>
      </c>
      <c r="B38" s="206" t="str">
        <f>'t1'!B36</f>
        <v>SD0037</v>
      </c>
      <c r="C38" s="822">
        <f t="shared" si="13"/>
        <v>0</v>
      </c>
      <c r="D38" s="823">
        <f t="shared" si="14"/>
        <v>0</v>
      </c>
      <c r="E38" s="822">
        <f t="shared" si="15"/>
        <v>0</v>
      </c>
      <c r="F38" s="823">
        <f t="shared" si="16"/>
        <v>0</v>
      </c>
      <c r="G38" s="822">
        <f t="shared" si="1"/>
        <v>0</v>
      </c>
      <c r="H38" s="823">
        <f t="shared" si="2"/>
        <v>0</v>
      </c>
      <c r="I38" s="822">
        <f t="shared" si="17"/>
        <v>0</v>
      </c>
      <c r="J38" s="823">
        <f t="shared" si="18"/>
        <v>0</v>
      </c>
      <c r="K38" s="822">
        <f t="shared" si="19"/>
        <v>0</v>
      </c>
      <c r="L38" s="823">
        <f t="shared" si="20"/>
        <v>0</v>
      </c>
      <c r="M38" s="822">
        <f t="shared" si="21"/>
        <v>0</v>
      </c>
      <c r="N38" s="823">
        <f t="shared" si="22"/>
        <v>0</v>
      </c>
      <c r="O38" s="822">
        <f t="shared" si="23"/>
        <v>0</v>
      </c>
      <c r="P38" s="823">
        <f t="shared" si="24"/>
        <v>0</v>
      </c>
      <c r="Q38" s="822">
        <f t="shared" si="25"/>
        <v>0</v>
      </c>
      <c r="R38" s="823">
        <f t="shared" si="26"/>
        <v>0</v>
      </c>
      <c r="S38" s="822">
        <f t="shared" si="27"/>
        <v>0</v>
      </c>
      <c r="T38" s="823">
        <f t="shared" si="28"/>
        <v>0</v>
      </c>
      <c r="U38" s="822">
        <f t="shared" si="5"/>
        <v>0</v>
      </c>
      <c r="V38" s="823">
        <f t="shared" si="6"/>
        <v>0</v>
      </c>
      <c r="W38" s="822">
        <f t="shared" si="7"/>
        <v>0</v>
      </c>
      <c r="X38" s="823">
        <f t="shared" si="8"/>
        <v>0</v>
      </c>
      <c r="Y38" s="432">
        <f t="shared" si="9"/>
        <v>0</v>
      </c>
      <c r="Z38" s="570">
        <f t="shared" si="10"/>
        <v>0</v>
      </c>
      <c r="AA38" s="23">
        <f>'t1'!M36</f>
        <v>0</v>
      </c>
      <c r="AC38" s="253"/>
      <c r="AD38" s="254"/>
      <c r="AE38" s="253"/>
      <c r="AF38" s="254"/>
      <c r="AG38" s="253"/>
      <c r="AH38" s="254"/>
      <c r="AI38" s="253"/>
      <c r="AJ38" s="254"/>
      <c r="AK38" s="253"/>
      <c r="AL38" s="254"/>
      <c r="AM38" s="253"/>
      <c r="AN38" s="254"/>
      <c r="AO38" s="253"/>
      <c r="AP38" s="254"/>
      <c r="AQ38" s="253"/>
      <c r="AR38" s="254"/>
      <c r="AS38" s="253"/>
      <c r="AT38" s="254"/>
      <c r="AU38" s="253"/>
      <c r="AV38" s="254"/>
      <c r="AW38" s="253"/>
      <c r="AX38" s="254"/>
      <c r="AY38" s="432">
        <f t="shared" si="11"/>
        <v>0</v>
      </c>
      <c r="AZ38" s="570">
        <f t="shared" si="12"/>
        <v>0</v>
      </c>
      <c r="BA38" s="23">
        <f>'t1'!AR36</f>
        <v>0</v>
      </c>
    </row>
    <row r="39" spans="1:53" ht="14.25" customHeight="1" x14ac:dyDescent="0.2">
      <c r="A39" s="144" t="str">
        <f>'t1'!A37</f>
        <v>FARMACISTI A T. DETERMINATO (ART. 15-SEPTIES D.LGS. 502/92)</v>
      </c>
      <c r="B39" s="206" t="str">
        <f>'t1'!B37</f>
        <v>SD0600</v>
      </c>
      <c r="C39" s="822">
        <f t="shared" si="13"/>
        <v>0</v>
      </c>
      <c r="D39" s="823">
        <f t="shared" si="14"/>
        <v>0</v>
      </c>
      <c r="E39" s="822">
        <f t="shared" si="15"/>
        <v>0</v>
      </c>
      <c r="F39" s="823">
        <f t="shared" si="16"/>
        <v>0</v>
      </c>
      <c r="G39" s="822">
        <f t="shared" si="1"/>
        <v>0</v>
      </c>
      <c r="H39" s="823">
        <f t="shared" si="2"/>
        <v>0</v>
      </c>
      <c r="I39" s="822">
        <f t="shared" si="17"/>
        <v>0</v>
      </c>
      <c r="J39" s="823">
        <f t="shared" si="18"/>
        <v>0</v>
      </c>
      <c r="K39" s="822">
        <f t="shared" si="19"/>
        <v>0</v>
      </c>
      <c r="L39" s="823">
        <f t="shared" si="20"/>
        <v>0</v>
      </c>
      <c r="M39" s="822">
        <f t="shared" si="21"/>
        <v>0</v>
      </c>
      <c r="N39" s="823">
        <f t="shared" si="22"/>
        <v>0</v>
      </c>
      <c r="O39" s="822">
        <f t="shared" si="23"/>
        <v>0</v>
      </c>
      <c r="P39" s="823">
        <f t="shared" si="24"/>
        <v>0</v>
      </c>
      <c r="Q39" s="822">
        <f t="shared" si="25"/>
        <v>0</v>
      </c>
      <c r="R39" s="823">
        <f t="shared" si="26"/>
        <v>0</v>
      </c>
      <c r="S39" s="822">
        <f t="shared" si="27"/>
        <v>0</v>
      </c>
      <c r="T39" s="823">
        <f t="shared" si="28"/>
        <v>0</v>
      </c>
      <c r="U39" s="822">
        <f t="shared" si="5"/>
        <v>0</v>
      </c>
      <c r="V39" s="823">
        <f t="shared" si="6"/>
        <v>0</v>
      </c>
      <c r="W39" s="822">
        <f t="shared" si="7"/>
        <v>0</v>
      </c>
      <c r="X39" s="823">
        <f t="shared" si="8"/>
        <v>0</v>
      </c>
      <c r="Y39" s="432">
        <f t="shared" si="9"/>
        <v>0</v>
      </c>
      <c r="Z39" s="570">
        <f t="shared" si="10"/>
        <v>0</v>
      </c>
      <c r="AA39" s="23">
        <f>'t1'!M37</f>
        <v>0</v>
      </c>
      <c r="AC39" s="253"/>
      <c r="AD39" s="254"/>
      <c r="AE39" s="253"/>
      <c r="AF39" s="254"/>
      <c r="AG39" s="253"/>
      <c r="AH39" s="254"/>
      <c r="AI39" s="253"/>
      <c r="AJ39" s="254"/>
      <c r="AK39" s="253"/>
      <c r="AL39" s="254"/>
      <c r="AM39" s="253"/>
      <c r="AN39" s="254"/>
      <c r="AO39" s="253"/>
      <c r="AP39" s="254"/>
      <c r="AQ39" s="253"/>
      <c r="AR39" s="254"/>
      <c r="AS39" s="253"/>
      <c r="AT39" s="254"/>
      <c r="AU39" s="253"/>
      <c r="AV39" s="254"/>
      <c r="AW39" s="253"/>
      <c r="AX39" s="254"/>
      <c r="AY39" s="432">
        <f t="shared" si="11"/>
        <v>0</v>
      </c>
      <c r="AZ39" s="570">
        <f t="shared" si="12"/>
        <v>0</v>
      </c>
      <c r="BA39" s="23">
        <f>'t1'!AR37</f>
        <v>0</v>
      </c>
    </row>
    <row r="40" spans="1:53" ht="14.25" customHeight="1" x14ac:dyDescent="0.2">
      <c r="A40" s="144" t="str">
        <f>'t1'!A38</f>
        <v>BIOLOGI CON INC. DI STRUTTURA COMPLESSA (RAPP. ESCLUSIVO)</v>
      </c>
      <c r="B40" s="206" t="str">
        <f>'t1'!B38</f>
        <v>SD0E13</v>
      </c>
      <c r="C40" s="822">
        <f t="shared" si="13"/>
        <v>0</v>
      </c>
      <c r="D40" s="823">
        <f t="shared" si="14"/>
        <v>0</v>
      </c>
      <c r="E40" s="822">
        <f t="shared" si="15"/>
        <v>0</v>
      </c>
      <c r="F40" s="823">
        <f t="shared" si="16"/>
        <v>0</v>
      </c>
      <c r="G40" s="822">
        <f t="shared" si="1"/>
        <v>0</v>
      </c>
      <c r="H40" s="823">
        <f t="shared" si="2"/>
        <v>0</v>
      </c>
      <c r="I40" s="822">
        <f t="shared" si="17"/>
        <v>0</v>
      </c>
      <c r="J40" s="823">
        <f t="shared" si="18"/>
        <v>0</v>
      </c>
      <c r="K40" s="822">
        <f t="shared" si="19"/>
        <v>0</v>
      </c>
      <c r="L40" s="823">
        <f t="shared" si="20"/>
        <v>0</v>
      </c>
      <c r="M40" s="822">
        <f t="shared" si="21"/>
        <v>0</v>
      </c>
      <c r="N40" s="823">
        <f t="shared" si="22"/>
        <v>0</v>
      </c>
      <c r="O40" s="822">
        <f t="shared" si="23"/>
        <v>0</v>
      </c>
      <c r="P40" s="823">
        <f t="shared" si="24"/>
        <v>0</v>
      </c>
      <c r="Q40" s="822">
        <f t="shared" si="25"/>
        <v>0</v>
      </c>
      <c r="R40" s="823">
        <f t="shared" si="26"/>
        <v>0</v>
      </c>
      <c r="S40" s="822">
        <f t="shared" si="27"/>
        <v>0</v>
      </c>
      <c r="T40" s="823">
        <f t="shared" si="28"/>
        <v>0</v>
      </c>
      <c r="U40" s="822">
        <f t="shared" si="5"/>
        <v>0</v>
      </c>
      <c r="V40" s="823">
        <f t="shared" si="6"/>
        <v>0</v>
      </c>
      <c r="W40" s="822">
        <f t="shared" si="7"/>
        <v>0</v>
      </c>
      <c r="X40" s="823">
        <f t="shared" si="8"/>
        <v>0</v>
      </c>
      <c r="Y40" s="432">
        <f t="shared" si="9"/>
        <v>0</v>
      </c>
      <c r="Z40" s="570">
        <f t="shared" si="10"/>
        <v>0</v>
      </c>
      <c r="AA40" s="23">
        <f>'t1'!M38</f>
        <v>0</v>
      </c>
      <c r="AC40" s="253"/>
      <c r="AD40" s="254"/>
      <c r="AE40" s="253"/>
      <c r="AF40" s="254"/>
      <c r="AG40" s="253"/>
      <c r="AH40" s="254"/>
      <c r="AI40" s="253"/>
      <c r="AJ40" s="254"/>
      <c r="AK40" s="253"/>
      <c r="AL40" s="254"/>
      <c r="AM40" s="253"/>
      <c r="AN40" s="254"/>
      <c r="AO40" s="253"/>
      <c r="AP40" s="254"/>
      <c r="AQ40" s="253"/>
      <c r="AR40" s="254"/>
      <c r="AS40" s="253"/>
      <c r="AT40" s="254"/>
      <c r="AU40" s="253"/>
      <c r="AV40" s="254"/>
      <c r="AW40" s="253"/>
      <c r="AX40" s="254"/>
      <c r="AY40" s="432">
        <f t="shared" si="11"/>
        <v>0</v>
      </c>
      <c r="AZ40" s="570">
        <f t="shared" si="12"/>
        <v>0</v>
      </c>
      <c r="BA40" s="23">
        <f>'t1'!AR38</f>
        <v>0</v>
      </c>
    </row>
    <row r="41" spans="1:53" ht="14.25" customHeight="1" x14ac:dyDescent="0.2">
      <c r="A41" s="144" t="str">
        <f>'t1'!A39</f>
        <v>BIOLOGI CON INC. DI STRUTTURA COMPLESSA (RAPP. NON ESCL.)</v>
      </c>
      <c r="B41" s="206" t="str">
        <f>'t1'!B39</f>
        <v>SD0N13</v>
      </c>
      <c r="C41" s="822">
        <f t="shared" si="13"/>
        <v>0</v>
      </c>
      <c r="D41" s="823">
        <f t="shared" si="14"/>
        <v>0</v>
      </c>
      <c r="E41" s="822">
        <f t="shared" si="15"/>
        <v>0</v>
      </c>
      <c r="F41" s="823">
        <f t="shared" si="16"/>
        <v>0</v>
      </c>
      <c r="G41" s="822">
        <f t="shared" si="1"/>
        <v>0</v>
      </c>
      <c r="H41" s="823">
        <f t="shared" si="2"/>
        <v>0</v>
      </c>
      <c r="I41" s="822">
        <f t="shared" si="17"/>
        <v>0</v>
      </c>
      <c r="J41" s="823">
        <f t="shared" si="18"/>
        <v>0</v>
      </c>
      <c r="K41" s="822">
        <f t="shared" si="19"/>
        <v>0</v>
      </c>
      <c r="L41" s="823">
        <f t="shared" si="20"/>
        <v>0</v>
      </c>
      <c r="M41" s="822">
        <f t="shared" si="21"/>
        <v>0</v>
      </c>
      <c r="N41" s="823">
        <f t="shared" si="22"/>
        <v>0</v>
      </c>
      <c r="O41" s="822">
        <f t="shared" si="23"/>
        <v>0</v>
      </c>
      <c r="P41" s="823">
        <f t="shared" si="24"/>
        <v>0</v>
      </c>
      <c r="Q41" s="822">
        <f t="shared" si="25"/>
        <v>0</v>
      </c>
      <c r="R41" s="823">
        <f t="shared" si="26"/>
        <v>0</v>
      </c>
      <c r="S41" s="822">
        <f t="shared" si="27"/>
        <v>0</v>
      </c>
      <c r="T41" s="823">
        <f t="shared" si="28"/>
        <v>0</v>
      </c>
      <c r="U41" s="822">
        <f t="shared" si="5"/>
        <v>0</v>
      </c>
      <c r="V41" s="823">
        <f t="shared" si="6"/>
        <v>0</v>
      </c>
      <c r="W41" s="822">
        <f t="shared" si="7"/>
        <v>0</v>
      </c>
      <c r="X41" s="823">
        <f t="shared" si="8"/>
        <v>0</v>
      </c>
      <c r="Y41" s="432">
        <f t="shared" si="9"/>
        <v>0</v>
      </c>
      <c r="Z41" s="570">
        <f t="shared" si="10"/>
        <v>0</v>
      </c>
      <c r="AA41" s="23">
        <f>'t1'!M39</f>
        <v>0</v>
      </c>
      <c r="AC41" s="253"/>
      <c r="AD41" s="254"/>
      <c r="AE41" s="253"/>
      <c r="AF41" s="254"/>
      <c r="AG41" s="253"/>
      <c r="AH41" s="254"/>
      <c r="AI41" s="253"/>
      <c r="AJ41" s="254"/>
      <c r="AK41" s="253"/>
      <c r="AL41" s="254"/>
      <c r="AM41" s="253"/>
      <c r="AN41" s="254"/>
      <c r="AO41" s="253"/>
      <c r="AP41" s="254"/>
      <c r="AQ41" s="253"/>
      <c r="AR41" s="254"/>
      <c r="AS41" s="253"/>
      <c r="AT41" s="254"/>
      <c r="AU41" s="253"/>
      <c r="AV41" s="254"/>
      <c r="AW41" s="253"/>
      <c r="AX41" s="254"/>
      <c r="AY41" s="432">
        <f t="shared" si="11"/>
        <v>0</v>
      </c>
      <c r="AZ41" s="570">
        <f t="shared" si="12"/>
        <v>0</v>
      </c>
      <c r="BA41" s="23">
        <f>'t1'!AR39</f>
        <v>0</v>
      </c>
    </row>
    <row r="42" spans="1:53" ht="14.25" customHeight="1" x14ac:dyDescent="0.2">
      <c r="A42" s="144" t="str">
        <f>'t1'!A40</f>
        <v>BIOLOGI CON INC. DI STRUTTURA SEMPLICE (RAPP. ESCLUSIVO)</v>
      </c>
      <c r="B42" s="206" t="str">
        <f>'t1'!B40</f>
        <v>SD0E12</v>
      </c>
      <c r="C42" s="822">
        <f t="shared" si="13"/>
        <v>0</v>
      </c>
      <c r="D42" s="823">
        <f t="shared" si="14"/>
        <v>0</v>
      </c>
      <c r="E42" s="822">
        <f t="shared" si="15"/>
        <v>0</v>
      </c>
      <c r="F42" s="823">
        <f t="shared" si="16"/>
        <v>0</v>
      </c>
      <c r="G42" s="822">
        <f t="shared" si="1"/>
        <v>0</v>
      </c>
      <c r="H42" s="823">
        <f t="shared" si="2"/>
        <v>0</v>
      </c>
      <c r="I42" s="822">
        <f t="shared" si="17"/>
        <v>0</v>
      </c>
      <c r="J42" s="823">
        <f t="shared" si="18"/>
        <v>0</v>
      </c>
      <c r="K42" s="822">
        <f t="shared" si="19"/>
        <v>0</v>
      </c>
      <c r="L42" s="823">
        <f t="shared" si="20"/>
        <v>0</v>
      </c>
      <c r="M42" s="822">
        <f t="shared" si="21"/>
        <v>0</v>
      </c>
      <c r="N42" s="823">
        <f t="shared" si="22"/>
        <v>0</v>
      </c>
      <c r="O42" s="822">
        <f t="shared" si="23"/>
        <v>0</v>
      </c>
      <c r="P42" s="823">
        <f t="shared" si="24"/>
        <v>0</v>
      </c>
      <c r="Q42" s="822">
        <f t="shared" si="25"/>
        <v>0</v>
      </c>
      <c r="R42" s="823">
        <f t="shared" si="26"/>
        <v>0</v>
      </c>
      <c r="S42" s="822">
        <f t="shared" si="27"/>
        <v>0</v>
      </c>
      <c r="T42" s="823">
        <f t="shared" si="28"/>
        <v>0</v>
      </c>
      <c r="U42" s="822">
        <f t="shared" si="5"/>
        <v>0</v>
      </c>
      <c r="V42" s="823">
        <f t="shared" si="6"/>
        <v>0</v>
      </c>
      <c r="W42" s="822">
        <f t="shared" si="7"/>
        <v>0</v>
      </c>
      <c r="X42" s="823">
        <f t="shared" si="8"/>
        <v>0</v>
      </c>
      <c r="Y42" s="432">
        <f t="shared" si="9"/>
        <v>0</v>
      </c>
      <c r="Z42" s="570">
        <f t="shared" si="10"/>
        <v>0</v>
      </c>
      <c r="AA42" s="23">
        <f>'t1'!M40</f>
        <v>0</v>
      </c>
      <c r="AC42" s="253"/>
      <c r="AD42" s="254"/>
      <c r="AE42" s="253"/>
      <c r="AF42" s="254"/>
      <c r="AG42" s="253"/>
      <c r="AH42" s="254"/>
      <c r="AI42" s="253"/>
      <c r="AJ42" s="254"/>
      <c r="AK42" s="253"/>
      <c r="AL42" s="254"/>
      <c r="AM42" s="253"/>
      <c r="AN42" s="254"/>
      <c r="AO42" s="253"/>
      <c r="AP42" s="254"/>
      <c r="AQ42" s="253"/>
      <c r="AR42" s="254"/>
      <c r="AS42" s="253"/>
      <c r="AT42" s="254"/>
      <c r="AU42" s="253"/>
      <c r="AV42" s="254"/>
      <c r="AW42" s="253"/>
      <c r="AX42" s="254"/>
      <c r="AY42" s="432">
        <f t="shared" si="11"/>
        <v>0</v>
      </c>
      <c r="AZ42" s="570">
        <f t="shared" si="12"/>
        <v>0</v>
      </c>
      <c r="BA42" s="23">
        <f>'t1'!AR40</f>
        <v>0</v>
      </c>
    </row>
    <row r="43" spans="1:53" ht="14.25" customHeight="1" x14ac:dyDescent="0.2">
      <c r="A43" s="144" t="str">
        <f>'t1'!A41</f>
        <v>BIOLOGI CON INC. DI STRUTTURA SEMPLICE (RAPP. NON ESCL.)</v>
      </c>
      <c r="B43" s="206" t="str">
        <f>'t1'!B41</f>
        <v>SD0N12</v>
      </c>
      <c r="C43" s="822">
        <f t="shared" si="13"/>
        <v>0</v>
      </c>
      <c r="D43" s="823">
        <f t="shared" si="14"/>
        <v>0</v>
      </c>
      <c r="E43" s="822">
        <f t="shared" si="15"/>
        <v>0</v>
      </c>
      <c r="F43" s="823">
        <f t="shared" si="16"/>
        <v>0</v>
      </c>
      <c r="G43" s="822">
        <f t="shared" si="1"/>
        <v>0</v>
      </c>
      <c r="H43" s="823">
        <f t="shared" si="2"/>
        <v>0</v>
      </c>
      <c r="I43" s="822">
        <f t="shared" si="17"/>
        <v>0</v>
      </c>
      <c r="J43" s="823">
        <f t="shared" si="18"/>
        <v>0</v>
      </c>
      <c r="K43" s="822">
        <f t="shared" si="19"/>
        <v>0</v>
      </c>
      <c r="L43" s="823">
        <f t="shared" si="20"/>
        <v>0</v>
      </c>
      <c r="M43" s="822">
        <f t="shared" si="21"/>
        <v>0</v>
      </c>
      <c r="N43" s="823">
        <f t="shared" si="22"/>
        <v>0</v>
      </c>
      <c r="O43" s="822">
        <f t="shared" si="23"/>
        <v>0</v>
      </c>
      <c r="P43" s="823">
        <f t="shared" si="24"/>
        <v>0</v>
      </c>
      <c r="Q43" s="822">
        <f t="shared" si="25"/>
        <v>0</v>
      </c>
      <c r="R43" s="823">
        <f t="shared" si="26"/>
        <v>0</v>
      </c>
      <c r="S43" s="822">
        <f t="shared" si="27"/>
        <v>0</v>
      </c>
      <c r="T43" s="823">
        <f t="shared" si="28"/>
        <v>0</v>
      </c>
      <c r="U43" s="822">
        <f t="shared" si="5"/>
        <v>0</v>
      </c>
      <c r="V43" s="823">
        <f t="shared" si="6"/>
        <v>0</v>
      </c>
      <c r="W43" s="822">
        <f t="shared" si="7"/>
        <v>0</v>
      </c>
      <c r="X43" s="823">
        <f t="shared" si="8"/>
        <v>0</v>
      </c>
      <c r="Y43" s="432">
        <f t="shared" si="9"/>
        <v>0</v>
      </c>
      <c r="Z43" s="570">
        <f t="shared" si="10"/>
        <v>0</v>
      </c>
      <c r="AA43" s="23">
        <f>'t1'!M41</f>
        <v>0</v>
      </c>
      <c r="AC43" s="253"/>
      <c r="AD43" s="254"/>
      <c r="AE43" s="253"/>
      <c r="AF43" s="254"/>
      <c r="AG43" s="253"/>
      <c r="AH43" s="254"/>
      <c r="AI43" s="253"/>
      <c r="AJ43" s="254"/>
      <c r="AK43" s="253"/>
      <c r="AL43" s="254"/>
      <c r="AM43" s="253"/>
      <c r="AN43" s="254"/>
      <c r="AO43" s="253"/>
      <c r="AP43" s="254"/>
      <c r="AQ43" s="253"/>
      <c r="AR43" s="254"/>
      <c r="AS43" s="253"/>
      <c r="AT43" s="254"/>
      <c r="AU43" s="253"/>
      <c r="AV43" s="254"/>
      <c r="AW43" s="253"/>
      <c r="AX43" s="254"/>
      <c r="AY43" s="432">
        <f t="shared" si="11"/>
        <v>0</v>
      </c>
      <c r="AZ43" s="570">
        <f t="shared" si="12"/>
        <v>0</v>
      </c>
      <c r="BA43" s="23">
        <f>'t1'!AR41</f>
        <v>0</v>
      </c>
    </row>
    <row r="44" spans="1:53" ht="14.25" customHeight="1" x14ac:dyDescent="0.2">
      <c r="A44" s="144" t="str">
        <f>'t1'!A42</f>
        <v>BIOLOGI CON ALTRI INCAR. PROF.LI (RAPP. ESCLUSIVO)</v>
      </c>
      <c r="B44" s="206" t="str">
        <f>'t1'!B42</f>
        <v>SD0A12</v>
      </c>
      <c r="C44" s="822">
        <f t="shared" si="13"/>
        <v>0</v>
      </c>
      <c r="D44" s="823">
        <f t="shared" si="14"/>
        <v>0</v>
      </c>
      <c r="E44" s="822">
        <f t="shared" si="15"/>
        <v>0</v>
      </c>
      <c r="F44" s="823">
        <f t="shared" si="16"/>
        <v>0</v>
      </c>
      <c r="G44" s="822">
        <f t="shared" si="1"/>
        <v>0</v>
      </c>
      <c r="H44" s="823">
        <f t="shared" si="2"/>
        <v>0</v>
      </c>
      <c r="I44" s="822">
        <f t="shared" si="17"/>
        <v>0</v>
      </c>
      <c r="J44" s="823">
        <f t="shared" si="18"/>
        <v>0</v>
      </c>
      <c r="K44" s="822">
        <f t="shared" si="19"/>
        <v>0</v>
      </c>
      <c r="L44" s="823">
        <f t="shared" si="20"/>
        <v>0</v>
      </c>
      <c r="M44" s="822">
        <f t="shared" si="21"/>
        <v>0</v>
      </c>
      <c r="N44" s="823">
        <f t="shared" si="22"/>
        <v>0</v>
      </c>
      <c r="O44" s="822">
        <f t="shared" si="23"/>
        <v>0</v>
      </c>
      <c r="P44" s="823">
        <f t="shared" si="24"/>
        <v>0</v>
      </c>
      <c r="Q44" s="822">
        <f t="shared" si="25"/>
        <v>0</v>
      </c>
      <c r="R44" s="823">
        <f t="shared" si="26"/>
        <v>0</v>
      </c>
      <c r="S44" s="822">
        <f t="shared" si="27"/>
        <v>0</v>
      </c>
      <c r="T44" s="823">
        <f t="shared" si="28"/>
        <v>0</v>
      </c>
      <c r="U44" s="822">
        <f t="shared" si="5"/>
        <v>0</v>
      </c>
      <c r="V44" s="823">
        <f t="shared" si="6"/>
        <v>0</v>
      </c>
      <c r="W44" s="822">
        <f t="shared" si="7"/>
        <v>0</v>
      </c>
      <c r="X44" s="823">
        <f t="shared" si="8"/>
        <v>0</v>
      </c>
      <c r="Y44" s="432">
        <f t="shared" si="9"/>
        <v>0</v>
      </c>
      <c r="Z44" s="570">
        <f t="shared" si="10"/>
        <v>0</v>
      </c>
      <c r="AA44" s="23">
        <f>'t1'!M42</f>
        <v>0</v>
      </c>
      <c r="AC44" s="253"/>
      <c r="AD44" s="254"/>
      <c r="AE44" s="253"/>
      <c r="AF44" s="254"/>
      <c r="AG44" s="253"/>
      <c r="AH44" s="254"/>
      <c r="AI44" s="253"/>
      <c r="AJ44" s="254"/>
      <c r="AK44" s="253"/>
      <c r="AL44" s="254"/>
      <c r="AM44" s="253"/>
      <c r="AN44" s="254"/>
      <c r="AO44" s="253"/>
      <c r="AP44" s="254"/>
      <c r="AQ44" s="253"/>
      <c r="AR44" s="254"/>
      <c r="AS44" s="253"/>
      <c r="AT44" s="254"/>
      <c r="AU44" s="253"/>
      <c r="AV44" s="254"/>
      <c r="AW44" s="253"/>
      <c r="AX44" s="254"/>
      <c r="AY44" s="432">
        <f t="shared" si="11"/>
        <v>0</v>
      </c>
      <c r="AZ44" s="570">
        <f t="shared" si="12"/>
        <v>0</v>
      </c>
      <c r="BA44" s="23">
        <f>'t1'!AR42</f>
        <v>0</v>
      </c>
    </row>
    <row r="45" spans="1:53" ht="14.25" customHeight="1" x14ac:dyDescent="0.2">
      <c r="A45" s="144" t="str">
        <f>'t1'!A43</f>
        <v>BIOLOGI CON ALTRI INCAR. PROF.LI (RAPP. NON ESCL.)</v>
      </c>
      <c r="B45" s="206" t="str">
        <f>'t1'!B43</f>
        <v>SD0011</v>
      </c>
      <c r="C45" s="822">
        <f t="shared" si="13"/>
        <v>0</v>
      </c>
      <c r="D45" s="823">
        <f t="shared" si="14"/>
        <v>0</v>
      </c>
      <c r="E45" s="822">
        <f t="shared" si="15"/>
        <v>0</v>
      </c>
      <c r="F45" s="823">
        <f t="shared" si="16"/>
        <v>0</v>
      </c>
      <c r="G45" s="822">
        <f t="shared" si="1"/>
        <v>0</v>
      </c>
      <c r="H45" s="823">
        <f t="shared" si="2"/>
        <v>0</v>
      </c>
      <c r="I45" s="822">
        <f t="shared" si="17"/>
        <v>0</v>
      </c>
      <c r="J45" s="823">
        <f t="shared" si="18"/>
        <v>0</v>
      </c>
      <c r="K45" s="822">
        <f t="shared" si="19"/>
        <v>0</v>
      </c>
      <c r="L45" s="823">
        <f t="shared" si="20"/>
        <v>0</v>
      </c>
      <c r="M45" s="822">
        <f t="shared" si="21"/>
        <v>0</v>
      </c>
      <c r="N45" s="823">
        <f t="shared" si="22"/>
        <v>0</v>
      </c>
      <c r="O45" s="822">
        <f t="shared" si="23"/>
        <v>0</v>
      </c>
      <c r="P45" s="823">
        <f t="shared" si="24"/>
        <v>0</v>
      </c>
      <c r="Q45" s="822">
        <f t="shared" si="25"/>
        <v>0</v>
      </c>
      <c r="R45" s="823">
        <f t="shared" si="26"/>
        <v>0</v>
      </c>
      <c r="S45" s="822">
        <f t="shared" si="27"/>
        <v>0</v>
      </c>
      <c r="T45" s="823">
        <f t="shared" si="28"/>
        <v>0</v>
      </c>
      <c r="U45" s="822">
        <f t="shared" si="5"/>
        <v>0</v>
      </c>
      <c r="V45" s="823">
        <f t="shared" si="6"/>
        <v>0</v>
      </c>
      <c r="W45" s="822">
        <f t="shared" si="7"/>
        <v>0</v>
      </c>
      <c r="X45" s="823">
        <f t="shared" si="8"/>
        <v>0</v>
      </c>
      <c r="Y45" s="432">
        <f t="shared" si="9"/>
        <v>0</v>
      </c>
      <c r="Z45" s="570">
        <f t="shared" si="10"/>
        <v>0</v>
      </c>
      <c r="AA45" s="23">
        <f>'t1'!M43</f>
        <v>0</v>
      </c>
      <c r="AC45" s="253"/>
      <c r="AD45" s="254"/>
      <c r="AE45" s="253"/>
      <c r="AF45" s="254"/>
      <c r="AG45" s="253"/>
      <c r="AH45" s="254"/>
      <c r="AI45" s="253"/>
      <c r="AJ45" s="254"/>
      <c r="AK45" s="253"/>
      <c r="AL45" s="254"/>
      <c r="AM45" s="253"/>
      <c r="AN45" s="254"/>
      <c r="AO45" s="253"/>
      <c r="AP45" s="254"/>
      <c r="AQ45" s="253"/>
      <c r="AR45" s="254"/>
      <c r="AS45" s="253"/>
      <c r="AT45" s="254"/>
      <c r="AU45" s="253"/>
      <c r="AV45" s="254"/>
      <c r="AW45" s="253"/>
      <c r="AX45" s="254"/>
      <c r="AY45" s="432">
        <f t="shared" si="11"/>
        <v>0</v>
      </c>
      <c r="AZ45" s="570">
        <f t="shared" si="12"/>
        <v>0</v>
      </c>
      <c r="BA45" s="23">
        <f>'t1'!AR43</f>
        <v>0</v>
      </c>
    </row>
    <row r="46" spans="1:53" ht="14.25" customHeight="1" x14ac:dyDescent="0.2">
      <c r="A46" s="144" t="str">
        <f>'t1'!A44</f>
        <v>BIOLOGI A T. DETERMINATO (ART. 15-SEPTIES D.LGS. 502/92)</v>
      </c>
      <c r="B46" s="206" t="str">
        <f>'t1'!B44</f>
        <v>SD0601</v>
      </c>
      <c r="C46" s="822">
        <f t="shared" si="13"/>
        <v>0</v>
      </c>
      <c r="D46" s="823">
        <f t="shared" si="14"/>
        <v>0</v>
      </c>
      <c r="E46" s="822">
        <f t="shared" si="15"/>
        <v>0</v>
      </c>
      <c r="F46" s="823">
        <f t="shared" si="16"/>
        <v>0</v>
      </c>
      <c r="G46" s="822">
        <f t="shared" si="1"/>
        <v>0</v>
      </c>
      <c r="H46" s="823">
        <f t="shared" si="2"/>
        <v>0</v>
      </c>
      <c r="I46" s="822">
        <f t="shared" si="17"/>
        <v>0</v>
      </c>
      <c r="J46" s="823">
        <f t="shared" si="18"/>
        <v>0</v>
      </c>
      <c r="K46" s="822">
        <f t="shared" si="19"/>
        <v>0</v>
      </c>
      <c r="L46" s="823">
        <f t="shared" si="20"/>
        <v>0</v>
      </c>
      <c r="M46" s="822">
        <f t="shared" si="21"/>
        <v>0</v>
      </c>
      <c r="N46" s="823">
        <f t="shared" si="22"/>
        <v>0</v>
      </c>
      <c r="O46" s="822">
        <f t="shared" si="23"/>
        <v>0</v>
      </c>
      <c r="P46" s="823">
        <f t="shared" si="24"/>
        <v>0</v>
      </c>
      <c r="Q46" s="822">
        <f t="shared" si="25"/>
        <v>0</v>
      </c>
      <c r="R46" s="823">
        <f t="shared" si="26"/>
        <v>0</v>
      </c>
      <c r="S46" s="822">
        <f t="shared" si="27"/>
        <v>0</v>
      </c>
      <c r="T46" s="823">
        <f t="shared" si="28"/>
        <v>0</v>
      </c>
      <c r="U46" s="822">
        <f t="shared" si="5"/>
        <v>0</v>
      </c>
      <c r="V46" s="823">
        <f t="shared" si="6"/>
        <v>0</v>
      </c>
      <c r="W46" s="822">
        <f t="shared" si="7"/>
        <v>0</v>
      </c>
      <c r="X46" s="823">
        <f t="shared" si="8"/>
        <v>0</v>
      </c>
      <c r="Y46" s="432">
        <f t="shared" si="9"/>
        <v>0</v>
      </c>
      <c r="Z46" s="570">
        <f t="shared" si="10"/>
        <v>0</v>
      </c>
      <c r="AA46" s="23">
        <f>'t1'!M44</f>
        <v>0</v>
      </c>
      <c r="AC46" s="253"/>
      <c r="AD46" s="254"/>
      <c r="AE46" s="253"/>
      <c r="AF46" s="254"/>
      <c r="AG46" s="253"/>
      <c r="AH46" s="254"/>
      <c r="AI46" s="253"/>
      <c r="AJ46" s="254"/>
      <c r="AK46" s="253"/>
      <c r="AL46" s="254"/>
      <c r="AM46" s="253"/>
      <c r="AN46" s="254"/>
      <c r="AO46" s="253"/>
      <c r="AP46" s="254"/>
      <c r="AQ46" s="253"/>
      <c r="AR46" s="254"/>
      <c r="AS46" s="253"/>
      <c r="AT46" s="254"/>
      <c r="AU46" s="253"/>
      <c r="AV46" s="254"/>
      <c r="AW46" s="253"/>
      <c r="AX46" s="254"/>
      <c r="AY46" s="432">
        <f t="shared" si="11"/>
        <v>0</v>
      </c>
      <c r="AZ46" s="570">
        <f t="shared" si="12"/>
        <v>0</v>
      </c>
      <c r="BA46" s="23">
        <f>'t1'!AR44</f>
        <v>0</v>
      </c>
    </row>
    <row r="47" spans="1:53" ht="14.25" customHeight="1" x14ac:dyDescent="0.2">
      <c r="A47" s="144" t="str">
        <f>'t1'!A45</f>
        <v>CHIMICI CON INC. DI STRUTTURA COMPLESSA (RAPP. ESCLUSIVO)</v>
      </c>
      <c r="B47" s="206" t="str">
        <f>'t1'!B45</f>
        <v>SD0E16</v>
      </c>
      <c r="C47" s="822">
        <f t="shared" si="13"/>
        <v>0</v>
      </c>
      <c r="D47" s="823">
        <f t="shared" si="14"/>
        <v>0</v>
      </c>
      <c r="E47" s="822">
        <f t="shared" si="15"/>
        <v>0</v>
      </c>
      <c r="F47" s="823">
        <f t="shared" si="16"/>
        <v>0</v>
      </c>
      <c r="G47" s="822">
        <f t="shared" si="1"/>
        <v>0</v>
      </c>
      <c r="H47" s="823">
        <f t="shared" si="2"/>
        <v>0</v>
      </c>
      <c r="I47" s="822">
        <f t="shared" si="17"/>
        <v>0</v>
      </c>
      <c r="J47" s="823">
        <f t="shared" si="18"/>
        <v>0</v>
      </c>
      <c r="K47" s="822">
        <f t="shared" si="19"/>
        <v>0</v>
      </c>
      <c r="L47" s="823">
        <f t="shared" si="20"/>
        <v>0</v>
      </c>
      <c r="M47" s="822">
        <f t="shared" si="21"/>
        <v>0</v>
      </c>
      <c r="N47" s="823">
        <f t="shared" si="22"/>
        <v>0</v>
      </c>
      <c r="O47" s="822">
        <f t="shared" si="23"/>
        <v>0</v>
      </c>
      <c r="P47" s="823">
        <f t="shared" si="24"/>
        <v>0</v>
      </c>
      <c r="Q47" s="822">
        <f t="shared" si="25"/>
        <v>0</v>
      </c>
      <c r="R47" s="823">
        <f t="shared" si="26"/>
        <v>0</v>
      </c>
      <c r="S47" s="822">
        <f t="shared" si="27"/>
        <v>0</v>
      </c>
      <c r="T47" s="823">
        <f t="shared" si="28"/>
        <v>0</v>
      </c>
      <c r="U47" s="822">
        <f t="shared" si="5"/>
        <v>0</v>
      </c>
      <c r="V47" s="823">
        <f t="shared" si="6"/>
        <v>0</v>
      </c>
      <c r="W47" s="822">
        <f t="shared" si="7"/>
        <v>0</v>
      </c>
      <c r="X47" s="823">
        <f t="shared" si="8"/>
        <v>0</v>
      </c>
      <c r="Y47" s="432">
        <f t="shared" si="9"/>
        <v>0</v>
      </c>
      <c r="Z47" s="570">
        <f t="shared" si="10"/>
        <v>0</v>
      </c>
      <c r="AA47" s="23">
        <f>'t1'!M45</f>
        <v>0</v>
      </c>
      <c r="AC47" s="253"/>
      <c r="AD47" s="254"/>
      <c r="AE47" s="253"/>
      <c r="AF47" s="254"/>
      <c r="AG47" s="253"/>
      <c r="AH47" s="254"/>
      <c r="AI47" s="253"/>
      <c r="AJ47" s="254"/>
      <c r="AK47" s="253"/>
      <c r="AL47" s="254"/>
      <c r="AM47" s="253"/>
      <c r="AN47" s="254"/>
      <c r="AO47" s="253"/>
      <c r="AP47" s="254"/>
      <c r="AQ47" s="253"/>
      <c r="AR47" s="254"/>
      <c r="AS47" s="253"/>
      <c r="AT47" s="254"/>
      <c r="AU47" s="253"/>
      <c r="AV47" s="254"/>
      <c r="AW47" s="253"/>
      <c r="AX47" s="254"/>
      <c r="AY47" s="432">
        <f t="shared" si="11"/>
        <v>0</v>
      </c>
      <c r="AZ47" s="570">
        <f t="shared" si="12"/>
        <v>0</v>
      </c>
      <c r="BA47" s="23">
        <f>'t1'!AR45</f>
        <v>0</v>
      </c>
    </row>
    <row r="48" spans="1:53" ht="14.25" customHeight="1" x14ac:dyDescent="0.2">
      <c r="A48" s="144" t="str">
        <f>'t1'!A46</f>
        <v>CHIMICI CON INC. DI STRUTTURA COMPLESSA (RAPP.NON ESCL.)</v>
      </c>
      <c r="B48" s="206" t="str">
        <f>'t1'!B46</f>
        <v>SD0N16</v>
      </c>
      <c r="C48" s="822">
        <f t="shared" si="13"/>
        <v>0</v>
      </c>
      <c r="D48" s="823">
        <f t="shared" si="14"/>
        <v>0</v>
      </c>
      <c r="E48" s="822">
        <f t="shared" si="15"/>
        <v>0</v>
      </c>
      <c r="F48" s="823">
        <f t="shared" si="16"/>
        <v>0</v>
      </c>
      <c r="G48" s="822">
        <f t="shared" si="1"/>
        <v>0</v>
      </c>
      <c r="H48" s="823">
        <f t="shared" si="2"/>
        <v>0</v>
      </c>
      <c r="I48" s="822">
        <f t="shared" si="17"/>
        <v>0</v>
      </c>
      <c r="J48" s="823">
        <f t="shared" si="18"/>
        <v>0</v>
      </c>
      <c r="K48" s="822">
        <f t="shared" si="19"/>
        <v>0</v>
      </c>
      <c r="L48" s="823">
        <f t="shared" si="20"/>
        <v>0</v>
      </c>
      <c r="M48" s="822">
        <f t="shared" si="21"/>
        <v>0</v>
      </c>
      <c r="N48" s="823">
        <f t="shared" si="22"/>
        <v>0</v>
      </c>
      <c r="O48" s="822">
        <f t="shared" si="23"/>
        <v>0</v>
      </c>
      <c r="P48" s="823">
        <f t="shared" si="24"/>
        <v>0</v>
      </c>
      <c r="Q48" s="822">
        <f t="shared" si="25"/>
        <v>0</v>
      </c>
      <c r="R48" s="823">
        <f t="shared" si="26"/>
        <v>0</v>
      </c>
      <c r="S48" s="822">
        <f t="shared" si="27"/>
        <v>0</v>
      </c>
      <c r="T48" s="823">
        <f t="shared" si="28"/>
        <v>0</v>
      </c>
      <c r="U48" s="822">
        <f t="shared" si="5"/>
        <v>0</v>
      </c>
      <c r="V48" s="823">
        <f t="shared" si="6"/>
        <v>0</v>
      </c>
      <c r="W48" s="822">
        <f t="shared" si="7"/>
        <v>0</v>
      </c>
      <c r="X48" s="823">
        <f t="shared" si="8"/>
        <v>0</v>
      </c>
      <c r="Y48" s="432">
        <f t="shared" si="9"/>
        <v>0</v>
      </c>
      <c r="Z48" s="570">
        <f t="shared" si="10"/>
        <v>0</v>
      </c>
      <c r="AA48" s="23">
        <f>'t1'!M46</f>
        <v>0</v>
      </c>
      <c r="AC48" s="253"/>
      <c r="AD48" s="254"/>
      <c r="AE48" s="253"/>
      <c r="AF48" s="254"/>
      <c r="AG48" s="253"/>
      <c r="AH48" s="254"/>
      <c r="AI48" s="253"/>
      <c r="AJ48" s="254"/>
      <c r="AK48" s="253"/>
      <c r="AL48" s="254"/>
      <c r="AM48" s="253"/>
      <c r="AN48" s="254"/>
      <c r="AO48" s="253"/>
      <c r="AP48" s="254"/>
      <c r="AQ48" s="253"/>
      <c r="AR48" s="254"/>
      <c r="AS48" s="253"/>
      <c r="AT48" s="254"/>
      <c r="AU48" s="253"/>
      <c r="AV48" s="254"/>
      <c r="AW48" s="253"/>
      <c r="AX48" s="254"/>
      <c r="AY48" s="432">
        <f t="shared" si="11"/>
        <v>0</v>
      </c>
      <c r="AZ48" s="570">
        <f t="shared" si="12"/>
        <v>0</v>
      </c>
      <c r="BA48" s="23">
        <f>'t1'!AR46</f>
        <v>0</v>
      </c>
    </row>
    <row r="49" spans="1:53" ht="14.25" customHeight="1" x14ac:dyDescent="0.2">
      <c r="A49" s="144" t="str">
        <f>'t1'!A47</f>
        <v>CHIMICI CON INC. DI STRUTTURA SEMPLICE (RAPP. ESCLUSIVO)</v>
      </c>
      <c r="B49" s="206" t="str">
        <f>'t1'!B47</f>
        <v>SD0E15</v>
      </c>
      <c r="C49" s="822">
        <f t="shared" si="13"/>
        <v>0</v>
      </c>
      <c r="D49" s="823">
        <f t="shared" si="14"/>
        <v>0</v>
      </c>
      <c r="E49" s="822">
        <f t="shared" si="15"/>
        <v>0</v>
      </c>
      <c r="F49" s="823">
        <f t="shared" si="16"/>
        <v>0</v>
      </c>
      <c r="G49" s="822">
        <f t="shared" si="1"/>
        <v>0</v>
      </c>
      <c r="H49" s="823">
        <f t="shared" si="2"/>
        <v>0</v>
      </c>
      <c r="I49" s="822">
        <f t="shared" si="17"/>
        <v>0</v>
      </c>
      <c r="J49" s="823">
        <f t="shared" si="18"/>
        <v>0</v>
      </c>
      <c r="K49" s="822">
        <f t="shared" si="19"/>
        <v>0</v>
      </c>
      <c r="L49" s="823">
        <f t="shared" si="20"/>
        <v>0</v>
      </c>
      <c r="M49" s="822">
        <f t="shared" si="21"/>
        <v>0</v>
      </c>
      <c r="N49" s="823">
        <f t="shared" si="22"/>
        <v>0</v>
      </c>
      <c r="O49" s="822">
        <f t="shared" si="23"/>
        <v>0</v>
      </c>
      <c r="P49" s="823">
        <f t="shared" si="24"/>
        <v>0</v>
      </c>
      <c r="Q49" s="822">
        <f t="shared" si="25"/>
        <v>0</v>
      </c>
      <c r="R49" s="823">
        <f t="shared" si="26"/>
        <v>0</v>
      </c>
      <c r="S49" s="822">
        <f t="shared" si="27"/>
        <v>0</v>
      </c>
      <c r="T49" s="823">
        <f t="shared" si="28"/>
        <v>0</v>
      </c>
      <c r="U49" s="822">
        <f t="shared" si="5"/>
        <v>0</v>
      </c>
      <c r="V49" s="823">
        <f t="shared" si="6"/>
        <v>0</v>
      </c>
      <c r="W49" s="822">
        <f t="shared" si="7"/>
        <v>0</v>
      </c>
      <c r="X49" s="823">
        <f t="shared" si="8"/>
        <v>0</v>
      </c>
      <c r="Y49" s="432">
        <f t="shared" si="9"/>
        <v>0</v>
      </c>
      <c r="Z49" s="570">
        <f t="shared" si="10"/>
        <v>0</v>
      </c>
      <c r="AA49" s="23">
        <f>'t1'!M47</f>
        <v>0</v>
      </c>
      <c r="AC49" s="253"/>
      <c r="AD49" s="254"/>
      <c r="AE49" s="253"/>
      <c r="AF49" s="254"/>
      <c r="AG49" s="253"/>
      <c r="AH49" s="254"/>
      <c r="AI49" s="253"/>
      <c r="AJ49" s="254"/>
      <c r="AK49" s="253"/>
      <c r="AL49" s="254"/>
      <c r="AM49" s="253"/>
      <c r="AN49" s="254"/>
      <c r="AO49" s="253"/>
      <c r="AP49" s="254"/>
      <c r="AQ49" s="253"/>
      <c r="AR49" s="254"/>
      <c r="AS49" s="253"/>
      <c r="AT49" s="254"/>
      <c r="AU49" s="253"/>
      <c r="AV49" s="254"/>
      <c r="AW49" s="253"/>
      <c r="AX49" s="254"/>
      <c r="AY49" s="432">
        <f t="shared" si="11"/>
        <v>0</v>
      </c>
      <c r="AZ49" s="570">
        <f t="shared" si="12"/>
        <v>0</v>
      </c>
      <c r="BA49" s="23">
        <f>'t1'!AR47</f>
        <v>0</v>
      </c>
    </row>
    <row r="50" spans="1:53" ht="14.25" customHeight="1" x14ac:dyDescent="0.2">
      <c r="A50" s="144" t="str">
        <f>'t1'!A48</f>
        <v>CHIMICI CON INC. DI STRUTTURA SEMPLICE (RAPP. NON ESCL.)</v>
      </c>
      <c r="B50" s="206" t="str">
        <f>'t1'!B48</f>
        <v>SD0N15</v>
      </c>
      <c r="C50" s="822">
        <f t="shared" si="13"/>
        <v>0</v>
      </c>
      <c r="D50" s="823">
        <f t="shared" si="14"/>
        <v>0</v>
      </c>
      <c r="E50" s="822">
        <f t="shared" si="15"/>
        <v>0</v>
      </c>
      <c r="F50" s="823">
        <f t="shared" si="16"/>
        <v>0</v>
      </c>
      <c r="G50" s="822">
        <f t="shared" si="1"/>
        <v>0</v>
      </c>
      <c r="H50" s="823">
        <f t="shared" si="2"/>
        <v>0</v>
      </c>
      <c r="I50" s="822">
        <f t="shared" si="17"/>
        <v>0</v>
      </c>
      <c r="J50" s="823">
        <f t="shared" si="18"/>
        <v>0</v>
      </c>
      <c r="K50" s="822">
        <f t="shared" si="19"/>
        <v>0</v>
      </c>
      <c r="L50" s="823">
        <f t="shared" si="20"/>
        <v>0</v>
      </c>
      <c r="M50" s="822">
        <f t="shared" si="21"/>
        <v>0</v>
      </c>
      <c r="N50" s="823">
        <f t="shared" si="22"/>
        <v>0</v>
      </c>
      <c r="O50" s="822">
        <f t="shared" si="23"/>
        <v>0</v>
      </c>
      <c r="P50" s="823">
        <f t="shared" si="24"/>
        <v>0</v>
      </c>
      <c r="Q50" s="822">
        <f t="shared" si="25"/>
        <v>0</v>
      </c>
      <c r="R50" s="823">
        <f t="shared" si="26"/>
        <v>0</v>
      </c>
      <c r="S50" s="822">
        <f t="shared" si="27"/>
        <v>0</v>
      </c>
      <c r="T50" s="823">
        <f t="shared" si="28"/>
        <v>0</v>
      </c>
      <c r="U50" s="822">
        <f t="shared" si="5"/>
        <v>0</v>
      </c>
      <c r="V50" s="823">
        <f t="shared" si="6"/>
        <v>0</v>
      </c>
      <c r="W50" s="822">
        <f t="shared" si="7"/>
        <v>0</v>
      </c>
      <c r="X50" s="823">
        <f t="shared" si="8"/>
        <v>0</v>
      </c>
      <c r="Y50" s="432">
        <f t="shared" si="9"/>
        <v>0</v>
      </c>
      <c r="Z50" s="570">
        <f t="shared" si="10"/>
        <v>0</v>
      </c>
      <c r="AA50" s="23">
        <f>'t1'!M48</f>
        <v>0</v>
      </c>
      <c r="AC50" s="253"/>
      <c r="AD50" s="254"/>
      <c r="AE50" s="253"/>
      <c r="AF50" s="254"/>
      <c r="AG50" s="253"/>
      <c r="AH50" s="254"/>
      <c r="AI50" s="253"/>
      <c r="AJ50" s="254"/>
      <c r="AK50" s="253"/>
      <c r="AL50" s="254"/>
      <c r="AM50" s="253"/>
      <c r="AN50" s="254"/>
      <c r="AO50" s="253"/>
      <c r="AP50" s="254"/>
      <c r="AQ50" s="253"/>
      <c r="AR50" s="254"/>
      <c r="AS50" s="253"/>
      <c r="AT50" s="254"/>
      <c r="AU50" s="253"/>
      <c r="AV50" s="254"/>
      <c r="AW50" s="253"/>
      <c r="AX50" s="254"/>
      <c r="AY50" s="432">
        <f t="shared" si="11"/>
        <v>0</v>
      </c>
      <c r="AZ50" s="570">
        <f t="shared" si="12"/>
        <v>0</v>
      </c>
      <c r="BA50" s="23">
        <f>'t1'!AR48</f>
        <v>0</v>
      </c>
    </row>
    <row r="51" spans="1:53" ht="14.25" customHeight="1" x14ac:dyDescent="0.2">
      <c r="A51" s="144" t="str">
        <f>'t1'!A49</f>
        <v>CHIMICI CON ALTRI INCAR. PROF.LI (RAPP. ESCLUSIVO)</v>
      </c>
      <c r="B51" s="206" t="str">
        <f>'t1'!B49</f>
        <v>SD0A15</v>
      </c>
      <c r="C51" s="822">
        <f t="shared" si="13"/>
        <v>0</v>
      </c>
      <c r="D51" s="823">
        <f t="shared" si="14"/>
        <v>0</v>
      </c>
      <c r="E51" s="822">
        <f t="shared" si="15"/>
        <v>0</v>
      </c>
      <c r="F51" s="823">
        <f t="shared" si="16"/>
        <v>0</v>
      </c>
      <c r="G51" s="822">
        <f t="shared" si="1"/>
        <v>0</v>
      </c>
      <c r="H51" s="823">
        <f t="shared" si="2"/>
        <v>0</v>
      </c>
      <c r="I51" s="822">
        <f t="shared" si="17"/>
        <v>0</v>
      </c>
      <c r="J51" s="823">
        <f t="shared" si="18"/>
        <v>0</v>
      </c>
      <c r="K51" s="822">
        <f t="shared" si="19"/>
        <v>0</v>
      </c>
      <c r="L51" s="823">
        <f t="shared" si="20"/>
        <v>0</v>
      </c>
      <c r="M51" s="822">
        <f t="shared" si="21"/>
        <v>0</v>
      </c>
      <c r="N51" s="823">
        <f t="shared" si="22"/>
        <v>0</v>
      </c>
      <c r="O51" s="822">
        <f t="shared" si="23"/>
        <v>0</v>
      </c>
      <c r="P51" s="823">
        <f t="shared" si="24"/>
        <v>0</v>
      </c>
      <c r="Q51" s="822">
        <f t="shared" si="25"/>
        <v>0</v>
      </c>
      <c r="R51" s="823">
        <f t="shared" si="26"/>
        <v>0</v>
      </c>
      <c r="S51" s="822">
        <f t="shared" si="27"/>
        <v>0</v>
      </c>
      <c r="T51" s="823">
        <f t="shared" si="28"/>
        <v>0</v>
      </c>
      <c r="U51" s="822">
        <f t="shared" si="5"/>
        <v>0</v>
      </c>
      <c r="V51" s="823">
        <f t="shared" si="6"/>
        <v>0</v>
      </c>
      <c r="W51" s="822">
        <f t="shared" si="7"/>
        <v>0</v>
      </c>
      <c r="X51" s="823">
        <f t="shared" si="8"/>
        <v>0</v>
      </c>
      <c r="Y51" s="432">
        <f t="shared" si="9"/>
        <v>0</v>
      </c>
      <c r="Z51" s="570">
        <f t="shared" si="10"/>
        <v>0</v>
      </c>
      <c r="AA51" s="23">
        <f>'t1'!M49</f>
        <v>0</v>
      </c>
      <c r="AC51" s="253"/>
      <c r="AD51" s="254"/>
      <c r="AE51" s="253"/>
      <c r="AF51" s="254"/>
      <c r="AG51" s="253"/>
      <c r="AH51" s="254"/>
      <c r="AI51" s="253"/>
      <c r="AJ51" s="254"/>
      <c r="AK51" s="253"/>
      <c r="AL51" s="254"/>
      <c r="AM51" s="253"/>
      <c r="AN51" s="254"/>
      <c r="AO51" s="253"/>
      <c r="AP51" s="254"/>
      <c r="AQ51" s="253"/>
      <c r="AR51" s="254"/>
      <c r="AS51" s="253"/>
      <c r="AT51" s="254"/>
      <c r="AU51" s="253"/>
      <c r="AV51" s="254"/>
      <c r="AW51" s="253"/>
      <c r="AX51" s="254"/>
      <c r="AY51" s="432">
        <f t="shared" si="11"/>
        <v>0</v>
      </c>
      <c r="AZ51" s="570">
        <f t="shared" si="12"/>
        <v>0</v>
      </c>
      <c r="BA51" s="23">
        <f>'t1'!AR49</f>
        <v>0</v>
      </c>
    </row>
    <row r="52" spans="1:53" ht="14.25" customHeight="1" x14ac:dyDescent="0.2">
      <c r="A52" s="144" t="str">
        <f>'t1'!A50</f>
        <v>CHIMICI CON ALTRI INCAR. PROF.LI (RAPP. NON ESCL.)</v>
      </c>
      <c r="B52" s="206" t="str">
        <f>'t1'!B50</f>
        <v>SD0014</v>
      </c>
      <c r="C52" s="822">
        <f t="shared" si="13"/>
        <v>0</v>
      </c>
      <c r="D52" s="823">
        <f t="shared" si="14"/>
        <v>0</v>
      </c>
      <c r="E52" s="822">
        <f t="shared" si="15"/>
        <v>0</v>
      </c>
      <c r="F52" s="823">
        <f t="shared" si="16"/>
        <v>0</v>
      </c>
      <c r="G52" s="822">
        <f t="shared" si="1"/>
        <v>0</v>
      </c>
      <c r="H52" s="823">
        <f t="shared" si="2"/>
        <v>0</v>
      </c>
      <c r="I52" s="822">
        <f t="shared" si="17"/>
        <v>0</v>
      </c>
      <c r="J52" s="823">
        <f t="shared" si="18"/>
        <v>0</v>
      </c>
      <c r="K52" s="822">
        <f t="shared" si="19"/>
        <v>0</v>
      </c>
      <c r="L52" s="823">
        <f t="shared" si="20"/>
        <v>0</v>
      </c>
      <c r="M52" s="822">
        <f t="shared" si="21"/>
        <v>0</v>
      </c>
      <c r="N52" s="823">
        <f t="shared" si="22"/>
        <v>0</v>
      </c>
      <c r="O52" s="822">
        <f t="shared" si="23"/>
        <v>0</v>
      </c>
      <c r="P52" s="823">
        <f t="shared" si="24"/>
        <v>0</v>
      </c>
      <c r="Q52" s="822">
        <f t="shared" si="25"/>
        <v>0</v>
      </c>
      <c r="R52" s="823">
        <f t="shared" si="26"/>
        <v>0</v>
      </c>
      <c r="S52" s="822">
        <f t="shared" si="27"/>
        <v>0</v>
      </c>
      <c r="T52" s="823">
        <f t="shared" si="28"/>
        <v>0</v>
      </c>
      <c r="U52" s="822">
        <f t="shared" si="5"/>
        <v>0</v>
      </c>
      <c r="V52" s="823">
        <f t="shared" si="6"/>
        <v>0</v>
      </c>
      <c r="W52" s="822">
        <f t="shared" si="7"/>
        <v>0</v>
      </c>
      <c r="X52" s="823">
        <f t="shared" si="8"/>
        <v>0</v>
      </c>
      <c r="Y52" s="432">
        <f t="shared" si="9"/>
        <v>0</v>
      </c>
      <c r="Z52" s="570">
        <f t="shared" si="10"/>
        <v>0</v>
      </c>
      <c r="AA52" s="23">
        <f>'t1'!M50</f>
        <v>0</v>
      </c>
      <c r="AC52" s="253"/>
      <c r="AD52" s="254"/>
      <c r="AE52" s="253"/>
      <c r="AF52" s="254"/>
      <c r="AG52" s="253"/>
      <c r="AH52" s="254"/>
      <c r="AI52" s="253"/>
      <c r="AJ52" s="254"/>
      <c r="AK52" s="253"/>
      <c r="AL52" s="254"/>
      <c r="AM52" s="253"/>
      <c r="AN52" s="254"/>
      <c r="AO52" s="253"/>
      <c r="AP52" s="254"/>
      <c r="AQ52" s="253"/>
      <c r="AR52" s="254"/>
      <c r="AS52" s="253"/>
      <c r="AT52" s="254"/>
      <c r="AU52" s="253"/>
      <c r="AV52" s="254"/>
      <c r="AW52" s="253"/>
      <c r="AX52" s="254"/>
      <c r="AY52" s="432">
        <f t="shared" si="11"/>
        <v>0</v>
      </c>
      <c r="AZ52" s="570">
        <f t="shared" si="12"/>
        <v>0</v>
      </c>
      <c r="BA52" s="23">
        <f>'t1'!AR50</f>
        <v>0</v>
      </c>
    </row>
    <row r="53" spans="1:53" ht="14.25" customHeight="1" x14ac:dyDescent="0.2">
      <c r="A53" s="144" t="str">
        <f>'t1'!A51</f>
        <v>CHIMICI A T. DETERMINATO (ART. 15-SEPTIES D.LGS. 502/92)</v>
      </c>
      <c r="B53" s="206" t="str">
        <f>'t1'!B51</f>
        <v>SD0602</v>
      </c>
      <c r="C53" s="822">
        <f t="shared" si="13"/>
        <v>0</v>
      </c>
      <c r="D53" s="823">
        <f t="shared" si="14"/>
        <v>0</v>
      </c>
      <c r="E53" s="822">
        <f t="shared" si="15"/>
        <v>0</v>
      </c>
      <c r="F53" s="823">
        <f t="shared" si="16"/>
        <v>0</v>
      </c>
      <c r="G53" s="822">
        <f t="shared" si="1"/>
        <v>0</v>
      </c>
      <c r="H53" s="823">
        <f t="shared" si="2"/>
        <v>0</v>
      </c>
      <c r="I53" s="822">
        <f t="shared" si="17"/>
        <v>0</v>
      </c>
      <c r="J53" s="823">
        <f t="shared" si="18"/>
        <v>0</v>
      </c>
      <c r="K53" s="822">
        <f t="shared" si="19"/>
        <v>0</v>
      </c>
      <c r="L53" s="823">
        <f t="shared" si="20"/>
        <v>0</v>
      </c>
      <c r="M53" s="822">
        <f t="shared" si="21"/>
        <v>0</v>
      </c>
      <c r="N53" s="823">
        <f t="shared" si="22"/>
        <v>0</v>
      </c>
      <c r="O53" s="822">
        <f t="shared" si="23"/>
        <v>0</v>
      </c>
      <c r="P53" s="823">
        <f t="shared" si="24"/>
        <v>0</v>
      </c>
      <c r="Q53" s="822">
        <f t="shared" si="25"/>
        <v>0</v>
      </c>
      <c r="R53" s="823">
        <f t="shared" si="26"/>
        <v>0</v>
      </c>
      <c r="S53" s="822">
        <f t="shared" si="27"/>
        <v>0</v>
      </c>
      <c r="T53" s="823">
        <f t="shared" si="28"/>
        <v>0</v>
      </c>
      <c r="U53" s="822">
        <f t="shared" si="5"/>
        <v>0</v>
      </c>
      <c r="V53" s="823">
        <f t="shared" si="6"/>
        <v>0</v>
      </c>
      <c r="W53" s="822">
        <f t="shared" si="7"/>
        <v>0</v>
      </c>
      <c r="X53" s="823">
        <f t="shared" si="8"/>
        <v>0</v>
      </c>
      <c r="Y53" s="432">
        <f t="shared" si="9"/>
        <v>0</v>
      </c>
      <c r="Z53" s="570">
        <f t="shared" si="10"/>
        <v>0</v>
      </c>
      <c r="AA53" s="23">
        <f>'t1'!M51</f>
        <v>0</v>
      </c>
      <c r="AC53" s="253"/>
      <c r="AD53" s="254"/>
      <c r="AE53" s="253"/>
      <c r="AF53" s="254"/>
      <c r="AG53" s="253"/>
      <c r="AH53" s="254"/>
      <c r="AI53" s="253"/>
      <c r="AJ53" s="254"/>
      <c r="AK53" s="253"/>
      <c r="AL53" s="254"/>
      <c r="AM53" s="253"/>
      <c r="AN53" s="254"/>
      <c r="AO53" s="253"/>
      <c r="AP53" s="254"/>
      <c r="AQ53" s="253"/>
      <c r="AR53" s="254"/>
      <c r="AS53" s="253"/>
      <c r="AT53" s="254"/>
      <c r="AU53" s="253"/>
      <c r="AV53" s="254"/>
      <c r="AW53" s="253"/>
      <c r="AX53" s="254"/>
      <c r="AY53" s="432">
        <f t="shared" si="11"/>
        <v>0</v>
      </c>
      <c r="AZ53" s="570">
        <f t="shared" si="12"/>
        <v>0</v>
      </c>
      <c r="BA53" s="23">
        <f>'t1'!AR51</f>
        <v>0</v>
      </c>
    </row>
    <row r="54" spans="1:53" ht="14.25" customHeight="1" x14ac:dyDescent="0.2">
      <c r="A54" s="144" t="str">
        <f>'t1'!A52</f>
        <v>FISICI CON INC. DI STRUTTURA COMPLESSA (RAPP. ESCLUSIVO)</v>
      </c>
      <c r="B54" s="206" t="str">
        <f>'t1'!B52</f>
        <v>SD0E42</v>
      </c>
      <c r="C54" s="822">
        <f t="shared" si="13"/>
        <v>0</v>
      </c>
      <c r="D54" s="823">
        <f t="shared" si="14"/>
        <v>0</v>
      </c>
      <c r="E54" s="822">
        <f t="shared" si="15"/>
        <v>0</v>
      </c>
      <c r="F54" s="823">
        <f t="shared" si="16"/>
        <v>0</v>
      </c>
      <c r="G54" s="822">
        <f t="shared" si="1"/>
        <v>0</v>
      </c>
      <c r="H54" s="823">
        <f t="shared" si="2"/>
        <v>0</v>
      </c>
      <c r="I54" s="822">
        <f t="shared" si="17"/>
        <v>0</v>
      </c>
      <c r="J54" s="823">
        <f t="shared" si="18"/>
        <v>0</v>
      </c>
      <c r="K54" s="822">
        <f t="shared" si="19"/>
        <v>0</v>
      </c>
      <c r="L54" s="823">
        <f t="shared" si="20"/>
        <v>0</v>
      </c>
      <c r="M54" s="822">
        <f t="shared" si="21"/>
        <v>0</v>
      </c>
      <c r="N54" s="823">
        <f t="shared" si="22"/>
        <v>0</v>
      </c>
      <c r="O54" s="822">
        <f t="shared" si="23"/>
        <v>0</v>
      </c>
      <c r="P54" s="823">
        <f t="shared" si="24"/>
        <v>0</v>
      </c>
      <c r="Q54" s="822">
        <f t="shared" si="25"/>
        <v>0</v>
      </c>
      <c r="R54" s="823">
        <f t="shared" si="26"/>
        <v>0</v>
      </c>
      <c r="S54" s="822">
        <f t="shared" si="27"/>
        <v>0</v>
      </c>
      <c r="T54" s="823">
        <f t="shared" si="28"/>
        <v>0</v>
      </c>
      <c r="U54" s="822">
        <f t="shared" si="5"/>
        <v>0</v>
      </c>
      <c r="V54" s="823">
        <f t="shared" si="6"/>
        <v>0</v>
      </c>
      <c r="W54" s="822">
        <f t="shared" si="7"/>
        <v>0</v>
      </c>
      <c r="X54" s="823">
        <f t="shared" si="8"/>
        <v>0</v>
      </c>
      <c r="Y54" s="432">
        <f t="shared" si="9"/>
        <v>0</v>
      </c>
      <c r="Z54" s="570">
        <f t="shared" si="10"/>
        <v>0</v>
      </c>
      <c r="AA54" s="23">
        <f>'t1'!M52</f>
        <v>0</v>
      </c>
      <c r="AC54" s="253"/>
      <c r="AD54" s="254"/>
      <c r="AE54" s="253"/>
      <c r="AF54" s="254"/>
      <c r="AG54" s="253"/>
      <c r="AH54" s="254"/>
      <c r="AI54" s="253"/>
      <c r="AJ54" s="254"/>
      <c r="AK54" s="253"/>
      <c r="AL54" s="254"/>
      <c r="AM54" s="253"/>
      <c r="AN54" s="254"/>
      <c r="AO54" s="253"/>
      <c r="AP54" s="254"/>
      <c r="AQ54" s="253"/>
      <c r="AR54" s="254"/>
      <c r="AS54" s="253"/>
      <c r="AT54" s="254"/>
      <c r="AU54" s="253"/>
      <c r="AV54" s="254"/>
      <c r="AW54" s="253"/>
      <c r="AX54" s="254"/>
      <c r="AY54" s="432">
        <f t="shared" si="11"/>
        <v>0</v>
      </c>
      <c r="AZ54" s="570">
        <f t="shared" si="12"/>
        <v>0</v>
      </c>
      <c r="BA54" s="23">
        <f>'t1'!AR52</f>
        <v>0</v>
      </c>
    </row>
    <row r="55" spans="1:53" ht="14.25" customHeight="1" x14ac:dyDescent="0.2">
      <c r="A55" s="144" t="str">
        <f>'t1'!A53</f>
        <v>FISICI CON INC. DI STRUTTURA COMPLESSA (RAPP. NON ESCL.)</v>
      </c>
      <c r="B55" s="206" t="str">
        <f>'t1'!B53</f>
        <v>SD0N42</v>
      </c>
      <c r="C55" s="822">
        <f t="shared" si="13"/>
        <v>0</v>
      </c>
      <c r="D55" s="823">
        <f t="shared" si="14"/>
        <v>0</v>
      </c>
      <c r="E55" s="822">
        <f t="shared" si="15"/>
        <v>0</v>
      </c>
      <c r="F55" s="823">
        <f t="shared" si="16"/>
        <v>0</v>
      </c>
      <c r="G55" s="822">
        <f t="shared" si="1"/>
        <v>0</v>
      </c>
      <c r="H55" s="823">
        <f t="shared" si="2"/>
        <v>0</v>
      </c>
      <c r="I55" s="822">
        <f t="shared" si="17"/>
        <v>0</v>
      </c>
      <c r="J55" s="823">
        <f t="shared" si="18"/>
        <v>0</v>
      </c>
      <c r="K55" s="822">
        <f t="shared" si="19"/>
        <v>0</v>
      </c>
      <c r="L55" s="823">
        <f t="shared" si="20"/>
        <v>0</v>
      </c>
      <c r="M55" s="822">
        <f t="shared" si="21"/>
        <v>0</v>
      </c>
      <c r="N55" s="823">
        <f t="shared" si="22"/>
        <v>0</v>
      </c>
      <c r="O55" s="822">
        <f t="shared" si="23"/>
        <v>0</v>
      </c>
      <c r="P55" s="823">
        <f t="shared" si="24"/>
        <v>0</v>
      </c>
      <c r="Q55" s="822">
        <f t="shared" si="25"/>
        <v>0</v>
      </c>
      <c r="R55" s="823">
        <f t="shared" si="26"/>
        <v>0</v>
      </c>
      <c r="S55" s="822">
        <f t="shared" si="27"/>
        <v>0</v>
      </c>
      <c r="T55" s="823">
        <f t="shared" si="28"/>
        <v>0</v>
      </c>
      <c r="U55" s="822">
        <f t="shared" si="5"/>
        <v>0</v>
      </c>
      <c r="V55" s="823">
        <f t="shared" si="6"/>
        <v>0</v>
      </c>
      <c r="W55" s="822">
        <f t="shared" si="7"/>
        <v>0</v>
      </c>
      <c r="X55" s="823">
        <f t="shared" si="8"/>
        <v>0</v>
      </c>
      <c r="Y55" s="432">
        <f t="shared" si="9"/>
        <v>0</v>
      </c>
      <c r="Z55" s="570">
        <f t="shared" si="10"/>
        <v>0</v>
      </c>
      <c r="AA55" s="23">
        <f>'t1'!M53</f>
        <v>0</v>
      </c>
      <c r="AC55" s="253"/>
      <c r="AD55" s="254"/>
      <c r="AE55" s="253"/>
      <c r="AF55" s="254"/>
      <c r="AG55" s="253"/>
      <c r="AH55" s="254"/>
      <c r="AI55" s="253"/>
      <c r="AJ55" s="254"/>
      <c r="AK55" s="253"/>
      <c r="AL55" s="254"/>
      <c r="AM55" s="253"/>
      <c r="AN55" s="254"/>
      <c r="AO55" s="253"/>
      <c r="AP55" s="254"/>
      <c r="AQ55" s="253"/>
      <c r="AR55" s="254"/>
      <c r="AS55" s="253"/>
      <c r="AT55" s="254"/>
      <c r="AU55" s="253"/>
      <c r="AV55" s="254"/>
      <c r="AW55" s="253"/>
      <c r="AX55" s="254"/>
      <c r="AY55" s="432">
        <f t="shared" si="11"/>
        <v>0</v>
      </c>
      <c r="AZ55" s="570">
        <f t="shared" si="12"/>
        <v>0</v>
      </c>
      <c r="BA55" s="23">
        <f>'t1'!AR53</f>
        <v>0</v>
      </c>
    </row>
    <row r="56" spans="1:53" ht="14.25" customHeight="1" x14ac:dyDescent="0.2">
      <c r="A56" s="144" t="str">
        <f>'t1'!A54</f>
        <v>FISICI CON INC. DI STRUTTURA SEMPLICE (RAPP. ESCLUSIVO)</v>
      </c>
      <c r="B56" s="206" t="str">
        <f>'t1'!B54</f>
        <v>SD0E41</v>
      </c>
      <c r="C56" s="822">
        <f t="shared" si="13"/>
        <v>0</v>
      </c>
      <c r="D56" s="823">
        <f t="shared" si="14"/>
        <v>0</v>
      </c>
      <c r="E56" s="822">
        <f t="shared" si="15"/>
        <v>0</v>
      </c>
      <c r="F56" s="823">
        <f t="shared" si="16"/>
        <v>0</v>
      </c>
      <c r="G56" s="822">
        <f t="shared" si="1"/>
        <v>0</v>
      </c>
      <c r="H56" s="823">
        <f t="shared" si="2"/>
        <v>0</v>
      </c>
      <c r="I56" s="822">
        <f t="shared" si="17"/>
        <v>0</v>
      </c>
      <c r="J56" s="823">
        <f t="shared" si="18"/>
        <v>0</v>
      </c>
      <c r="K56" s="822">
        <f t="shared" si="19"/>
        <v>0</v>
      </c>
      <c r="L56" s="823">
        <f t="shared" si="20"/>
        <v>0</v>
      </c>
      <c r="M56" s="822">
        <f t="shared" si="21"/>
        <v>0</v>
      </c>
      <c r="N56" s="823">
        <f t="shared" si="22"/>
        <v>0</v>
      </c>
      <c r="O56" s="822">
        <f t="shared" si="23"/>
        <v>0</v>
      </c>
      <c r="P56" s="823">
        <f t="shared" si="24"/>
        <v>0</v>
      </c>
      <c r="Q56" s="822">
        <f t="shared" si="25"/>
        <v>0</v>
      </c>
      <c r="R56" s="823">
        <f t="shared" si="26"/>
        <v>0</v>
      </c>
      <c r="S56" s="822">
        <f t="shared" si="27"/>
        <v>0</v>
      </c>
      <c r="T56" s="823">
        <f t="shared" si="28"/>
        <v>0</v>
      </c>
      <c r="U56" s="822">
        <f t="shared" si="5"/>
        <v>0</v>
      </c>
      <c r="V56" s="823">
        <f t="shared" si="6"/>
        <v>0</v>
      </c>
      <c r="W56" s="822">
        <f t="shared" si="7"/>
        <v>0</v>
      </c>
      <c r="X56" s="823">
        <f t="shared" si="8"/>
        <v>0</v>
      </c>
      <c r="Y56" s="432">
        <f t="shared" si="9"/>
        <v>0</v>
      </c>
      <c r="Z56" s="570">
        <f t="shared" si="10"/>
        <v>0</v>
      </c>
      <c r="AA56" s="23">
        <f>'t1'!M54</f>
        <v>0</v>
      </c>
      <c r="AC56" s="253"/>
      <c r="AD56" s="254"/>
      <c r="AE56" s="253"/>
      <c r="AF56" s="254"/>
      <c r="AG56" s="253"/>
      <c r="AH56" s="254"/>
      <c r="AI56" s="253"/>
      <c r="AJ56" s="254"/>
      <c r="AK56" s="253"/>
      <c r="AL56" s="254"/>
      <c r="AM56" s="253"/>
      <c r="AN56" s="254"/>
      <c r="AO56" s="253"/>
      <c r="AP56" s="254"/>
      <c r="AQ56" s="253"/>
      <c r="AR56" s="254"/>
      <c r="AS56" s="253"/>
      <c r="AT56" s="254"/>
      <c r="AU56" s="253"/>
      <c r="AV56" s="254"/>
      <c r="AW56" s="253"/>
      <c r="AX56" s="254"/>
      <c r="AY56" s="432">
        <f t="shared" si="11"/>
        <v>0</v>
      </c>
      <c r="AZ56" s="570">
        <f t="shared" si="12"/>
        <v>0</v>
      </c>
      <c r="BA56" s="23">
        <f>'t1'!AR54</f>
        <v>0</v>
      </c>
    </row>
    <row r="57" spans="1:53" ht="14.25" customHeight="1" x14ac:dyDescent="0.2">
      <c r="A57" s="144" t="str">
        <f>'t1'!A55</f>
        <v>FISICI CON INC. DI STRUTTURA SEMPLICE (RAPP. NON ESCL.)</v>
      </c>
      <c r="B57" s="206" t="str">
        <f>'t1'!B55</f>
        <v>SD0N41</v>
      </c>
      <c r="C57" s="822">
        <f t="shared" si="13"/>
        <v>0</v>
      </c>
      <c r="D57" s="823">
        <f t="shared" si="14"/>
        <v>0</v>
      </c>
      <c r="E57" s="822">
        <f t="shared" si="15"/>
        <v>0</v>
      </c>
      <c r="F57" s="823">
        <f t="shared" si="16"/>
        <v>0</v>
      </c>
      <c r="G57" s="822">
        <f t="shared" si="1"/>
        <v>0</v>
      </c>
      <c r="H57" s="823">
        <f t="shared" si="2"/>
        <v>0</v>
      </c>
      <c r="I57" s="822">
        <f t="shared" si="17"/>
        <v>0</v>
      </c>
      <c r="J57" s="823">
        <f t="shared" si="18"/>
        <v>0</v>
      </c>
      <c r="K57" s="822">
        <f t="shared" si="19"/>
        <v>0</v>
      </c>
      <c r="L57" s="823">
        <f t="shared" si="20"/>
        <v>0</v>
      </c>
      <c r="M57" s="822">
        <f t="shared" si="21"/>
        <v>0</v>
      </c>
      <c r="N57" s="823">
        <f t="shared" si="22"/>
        <v>0</v>
      </c>
      <c r="O57" s="822">
        <f t="shared" si="23"/>
        <v>0</v>
      </c>
      <c r="P57" s="823">
        <f t="shared" si="24"/>
        <v>0</v>
      </c>
      <c r="Q57" s="822">
        <f t="shared" si="25"/>
        <v>0</v>
      </c>
      <c r="R57" s="823">
        <f t="shared" si="26"/>
        <v>0</v>
      </c>
      <c r="S57" s="822">
        <f t="shared" si="27"/>
        <v>0</v>
      </c>
      <c r="T57" s="823">
        <f t="shared" si="28"/>
        <v>0</v>
      </c>
      <c r="U57" s="822">
        <f t="shared" si="5"/>
        <v>0</v>
      </c>
      <c r="V57" s="823">
        <f t="shared" si="6"/>
        <v>0</v>
      </c>
      <c r="W57" s="822">
        <f t="shared" si="7"/>
        <v>0</v>
      </c>
      <c r="X57" s="823">
        <f t="shared" si="8"/>
        <v>0</v>
      </c>
      <c r="Y57" s="432">
        <f t="shared" si="9"/>
        <v>0</v>
      </c>
      <c r="Z57" s="570">
        <f t="shared" si="10"/>
        <v>0</v>
      </c>
      <c r="AA57" s="23">
        <f>'t1'!M55</f>
        <v>0</v>
      </c>
      <c r="AC57" s="253"/>
      <c r="AD57" s="254"/>
      <c r="AE57" s="253"/>
      <c r="AF57" s="254"/>
      <c r="AG57" s="253"/>
      <c r="AH57" s="254"/>
      <c r="AI57" s="253"/>
      <c r="AJ57" s="254"/>
      <c r="AK57" s="253"/>
      <c r="AL57" s="254"/>
      <c r="AM57" s="253"/>
      <c r="AN57" s="254"/>
      <c r="AO57" s="253"/>
      <c r="AP57" s="254"/>
      <c r="AQ57" s="253"/>
      <c r="AR57" s="254"/>
      <c r="AS57" s="253"/>
      <c r="AT57" s="254"/>
      <c r="AU57" s="253"/>
      <c r="AV57" s="254"/>
      <c r="AW57" s="253"/>
      <c r="AX57" s="254"/>
      <c r="AY57" s="432">
        <f t="shared" si="11"/>
        <v>0</v>
      </c>
      <c r="AZ57" s="570">
        <f t="shared" si="12"/>
        <v>0</v>
      </c>
      <c r="BA57" s="23">
        <f>'t1'!AR55</f>
        <v>0</v>
      </c>
    </row>
    <row r="58" spans="1:53" ht="14.25" customHeight="1" x14ac:dyDescent="0.2">
      <c r="A58" s="144" t="str">
        <f>'t1'!A56</f>
        <v>FISICI CON ALTRI INCAR. PROF.LI (RAPP. ESCLUSIVO)</v>
      </c>
      <c r="B58" s="206" t="str">
        <f>'t1'!B56</f>
        <v>SD0A41</v>
      </c>
      <c r="C58" s="822">
        <f t="shared" si="13"/>
        <v>0</v>
      </c>
      <c r="D58" s="823">
        <f t="shared" si="14"/>
        <v>0</v>
      </c>
      <c r="E58" s="822">
        <f t="shared" si="15"/>
        <v>0</v>
      </c>
      <c r="F58" s="823">
        <f t="shared" si="16"/>
        <v>0</v>
      </c>
      <c r="G58" s="822">
        <f t="shared" si="1"/>
        <v>0</v>
      </c>
      <c r="H58" s="823">
        <f t="shared" si="2"/>
        <v>0</v>
      </c>
      <c r="I58" s="822">
        <f t="shared" si="17"/>
        <v>0</v>
      </c>
      <c r="J58" s="823">
        <f t="shared" si="18"/>
        <v>0</v>
      </c>
      <c r="K58" s="822">
        <f t="shared" si="19"/>
        <v>0</v>
      </c>
      <c r="L58" s="823">
        <f t="shared" si="20"/>
        <v>0</v>
      </c>
      <c r="M58" s="822">
        <f t="shared" si="21"/>
        <v>0</v>
      </c>
      <c r="N58" s="823">
        <f t="shared" si="22"/>
        <v>0</v>
      </c>
      <c r="O58" s="822">
        <f t="shared" si="23"/>
        <v>0</v>
      </c>
      <c r="P58" s="823">
        <f t="shared" si="24"/>
        <v>0</v>
      </c>
      <c r="Q58" s="822">
        <f t="shared" si="25"/>
        <v>0</v>
      </c>
      <c r="R58" s="823">
        <f t="shared" si="26"/>
        <v>0</v>
      </c>
      <c r="S58" s="822">
        <f t="shared" si="27"/>
        <v>0</v>
      </c>
      <c r="T58" s="823">
        <f t="shared" si="28"/>
        <v>0</v>
      </c>
      <c r="U58" s="822">
        <f t="shared" si="5"/>
        <v>0</v>
      </c>
      <c r="V58" s="823">
        <f t="shared" si="6"/>
        <v>0</v>
      </c>
      <c r="W58" s="822">
        <f t="shared" si="7"/>
        <v>0</v>
      </c>
      <c r="X58" s="823">
        <f t="shared" si="8"/>
        <v>0</v>
      </c>
      <c r="Y58" s="432">
        <f t="shared" si="9"/>
        <v>0</v>
      </c>
      <c r="Z58" s="570">
        <f t="shared" si="10"/>
        <v>0</v>
      </c>
      <c r="AA58" s="23">
        <f>'t1'!M56</f>
        <v>0</v>
      </c>
      <c r="AC58" s="253"/>
      <c r="AD58" s="254"/>
      <c r="AE58" s="253"/>
      <c r="AF58" s="254"/>
      <c r="AG58" s="253"/>
      <c r="AH58" s="254"/>
      <c r="AI58" s="253"/>
      <c r="AJ58" s="254"/>
      <c r="AK58" s="253"/>
      <c r="AL58" s="254"/>
      <c r="AM58" s="253"/>
      <c r="AN58" s="254"/>
      <c r="AO58" s="253"/>
      <c r="AP58" s="254"/>
      <c r="AQ58" s="253"/>
      <c r="AR58" s="254"/>
      <c r="AS58" s="253"/>
      <c r="AT58" s="254"/>
      <c r="AU58" s="253"/>
      <c r="AV58" s="254"/>
      <c r="AW58" s="253"/>
      <c r="AX58" s="254"/>
      <c r="AY58" s="432">
        <f t="shared" si="11"/>
        <v>0</v>
      </c>
      <c r="AZ58" s="570">
        <f t="shared" si="12"/>
        <v>0</v>
      </c>
      <c r="BA58" s="23">
        <f>'t1'!AR56</f>
        <v>0</v>
      </c>
    </row>
    <row r="59" spans="1:53" ht="14.25" customHeight="1" x14ac:dyDescent="0.2">
      <c r="A59" s="144" t="str">
        <f>'t1'!A57</f>
        <v>FISICI CON ALTRI INCAR. PROF.LI (RAPP. NON ESCL.)</v>
      </c>
      <c r="B59" s="206" t="str">
        <f>'t1'!B57</f>
        <v>SD0040</v>
      </c>
      <c r="C59" s="822">
        <f t="shared" si="13"/>
        <v>0</v>
      </c>
      <c r="D59" s="823">
        <f t="shared" si="14"/>
        <v>0</v>
      </c>
      <c r="E59" s="822">
        <f t="shared" si="15"/>
        <v>0</v>
      </c>
      <c r="F59" s="823">
        <f t="shared" si="16"/>
        <v>0</v>
      </c>
      <c r="G59" s="822">
        <f t="shared" si="1"/>
        <v>0</v>
      </c>
      <c r="H59" s="823">
        <f t="shared" si="2"/>
        <v>0</v>
      </c>
      <c r="I59" s="822">
        <f t="shared" si="17"/>
        <v>0</v>
      </c>
      <c r="J59" s="823">
        <f t="shared" si="18"/>
        <v>0</v>
      </c>
      <c r="K59" s="822">
        <f t="shared" si="19"/>
        <v>0</v>
      </c>
      <c r="L59" s="823">
        <f t="shared" si="20"/>
        <v>0</v>
      </c>
      <c r="M59" s="822">
        <f t="shared" si="21"/>
        <v>0</v>
      </c>
      <c r="N59" s="823">
        <f t="shared" si="22"/>
        <v>0</v>
      </c>
      <c r="O59" s="822">
        <f t="shared" si="23"/>
        <v>0</v>
      </c>
      <c r="P59" s="823">
        <f t="shared" si="24"/>
        <v>0</v>
      </c>
      <c r="Q59" s="822">
        <f t="shared" si="25"/>
        <v>0</v>
      </c>
      <c r="R59" s="823">
        <f t="shared" si="26"/>
        <v>0</v>
      </c>
      <c r="S59" s="822">
        <f t="shared" si="27"/>
        <v>0</v>
      </c>
      <c r="T59" s="823">
        <f t="shared" si="28"/>
        <v>0</v>
      </c>
      <c r="U59" s="822">
        <f t="shared" si="5"/>
        <v>0</v>
      </c>
      <c r="V59" s="823">
        <f t="shared" si="6"/>
        <v>0</v>
      </c>
      <c r="W59" s="822">
        <f t="shared" si="7"/>
        <v>0</v>
      </c>
      <c r="X59" s="823">
        <f t="shared" si="8"/>
        <v>0</v>
      </c>
      <c r="Y59" s="432">
        <f t="shared" si="9"/>
        <v>0</v>
      </c>
      <c r="Z59" s="570">
        <f t="shared" si="10"/>
        <v>0</v>
      </c>
      <c r="AA59" s="23">
        <f>'t1'!M57</f>
        <v>0</v>
      </c>
      <c r="AC59" s="253"/>
      <c r="AD59" s="254"/>
      <c r="AE59" s="253"/>
      <c r="AF59" s="254"/>
      <c r="AG59" s="253"/>
      <c r="AH59" s="254"/>
      <c r="AI59" s="253"/>
      <c r="AJ59" s="254"/>
      <c r="AK59" s="253"/>
      <c r="AL59" s="254"/>
      <c r="AM59" s="253"/>
      <c r="AN59" s="254"/>
      <c r="AO59" s="253"/>
      <c r="AP59" s="254"/>
      <c r="AQ59" s="253"/>
      <c r="AR59" s="254"/>
      <c r="AS59" s="253"/>
      <c r="AT59" s="254"/>
      <c r="AU59" s="253"/>
      <c r="AV59" s="254"/>
      <c r="AW59" s="253"/>
      <c r="AX59" s="254"/>
      <c r="AY59" s="432">
        <f t="shared" si="11"/>
        <v>0</v>
      </c>
      <c r="AZ59" s="570">
        <f t="shared" si="12"/>
        <v>0</v>
      </c>
      <c r="BA59" s="23">
        <f>'t1'!AR57</f>
        <v>0</v>
      </c>
    </row>
    <row r="60" spans="1:53" ht="14.25" customHeight="1" x14ac:dyDescent="0.2">
      <c r="A60" s="144" t="str">
        <f>'t1'!A58</f>
        <v>FISICI A T. DETERMINATO (ART. 15-SEPTIES D.LGS. 502/92)</v>
      </c>
      <c r="B60" s="206" t="str">
        <f>'t1'!B58</f>
        <v>SD0603</v>
      </c>
      <c r="C60" s="822">
        <f t="shared" si="13"/>
        <v>0</v>
      </c>
      <c r="D60" s="823">
        <f t="shared" si="14"/>
        <v>0</v>
      </c>
      <c r="E60" s="822">
        <f t="shared" si="15"/>
        <v>0</v>
      </c>
      <c r="F60" s="823">
        <f t="shared" si="16"/>
        <v>0</v>
      </c>
      <c r="G60" s="822">
        <f t="shared" si="1"/>
        <v>0</v>
      </c>
      <c r="H60" s="823">
        <f t="shared" si="2"/>
        <v>0</v>
      </c>
      <c r="I60" s="822">
        <f t="shared" si="17"/>
        <v>0</v>
      </c>
      <c r="J60" s="823">
        <f t="shared" si="18"/>
        <v>0</v>
      </c>
      <c r="K60" s="822">
        <f t="shared" si="19"/>
        <v>0</v>
      </c>
      <c r="L60" s="823">
        <f t="shared" si="20"/>
        <v>0</v>
      </c>
      <c r="M60" s="822">
        <f t="shared" si="21"/>
        <v>0</v>
      </c>
      <c r="N60" s="823">
        <f t="shared" si="22"/>
        <v>0</v>
      </c>
      <c r="O60" s="822">
        <f t="shared" si="23"/>
        <v>0</v>
      </c>
      <c r="P60" s="823">
        <f t="shared" si="24"/>
        <v>0</v>
      </c>
      <c r="Q60" s="822">
        <f t="shared" si="25"/>
        <v>0</v>
      </c>
      <c r="R60" s="823">
        <f t="shared" si="26"/>
        <v>0</v>
      </c>
      <c r="S60" s="822">
        <f t="shared" si="27"/>
        <v>0</v>
      </c>
      <c r="T60" s="823">
        <f t="shared" si="28"/>
        <v>0</v>
      </c>
      <c r="U60" s="822">
        <f t="shared" si="5"/>
        <v>0</v>
      </c>
      <c r="V60" s="823">
        <f t="shared" si="6"/>
        <v>0</v>
      </c>
      <c r="W60" s="822">
        <f t="shared" si="7"/>
        <v>0</v>
      </c>
      <c r="X60" s="823">
        <f t="shared" si="8"/>
        <v>0</v>
      </c>
      <c r="Y60" s="432">
        <f t="shared" si="9"/>
        <v>0</v>
      </c>
      <c r="Z60" s="570">
        <f t="shared" si="10"/>
        <v>0</v>
      </c>
      <c r="AA60" s="23">
        <f>'t1'!M58</f>
        <v>0</v>
      </c>
      <c r="AC60" s="253"/>
      <c r="AD60" s="254"/>
      <c r="AE60" s="253"/>
      <c r="AF60" s="254"/>
      <c r="AG60" s="253"/>
      <c r="AH60" s="254"/>
      <c r="AI60" s="253"/>
      <c r="AJ60" s="254"/>
      <c r="AK60" s="253"/>
      <c r="AL60" s="254"/>
      <c r="AM60" s="253"/>
      <c r="AN60" s="254"/>
      <c r="AO60" s="253"/>
      <c r="AP60" s="254"/>
      <c r="AQ60" s="253"/>
      <c r="AR60" s="254"/>
      <c r="AS60" s="253"/>
      <c r="AT60" s="254"/>
      <c r="AU60" s="253"/>
      <c r="AV60" s="254"/>
      <c r="AW60" s="253"/>
      <c r="AX60" s="254"/>
      <c r="AY60" s="432">
        <f t="shared" si="11"/>
        <v>0</v>
      </c>
      <c r="AZ60" s="570">
        <f t="shared" si="12"/>
        <v>0</v>
      </c>
      <c r="BA60" s="23">
        <f>'t1'!AR58</f>
        <v>0</v>
      </c>
    </row>
    <row r="61" spans="1:53" ht="14.25" customHeight="1" x14ac:dyDescent="0.2">
      <c r="A61" s="144" t="str">
        <f>'t1'!A59</f>
        <v>PSICOLOGI CON INC. DI STRUTTURA COMPLESSA (RAPP. ESCLUSIVO)</v>
      </c>
      <c r="B61" s="206" t="str">
        <f>'t1'!B59</f>
        <v>SD0E66</v>
      </c>
      <c r="C61" s="822">
        <f t="shared" si="13"/>
        <v>0</v>
      </c>
      <c r="D61" s="823">
        <f t="shared" si="14"/>
        <v>0</v>
      </c>
      <c r="E61" s="822">
        <f t="shared" si="15"/>
        <v>0</v>
      </c>
      <c r="F61" s="823">
        <f t="shared" si="16"/>
        <v>0</v>
      </c>
      <c r="G61" s="822">
        <f t="shared" si="1"/>
        <v>0</v>
      </c>
      <c r="H61" s="823">
        <f t="shared" si="2"/>
        <v>0</v>
      </c>
      <c r="I61" s="822">
        <f t="shared" si="17"/>
        <v>0</v>
      </c>
      <c r="J61" s="823">
        <f t="shared" si="18"/>
        <v>0</v>
      </c>
      <c r="K61" s="822">
        <f t="shared" si="19"/>
        <v>0</v>
      </c>
      <c r="L61" s="823">
        <f t="shared" si="20"/>
        <v>0</v>
      </c>
      <c r="M61" s="822">
        <f t="shared" si="21"/>
        <v>0</v>
      </c>
      <c r="N61" s="823">
        <f t="shared" si="22"/>
        <v>0</v>
      </c>
      <c r="O61" s="822">
        <f t="shared" si="23"/>
        <v>0</v>
      </c>
      <c r="P61" s="823">
        <f t="shared" si="24"/>
        <v>0</v>
      </c>
      <c r="Q61" s="822">
        <f t="shared" si="25"/>
        <v>0</v>
      </c>
      <c r="R61" s="823">
        <f t="shared" si="26"/>
        <v>0</v>
      </c>
      <c r="S61" s="822">
        <f t="shared" si="27"/>
        <v>0</v>
      </c>
      <c r="T61" s="823">
        <f t="shared" si="28"/>
        <v>0</v>
      </c>
      <c r="U61" s="822">
        <f t="shared" si="5"/>
        <v>0</v>
      </c>
      <c r="V61" s="823">
        <f t="shared" si="6"/>
        <v>0</v>
      </c>
      <c r="W61" s="822">
        <f t="shared" si="7"/>
        <v>0</v>
      </c>
      <c r="X61" s="823">
        <f t="shared" si="8"/>
        <v>0</v>
      </c>
      <c r="Y61" s="432">
        <f t="shared" si="9"/>
        <v>0</v>
      </c>
      <c r="Z61" s="570">
        <f t="shared" si="10"/>
        <v>0</v>
      </c>
      <c r="AA61" s="23">
        <f>'t1'!M59</f>
        <v>0</v>
      </c>
      <c r="AC61" s="253"/>
      <c r="AD61" s="254"/>
      <c r="AE61" s="253"/>
      <c r="AF61" s="254"/>
      <c r="AG61" s="253"/>
      <c r="AH61" s="254"/>
      <c r="AI61" s="253"/>
      <c r="AJ61" s="254"/>
      <c r="AK61" s="253"/>
      <c r="AL61" s="254"/>
      <c r="AM61" s="253"/>
      <c r="AN61" s="254"/>
      <c r="AO61" s="253"/>
      <c r="AP61" s="254"/>
      <c r="AQ61" s="253"/>
      <c r="AR61" s="254"/>
      <c r="AS61" s="253"/>
      <c r="AT61" s="254"/>
      <c r="AU61" s="253"/>
      <c r="AV61" s="254"/>
      <c r="AW61" s="253"/>
      <c r="AX61" s="254"/>
      <c r="AY61" s="432">
        <f t="shared" si="11"/>
        <v>0</v>
      </c>
      <c r="AZ61" s="570">
        <f t="shared" si="12"/>
        <v>0</v>
      </c>
      <c r="BA61" s="23">
        <f>'t1'!AR59</f>
        <v>0</v>
      </c>
    </row>
    <row r="62" spans="1:53" ht="14.25" customHeight="1" x14ac:dyDescent="0.2">
      <c r="A62" s="144" t="str">
        <f>'t1'!A60</f>
        <v>PSICOLOGI CON INC. DI STRUTTURA COMPLESSA (RAPP. NON ESCL.)</v>
      </c>
      <c r="B62" s="206" t="str">
        <f>'t1'!B60</f>
        <v>SD0N66</v>
      </c>
      <c r="C62" s="822">
        <f t="shared" si="13"/>
        <v>0</v>
      </c>
      <c r="D62" s="823">
        <f t="shared" si="14"/>
        <v>0</v>
      </c>
      <c r="E62" s="822">
        <f t="shared" si="15"/>
        <v>0</v>
      </c>
      <c r="F62" s="823">
        <f t="shared" si="16"/>
        <v>0</v>
      </c>
      <c r="G62" s="822">
        <f t="shared" si="1"/>
        <v>0</v>
      </c>
      <c r="H62" s="823">
        <f t="shared" si="2"/>
        <v>0</v>
      </c>
      <c r="I62" s="822">
        <f t="shared" si="17"/>
        <v>0</v>
      </c>
      <c r="J62" s="823">
        <f t="shared" si="18"/>
        <v>0</v>
      </c>
      <c r="K62" s="822">
        <f t="shared" si="19"/>
        <v>0</v>
      </c>
      <c r="L62" s="823">
        <f t="shared" si="20"/>
        <v>0</v>
      </c>
      <c r="M62" s="822">
        <f t="shared" si="21"/>
        <v>0</v>
      </c>
      <c r="N62" s="823">
        <f t="shared" si="22"/>
        <v>0</v>
      </c>
      <c r="O62" s="822">
        <f t="shared" si="23"/>
        <v>0</v>
      </c>
      <c r="P62" s="823">
        <f t="shared" si="24"/>
        <v>0</v>
      </c>
      <c r="Q62" s="822">
        <f t="shared" si="25"/>
        <v>0</v>
      </c>
      <c r="R62" s="823">
        <f t="shared" si="26"/>
        <v>0</v>
      </c>
      <c r="S62" s="822">
        <f t="shared" si="27"/>
        <v>0</v>
      </c>
      <c r="T62" s="823">
        <f t="shared" si="28"/>
        <v>0</v>
      </c>
      <c r="U62" s="822">
        <f t="shared" si="5"/>
        <v>0</v>
      </c>
      <c r="V62" s="823">
        <f t="shared" si="6"/>
        <v>0</v>
      </c>
      <c r="W62" s="822">
        <f t="shared" si="7"/>
        <v>0</v>
      </c>
      <c r="X62" s="823">
        <f t="shared" si="8"/>
        <v>0</v>
      </c>
      <c r="Y62" s="432">
        <f t="shared" si="9"/>
        <v>0</v>
      </c>
      <c r="Z62" s="570">
        <f t="shared" si="10"/>
        <v>0</v>
      </c>
      <c r="AA62" s="23">
        <f>'t1'!M60</f>
        <v>0</v>
      </c>
      <c r="AC62" s="253"/>
      <c r="AD62" s="254"/>
      <c r="AE62" s="253"/>
      <c r="AF62" s="254"/>
      <c r="AG62" s="253"/>
      <c r="AH62" s="254"/>
      <c r="AI62" s="253"/>
      <c r="AJ62" s="254"/>
      <c r="AK62" s="253"/>
      <c r="AL62" s="254"/>
      <c r="AM62" s="253"/>
      <c r="AN62" s="254"/>
      <c r="AO62" s="253"/>
      <c r="AP62" s="254"/>
      <c r="AQ62" s="253"/>
      <c r="AR62" s="254"/>
      <c r="AS62" s="253"/>
      <c r="AT62" s="254"/>
      <c r="AU62" s="253"/>
      <c r="AV62" s="254"/>
      <c r="AW62" s="253"/>
      <c r="AX62" s="254"/>
      <c r="AY62" s="432">
        <f t="shared" si="11"/>
        <v>0</v>
      </c>
      <c r="AZ62" s="570">
        <f t="shared" si="12"/>
        <v>0</v>
      </c>
      <c r="BA62" s="23">
        <f>'t1'!AR60</f>
        <v>0</v>
      </c>
    </row>
    <row r="63" spans="1:53" ht="14.25" customHeight="1" x14ac:dyDescent="0.2">
      <c r="A63" s="144" t="str">
        <f>'t1'!A61</f>
        <v>PSICOLOGI CON INC. DI STRUTTURA SEMPLICE (RAPP. ESCLUSIVO)</v>
      </c>
      <c r="B63" s="206" t="str">
        <f>'t1'!B61</f>
        <v>SD0E65</v>
      </c>
      <c r="C63" s="822">
        <f t="shared" si="13"/>
        <v>0</v>
      </c>
      <c r="D63" s="823">
        <f t="shared" si="14"/>
        <v>0</v>
      </c>
      <c r="E63" s="822">
        <f t="shared" si="15"/>
        <v>0</v>
      </c>
      <c r="F63" s="823">
        <f t="shared" si="16"/>
        <v>0</v>
      </c>
      <c r="G63" s="822">
        <f t="shared" si="1"/>
        <v>0</v>
      </c>
      <c r="H63" s="823">
        <f t="shared" si="2"/>
        <v>0</v>
      </c>
      <c r="I63" s="822">
        <f t="shared" si="17"/>
        <v>0</v>
      </c>
      <c r="J63" s="823">
        <f t="shared" si="18"/>
        <v>0</v>
      </c>
      <c r="K63" s="822">
        <f t="shared" si="19"/>
        <v>0</v>
      </c>
      <c r="L63" s="823">
        <f t="shared" si="20"/>
        <v>0</v>
      </c>
      <c r="M63" s="822">
        <f t="shared" si="21"/>
        <v>0</v>
      </c>
      <c r="N63" s="823">
        <f t="shared" si="22"/>
        <v>0</v>
      </c>
      <c r="O63" s="822">
        <f t="shared" si="23"/>
        <v>0</v>
      </c>
      <c r="P63" s="823">
        <f t="shared" si="24"/>
        <v>0</v>
      </c>
      <c r="Q63" s="822">
        <f t="shared" si="25"/>
        <v>0</v>
      </c>
      <c r="R63" s="823">
        <f t="shared" si="26"/>
        <v>0</v>
      </c>
      <c r="S63" s="822">
        <f t="shared" si="27"/>
        <v>0</v>
      </c>
      <c r="T63" s="823">
        <f t="shared" si="28"/>
        <v>0</v>
      </c>
      <c r="U63" s="822">
        <f t="shared" si="5"/>
        <v>0</v>
      </c>
      <c r="V63" s="823">
        <f t="shared" si="6"/>
        <v>0</v>
      </c>
      <c r="W63" s="822">
        <f t="shared" si="7"/>
        <v>0</v>
      </c>
      <c r="X63" s="823">
        <f t="shared" si="8"/>
        <v>0</v>
      </c>
      <c r="Y63" s="432">
        <f t="shared" si="9"/>
        <v>0</v>
      </c>
      <c r="Z63" s="570">
        <f t="shared" si="10"/>
        <v>0</v>
      </c>
      <c r="AA63" s="23">
        <f>'t1'!M61</f>
        <v>0</v>
      </c>
      <c r="AC63" s="253"/>
      <c r="AD63" s="254"/>
      <c r="AE63" s="253"/>
      <c r="AF63" s="254"/>
      <c r="AG63" s="253"/>
      <c r="AH63" s="254"/>
      <c r="AI63" s="253"/>
      <c r="AJ63" s="254"/>
      <c r="AK63" s="253"/>
      <c r="AL63" s="254"/>
      <c r="AM63" s="253"/>
      <c r="AN63" s="254"/>
      <c r="AO63" s="253"/>
      <c r="AP63" s="254"/>
      <c r="AQ63" s="253"/>
      <c r="AR63" s="254"/>
      <c r="AS63" s="253"/>
      <c r="AT63" s="254"/>
      <c r="AU63" s="253"/>
      <c r="AV63" s="254"/>
      <c r="AW63" s="253"/>
      <c r="AX63" s="254"/>
      <c r="AY63" s="432">
        <f t="shared" si="11"/>
        <v>0</v>
      </c>
      <c r="AZ63" s="570">
        <f t="shared" si="12"/>
        <v>0</v>
      </c>
      <c r="BA63" s="23">
        <f>'t1'!AR61</f>
        <v>0</v>
      </c>
    </row>
    <row r="64" spans="1:53" ht="14.25" customHeight="1" x14ac:dyDescent="0.2">
      <c r="A64" s="144" t="str">
        <f>'t1'!A62</f>
        <v>PSICOLOGI CON INC. DI STRUTTURA SEMPLICE (RAPP. NON ESCL.)</v>
      </c>
      <c r="B64" s="206" t="str">
        <f>'t1'!B62</f>
        <v>SD0N65</v>
      </c>
      <c r="C64" s="822">
        <f t="shared" si="13"/>
        <v>0</v>
      </c>
      <c r="D64" s="823">
        <f t="shared" si="14"/>
        <v>0</v>
      </c>
      <c r="E64" s="822">
        <f t="shared" si="15"/>
        <v>0</v>
      </c>
      <c r="F64" s="823">
        <f t="shared" si="16"/>
        <v>0</v>
      </c>
      <c r="G64" s="822">
        <f t="shared" si="1"/>
        <v>0</v>
      </c>
      <c r="H64" s="823">
        <f t="shared" si="2"/>
        <v>0</v>
      </c>
      <c r="I64" s="822">
        <f t="shared" si="17"/>
        <v>0</v>
      </c>
      <c r="J64" s="823">
        <f t="shared" si="18"/>
        <v>0</v>
      </c>
      <c r="K64" s="822">
        <f t="shared" si="19"/>
        <v>0</v>
      </c>
      <c r="L64" s="823">
        <f t="shared" si="20"/>
        <v>0</v>
      </c>
      <c r="M64" s="822">
        <f t="shared" si="21"/>
        <v>0</v>
      </c>
      <c r="N64" s="823">
        <f t="shared" si="22"/>
        <v>0</v>
      </c>
      <c r="O64" s="822">
        <f t="shared" si="23"/>
        <v>0</v>
      </c>
      <c r="P64" s="823">
        <f t="shared" si="24"/>
        <v>0</v>
      </c>
      <c r="Q64" s="822">
        <f t="shared" si="25"/>
        <v>0</v>
      </c>
      <c r="R64" s="823">
        <f t="shared" si="26"/>
        <v>0</v>
      </c>
      <c r="S64" s="822">
        <f t="shared" si="27"/>
        <v>0</v>
      </c>
      <c r="T64" s="823">
        <f t="shared" si="28"/>
        <v>0</v>
      </c>
      <c r="U64" s="822">
        <f t="shared" si="5"/>
        <v>0</v>
      </c>
      <c r="V64" s="823">
        <f t="shared" si="6"/>
        <v>0</v>
      </c>
      <c r="W64" s="822">
        <f t="shared" si="7"/>
        <v>0</v>
      </c>
      <c r="X64" s="823">
        <f t="shared" si="8"/>
        <v>0</v>
      </c>
      <c r="Y64" s="432">
        <f t="shared" si="9"/>
        <v>0</v>
      </c>
      <c r="Z64" s="570">
        <f t="shared" si="10"/>
        <v>0</v>
      </c>
      <c r="AA64" s="23">
        <f>'t1'!M62</f>
        <v>0</v>
      </c>
      <c r="AC64" s="253"/>
      <c r="AD64" s="254"/>
      <c r="AE64" s="253"/>
      <c r="AF64" s="254"/>
      <c r="AG64" s="253"/>
      <c r="AH64" s="254"/>
      <c r="AI64" s="253"/>
      <c r="AJ64" s="254"/>
      <c r="AK64" s="253"/>
      <c r="AL64" s="254"/>
      <c r="AM64" s="253"/>
      <c r="AN64" s="254"/>
      <c r="AO64" s="253"/>
      <c r="AP64" s="254"/>
      <c r="AQ64" s="253"/>
      <c r="AR64" s="254"/>
      <c r="AS64" s="253"/>
      <c r="AT64" s="254"/>
      <c r="AU64" s="253"/>
      <c r="AV64" s="254"/>
      <c r="AW64" s="253"/>
      <c r="AX64" s="254"/>
      <c r="AY64" s="432">
        <f t="shared" si="11"/>
        <v>0</v>
      </c>
      <c r="AZ64" s="570">
        <f t="shared" si="12"/>
        <v>0</v>
      </c>
      <c r="BA64" s="23">
        <f>'t1'!AR62</f>
        <v>0</v>
      </c>
    </row>
    <row r="65" spans="1:53" ht="14.25" customHeight="1" x14ac:dyDescent="0.2">
      <c r="A65" s="144" t="str">
        <f>'t1'!A63</f>
        <v>PSICOLOGI CON ALTRI INCAR. PROF.LI (RAPP. ESCLUSIVO)</v>
      </c>
      <c r="B65" s="206" t="str">
        <f>'t1'!B63</f>
        <v>SD0A65</v>
      </c>
      <c r="C65" s="822">
        <f t="shared" si="13"/>
        <v>0</v>
      </c>
      <c r="D65" s="823">
        <f t="shared" si="14"/>
        <v>0</v>
      </c>
      <c r="E65" s="822">
        <f t="shared" si="15"/>
        <v>0</v>
      </c>
      <c r="F65" s="823">
        <f t="shared" si="16"/>
        <v>0</v>
      </c>
      <c r="G65" s="822">
        <f t="shared" si="1"/>
        <v>0</v>
      </c>
      <c r="H65" s="823">
        <f t="shared" si="2"/>
        <v>0</v>
      </c>
      <c r="I65" s="822">
        <f t="shared" si="17"/>
        <v>0</v>
      </c>
      <c r="J65" s="823">
        <f t="shared" si="18"/>
        <v>0</v>
      </c>
      <c r="K65" s="822">
        <f t="shared" si="19"/>
        <v>0</v>
      </c>
      <c r="L65" s="823">
        <f t="shared" si="20"/>
        <v>0</v>
      </c>
      <c r="M65" s="822">
        <f t="shared" si="21"/>
        <v>0</v>
      </c>
      <c r="N65" s="823">
        <f t="shared" si="22"/>
        <v>0</v>
      </c>
      <c r="O65" s="822">
        <f t="shared" si="23"/>
        <v>0</v>
      </c>
      <c r="P65" s="823">
        <f t="shared" si="24"/>
        <v>0</v>
      </c>
      <c r="Q65" s="822">
        <f t="shared" si="25"/>
        <v>0</v>
      </c>
      <c r="R65" s="823">
        <f t="shared" si="26"/>
        <v>0</v>
      </c>
      <c r="S65" s="822">
        <f t="shared" si="27"/>
        <v>0</v>
      </c>
      <c r="T65" s="823">
        <f t="shared" si="28"/>
        <v>0</v>
      </c>
      <c r="U65" s="822">
        <f t="shared" si="5"/>
        <v>0</v>
      </c>
      <c r="V65" s="823">
        <f t="shared" si="6"/>
        <v>0</v>
      </c>
      <c r="W65" s="822">
        <f t="shared" si="7"/>
        <v>0</v>
      </c>
      <c r="X65" s="823">
        <f t="shared" si="8"/>
        <v>0</v>
      </c>
      <c r="Y65" s="432">
        <f t="shared" si="9"/>
        <v>0</v>
      </c>
      <c r="Z65" s="570">
        <f t="shared" si="10"/>
        <v>0</v>
      </c>
      <c r="AA65" s="23">
        <f>'t1'!M63</f>
        <v>0</v>
      </c>
      <c r="AC65" s="253"/>
      <c r="AD65" s="254"/>
      <c r="AE65" s="253"/>
      <c r="AF65" s="254"/>
      <c r="AG65" s="253"/>
      <c r="AH65" s="254"/>
      <c r="AI65" s="253"/>
      <c r="AJ65" s="254"/>
      <c r="AK65" s="253"/>
      <c r="AL65" s="254"/>
      <c r="AM65" s="253"/>
      <c r="AN65" s="254"/>
      <c r="AO65" s="253"/>
      <c r="AP65" s="254"/>
      <c r="AQ65" s="253"/>
      <c r="AR65" s="254"/>
      <c r="AS65" s="253"/>
      <c r="AT65" s="254"/>
      <c r="AU65" s="253"/>
      <c r="AV65" s="254"/>
      <c r="AW65" s="253"/>
      <c r="AX65" s="254"/>
      <c r="AY65" s="432">
        <f t="shared" si="11"/>
        <v>0</v>
      </c>
      <c r="AZ65" s="570">
        <f t="shared" si="12"/>
        <v>0</v>
      </c>
      <c r="BA65" s="23">
        <f>'t1'!AR63</f>
        <v>0</v>
      </c>
    </row>
    <row r="66" spans="1:53" ht="14.25" customHeight="1" x14ac:dyDescent="0.2">
      <c r="A66" s="144" t="str">
        <f>'t1'!A64</f>
        <v>PSICOLOGI CON ALTRI INCAR. PROF.LI (RAPP. NON ESCL.)</v>
      </c>
      <c r="B66" s="206" t="str">
        <f>'t1'!B64</f>
        <v>SD0064</v>
      </c>
      <c r="C66" s="822">
        <f t="shared" si="13"/>
        <v>0</v>
      </c>
      <c r="D66" s="823">
        <f t="shared" si="14"/>
        <v>0</v>
      </c>
      <c r="E66" s="822">
        <f t="shared" si="15"/>
        <v>0</v>
      </c>
      <c r="F66" s="823">
        <f t="shared" si="16"/>
        <v>0</v>
      </c>
      <c r="G66" s="822">
        <f t="shared" si="1"/>
        <v>0</v>
      </c>
      <c r="H66" s="823">
        <f t="shared" si="2"/>
        <v>0</v>
      </c>
      <c r="I66" s="822">
        <f t="shared" si="17"/>
        <v>0</v>
      </c>
      <c r="J66" s="823">
        <f t="shared" si="18"/>
        <v>0</v>
      </c>
      <c r="K66" s="822">
        <f t="shared" si="19"/>
        <v>0</v>
      </c>
      <c r="L66" s="823">
        <f t="shared" si="20"/>
        <v>0</v>
      </c>
      <c r="M66" s="822">
        <f t="shared" si="21"/>
        <v>0</v>
      </c>
      <c r="N66" s="823">
        <f t="shared" si="22"/>
        <v>0</v>
      </c>
      <c r="O66" s="822">
        <f t="shared" si="23"/>
        <v>0</v>
      </c>
      <c r="P66" s="823">
        <f t="shared" si="24"/>
        <v>0</v>
      </c>
      <c r="Q66" s="822">
        <f t="shared" si="25"/>
        <v>0</v>
      </c>
      <c r="R66" s="823">
        <f t="shared" si="26"/>
        <v>0</v>
      </c>
      <c r="S66" s="822">
        <f t="shared" si="27"/>
        <v>0</v>
      </c>
      <c r="T66" s="823">
        <f t="shared" si="28"/>
        <v>0</v>
      </c>
      <c r="U66" s="822">
        <f t="shared" si="5"/>
        <v>0</v>
      </c>
      <c r="V66" s="823">
        <f t="shared" si="6"/>
        <v>0</v>
      </c>
      <c r="W66" s="822">
        <f t="shared" si="7"/>
        <v>0</v>
      </c>
      <c r="X66" s="823">
        <f t="shared" si="8"/>
        <v>0</v>
      </c>
      <c r="Y66" s="432">
        <f t="shared" si="9"/>
        <v>0</v>
      </c>
      <c r="Z66" s="570">
        <f t="shared" si="10"/>
        <v>0</v>
      </c>
      <c r="AA66" s="23">
        <f>'t1'!M64</f>
        <v>0</v>
      </c>
      <c r="AC66" s="253"/>
      <c r="AD66" s="254"/>
      <c r="AE66" s="253"/>
      <c r="AF66" s="254"/>
      <c r="AG66" s="253"/>
      <c r="AH66" s="254"/>
      <c r="AI66" s="253"/>
      <c r="AJ66" s="254"/>
      <c r="AK66" s="253"/>
      <c r="AL66" s="254"/>
      <c r="AM66" s="253"/>
      <c r="AN66" s="254"/>
      <c r="AO66" s="253"/>
      <c r="AP66" s="254"/>
      <c r="AQ66" s="253"/>
      <c r="AR66" s="254"/>
      <c r="AS66" s="253"/>
      <c r="AT66" s="254"/>
      <c r="AU66" s="253"/>
      <c r="AV66" s="254"/>
      <c r="AW66" s="253"/>
      <c r="AX66" s="254"/>
      <c r="AY66" s="432">
        <f t="shared" si="11"/>
        <v>0</v>
      </c>
      <c r="AZ66" s="570">
        <f t="shared" si="12"/>
        <v>0</v>
      </c>
      <c r="BA66" s="23">
        <f>'t1'!AR64</f>
        <v>0</v>
      </c>
    </row>
    <row r="67" spans="1:53" ht="14.25" customHeight="1" x14ac:dyDescent="0.2">
      <c r="A67" s="144" t="str">
        <f>'t1'!A65</f>
        <v>PSICOLOGI A T. DETERMINATO (ART. 15-SEPTIES D.LGS. 502/92)</v>
      </c>
      <c r="B67" s="206" t="str">
        <f>'t1'!B65</f>
        <v>SD0604</v>
      </c>
      <c r="C67" s="822">
        <f t="shared" si="13"/>
        <v>0</v>
      </c>
      <c r="D67" s="823">
        <f t="shared" si="14"/>
        <v>0</v>
      </c>
      <c r="E67" s="822">
        <f t="shared" si="15"/>
        <v>0</v>
      </c>
      <c r="F67" s="823">
        <f t="shared" si="16"/>
        <v>0</v>
      </c>
      <c r="G67" s="822">
        <f t="shared" si="1"/>
        <v>0</v>
      </c>
      <c r="H67" s="823">
        <f t="shared" si="2"/>
        <v>0</v>
      </c>
      <c r="I67" s="822">
        <f t="shared" si="17"/>
        <v>0</v>
      </c>
      <c r="J67" s="823">
        <f t="shared" si="18"/>
        <v>0</v>
      </c>
      <c r="K67" s="822">
        <f t="shared" si="19"/>
        <v>0</v>
      </c>
      <c r="L67" s="823">
        <f t="shared" si="20"/>
        <v>0</v>
      </c>
      <c r="M67" s="822">
        <f t="shared" si="21"/>
        <v>0</v>
      </c>
      <c r="N67" s="823">
        <f t="shared" si="22"/>
        <v>0</v>
      </c>
      <c r="O67" s="822">
        <f t="shared" si="23"/>
        <v>0</v>
      </c>
      <c r="P67" s="823">
        <f t="shared" si="24"/>
        <v>0</v>
      </c>
      <c r="Q67" s="822">
        <f t="shared" si="25"/>
        <v>0</v>
      </c>
      <c r="R67" s="823">
        <f t="shared" si="26"/>
        <v>0</v>
      </c>
      <c r="S67" s="822">
        <f t="shared" si="27"/>
        <v>0</v>
      </c>
      <c r="T67" s="823">
        <f t="shared" si="28"/>
        <v>0</v>
      </c>
      <c r="U67" s="822">
        <f t="shared" si="5"/>
        <v>0</v>
      </c>
      <c r="V67" s="823">
        <f t="shared" si="6"/>
        <v>0</v>
      </c>
      <c r="W67" s="822">
        <f t="shared" si="7"/>
        <v>0</v>
      </c>
      <c r="X67" s="823">
        <f t="shared" si="8"/>
        <v>0</v>
      </c>
      <c r="Y67" s="432">
        <f t="shared" si="9"/>
        <v>0</v>
      </c>
      <c r="Z67" s="570">
        <f t="shared" si="10"/>
        <v>0</v>
      </c>
      <c r="AA67" s="23">
        <f>'t1'!M65</f>
        <v>0</v>
      </c>
      <c r="AC67" s="253"/>
      <c r="AD67" s="254"/>
      <c r="AE67" s="253"/>
      <c r="AF67" s="254"/>
      <c r="AG67" s="253"/>
      <c r="AH67" s="254"/>
      <c r="AI67" s="253"/>
      <c r="AJ67" s="254"/>
      <c r="AK67" s="253"/>
      <c r="AL67" s="254"/>
      <c r="AM67" s="253"/>
      <c r="AN67" s="254"/>
      <c r="AO67" s="253"/>
      <c r="AP67" s="254"/>
      <c r="AQ67" s="253"/>
      <c r="AR67" s="254"/>
      <c r="AS67" s="253"/>
      <c r="AT67" s="254"/>
      <c r="AU67" s="253"/>
      <c r="AV67" s="254"/>
      <c r="AW67" s="253"/>
      <c r="AX67" s="254"/>
      <c r="AY67" s="432">
        <f t="shared" si="11"/>
        <v>0</v>
      </c>
      <c r="AZ67" s="570">
        <f t="shared" si="12"/>
        <v>0</v>
      </c>
      <c r="BA67" s="23">
        <f>'t1'!AR65</f>
        <v>0</v>
      </c>
    </row>
    <row r="68" spans="1:53" ht="14.25" customHeight="1" x14ac:dyDescent="0.2">
      <c r="A68" s="144" t="str">
        <f>'t1'!A66</f>
        <v>DIRIGENTE PROF. SANIT. INFERM/OSTETRICA (INC. STRUT. COMPL.)</v>
      </c>
      <c r="B68" s="206" t="str">
        <f>'t1'!B66</f>
        <v>SD0CO1</v>
      </c>
      <c r="C68" s="822">
        <f t="shared" si="13"/>
        <v>0</v>
      </c>
      <c r="D68" s="823">
        <f t="shared" si="14"/>
        <v>0</v>
      </c>
      <c r="E68" s="822">
        <f t="shared" si="15"/>
        <v>0</v>
      </c>
      <c r="F68" s="823">
        <f t="shared" si="16"/>
        <v>0</v>
      </c>
      <c r="G68" s="822">
        <f t="shared" si="1"/>
        <v>0</v>
      </c>
      <c r="H68" s="823">
        <f t="shared" si="2"/>
        <v>0</v>
      </c>
      <c r="I68" s="822">
        <f t="shared" si="17"/>
        <v>0</v>
      </c>
      <c r="J68" s="823">
        <f t="shared" si="18"/>
        <v>0</v>
      </c>
      <c r="K68" s="822">
        <f t="shared" si="19"/>
        <v>0</v>
      </c>
      <c r="L68" s="823">
        <f t="shared" si="20"/>
        <v>0</v>
      </c>
      <c r="M68" s="822">
        <f t="shared" si="21"/>
        <v>0</v>
      </c>
      <c r="N68" s="823">
        <f t="shared" si="22"/>
        <v>0</v>
      </c>
      <c r="O68" s="822">
        <f t="shared" si="23"/>
        <v>0</v>
      </c>
      <c r="P68" s="823">
        <f t="shared" si="24"/>
        <v>0</v>
      </c>
      <c r="Q68" s="822">
        <f t="shared" si="25"/>
        <v>0</v>
      </c>
      <c r="R68" s="823">
        <f t="shared" si="26"/>
        <v>0</v>
      </c>
      <c r="S68" s="822">
        <f t="shared" si="27"/>
        <v>0</v>
      </c>
      <c r="T68" s="823">
        <f t="shared" si="28"/>
        <v>0</v>
      </c>
      <c r="U68" s="822">
        <f t="shared" si="5"/>
        <v>0</v>
      </c>
      <c r="V68" s="823">
        <f t="shared" si="6"/>
        <v>0</v>
      </c>
      <c r="W68" s="822">
        <f t="shared" si="7"/>
        <v>0</v>
      </c>
      <c r="X68" s="823">
        <f t="shared" si="8"/>
        <v>0</v>
      </c>
      <c r="Y68" s="432">
        <f t="shared" si="9"/>
        <v>0</v>
      </c>
      <c r="Z68" s="570">
        <f t="shared" si="10"/>
        <v>0</v>
      </c>
      <c r="AA68" s="23">
        <f>'t1'!M66</f>
        <v>0</v>
      </c>
      <c r="AC68" s="253"/>
      <c r="AD68" s="254"/>
      <c r="AE68" s="253"/>
      <c r="AF68" s="254"/>
      <c r="AG68" s="253"/>
      <c r="AH68" s="254"/>
      <c r="AI68" s="253"/>
      <c r="AJ68" s="254"/>
      <c r="AK68" s="253"/>
      <c r="AL68" s="254"/>
      <c r="AM68" s="253"/>
      <c r="AN68" s="254"/>
      <c r="AO68" s="253"/>
      <c r="AP68" s="254"/>
      <c r="AQ68" s="253"/>
      <c r="AR68" s="254"/>
      <c r="AS68" s="253"/>
      <c r="AT68" s="254"/>
      <c r="AU68" s="253"/>
      <c r="AV68" s="254"/>
      <c r="AW68" s="253"/>
      <c r="AX68" s="254"/>
      <c r="AY68" s="432">
        <f t="shared" si="11"/>
        <v>0</v>
      </c>
      <c r="AZ68" s="570">
        <f t="shared" si="12"/>
        <v>0</v>
      </c>
      <c r="BA68" s="23">
        <f>'t1'!AR66</f>
        <v>0</v>
      </c>
    </row>
    <row r="69" spans="1:53" ht="14.25" customHeight="1" x14ac:dyDescent="0.2">
      <c r="A69" s="144" t="str">
        <f>'t1'!A67</f>
        <v>DIRIGENTE PROF. SANIT. INFERM/OSTETRICA (INC. STRUT. SEMPL.)</v>
      </c>
      <c r="B69" s="206" t="str">
        <f>'t1'!B67</f>
        <v>SD0SE1</v>
      </c>
      <c r="C69" s="822">
        <f t="shared" si="13"/>
        <v>0</v>
      </c>
      <c r="D69" s="823">
        <f t="shared" si="14"/>
        <v>0</v>
      </c>
      <c r="E69" s="822">
        <f t="shared" si="15"/>
        <v>0</v>
      </c>
      <c r="F69" s="823">
        <f t="shared" si="16"/>
        <v>0</v>
      </c>
      <c r="G69" s="822">
        <f t="shared" si="1"/>
        <v>0</v>
      </c>
      <c r="H69" s="823">
        <f t="shared" si="2"/>
        <v>0</v>
      </c>
      <c r="I69" s="822">
        <f t="shared" si="17"/>
        <v>0</v>
      </c>
      <c r="J69" s="823">
        <f t="shared" si="18"/>
        <v>0</v>
      </c>
      <c r="K69" s="822">
        <f t="shared" si="19"/>
        <v>0</v>
      </c>
      <c r="L69" s="823">
        <f t="shared" si="20"/>
        <v>0</v>
      </c>
      <c r="M69" s="822">
        <f t="shared" si="21"/>
        <v>0</v>
      </c>
      <c r="N69" s="823">
        <f t="shared" si="22"/>
        <v>0</v>
      </c>
      <c r="O69" s="822">
        <f t="shared" si="23"/>
        <v>0</v>
      </c>
      <c r="P69" s="823">
        <f t="shared" si="24"/>
        <v>0</v>
      </c>
      <c r="Q69" s="822">
        <f t="shared" si="25"/>
        <v>0</v>
      </c>
      <c r="R69" s="823">
        <f t="shared" si="26"/>
        <v>0</v>
      </c>
      <c r="S69" s="822">
        <f t="shared" si="27"/>
        <v>0</v>
      </c>
      <c r="T69" s="823">
        <f t="shared" si="28"/>
        <v>0</v>
      </c>
      <c r="U69" s="822">
        <f t="shared" si="5"/>
        <v>0</v>
      </c>
      <c r="V69" s="823">
        <f t="shared" si="6"/>
        <v>0</v>
      </c>
      <c r="W69" s="822">
        <f t="shared" si="7"/>
        <v>0</v>
      </c>
      <c r="X69" s="823">
        <f t="shared" si="8"/>
        <v>0</v>
      </c>
      <c r="Y69" s="432">
        <f t="shared" si="9"/>
        <v>0</v>
      </c>
      <c r="Z69" s="570">
        <f t="shared" si="10"/>
        <v>0</v>
      </c>
      <c r="AA69" s="23">
        <f>'t1'!M67</f>
        <v>0</v>
      </c>
      <c r="AC69" s="253"/>
      <c r="AD69" s="254"/>
      <c r="AE69" s="253"/>
      <c r="AF69" s="254"/>
      <c r="AG69" s="253"/>
      <c r="AH69" s="254"/>
      <c r="AI69" s="253"/>
      <c r="AJ69" s="254"/>
      <c r="AK69" s="253"/>
      <c r="AL69" s="254"/>
      <c r="AM69" s="253"/>
      <c r="AN69" s="254"/>
      <c r="AO69" s="253"/>
      <c r="AP69" s="254"/>
      <c r="AQ69" s="253"/>
      <c r="AR69" s="254"/>
      <c r="AS69" s="253"/>
      <c r="AT69" s="254"/>
      <c r="AU69" s="253"/>
      <c r="AV69" s="254"/>
      <c r="AW69" s="253"/>
      <c r="AX69" s="254"/>
      <c r="AY69" s="432">
        <f t="shared" si="11"/>
        <v>0</v>
      </c>
      <c r="AZ69" s="570">
        <f t="shared" si="12"/>
        <v>0</v>
      </c>
      <c r="BA69" s="23">
        <f>'t1'!AR67</f>
        <v>0</v>
      </c>
    </row>
    <row r="70" spans="1:53" ht="14.25" customHeight="1" x14ac:dyDescent="0.2">
      <c r="A70" s="144" t="str">
        <f>'t1'!A68</f>
        <v>DIRIGENTE PROF. SANIT. INFERM/OSTETRICA (ALTRI INC. PROF.LI)</v>
      </c>
      <c r="B70" s="206" t="str">
        <f>'t1'!B68</f>
        <v>SD0AI1</v>
      </c>
      <c r="C70" s="822">
        <f t="shared" si="13"/>
        <v>0</v>
      </c>
      <c r="D70" s="823">
        <f t="shared" si="14"/>
        <v>0</v>
      </c>
      <c r="E70" s="822">
        <f t="shared" si="15"/>
        <v>0</v>
      </c>
      <c r="F70" s="823">
        <f t="shared" si="16"/>
        <v>0</v>
      </c>
      <c r="G70" s="822">
        <f t="shared" si="1"/>
        <v>0</v>
      </c>
      <c r="H70" s="823">
        <f t="shared" si="2"/>
        <v>0</v>
      </c>
      <c r="I70" s="822">
        <f t="shared" si="17"/>
        <v>0</v>
      </c>
      <c r="J70" s="823">
        <f t="shared" si="18"/>
        <v>0</v>
      </c>
      <c r="K70" s="822">
        <f t="shared" si="19"/>
        <v>0</v>
      </c>
      <c r="L70" s="823">
        <f t="shared" si="20"/>
        <v>0</v>
      </c>
      <c r="M70" s="822">
        <f t="shared" si="21"/>
        <v>0</v>
      </c>
      <c r="N70" s="823">
        <f t="shared" si="22"/>
        <v>0</v>
      </c>
      <c r="O70" s="822">
        <f t="shared" si="23"/>
        <v>0</v>
      </c>
      <c r="P70" s="823">
        <f t="shared" si="24"/>
        <v>0</v>
      </c>
      <c r="Q70" s="822">
        <f t="shared" si="25"/>
        <v>0</v>
      </c>
      <c r="R70" s="823">
        <f t="shared" si="26"/>
        <v>0</v>
      </c>
      <c r="S70" s="822">
        <f t="shared" si="27"/>
        <v>0</v>
      </c>
      <c r="T70" s="823">
        <f t="shared" si="28"/>
        <v>0</v>
      </c>
      <c r="U70" s="822">
        <f t="shared" si="5"/>
        <v>0</v>
      </c>
      <c r="V70" s="823">
        <f t="shared" si="6"/>
        <v>0</v>
      </c>
      <c r="W70" s="822">
        <f t="shared" si="7"/>
        <v>0</v>
      </c>
      <c r="X70" s="823">
        <f t="shared" si="8"/>
        <v>0</v>
      </c>
      <c r="Y70" s="432">
        <f t="shared" si="9"/>
        <v>0</v>
      </c>
      <c r="Z70" s="570">
        <f t="shared" si="10"/>
        <v>0</v>
      </c>
      <c r="AA70" s="23">
        <f>'t1'!M68</f>
        <v>0</v>
      </c>
      <c r="AC70" s="253"/>
      <c r="AD70" s="254"/>
      <c r="AE70" s="253"/>
      <c r="AF70" s="254"/>
      <c r="AG70" s="253"/>
      <c r="AH70" s="254"/>
      <c r="AI70" s="253"/>
      <c r="AJ70" s="254"/>
      <c r="AK70" s="253"/>
      <c r="AL70" s="254"/>
      <c r="AM70" s="253"/>
      <c r="AN70" s="254"/>
      <c r="AO70" s="253"/>
      <c r="AP70" s="254"/>
      <c r="AQ70" s="253"/>
      <c r="AR70" s="254"/>
      <c r="AS70" s="253"/>
      <c r="AT70" s="254"/>
      <c r="AU70" s="253"/>
      <c r="AV70" s="254"/>
      <c r="AW70" s="253"/>
      <c r="AX70" s="254"/>
      <c r="AY70" s="432">
        <f t="shared" si="11"/>
        <v>0</v>
      </c>
      <c r="AZ70" s="570">
        <f t="shared" si="12"/>
        <v>0</v>
      </c>
      <c r="BA70" s="23">
        <f>'t1'!AR68</f>
        <v>0</v>
      </c>
    </row>
    <row r="71" spans="1:53" ht="14.25" customHeight="1" x14ac:dyDescent="0.2">
      <c r="A71" s="144" t="str">
        <f>'t1'!A69</f>
        <v>DIR. PROF.SAN.INFERM/OSTET T.DET.ART.15-SEPTIES DLGS 502/92</v>
      </c>
      <c r="B71" s="206" t="str">
        <f>'t1'!B69</f>
        <v>SD048B</v>
      </c>
      <c r="C71" s="822">
        <f t="shared" si="13"/>
        <v>0</v>
      </c>
      <c r="D71" s="823">
        <f t="shared" si="14"/>
        <v>0</v>
      </c>
      <c r="E71" s="822">
        <f t="shared" si="15"/>
        <v>0</v>
      </c>
      <c r="F71" s="823">
        <f t="shared" si="16"/>
        <v>0</v>
      </c>
      <c r="G71" s="822">
        <f t="shared" si="1"/>
        <v>0</v>
      </c>
      <c r="H71" s="823">
        <f t="shared" si="2"/>
        <v>0</v>
      </c>
      <c r="I71" s="822">
        <f t="shared" si="17"/>
        <v>0</v>
      </c>
      <c r="J71" s="823">
        <f t="shared" si="18"/>
        <v>0</v>
      </c>
      <c r="K71" s="822">
        <f t="shared" si="19"/>
        <v>0</v>
      </c>
      <c r="L71" s="823">
        <f t="shared" si="20"/>
        <v>0</v>
      </c>
      <c r="M71" s="822">
        <f t="shared" si="21"/>
        <v>0</v>
      </c>
      <c r="N71" s="823">
        <f t="shared" si="22"/>
        <v>0</v>
      </c>
      <c r="O71" s="822">
        <f t="shared" si="23"/>
        <v>0</v>
      </c>
      <c r="P71" s="823">
        <f t="shared" si="24"/>
        <v>0</v>
      </c>
      <c r="Q71" s="822">
        <f t="shared" si="25"/>
        <v>0</v>
      </c>
      <c r="R71" s="823">
        <f t="shared" si="26"/>
        <v>0</v>
      </c>
      <c r="S71" s="822">
        <f t="shared" si="27"/>
        <v>0</v>
      </c>
      <c r="T71" s="823">
        <f t="shared" si="28"/>
        <v>0</v>
      </c>
      <c r="U71" s="822">
        <f t="shared" si="5"/>
        <v>0</v>
      </c>
      <c r="V71" s="823">
        <f t="shared" si="6"/>
        <v>0</v>
      </c>
      <c r="W71" s="822">
        <f t="shared" si="7"/>
        <v>0</v>
      </c>
      <c r="X71" s="823">
        <f t="shared" si="8"/>
        <v>0</v>
      </c>
      <c r="Y71" s="432">
        <f t="shared" si="9"/>
        <v>0</v>
      </c>
      <c r="Z71" s="570">
        <f t="shared" si="10"/>
        <v>0</v>
      </c>
      <c r="AA71" s="23">
        <f>'t1'!M69</f>
        <v>0</v>
      </c>
      <c r="AC71" s="253"/>
      <c r="AD71" s="254"/>
      <c r="AE71" s="253"/>
      <c r="AF71" s="254"/>
      <c r="AG71" s="253"/>
      <c r="AH71" s="254"/>
      <c r="AI71" s="253"/>
      <c r="AJ71" s="254"/>
      <c r="AK71" s="253"/>
      <c r="AL71" s="254"/>
      <c r="AM71" s="253"/>
      <c r="AN71" s="254"/>
      <c r="AO71" s="253"/>
      <c r="AP71" s="254"/>
      <c r="AQ71" s="253"/>
      <c r="AR71" s="254"/>
      <c r="AS71" s="253"/>
      <c r="AT71" s="254"/>
      <c r="AU71" s="253"/>
      <c r="AV71" s="254"/>
      <c r="AW71" s="253"/>
      <c r="AX71" s="254"/>
      <c r="AY71" s="432">
        <f t="shared" si="11"/>
        <v>0</v>
      </c>
      <c r="AZ71" s="570">
        <f t="shared" si="12"/>
        <v>0</v>
      </c>
      <c r="BA71" s="23">
        <f>'t1'!AR69</f>
        <v>0</v>
      </c>
    </row>
    <row r="72" spans="1:53" ht="14.25" customHeight="1" x14ac:dyDescent="0.2">
      <c r="A72" s="144" t="str">
        <f>'t1'!A70</f>
        <v>DIRIGENTE PROF. SANIT. RIABILITATIVE (INC. STRUT. COMPL.)</v>
      </c>
      <c r="B72" s="206" t="str">
        <f>'t1'!B70</f>
        <v>SD0CO2</v>
      </c>
      <c r="C72" s="822">
        <f t="shared" si="13"/>
        <v>0</v>
      </c>
      <c r="D72" s="823">
        <f t="shared" si="14"/>
        <v>0</v>
      </c>
      <c r="E72" s="822">
        <f t="shared" si="15"/>
        <v>0</v>
      </c>
      <c r="F72" s="823">
        <f t="shared" si="16"/>
        <v>0</v>
      </c>
      <c r="G72" s="822">
        <f t="shared" ref="G72:G135" si="29">ROUND(AG72,0)</f>
        <v>0</v>
      </c>
      <c r="H72" s="823">
        <f t="shared" ref="H72:H135" si="30">ROUND(AH72,0)</f>
        <v>0</v>
      </c>
      <c r="I72" s="822">
        <f t="shared" si="17"/>
        <v>0</v>
      </c>
      <c r="J72" s="823">
        <f t="shared" si="18"/>
        <v>0</v>
      </c>
      <c r="K72" s="822">
        <f t="shared" si="19"/>
        <v>0</v>
      </c>
      <c r="L72" s="823">
        <f t="shared" si="20"/>
        <v>0</v>
      </c>
      <c r="M72" s="822">
        <f t="shared" si="21"/>
        <v>0</v>
      </c>
      <c r="N72" s="823">
        <f t="shared" si="22"/>
        <v>0</v>
      </c>
      <c r="O72" s="822">
        <f t="shared" si="23"/>
        <v>0</v>
      </c>
      <c r="P72" s="823">
        <f t="shared" si="24"/>
        <v>0</v>
      </c>
      <c r="Q72" s="822">
        <f t="shared" si="25"/>
        <v>0</v>
      </c>
      <c r="R72" s="823">
        <f t="shared" si="26"/>
        <v>0</v>
      </c>
      <c r="S72" s="822">
        <f t="shared" si="27"/>
        <v>0</v>
      </c>
      <c r="T72" s="823">
        <f t="shared" si="28"/>
        <v>0</v>
      </c>
      <c r="U72" s="822">
        <f t="shared" ref="U72:U135" si="31">ROUND(AU72,0)</f>
        <v>0</v>
      </c>
      <c r="V72" s="823">
        <f t="shared" ref="V72:V135" si="32">ROUND(AV72,0)</f>
        <v>0</v>
      </c>
      <c r="W72" s="822">
        <f t="shared" ref="W72:W135" si="33">ROUND(AW72,0)</f>
        <v>0</v>
      </c>
      <c r="X72" s="823">
        <f t="shared" ref="X72:X135" si="34">ROUND(AX72,0)</f>
        <v>0</v>
      </c>
      <c r="Y72" s="432">
        <f t="shared" si="9"/>
        <v>0</v>
      </c>
      <c r="Z72" s="570">
        <f t="shared" si="10"/>
        <v>0</v>
      </c>
      <c r="AA72" s="23">
        <f>'t1'!M70</f>
        <v>0</v>
      </c>
      <c r="AC72" s="253"/>
      <c r="AD72" s="254"/>
      <c r="AE72" s="253"/>
      <c r="AF72" s="254"/>
      <c r="AG72" s="253"/>
      <c r="AH72" s="254"/>
      <c r="AI72" s="253"/>
      <c r="AJ72" s="254"/>
      <c r="AK72" s="253"/>
      <c r="AL72" s="254"/>
      <c r="AM72" s="253"/>
      <c r="AN72" s="254"/>
      <c r="AO72" s="253"/>
      <c r="AP72" s="254"/>
      <c r="AQ72" s="253"/>
      <c r="AR72" s="254"/>
      <c r="AS72" s="253"/>
      <c r="AT72" s="254"/>
      <c r="AU72" s="253"/>
      <c r="AV72" s="254"/>
      <c r="AW72" s="253"/>
      <c r="AX72" s="254"/>
      <c r="AY72" s="432">
        <f t="shared" si="11"/>
        <v>0</v>
      </c>
      <c r="AZ72" s="570">
        <f t="shared" si="12"/>
        <v>0</v>
      </c>
      <c r="BA72" s="23">
        <f>'t1'!AR70</f>
        <v>0</v>
      </c>
    </row>
    <row r="73" spans="1:53" ht="14.25" customHeight="1" x14ac:dyDescent="0.2">
      <c r="A73" s="144" t="str">
        <f>'t1'!A71</f>
        <v>DIRIGENTE PROF. SANIT. RIABILITATIVE (INC. STRUT. SEMPL.)</v>
      </c>
      <c r="B73" s="206" t="str">
        <f>'t1'!B71</f>
        <v>SD0SE2</v>
      </c>
      <c r="C73" s="822">
        <f t="shared" si="13"/>
        <v>0</v>
      </c>
      <c r="D73" s="823">
        <f t="shared" si="14"/>
        <v>0</v>
      </c>
      <c r="E73" s="822">
        <f t="shared" si="15"/>
        <v>0</v>
      </c>
      <c r="F73" s="823">
        <f t="shared" si="16"/>
        <v>0</v>
      </c>
      <c r="G73" s="822">
        <f t="shared" si="29"/>
        <v>0</v>
      </c>
      <c r="H73" s="823">
        <f t="shared" si="30"/>
        <v>0</v>
      </c>
      <c r="I73" s="822">
        <f t="shared" si="17"/>
        <v>0</v>
      </c>
      <c r="J73" s="823">
        <f t="shared" si="18"/>
        <v>0</v>
      </c>
      <c r="K73" s="822">
        <f t="shared" si="19"/>
        <v>0</v>
      </c>
      <c r="L73" s="823">
        <f t="shared" si="20"/>
        <v>0</v>
      </c>
      <c r="M73" s="822">
        <f t="shared" si="21"/>
        <v>0</v>
      </c>
      <c r="N73" s="823">
        <f t="shared" si="22"/>
        <v>0</v>
      </c>
      <c r="O73" s="822">
        <f t="shared" si="23"/>
        <v>0</v>
      </c>
      <c r="P73" s="823">
        <f t="shared" si="24"/>
        <v>0</v>
      </c>
      <c r="Q73" s="822">
        <f t="shared" si="25"/>
        <v>0</v>
      </c>
      <c r="R73" s="823">
        <f t="shared" si="26"/>
        <v>0</v>
      </c>
      <c r="S73" s="822">
        <f t="shared" si="27"/>
        <v>0</v>
      </c>
      <c r="T73" s="823">
        <f t="shared" si="28"/>
        <v>0</v>
      </c>
      <c r="U73" s="822">
        <f t="shared" si="31"/>
        <v>0</v>
      </c>
      <c r="V73" s="823">
        <f t="shared" si="32"/>
        <v>0</v>
      </c>
      <c r="W73" s="822">
        <f t="shared" si="33"/>
        <v>0</v>
      </c>
      <c r="X73" s="823">
        <f t="shared" si="34"/>
        <v>0</v>
      </c>
      <c r="Y73" s="432">
        <f t="shared" ref="Y73:Y136" si="35">SUM(C73,E73,I73,K73,M73,O73,Q73,S73,U73,W73)</f>
        <v>0</v>
      </c>
      <c r="Z73" s="570">
        <f t="shared" ref="Z73:Z136" si="36">SUM(D73,F73,J73,L73,N73,P73,R73,T73,V73,X73)</f>
        <v>0</v>
      </c>
      <c r="AA73" s="23">
        <f>'t1'!M71</f>
        <v>0</v>
      </c>
      <c r="AC73" s="253"/>
      <c r="AD73" s="254"/>
      <c r="AE73" s="253"/>
      <c r="AF73" s="254"/>
      <c r="AG73" s="253"/>
      <c r="AH73" s="254"/>
      <c r="AI73" s="253"/>
      <c r="AJ73" s="254"/>
      <c r="AK73" s="253"/>
      <c r="AL73" s="254"/>
      <c r="AM73" s="253"/>
      <c r="AN73" s="254"/>
      <c r="AO73" s="253"/>
      <c r="AP73" s="254"/>
      <c r="AQ73" s="253"/>
      <c r="AR73" s="254"/>
      <c r="AS73" s="253"/>
      <c r="AT73" s="254"/>
      <c r="AU73" s="253"/>
      <c r="AV73" s="254"/>
      <c r="AW73" s="253"/>
      <c r="AX73" s="254"/>
      <c r="AY73" s="432">
        <f t="shared" ref="AY73:AY136" si="37">SUM(AC73,AE73,AG73,AI73,AK73,AM73,AO73,AQ73,AS73,AU73,AW73)</f>
        <v>0</v>
      </c>
      <c r="AZ73" s="570">
        <f t="shared" ref="AZ73:AZ136" si="38">SUM(AD73,AF73,AH73,AJ73,AL73,AN73,AP73,AR73,AT73,AV73,AX73)</f>
        <v>0</v>
      </c>
      <c r="BA73" s="23">
        <f>'t1'!AR71</f>
        <v>0</v>
      </c>
    </row>
    <row r="74" spans="1:53" ht="14.25" customHeight="1" x14ac:dyDescent="0.2">
      <c r="A74" s="144" t="str">
        <f>'t1'!A72</f>
        <v>DIRIGENTE PROF. SANIT. RIABILITATIVE (ALTRI INC. PROF.LI)</v>
      </c>
      <c r="B74" s="206" t="str">
        <f>'t1'!B72</f>
        <v>SD0AI2</v>
      </c>
      <c r="C74" s="822">
        <f t="shared" ref="C74:C141" si="39">ROUND(AC74,0)</f>
        <v>0</v>
      </c>
      <c r="D74" s="823">
        <f t="shared" ref="D74:D141" si="40">ROUND(AD74,0)</f>
        <v>0</v>
      </c>
      <c r="E74" s="822">
        <f t="shared" ref="E74:E141" si="41">ROUND(AE74,0)</f>
        <v>0</v>
      </c>
      <c r="F74" s="823">
        <f t="shared" ref="F74:F141" si="42">ROUND(AF74,0)</f>
        <v>0</v>
      </c>
      <c r="G74" s="822">
        <f t="shared" si="29"/>
        <v>0</v>
      </c>
      <c r="H74" s="823">
        <f t="shared" si="30"/>
        <v>0</v>
      </c>
      <c r="I74" s="822">
        <f t="shared" ref="I74:I141" si="43">ROUND(AI74,0)</f>
        <v>0</v>
      </c>
      <c r="J74" s="823">
        <f t="shared" ref="J74:J141" si="44">ROUND(AJ74,0)</f>
        <v>0</v>
      </c>
      <c r="K74" s="822">
        <f t="shared" ref="K74:K141" si="45">ROUND(AK74,0)</f>
        <v>0</v>
      </c>
      <c r="L74" s="823">
        <f t="shared" ref="L74:L141" si="46">ROUND(AL74,0)</f>
        <v>0</v>
      </c>
      <c r="M74" s="822">
        <f t="shared" ref="M74:M141" si="47">ROUND(AM74,0)</f>
        <v>0</v>
      </c>
      <c r="N74" s="823">
        <f t="shared" ref="N74:N141" si="48">ROUND(AN74,0)</f>
        <v>0</v>
      </c>
      <c r="O74" s="822">
        <f t="shared" ref="O74:O141" si="49">ROUND(AO74,0)</f>
        <v>0</v>
      </c>
      <c r="P74" s="823">
        <f t="shared" ref="P74:P141" si="50">ROUND(AP74,0)</f>
        <v>0</v>
      </c>
      <c r="Q74" s="822">
        <f t="shared" ref="Q74:Q141" si="51">ROUND(AQ74,0)</f>
        <v>0</v>
      </c>
      <c r="R74" s="823">
        <f t="shared" ref="R74:R141" si="52">ROUND(AR74,0)</f>
        <v>0</v>
      </c>
      <c r="S74" s="822">
        <f t="shared" ref="S74:S141" si="53">ROUND(AS74,0)</f>
        <v>0</v>
      </c>
      <c r="T74" s="823">
        <f t="shared" ref="T74:T141" si="54">ROUND(AT74,0)</f>
        <v>0</v>
      </c>
      <c r="U74" s="822">
        <f t="shared" si="31"/>
        <v>0</v>
      </c>
      <c r="V74" s="823">
        <f t="shared" si="32"/>
        <v>0</v>
      </c>
      <c r="W74" s="822">
        <f t="shared" si="33"/>
        <v>0</v>
      </c>
      <c r="X74" s="823">
        <f t="shared" si="34"/>
        <v>0</v>
      </c>
      <c r="Y74" s="432">
        <f t="shared" si="35"/>
        <v>0</v>
      </c>
      <c r="Z74" s="570">
        <f t="shared" si="36"/>
        <v>0</v>
      </c>
      <c r="AA74" s="23">
        <f>'t1'!M72</f>
        <v>0</v>
      </c>
      <c r="AC74" s="253"/>
      <c r="AD74" s="254"/>
      <c r="AE74" s="253"/>
      <c r="AF74" s="254"/>
      <c r="AG74" s="253"/>
      <c r="AH74" s="254"/>
      <c r="AI74" s="253"/>
      <c r="AJ74" s="254"/>
      <c r="AK74" s="253"/>
      <c r="AL74" s="254"/>
      <c r="AM74" s="253"/>
      <c r="AN74" s="254"/>
      <c r="AO74" s="253"/>
      <c r="AP74" s="254"/>
      <c r="AQ74" s="253"/>
      <c r="AR74" s="254"/>
      <c r="AS74" s="253"/>
      <c r="AT74" s="254"/>
      <c r="AU74" s="253"/>
      <c r="AV74" s="254"/>
      <c r="AW74" s="253"/>
      <c r="AX74" s="254"/>
      <c r="AY74" s="432">
        <f t="shared" si="37"/>
        <v>0</v>
      </c>
      <c r="AZ74" s="570">
        <f t="shared" si="38"/>
        <v>0</v>
      </c>
      <c r="BA74" s="23">
        <f>'t1'!AR72</f>
        <v>0</v>
      </c>
    </row>
    <row r="75" spans="1:53" ht="14.25" customHeight="1" x14ac:dyDescent="0.2">
      <c r="A75" s="144" t="str">
        <f>'t1'!A73</f>
        <v>DIR. PROF. SAN. RIABILITAT. T.DET.ART.15-SEPTIES DLGS 502/92</v>
      </c>
      <c r="B75" s="206" t="str">
        <f>'t1'!B73</f>
        <v>SD048C</v>
      </c>
      <c r="C75" s="822">
        <f t="shared" si="39"/>
        <v>0</v>
      </c>
      <c r="D75" s="823">
        <f t="shared" si="40"/>
        <v>0</v>
      </c>
      <c r="E75" s="822">
        <f t="shared" si="41"/>
        <v>0</v>
      </c>
      <c r="F75" s="823">
        <f t="shared" si="42"/>
        <v>0</v>
      </c>
      <c r="G75" s="822">
        <f t="shared" si="29"/>
        <v>0</v>
      </c>
      <c r="H75" s="823">
        <f t="shared" si="30"/>
        <v>0</v>
      </c>
      <c r="I75" s="822">
        <f t="shared" si="43"/>
        <v>0</v>
      </c>
      <c r="J75" s="823">
        <f t="shared" si="44"/>
        <v>0</v>
      </c>
      <c r="K75" s="822">
        <f t="shared" si="45"/>
        <v>0</v>
      </c>
      <c r="L75" s="823">
        <f t="shared" si="46"/>
        <v>0</v>
      </c>
      <c r="M75" s="822">
        <f t="shared" si="47"/>
        <v>0</v>
      </c>
      <c r="N75" s="823">
        <f t="shared" si="48"/>
        <v>0</v>
      </c>
      <c r="O75" s="822">
        <f t="shared" si="49"/>
        <v>0</v>
      </c>
      <c r="P75" s="823">
        <f t="shared" si="50"/>
        <v>0</v>
      </c>
      <c r="Q75" s="822">
        <f t="shared" si="51"/>
        <v>0</v>
      </c>
      <c r="R75" s="823">
        <f t="shared" si="52"/>
        <v>0</v>
      </c>
      <c r="S75" s="822">
        <f t="shared" si="53"/>
        <v>0</v>
      </c>
      <c r="T75" s="823">
        <f t="shared" si="54"/>
        <v>0</v>
      </c>
      <c r="U75" s="822">
        <f t="shared" si="31"/>
        <v>0</v>
      </c>
      <c r="V75" s="823">
        <f t="shared" si="32"/>
        <v>0</v>
      </c>
      <c r="W75" s="822">
        <f t="shared" si="33"/>
        <v>0</v>
      </c>
      <c r="X75" s="823">
        <f t="shared" si="34"/>
        <v>0</v>
      </c>
      <c r="Y75" s="432">
        <f t="shared" si="35"/>
        <v>0</v>
      </c>
      <c r="Z75" s="570">
        <f t="shared" si="36"/>
        <v>0</v>
      </c>
      <c r="AA75" s="23">
        <f>'t1'!M73</f>
        <v>0</v>
      </c>
      <c r="AC75" s="253"/>
      <c r="AD75" s="254"/>
      <c r="AE75" s="253"/>
      <c r="AF75" s="254"/>
      <c r="AG75" s="253"/>
      <c r="AH75" s="254"/>
      <c r="AI75" s="253"/>
      <c r="AJ75" s="254"/>
      <c r="AK75" s="253"/>
      <c r="AL75" s="254"/>
      <c r="AM75" s="253"/>
      <c r="AN75" s="254"/>
      <c r="AO75" s="253"/>
      <c r="AP75" s="254"/>
      <c r="AQ75" s="253"/>
      <c r="AR75" s="254"/>
      <c r="AS75" s="253"/>
      <c r="AT75" s="254"/>
      <c r="AU75" s="253"/>
      <c r="AV75" s="254"/>
      <c r="AW75" s="253"/>
      <c r="AX75" s="254"/>
      <c r="AY75" s="432">
        <f t="shared" si="37"/>
        <v>0</v>
      </c>
      <c r="AZ75" s="570">
        <f t="shared" si="38"/>
        <v>0</v>
      </c>
      <c r="BA75" s="23">
        <f>'t1'!AR73</f>
        <v>0</v>
      </c>
    </row>
    <row r="76" spans="1:53" ht="14.25" customHeight="1" x14ac:dyDescent="0.2">
      <c r="A76" s="144" t="str">
        <f>'t1'!A74</f>
        <v>DIRIGENTE PROF. TECNICO SANITARIE (INC. STRUT. COMPL.)</v>
      </c>
      <c r="B76" s="206" t="str">
        <f>'t1'!B74</f>
        <v>SD0CO3</v>
      </c>
      <c r="C76" s="822">
        <f t="shared" si="39"/>
        <v>0</v>
      </c>
      <c r="D76" s="823">
        <f t="shared" si="40"/>
        <v>0</v>
      </c>
      <c r="E76" s="822">
        <f t="shared" si="41"/>
        <v>0</v>
      </c>
      <c r="F76" s="823">
        <f t="shared" si="42"/>
        <v>0</v>
      </c>
      <c r="G76" s="822">
        <f t="shared" si="29"/>
        <v>0</v>
      </c>
      <c r="H76" s="823">
        <f t="shared" si="30"/>
        <v>0</v>
      </c>
      <c r="I76" s="822">
        <f t="shared" si="43"/>
        <v>0</v>
      </c>
      <c r="J76" s="823">
        <f t="shared" si="44"/>
        <v>0</v>
      </c>
      <c r="K76" s="822">
        <f t="shared" si="45"/>
        <v>0</v>
      </c>
      <c r="L76" s="823">
        <f t="shared" si="46"/>
        <v>0</v>
      </c>
      <c r="M76" s="822">
        <f t="shared" si="47"/>
        <v>0</v>
      </c>
      <c r="N76" s="823">
        <f t="shared" si="48"/>
        <v>0</v>
      </c>
      <c r="O76" s="822">
        <f t="shared" si="49"/>
        <v>0</v>
      </c>
      <c r="P76" s="823">
        <f t="shared" si="50"/>
        <v>0</v>
      </c>
      <c r="Q76" s="822">
        <f t="shared" si="51"/>
        <v>0</v>
      </c>
      <c r="R76" s="823">
        <f t="shared" si="52"/>
        <v>0</v>
      </c>
      <c r="S76" s="822">
        <f t="shared" si="53"/>
        <v>0</v>
      </c>
      <c r="T76" s="823">
        <f t="shared" si="54"/>
        <v>0</v>
      </c>
      <c r="U76" s="822">
        <f t="shared" si="31"/>
        <v>0</v>
      </c>
      <c r="V76" s="823">
        <f t="shared" si="32"/>
        <v>0</v>
      </c>
      <c r="W76" s="822">
        <f t="shared" si="33"/>
        <v>0</v>
      </c>
      <c r="X76" s="823">
        <f t="shared" si="34"/>
        <v>0</v>
      </c>
      <c r="Y76" s="432">
        <f t="shared" si="35"/>
        <v>0</v>
      </c>
      <c r="Z76" s="570">
        <f t="shared" si="36"/>
        <v>0</v>
      </c>
      <c r="AA76" s="23">
        <f>'t1'!M74</f>
        <v>0</v>
      </c>
      <c r="AC76" s="253"/>
      <c r="AD76" s="254"/>
      <c r="AE76" s="253"/>
      <c r="AF76" s="254"/>
      <c r="AG76" s="253"/>
      <c r="AH76" s="254"/>
      <c r="AI76" s="253"/>
      <c r="AJ76" s="254"/>
      <c r="AK76" s="253"/>
      <c r="AL76" s="254"/>
      <c r="AM76" s="253"/>
      <c r="AN76" s="254"/>
      <c r="AO76" s="253"/>
      <c r="AP76" s="254"/>
      <c r="AQ76" s="253"/>
      <c r="AR76" s="254"/>
      <c r="AS76" s="253"/>
      <c r="AT76" s="254"/>
      <c r="AU76" s="253"/>
      <c r="AV76" s="254"/>
      <c r="AW76" s="253"/>
      <c r="AX76" s="254"/>
      <c r="AY76" s="432">
        <f t="shared" si="37"/>
        <v>0</v>
      </c>
      <c r="AZ76" s="570">
        <f t="shared" si="38"/>
        <v>0</v>
      </c>
      <c r="BA76" s="23">
        <f>'t1'!AR74</f>
        <v>0</v>
      </c>
    </row>
    <row r="77" spans="1:53" ht="14.25" customHeight="1" x14ac:dyDescent="0.2">
      <c r="A77" s="144" t="str">
        <f>'t1'!A75</f>
        <v>DIRIGENTE PROF. TECNICO SANITARIE (INC. STRUT. SEMPL.)</v>
      </c>
      <c r="B77" s="206" t="str">
        <f>'t1'!B75</f>
        <v>SD0SE3</v>
      </c>
      <c r="C77" s="822">
        <f t="shared" si="39"/>
        <v>0</v>
      </c>
      <c r="D77" s="823">
        <f t="shared" si="40"/>
        <v>0</v>
      </c>
      <c r="E77" s="822">
        <f t="shared" si="41"/>
        <v>0</v>
      </c>
      <c r="F77" s="823">
        <f t="shared" si="42"/>
        <v>0</v>
      </c>
      <c r="G77" s="822">
        <f t="shared" si="29"/>
        <v>0</v>
      </c>
      <c r="H77" s="823">
        <f t="shared" si="30"/>
        <v>0</v>
      </c>
      <c r="I77" s="822">
        <f t="shared" si="43"/>
        <v>0</v>
      </c>
      <c r="J77" s="823">
        <f t="shared" si="44"/>
        <v>0</v>
      </c>
      <c r="K77" s="822">
        <f t="shared" si="45"/>
        <v>0</v>
      </c>
      <c r="L77" s="823">
        <f t="shared" si="46"/>
        <v>0</v>
      </c>
      <c r="M77" s="822">
        <f t="shared" si="47"/>
        <v>0</v>
      </c>
      <c r="N77" s="823">
        <f t="shared" si="48"/>
        <v>0</v>
      </c>
      <c r="O77" s="822">
        <f t="shared" si="49"/>
        <v>0</v>
      </c>
      <c r="P77" s="823">
        <f t="shared" si="50"/>
        <v>0</v>
      </c>
      <c r="Q77" s="822">
        <f t="shared" si="51"/>
        <v>0</v>
      </c>
      <c r="R77" s="823">
        <f t="shared" si="52"/>
        <v>0</v>
      </c>
      <c r="S77" s="822">
        <f t="shared" si="53"/>
        <v>0</v>
      </c>
      <c r="T77" s="823">
        <f t="shared" si="54"/>
        <v>0</v>
      </c>
      <c r="U77" s="822">
        <f t="shared" si="31"/>
        <v>0</v>
      </c>
      <c r="V77" s="823">
        <f t="shared" si="32"/>
        <v>0</v>
      </c>
      <c r="W77" s="822">
        <f t="shared" si="33"/>
        <v>0</v>
      </c>
      <c r="X77" s="823">
        <f t="shared" si="34"/>
        <v>0</v>
      </c>
      <c r="Y77" s="432">
        <f t="shared" si="35"/>
        <v>0</v>
      </c>
      <c r="Z77" s="570">
        <f t="shared" si="36"/>
        <v>0</v>
      </c>
      <c r="AA77" s="23">
        <f>'t1'!M75</f>
        <v>0</v>
      </c>
      <c r="AC77" s="253"/>
      <c r="AD77" s="254"/>
      <c r="AE77" s="253"/>
      <c r="AF77" s="254"/>
      <c r="AG77" s="253"/>
      <c r="AH77" s="254"/>
      <c r="AI77" s="253"/>
      <c r="AJ77" s="254"/>
      <c r="AK77" s="253"/>
      <c r="AL77" s="254"/>
      <c r="AM77" s="253"/>
      <c r="AN77" s="254"/>
      <c r="AO77" s="253"/>
      <c r="AP77" s="254"/>
      <c r="AQ77" s="253"/>
      <c r="AR77" s="254"/>
      <c r="AS77" s="253"/>
      <c r="AT77" s="254"/>
      <c r="AU77" s="253"/>
      <c r="AV77" s="254"/>
      <c r="AW77" s="253"/>
      <c r="AX77" s="254"/>
      <c r="AY77" s="432">
        <f t="shared" si="37"/>
        <v>0</v>
      </c>
      <c r="AZ77" s="570">
        <f t="shared" si="38"/>
        <v>0</v>
      </c>
      <c r="BA77" s="23">
        <f>'t1'!AR75</f>
        <v>0</v>
      </c>
    </row>
    <row r="78" spans="1:53" ht="14.25" customHeight="1" x14ac:dyDescent="0.2">
      <c r="A78" s="144" t="str">
        <f>'t1'!A76</f>
        <v>DIRIGENTE PROF. TECNICO SANITARIE (ALTRI INC. PROF.LI)</v>
      </c>
      <c r="B78" s="206" t="str">
        <f>'t1'!B76</f>
        <v>SD0AI3</v>
      </c>
      <c r="C78" s="822">
        <f t="shared" si="39"/>
        <v>0</v>
      </c>
      <c r="D78" s="823">
        <f t="shared" si="40"/>
        <v>0</v>
      </c>
      <c r="E78" s="822">
        <f t="shared" si="41"/>
        <v>0</v>
      </c>
      <c r="F78" s="823">
        <f t="shared" si="42"/>
        <v>0</v>
      </c>
      <c r="G78" s="822">
        <f t="shared" si="29"/>
        <v>0</v>
      </c>
      <c r="H78" s="823">
        <f t="shared" si="30"/>
        <v>0</v>
      </c>
      <c r="I78" s="822">
        <f t="shared" si="43"/>
        <v>0</v>
      </c>
      <c r="J78" s="823">
        <f t="shared" si="44"/>
        <v>0</v>
      </c>
      <c r="K78" s="822">
        <f t="shared" si="45"/>
        <v>0</v>
      </c>
      <c r="L78" s="823">
        <f t="shared" si="46"/>
        <v>0</v>
      </c>
      <c r="M78" s="822">
        <f t="shared" si="47"/>
        <v>0</v>
      </c>
      <c r="N78" s="823">
        <f t="shared" si="48"/>
        <v>0</v>
      </c>
      <c r="O78" s="822">
        <f t="shared" si="49"/>
        <v>0</v>
      </c>
      <c r="P78" s="823">
        <f t="shared" si="50"/>
        <v>0</v>
      </c>
      <c r="Q78" s="822">
        <f t="shared" si="51"/>
        <v>0</v>
      </c>
      <c r="R78" s="823">
        <f t="shared" si="52"/>
        <v>0</v>
      </c>
      <c r="S78" s="822">
        <f t="shared" si="53"/>
        <v>0</v>
      </c>
      <c r="T78" s="823">
        <f t="shared" si="54"/>
        <v>0</v>
      </c>
      <c r="U78" s="822">
        <f t="shared" si="31"/>
        <v>0</v>
      </c>
      <c r="V78" s="823">
        <f t="shared" si="32"/>
        <v>0</v>
      </c>
      <c r="W78" s="822">
        <f t="shared" si="33"/>
        <v>0</v>
      </c>
      <c r="X78" s="823">
        <f t="shared" si="34"/>
        <v>0</v>
      </c>
      <c r="Y78" s="432">
        <f t="shared" si="35"/>
        <v>0</v>
      </c>
      <c r="Z78" s="570">
        <f t="shared" si="36"/>
        <v>0</v>
      </c>
      <c r="AA78" s="23">
        <f>'t1'!M76</f>
        <v>0</v>
      </c>
      <c r="AC78" s="253"/>
      <c r="AD78" s="254"/>
      <c r="AE78" s="253"/>
      <c r="AF78" s="254"/>
      <c r="AG78" s="253"/>
      <c r="AH78" s="254"/>
      <c r="AI78" s="253"/>
      <c r="AJ78" s="254"/>
      <c r="AK78" s="253"/>
      <c r="AL78" s="254"/>
      <c r="AM78" s="253"/>
      <c r="AN78" s="254"/>
      <c r="AO78" s="253"/>
      <c r="AP78" s="254"/>
      <c r="AQ78" s="253"/>
      <c r="AR78" s="254"/>
      <c r="AS78" s="253"/>
      <c r="AT78" s="254"/>
      <c r="AU78" s="253"/>
      <c r="AV78" s="254"/>
      <c r="AW78" s="253"/>
      <c r="AX78" s="254"/>
      <c r="AY78" s="432">
        <f t="shared" si="37"/>
        <v>0</v>
      </c>
      <c r="AZ78" s="570">
        <f t="shared" si="38"/>
        <v>0</v>
      </c>
      <c r="BA78" s="23">
        <f>'t1'!AR76</f>
        <v>0</v>
      </c>
    </row>
    <row r="79" spans="1:53" ht="14.25" customHeight="1" x14ac:dyDescent="0.2">
      <c r="A79" s="144" t="str">
        <f>'t1'!A77</f>
        <v>DIR. PROF.TECNICO SANITARIE T.DET.ART.15-SEPTIES DLGS 502/92</v>
      </c>
      <c r="B79" s="206" t="str">
        <f>'t1'!B77</f>
        <v>SD048D</v>
      </c>
      <c r="C79" s="822">
        <f t="shared" si="39"/>
        <v>0</v>
      </c>
      <c r="D79" s="823">
        <f t="shared" si="40"/>
        <v>0</v>
      </c>
      <c r="E79" s="822">
        <f t="shared" si="41"/>
        <v>0</v>
      </c>
      <c r="F79" s="823">
        <f t="shared" si="42"/>
        <v>0</v>
      </c>
      <c r="G79" s="822">
        <f t="shared" si="29"/>
        <v>0</v>
      </c>
      <c r="H79" s="823">
        <f t="shared" si="30"/>
        <v>0</v>
      </c>
      <c r="I79" s="822">
        <f t="shared" si="43"/>
        <v>0</v>
      </c>
      <c r="J79" s="823">
        <f t="shared" si="44"/>
        <v>0</v>
      </c>
      <c r="K79" s="822">
        <f t="shared" si="45"/>
        <v>0</v>
      </c>
      <c r="L79" s="823">
        <f t="shared" si="46"/>
        <v>0</v>
      </c>
      <c r="M79" s="822">
        <f t="shared" si="47"/>
        <v>0</v>
      </c>
      <c r="N79" s="823">
        <f t="shared" si="48"/>
        <v>0</v>
      </c>
      <c r="O79" s="822">
        <f t="shared" si="49"/>
        <v>0</v>
      </c>
      <c r="P79" s="823">
        <f t="shared" si="50"/>
        <v>0</v>
      </c>
      <c r="Q79" s="822">
        <f t="shared" si="51"/>
        <v>0</v>
      </c>
      <c r="R79" s="823">
        <f t="shared" si="52"/>
        <v>0</v>
      </c>
      <c r="S79" s="822">
        <f t="shared" si="53"/>
        <v>0</v>
      </c>
      <c r="T79" s="823">
        <f t="shared" si="54"/>
        <v>0</v>
      </c>
      <c r="U79" s="822">
        <f t="shared" si="31"/>
        <v>0</v>
      </c>
      <c r="V79" s="823">
        <f t="shared" si="32"/>
        <v>0</v>
      </c>
      <c r="W79" s="822">
        <f t="shared" si="33"/>
        <v>0</v>
      </c>
      <c r="X79" s="823">
        <f t="shared" si="34"/>
        <v>0</v>
      </c>
      <c r="Y79" s="432">
        <f t="shared" si="35"/>
        <v>0</v>
      </c>
      <c r="Z79" s="570">
        <f t="shared" si="36"/>
        <v>0</v>
      </c>
      <c r="AA79" s="23">
        <f>'t1'!M77</f>
        <v>0</v>
      </c>
      <c r="AC79" s="253"/>
      <c r="AD79" s="254"/>
      <c r="AE79" s="253"/>
      <c r="AF79" s="254"/>
      <c r="AG79" s="253"/>
      <c r="AH79" s="254"/>
      <c r="AI79" s="253"/>
      <c r="AJ79" s="254"/>
      <c r="AK79" s="253"/>
      <c r="AL79" s="254"/>
      <c r="AM79" s="253"/>
      <c r="AN79" s="254"/>
      <c r="AO79" s="253"/>
      <c r="AP79" s="254"/>
      <c r="AQ79" s="253"/>
      <c r="AR79" s="254"/>
      <c r="AS79" s="253"/>
      <c r="AT79" s="254"/>
      <c r="AU79" s="253"/>
      <c r="AV79" s="254"/>
      <c r="AW79" s="253"/>
      <c r="AX79" s="254"/>
      <c r="AY79" s="432">
        <f t="shared" si="37"/>
        <v>0</v>
      </c>
      <c r="AZ79" s="570">
        <f t="shared" si="38"/>
        <v>0</v>
      </c>
      <c r="BA79" s="23">
        <f>'t1'!AR77</f>
        <v>0</v>
      </c>
    </row>
    <row r="80" spans="1:53" ht="14.25" customHeight="1" x14ac:dyDescent="0.2">
      <c r="A80" s="144" t="str">
        <f>'t1'!A78</f>
        <v>DIRIGENTE PROF.TECNICHE DELLA PREVENZIONE (INC.STRUT.COMPL.)</v>
      </c>
      <c r="B80" s="206" t="str">
        <f>'t1'!B78</f>
        <v>SD0CO4</v>
      </c>
      <c r="C80" s="822">
        <f t="shared" si="39"/>
        <v>0</v>
      </c>
      <c r="D80" s="823">
        <f t="shared" si="40"/>
        <v>0</v>
      </c>
      <c r="E80" s="822">
        <f t="shared" si="41"/>
        <v>0</v>
      </c>
      <c r="F80" s="823">
        <f t="shared" si="42"/>
        <v>0</v>
      </c>
      <c r="G80" s="822">
        <f t="shared" si="29"/>
        <v>0</v>
      </c>
      <c r="H80" s="823">
        <f t="shared" si="30"/>
        <v>0</v>
      </c>
      <c r="I80" s="822">
        <f t="shared" si="43"/>
        <v>0</v>
      </c>
      <c r="J80" s="823">
        <f t="shared" si="44"/>
        <v>0</v>
      </c>
      <c r="K80" s="822">
        <f t="shared" si="45"/>
        <v>0</v>
      </c>
      <c r="L80" s="823">
        <f t="shared" si="46"/>
        <v>0</v>
      </c>
      <c r="M80" s="822">
        <f t="shared" si="47"/>
        <v>0</v>
      </c>
      <c r="N80" s="823">
        <f t="shared" si="48"/>
        <v>0</v>
      </c>
      <c r="O80" s="822">
        <f t="shared" si="49"/>
        <v>0</v>
      </c>
      <c r="P80" s="823">
        <f t="shared" si="50"/>
        <v>0</v>
      </c>
      <c r="Q80" s="822">
        <f t="shared" si="51"/>
        <v>0</v>
      </c>
      <c r="R80" s="823">
        <f t="shared" si="52"/>
        <v>0</v>
      </c>
      <c r="S80" s="822">
        <f t="shared" si="53"/>
        <v>0</v>
      </c>
      <c r="T80" s="823">
        <f t="shared" si="54"/>
        <v>0</v>
      </c>
      <c r="U80" s="822">
        <f t="shared" si="31"/>
        <v>0</v>
      </c>
      <c r="V80" s="823">
        <f t="shared" si="32"/>
        <v>0</v>
      </c>
      <c r="W80" s="822">
        <f t="shared" si="33"/>
        <v>0</v>
      </c>
      <c r="X80" s="823">
        <f t="shared" si="34"/>
        <v>0</v>
      </c>
      <c r="Y80" s="432">
        <f t="shared" si="35"/>
        <v>0</v>
      </c>
      <c r="Z80" s="570">
        <f t="shared" si="36"/>
        <v>0</v>
      </c>
      <c r="AA80" s="23">
        <f>'t1'!M78</f>
        <v>0</v>
      </c>
      <c r="AC80" s="253"/>
      <c r="AD80" s="254"/>
      <c r="AE80" s="253"/>
      <c r="AF80" s="254"/>
      <c r="AG80" s="253"/>
      <c r="AH80" s="254"/>
      <c r="AI80" s="253"/>
      <c r="AJ80" s="254"/>
      <c r="AK80" s="253"/>
      <c r="AL80" s="254"/>
      <c r="AM80" s="253"/>
      <c r="AN80" s="254"/>
      <c r="AO80" s="253"/>
      <c r="AP80" s="254"/>
      <c r="AQ80" s="253"/>
      <c r="AR80" s="254"/>
      <c r="AS80" s="253"/>
      <c r="AT80" s="254"/>
      <c r="AU80" s="253"/>
      <c r="AV80" s="254"/>
      <c r="AW80" s="253"/>
      <c r="AX80" s="254"/>
      <c r="AY80" s="432">
        <f t="shared" si="37"/>
        <v>0</v>
      </c>
      <c r="AZ80" s="570">
        <f t="shared" si="38"/>
        <v>0</v>
      </c>
      <c r="BA80" s="23">
        <f>'t1'!AR78</f>
        <v>0</v>
      </c>
    </row>
    <row r="81" spans="1:53" ht="14.25" customHeight="1" x14ac:dyDescent="0.2">
      <c r="A81" s="144" t="str">
        <f>'t1'!A79</f>
        <v>DIRIGENTE PROF.TECNICHE DELLA PREVENZIONE (INC.STRUT.SEMPL.)</v>
      </c>
      <c r="B81" s="206" t="str">
        <f>'t1'!B79</f>
        <v>SD0SE4</v>
      </c>
      <c r="C81" s="822">
        <f t="shared" si="39"/>
        <v>0</v>
      </c>
      <c r="D81" s="823">
        <f t="shared" si="40"/>
        <v>0</v>
      </c>
      <c r="E81" s="822">
        <f t="shared" si="41"/>
        <v>0</v>
      </c>
      <c r="F81" s="823">
        <f t="shared" si="42"/>
        <v>0</v>
      </c>
      <c r="G81" s="822">
        <f t="shared" si="29"/>
        <v>0</v>
      </c>
      <c r="H81" s="823">
        <f t="shared" si="30"/>
        <v>0</v>
      </c>
      <c r="I81" s="822">
        <f t="shared" si="43"/>
        <v>0</v>
      </c>
      <c r="J81" s="823">
        <f t="shared" si="44"/>
        <v>0</v>
      </c>
      <c r="K81" s="822">
        <f t="shared" si="45"/>
        <v>0</v>
      </c>
      <c r="L81" s="823">
        <f t="shared" si="46"/>
        <v>0</v>
      </c>
      <c r="M81" s="822">
        <f t="shared" si="47"/>
        <v>0</v>
      </c>
      <c r="N81" s="823">
        <f t="shared" si="48"/>
        <v>0</v>
      </c>
      <c r="O81" s="822">
        <f t="shared" si="49"/>
        <v>0</v>
      </c>
      <c r="P81" s="823">
        <f t="shared" si="50"/>
        <v>0</v>
      </c>
      <c r="Q81" s="822">
        <f t="shared" si="51"/>
        <v>0</v>
      </c>
      <c r="R81" s="823">
        <f t="shared" si="52"/>
        <v>0</v>
      </c>
      <c r="S81" s="822">
        <f t="shared" si="53"/>
        <v>0</v>
      </c>
      <c r="T81" s="823">
        <f t="shared" si="54"/>
        <v>0</v>
      </c>
      <c r="U81" s="822">
        <f t="shared" si="31"/>
        <v>0</v>
      </c>
      <c r="V81" s="823">
        <f t="shared" si="32"/>
        <v>0</v>
      </c>
      <c r="W81" s="822">
        <f t="shared" si="33"/>
        <v>0</v>
      </c>
      <c r="X81" s="823">
        <f t="shared" si="34"/>
        <v>0</v>
      </c>
      <c r="Y81" s="432">
        <f t="shared" si="35"/>
        <v>0</v>
      </c>
      <c r="Z81" s="570">
        <f t="shared" si="36"/>
        <v>0</v>
      </c>
      <c r="AA81" s="23">
        <f>'t1'!M79</f>
        <v>0</v>
      </c>
      <c r="AC81" s="253"/>
      <c r="AD81" s="254"/>
      <c r="AE81" s="253"/>
      <c r="AF81" s="254"/>
      <c r="AG81" s="253"/>
      <c r="AH81" s="254"/>
      <c r="AI81" s="253"/>
      <c r="AJ81" s="254"/>
      <c r="AK81" s="253"/>
      <c r="AL81" s="254"/>
      <c r="AM81" s="253"/>
      <c r="AN81" s="254"/>
      <c r="AO81" s="253"/>
      <c r="AP81" s="254"/>
      <c r="AQ81" s="253"/>
      <c r="AR81" s="254"/>
      <c r="AS81" s="253"/>
      <c r="AT81" s="254"/>
      <c r="AU81" s="253"/>
      <c r="AV81" s="254"/>
      <c r="AW81" s="253"/>
      <c r="AX81" s="254"/>
      <c r="AY81" s="432">
        <f t="shared" si="37"/>
        <v>0</v>
      </c>
      <c r="AZ81" s="570">
        <f t="shared" si="38"/>
        <v>0</v>
      </c>
      <c r="BA81" s="23">
        <f>'t1'!AR79</f>
        <v>0</v>
      </c>
    </row>
    <row r="82" spans="1:53" ht="14.25" customHeight="1" x14ac:dyDescent="0.2">
      <c r="A82" s="144" t="str">
        <f>'t1'!A80</f>
        <v>DIRIGENTE PROF.TECNICHE DELLA PREVENZIONE(ALTRI INC.PROF.LI)</v>
      </c>
      <c r="B82" s="206" t="str">
        <f>'t1'!B80</f>
        <v>SD0AI4</v>
      </c>
      <c r="C82" s="822">
        <f t="shared" si="39"/>
        <v>0</v>
      </c>
      <c r="D82" s="823">
        <f t="shared" si="40"/>
        <v>0</v>
      </c>
      <c r="E82" s="822">
        <f t="shared" si="41"/>
        <v>0</v>
      </c>
      <c r="F82" s="823">
        <f t="shared" si="42"/>
        <v>0</v>
      </c>
      <c r="G82" s="822">
        <f t="shared" si="29"/>
        <v>0</v>
      </c>
      <c r="H82" s="823">
        <f t="shared" si="30"/>
        <v>0</v>
      </c>
      <c r="I82" s="822">
        <f t="shared" si="43"/>
        <v>0</v>
      </c>
      <c r="J82" s="823">
        <f t="shared" si="44"/>
        <v>0</v>
      </c>
      <c r="K82" s="822">
        <f t="shared" si="45"/>
        <v>0</v>
      </c>
      <c r="L82" s="823">
        <f t="shared" si="46"/>
        <v>0</v>
      </c>
      <c r="M82" s="822">
        <f t="shared" si="47"/>
        <v>0</v>
      </c>
      <c r="N82" s="823">
        <f t="shared" si="48"/>
        <v>0</v>
      </c>
      <c r="O82" s="822">
        <f t="shared" si="49"/>
        <v>0</v>
      </c>
      <c r="P82" s="823">
        <f t="shared" si="50"/>
        <v>0</v>
      </c>
      <c r="Q82" s="822">
        <f t="shared" si="51"/>
        <v>0</v>
      </c>
      <c r="R82" s="823">
        <f t="shared" si="52"/>
        <v>0</v>
      </c>
      <c r="S82" s="822">
        <f t="shared" si="53"/>
        <v>0</v>
      </c>
      <c r="T82" s="823">
        <f t="shared" si="54"/>
        <v>0</v>
      </c>
      <c r="U82" s="822">
        <f t="shared" si="31"/>
        <v>0</v>
      </c>
      <c r="V82" s="823">
        <f t="shared" si="32"/>
        <v>0</v>
      </c>
      <c r="W82" s="822">
        <f t="shared" si="33"/>
        <v>0</v>
      </c>
      <c r="X82" s="823">
        <f t="shared" si="34"/>
        <v>0</v>
      </c>
      <c r="Y82" s="432">
        <f t="shared" si="35"/>
        <v>0</v>
      </c>
      <c r="Z82" s="570">
        <f t="shared" si="36"/>
        <v>0</v>
      </c>
      <c r="AA82" s="23">
        <f>'t1'!M80</f>
        <v>0</v>
      </c>
      <c r="AC82" s="253"/>
      <c r="AD82" s="254"/>
      <c r="AE82" s="253"/>
      <c r="AF82" s="254"/>
      <c r="AG82" s="253"/>
      <c r="AH82" s="254"/>
      <c r="AI82" s="253"/>
      <c r="AJ82" s="254"/>
      <c r="AK82" s="253"/>
      <c r="AL82" s="254"/>
      <c r="AM82" s="253"/>
      <c r="AN82" s="254"/>
      <c r="AO82" s="253"/>
      <c r="AP82" s="254"/>
      <c r="AQ82" s="253"/>
      <c r="AR82" s="254"/>
      <c r="AS82" s="253"/>
      <c r="AT82" s="254"/>
      <c r="AU82" s="253"/>
      <c r="AV82" s="254"/>
      <c r="AW82" s="253"/>
      <c r="AX82" s="254"/>
      <c r="AY82" s="432">
        <f t="shared" si="37"/>
        <v>0</v>
      </c>
      <c r="AZ82" s="570">
        <f t="shared" si="38"/>
        <v>0</v>
      </c>
      <c r="BA82" s="23">
        <f>'t1'!AR80</f>
        <v>0</v>
      </c>
    </row>
    <row r="83" spans="1:53" ht="14.25" customHeight="1" x14ac:dyDescent="0.2">
      <c r="A83" s="144" t="str">
        <f>'t1'!A81</f>
        <v>DIR. PROF.TECNICHE PREVENZ. T.DET.ART.15-SEPTIES DLGS 502/92</v>
      </c>
      <c r="B83" s="206" t="str">
        <f>'t1'!B81</f>
        <v>SD048E</v>
      </c>
      <c r="C83" s="822">
        <f t="shared" si="39"/>
        <v>0</v>
      </c>
      <c r="D83" s="823">
        <f t="shared" si="40"/>
        <v>0</v>
      </c>
      <c r="E83" s="822">
        <f t="shared" si="41"/>
        <v>0</v>
      </c>
      <c r="F83" s="823">
        <f t="shared" si="42"/>
        <v>0</v>
      </c>
      <c r="G83" s="822">
        <f t="shared" si="29"/>
        <v>0</v>
      </c>
      <c r="H83" s="823">
        <f t="shared" si="30"/>
        <v>0</v>
      </c>
      <c r="I83" s="822">
        <f t="shared" si="43"/>
        <v>0</v>
      </c>
      <c r="J83" s="823">
        <f t="shared" si="44"/>
        <v>0</v>
      </c>
      <c r="K83" s="822">
        <f t="shared" si="45"/>
        <v>0</v>
      </c>
      <c r="L83" s="823">
        <f t="shared" si="46"/>
        <v>0</v>
      </c>
      <c r="M83" s="822">
        <f t="shared" si="47"/>
        <v>0</v>
      </c>
      <c r="N83" s="823">
        <f t="shared" si="48"/>
        <v>0</v>
      </c>
      <c r="O83" s="822">
        <f t="shared" si="49"/>
        <v>0</v>
      </c>
      <c r="P83" s="823">
        <f t="shared" si="50"/>
        <v>0</v>
      </c>
      <c r="Q83" s="822">
        <f t="shared" si="51"/>
        <v>0</v>
      </c>
      <c r="R83" s="823">
        <f t="shared" si="52"/>
        <v>0</v>
      </c>
      <c r="S83" s="822">
        <f t="shared" si="53"/>
        <v>0</v>
      </c>
      <c r="T83" s="823">
        <f t="shared" si="54"/>
        <v>0</v>
      </c>
      <c r="U83" s="822">
        <f t="shared" si="31"/>
        <v>0</v>
      </c>
      <c r="V83" s="823">
        <f t="shared" si="32"/>
        <v>0</v>
      </c>
      <c r="W83" s="822">
        <f t="shared" si="33"/>
        <v>0</v>
      </c>
      <c r="X83" s="823">
        <f t="shared" si="34"/>
        <v>0</v>
      </c>
      <c r="Y83" s="432">
        <f t="shared" si="35"/>
        <v>0</v>
      </c>
      <c r="Z83" s="570">
        <f t="shared" si="36"/>
        <v>0</v>
      </c>
      <c r="AA83" s="23">
        <f>'t1'!M81</f>
        <v>0</v>
      </c>
      <c r="AC83" s="253"/>
      <c r="AD83" s="254"/>
      <c r="AE83" s="253"/>
      <c r="AF83" s="254"/>
      <c r="AG83" s="253"/>
      <c r="AH83" s="254"/>
      <c r="AI83" s="253"/>
      <c r="AJ83" s="254"/>
      <c r="AK83" s="253"/>
      <c r="AL83" s="254"/>
      <c r="AM83" s="253"/>
      <c r="AN83" s="254"/>
      <c r="AO83" s="253"/>
      <c r="AP83" s="254"/>
      <c r="AQ83" s="253"/>
      <c r="AR83" s="254"/>
      <c r="AS83" s="253"/>
      <c r="AT83" s="254"/>
      <c r="AU83" s="253"/>
      <c r="AV83" s="254"/>
      <c r="AW83" s="253"/>
      <c r="AX83" s="254"/>
      <c r="AY83" s="432">
        <f t="shared" si="37"/>
        <v>0</v>
      </c>
      <c r="AZ83" s="570">
        <f t="shared" si="38"/>
        <v>0</v>
      </c>
      <c r="BA83" s="23">
        <f>'t1'!AR81</f>
        <v>0</v>
      </c>
    </row>
    <row r="84" spans="1:53" ht="14.25" customHeight="1" x14ac:dyDescent="0.2">
      <c r="A84" s="144" t="str">
        <f>'t1'!A82</f>
        <v>AVVOCATO DIRIG. CON INCARICO DI STRUTTURA COMPLESSA</v>
      </c>
      <c r="B84" s="206" t="str">
        <f>'t1'!B82</f>
        <v>PD0010</v>
      </c>
      <c r="C84" s="822">
        <f t="shared" si="39"/>
        <v>0</v>
      </c>
      <c r="D84" s="823">
        <f t="shared" si="40"/>
        <v>0</v>
      </c>
      <c r="E84" s="822">
        <f t="shared" si="41"/>
        <v>0</v>
      </c>
      <c r="F84" s="823">
        <f t="shared" si="42"/>
        <v>0</v>
      </c>
      <c r="G84" s="822">
        <f t="shared" si="29"/>
        <v>0</v>
      </c>
      <c r="H84" s="823">
        <f t="shared" si="30"/>
        <v>0</v>
      </c>
      <c r="I84" s="822">
        <f t="shared" si="43"/>
        <v>0</v>
      </c>
      <c r="J84" s="823">
        <f t="shared" si="44"/>
        <v>0</v>
      </c>
      <c r="K84" s="822">
        <f t="shared" si="45"/>
        <v>0</v>
      </c>
      <c r="L84" s="823">
        <f t="shared" si="46"/>
        <v>0</v>
      </c>
      <c r="M84" s="822">
        <f t="shared" si="47"/>
        <v>0</v>
      </c>
      <c r="N84" s="823">
        <f t="shared" si="48"/>
        <v>0</v>
      </c>
      <c r="O84" s="822">
        <f t="shared" si="49"/>
        <v>0</v>
      </c>
      <c r="P84" s="823">
        <f t="shared" si="50"/>
        <v>0</v>
      </c>
      <c r="Q84" s="822">
        <f t="shared" si="51"/>
        <v>0</v>
      </c>
      <c r="R84" s="823">
        <f t="shared" si="52"/>
        <v>0</v>
      </c>
      <c r="S84" s="822">
        <f t="shared" si="53"/>
        <v>0</v>
      </c>
      <c r="T84" s="823">
        <f t="shared" si="54"/>
        <v>0</v>
      </c>
      <c r="U84" s="822">
        <f t="shared" si="31"/>
        <v>0</v>
      </c>
      <c r="V84" s="823">
        <f t="shared" si="32"/>
        <v>0</v>
      </c>
      <c r="W84" s="822">
        <f t="shared" si="33"/>
        <v>0</v>
      </c>
      <c r="X84" s="823">
        <f t="shared" si="34"/>
        <v>0</v>
      </c>
      <c r="Y84" s="432">
        <f t="shared" si="35"/>
        <v>0</v>
      </c>
      <c r="Z84" s="570">
        <f t="shared" si="36"/>
        <v>0</v>
      </c>
      <c r="AA84" s="23">
        <f>'t1'!M82</f>
        <v>0</v>
      </c>
      <c r="AC84" s="253"/>
      <c r="AD84" s="254"/>
      <c r="AE84" s="253"/>
      <c r="AF84" s="254"/>
      <c r="AG84" s="253"/>
      <c r="AH84" s="254"/>
      <c r="AI84" s="253"/>
      <c r="AJ84" s="254"/>
      <c r="AK84" s="253"/>
      <c r="AL84" s="254"/>
      <c r="AM84" s="253"/>
      <c r="AN84" s="254"/>
      <c r="AO84" s="253"/>
      <c r="AP84" s="254"/>
      <c r="AQ84" s="253"/>
      <c r="AR84" s="254"/>
      <c r="AS84" s="253"/>
      <c r="AT84" s="254"/>
      <c r="AU84" s="253"/>
      <c r="AV84" s="254"/>
      <c r="AW84" s="253"/>
      <c r="AX84" s="254"/>
      <c r="AY84" s="432">
        <f t="shared" si="37"/>
        <v>0</v>
      </c>
      <c r="AZ84" s="570">
        <f t="shared" si="38"/>
        <v>0</v>
      </c>
      <c r="BA84" s="23">
        <f>'t1'!AR82</f>
        <v>0</v>
      </c>
    </row>
    <row r="85" spans="1:53" ht="14.25" customHeight="1" x14ac:dyDescent="0.2">
      <c r="A85" s="144" t="str">
        <f>'t1'!A83</f>
        <v>AVVOCATO DIRIG. CON INCARICO DI STRUTTURA SEMPLICE</v>
      </c>
      <c r="B85" s="206" t="str">
        <f>'t1'!B83</f>
        <v>PD0S09</v>
      </c>
      <c r="C85" s="822">
        <f t="shared" si="39"/>
        <v>0</v>
      </c>
      <c r="D85" s="823">
        <f t="shared" si="40"/>
        <v>0</v>
      </c>
      <c r="E85" s="822">
        <f t="shared" si="41"/>
        <v>0</v>
      </c>
      <c r="F85" s="823">
        <f t="shared" si="42"/>
        <v>0</v>
      </c>
      <c r="G85" s="822">
        <f t="shared" si="29"/>
        <v>0</v>
      </c>
      <c r="H85" s="823">
        <f t="shared" si="30"/>
        <v>0</v>
      </c>
      <c r="I85" s="822">
        <f t="shared" si="43"/>
        <v>0</v>
      </c>
      <c r="J85" s="823">
        <f t="shared" si="44"/>
        <v>0</v>
      </c>
      <c r="K85" s="822">
        <f t="shared" si="45"/>
        <v>0</v>
      </c>
      <c r="L85" s="823">
        <f t="shared" si="46"/>
        <v>0</v>
      </c>
      <c r="M85" s="822">
        <f t="shared" si="47"/>
        <v>0</v>
      </c>
      <c r="N85" s="823">
        <f t="shared" si="48"/>
        <v>0</v>
      </c>
      <c r="O85" s="822">
        <f t="shared" si="49"/>
        <v>0</v>
      </c>
      <c r="P85" s="823">
        <f t="shared" si="50"/>
        <v>0</v>
      </c>
      <c r="Q85" s="822">
        <f t="shared" si="51"/>
        <v>0</v>
      </c>
      <c r="R85" s="823">
        <f t="shared" si="52"/>
        <v>0</v>
      </c>
      <c r="S85" s="822">
        <f t="shared" si="53"/>
        <v>0</v>
      </c>
      <c r="T85" s="823">
        <f t="shared" si="54"/>
        <v>0</v>
      </c>
      <c r="U85" s="822">
        <f t="shared" si="31"/>
        <v>0</v>
      </c>
      <c r="V85" s="823">
        <f t="shared" si="32"/>
        <v>0</v>
      </c>
      <c r="W85" s="822">
        <f t="shared" si="33"/>
        <v>0</v>
      </c>
      <c r="X85" s="823">
        <f t="shared" si="34"/>
        <v>0</v>
      </c>
      <c r="Y85" s="432">
        <f t="shared" si="35"/>
        <v>0</v>
      </c>
      <c r="Z85" s="570">
        <f t="shared" si="36"/>
        <v>0</v>
      </c>
      <c r="AA85" s="23">
        <f>'t1'!M83</f>
        <v>0</v>
      </c>
      <c r="AC85" s="253"/>
      <c r="AD85" s="254"/>
      <c r="AE85" s="253"/>
      <c r="AF85" s="254"/>
      <c r="AG85" s="253"/>
      <c r="AH85" s="254"/>
      <c r="AI85" s="253"/>
      <c r="AJ85" s="254"/>
      <c r="AK85" s="253"/>
      <c r="AL85" s="254"/>
      <c r="AM85" s="253"/>
      <c r="AN85" s="254"/>
      <c r="AO85" s="253"/>
      <c r="AP85" s="254"/>
      <c r="AQ85" s="253"/>
      <c r="AR85" s="254"/>
      <c r="AS85" s="253"/>
      <c r="AT85" s="254"/>
      <c r="AU85" s="253"/>
      <c r="AV85" s="254"/>
      <c r="AW85" s="253"/>
      <c r="AX85" s="254"/>
      <c r="AY85" s="432">
        <f t="shared" si="37"/>
        <v>0</v>
      </c>
      <c r="AZ85" s="570">
        <f t="shared" si="38"/>
        <v>0</v>
      </c>
      <c r="BA85" s="23">
        <f>'t1'!AR83</f>
        <v>0</v>
      </c>
    </row>
    <row r="86" spans="1:53" ht="14.25" customHeight="1" x14ac:dyDescent="0.2">
      <c r="A86" s="144" t="str">
        <f>'t1'!A84</f>
        <v>AVVOCATO DIRIG. CON ALTRI INCAR.PROF.LI</v>
      </c>
      <c r="B86" s="206" t="str">
        <f>'t1'!B84</f>
        <v>PD0A09</v>
      </c>
      <c r="C86" s="822">
        <f t="shared" si="39"/>
        <v>0</v>
      </c>
      <c r="D86" s="823">
        <f t="shared" si="40"/>
        <v>0</v>
      </c>
      <c r="E86" s="822">
        <f t="shared" si="41"/>
        <v>0</v>
      </c>
      <c r="F86" s="823">
        <f t="shared" si="42"/>
        <v>0</v>
      </c>
      <c r="G86" s="822">
        <f t="shared" si="29"/>
        <v>0</v>
      </c>
      <c r="H86" s="823">
        <f t="shared" si="30"/>
        <v>0</v>
      </c>
      <c r="I86" s="822">
        <f t="shared" si="43"/>
        <v>0</v>
      </c>
      <c r="J86" s="823">
        <f t="shared" si="44"/>
        <v>0</v>
      </c>
      <c r="K86" s="822">
        <f t="shared" si="45"/>
        <v>0</v>
      </c>
      <c r="L86" s="823">
        <f t="shared" si="46"/>
        <v>0</v>
      </c>
      <c r="M86" s="822">
        <f t="shared" si="47"/>
        <v>0</v>
      </c>
      <c r="N86" s="823">
        <f t="shared" si="48"/>
        <v>0</v>
      </c>
      <c r="O86" s="822">
        <f t="shared" si="49"/>
        <v>0</v>
      </c>
      <c r="P86" s="823">
        <f t="shared" si="50"/>
        <v>0</v>
      </c>
      <c r="Q86" s="822">
        <f t="shared" si="51"/>
        <v>0</v>
      </c>
      <c r="R86" s="823">
        <f t="shared" si="52"/>
        <v>0</v>
      </c>
      <c r="S86" s="822">
        <f t="shared" si="53"/>
        <v>0</v>
      </c>
      <c r="T86" s="823">
        <f t="shared" si="54"/>
        <v>0</v>
      </c>
      <c r="U86" s="822">
        <f t="shared" si="31"/>
        <v>0</v>
      </c>
      <c r="V86" s="823">
        <f t="shared" si="32"/>
        <v>0</v>
      </c>
      <c r="W86" s="822">
        <f t="shared" si="33"/>
        <v>0</v>
      </c>
      <c r="X86" s="823">
        <f t="shared" si="34"/>
        <v>0</v>
      </c>
      <c r="Y86" s="432">
        <f t="shared" si="35"/>
        <v>0</v>
      </c>
      <c r="Z86" s="570">
        <f t="shared" si="36"/>
        <v>0</v>
      </c>
      <c r="AA86" s="23">
        <f>'t1'!M84</f>
        <v>0</v>
      </c>
      <c r="AC86" s="253"/>
      <c r="AD86" s="254"/>
      <c r="AE86" s="253"/>
      <c r="AF86" s="254"/>
      <c r="AG86" s="253"/>
      <c r="AH86" s="254"/>
      <c r="AI86" s="253"/>
      <c r="AJ86" s="254"/>
      <c r="AK86" s="253"/>
      <c r="AL86" s="254"/>
      <c r="AM86" s="253"/>
      <c r="AN86" s="254"/>
      <c r="AO86" s="253"/>
      <c r="AP86" s="254"/>
      <c r="AQ86" s="253"/>
      <c r="AR86" s="254"/>
      <c r="AS86" s="253"/>
      <c r="AT86" s="254"/>
      <c r="AU86" s="253"/>
      <c r="AV86" s="254"/>
      <c r="AW86" s="253"/>
      <c r="AX86" s="254"/>
      <c r="AY86" s="432">
        <f t="shared" si="37"/>
        <v>0</v>
      </c>
      <c r="AZ86" s="570">
        <f t="shared" si="38"/>
        <v>0</v>
      </c>
      <c r="BA86" s="23">
        <f>'t1'!AR84</f>
        <v>0</v>
      </c>
    </row>
    <row r="87" spans="1:53" ht="14.25" customHeight="1" x14ac:dyDescent="0.2">
      <c r="A87" s="144" t="str">
        <f>'t1'!A85</f>
        <v>AVVOCATO DIR. A T. DETERMINATO(ART. 15-SEPTIES DLGS. 502/92)</v>
      </c>
      <c r="B87" s="206" t="str">
        <f>'t1'!B85</f>
        <v>PD0605</v>
      </c>
      <c r="C87" s="822">
        <f t="shared" si="39"/>
        <v>0</v>
      </c>
      <c r="D87" s="823">
        <f t="shared" si="40"/>
        <v>0</v>
      </c>
      <c r="E87" s="822">
        <f t="shared" si="41"/>
        <v>0</v>
      </c>
      <c r="F87" s="823">
        <f t="shared" si="42"/>
        <v>0</v>
      </c>
      <c r="G87" s="822">
        <f t="shared" si="29"/>
        <v>0</v>
      </c>
      <c r="H87" s="823">
        <f t="shared" si="30"/>
        <v>0</v>
      </c>
      <c r="I87" s="822">
        <f t="shared" si="43"/>
        <v>0</v>
      </c>
      <c r="J87" s="823">
        <f t="shared" si="44"/>
        <v>0</v>
      </c>
      <c r="K87" s="822">
        <f t="shared" si="45"/>
        <v>0</v>
      </c>
      <c r="L87" s="823">
        <f t="shared" si="46"/>
        <v>0</v>
      </c>
      <c r="M87" s="822">
        <f t="shared" si="47"/>
        <v>0</v>
      </c>
      <c r="N87" s="823">
        <f t="shared" si="48"/>
        <v>0</v>
      </c>
      <c r="O87" s="822">
        <f t="shared" si="49"/>
        <v>0</v>
      </c>
      <c r="P87" s="823">
        <f t="shared" si="50"/>
        <v>0</v>
      </c>
      <c r="Q87" s="822">
        <f t="shared" si="51"/>
        <v>0</v>
      </c>
      <c r="R87" s="823">
        <f t="shared" si="52"/>
        <v>0</v>
      </c>
      <c r="S87" s="822">
        <f t="shared" si="53"/>
        <v>0</v>
      </c>
      <c r="T87" s="823">
        <f t="shared" si="54"/>
        <v>0</v>
      </c>
      <c r="U87" s="822">
        <f t="shared" si="31"/>
        <v>0</v>
      </c>
      <c r="V87" s="823">
        <f t="shared" si="32"/>
        <v>0</v>
      </c>
      <c r="W87" s="822">
        <f t="shared" si="33"/>
        <v>0</v>
      </c>
      <c r="X87" s="823">
        <f t="shared" si="34"/>
        <v>0</v>
      </c>
      <c r="Y87" s="432">
        <f t="shared" si="35"/>
        <v>0</v>
      </c>
      <c r="Z87" s="570">
        <f t="shared" si="36"/>
        <v>0</v>
      </c>
      <c r="AA87" s="23">
        <f>'t1'!M85</f>
        <v>0</v>
      </c>
      <c r="AC87" s="253"/>
      <c r="AD87" s="254"/>
      <c r="AE87" s="253"/>
      <c r="AF87" s="254"/>
      <c r="AG87" s="253"/>
      <c r="AH87" s="254"/>
      <c r="AI87" s="253"/>
      <c r="AJ87" s="254"/>
      <c r="AK87" s="253"/>
      <c r="AL87" s="254"/>
      <c r="AM87" s="253"/>
      <c r="AN87" s="254"/>
      <c r="AO87" s="253"/>
      <c r="AP87" s="254"/>
      <c r="AQ87" s="253"/>
      <c r="AR87" s="254"/>
      <c r="AS87" s="253"/>
      <c r="AT87" s="254"/>
      <c r="AU87" s="253"/>
      <c r="AV87" s="254"/>
      <c r="AW87" s="253"/>
      <c r="AX87" s="254"/>
      <c r="AY87" s="432">
        <f t="shared" si="37"/>
        <v>0</v>
      </c>
      <c r="AZ87" s="570">
        <f t="shared" si="38"/>
        <v>0</v>
      </c>
      <c r="BA87" s="23">
        <f>'t1'!AR85</f>
        <v>0</v>
      </c>
    </row>
    <row r="88" spans="1:53" ht="14.25" customHeight="1" x14ac:dyDescent="0.2">
      <c r="A88" s="144" t="str">
        <f>'t1'!A86</f>
        <v>INGEGNERE DIRIG. CON INCARICO DI STRUTTURA COMPLESSA</v>
      </c>
      <c r="B88" s="206" t="str">
        <f>'t1'!B86</f>
        <v>PD0046</v>
      </c>
      <c r="C88" s="822">
        <f t="shared" si="39"/>
        <v>0</v>
      </c>
      <c r="D88" s="823">
        <f t="shared" si="40"/>
        <v>0</v>
      </c>
      <c r="E88" s="822">
        <f t="shared" si="41"/>
        <v>0</v>
      </c>
      <c r="F88" s="823">
        <f t="shared" si="42"/>
        <v>0</v>
      </c>
      <c r="G88" s="822">
        <f t="shared" si="29"/>
        <v>0</v>
      </c>
      <c r="H88" s="823">
        <f t="shared" si="30"/>
        <v>0</v>
      </c>
      <c r="I88" s="822">
        <f t="shared" si="43"/>
        <v>0</v>
      </c>
      <c r="J88" s="823">
        <f t="shared" si="44"/>
        <v>0</v>
      </c>
      <c r="K88" s="822">
        <f t="shared" si="45"/>
        <v>0</v>
      </c>
      <c r="L88" s="823">
        <f t="shared" si="46"/>
        <v>0</v>
      </c>
      <c r="M88" s="822">
        <f t="shared" si="47"/>
        <v>0</v>
      </c>
      <c r="N88" s="823">
        <f t="shared" si="48"/>
        <v>0</v>
      </c>
      <c r="O88" s="822">
        <f t="shared" si="49"/>
        <v>0</v>
      </c>
      <c r="P88" s="823">
        <f t="shared" si="50"/>
        <v>0</v>
      </c>
      <c r="Q88" s="822">
        <f t="shared" si="51"/>
        <v>0</v>
      </c>
      <c r="R88" s="823">
        <f t="shared" si="52"/>
        <v>0</v>
      </c>
      <c r="S88" s="822">
        <f t="shared" si="53"/>
        <v>0</v>
      </c>
      <c r="T88" s="823">
        <f t="shared" si="54"/>
        <v>0</v>
      </c>
      <c r="U88" s="822">
        <f t="shared" si="31"/>
        <v>0</v>
      </c>
      <c r="V88" s="823">
        <f t="shared" si="32"/>
        <v>0</v>
      </c>
      <c r="W88" s="822">
        <f t="shared" si="33"/>
        <v>0</v>
      </c>
      <c r="X88" s="823">
        <f t="shared" si="34"/>
        <v>0</v>
      </c>
      <c r="Y88" s="432">
        <f t="shared" si="35"/>
        <v>0</v>
      </c>
      <c r="Z88" s="570">
        <f t="shared" si="36"/>
        <v>0</v>
      </c>
      <c r="AA88" s="23">
        <f>'t1'!M86</f>
        <v>0</v>
      </c>
      <c r="AC88" s="253"/>
      <c r="AD88" s="254"/>
      <c r="AE88" s="253"/>
      <c r="AF88" s="254"/>
      <c r="AG88" s="253"/>
      <c r="AH88" s="254"/>
      <c r="AI88" s="253"/>
      <c r="AJ88" s="254"/>
      <c r="AK88" s="253"/>
      <c r="AL88" s="254"/>
      <c r="AM88" s="253"/>
      <c r="AN88" s="254"/>
      <c r="AO88" s="253"/>
      <c r="AP88" s="254"/>
      <c r="AQ88" s="253"/>
      <c r="AR88" s="254"/>
      <c r="AS88" s="253"/>
      <c r="AT88" s="254"/>
      <c r="AU88" s="253"/>
      <c r="AV88" s="254"/>
      <c r="AW88" s="253"/>
      <c r="AX88" s="254"/>
      <c r="AY88" s="432">
        <f t="shared" si="37"/>
        <v>0</v>
      </c>
      <c r="AZ88" s="570">
        <f t="shared" si="38"/>
        <v>0</v>
      </c>
      <c r="BA88" s="23">
        <f>'t1'!AR86</f>
        <v>0</v>
      </c>
    </row>
    <row r="89" spans="1:53" ht="14.25" customHeight="1" x14ac:dyDescent="0.2">
      <c r="A89" s="144" t="str">
        <f>'t1'!A87</f>
        <v>INGEGNERE DIRIG. CON INCARICO DI STRUTTURA SEMPLICE</v>
      </c>
      <c r="B89" s="206" t="str">
        <f>'t1'!B87</f>
        <v>PD0S45</v>
      </c>
      <c r="C89" s="822">
        <f t="shared" si="39"/>
        <v>0</v>
      </c>
      <c r="D89" s="823">
        <f t="shared" si="40"/>
        <v>0</v>
      </c>
      <c r="E89" s="822">
        <f t="shared" si="41"/>
        <v>0</v>
      </c>
      <c r="F89" s="823">
        <f t="shared" si="42"/>
        <v>0</v>
      </c>
      <c r="G89" s="822">
        <f t="shared" si="29"/>
        <v>0</v>
      </c>
      <c r="H89" s="823">
        <f t="shared" si="30"/>
        <v>0</v>
      </c>
      <c r="I89" s="822">
        <f t="shared" si="43"/>
        <v>0</v>
      </c>
      <c r="J89" s="823">
        <f t="shared" si="44"/>
        <v>0</v>
      </c>
      <c r="K89" s="822">
        <f t="shared" si="45"/>
        <v>0</v>
      </c>
      <c r="L89" s="823">
        <f t="shared" si="46"/>
        <v>0</v>
      </c>
      <c r="M89" s="822">
        <f t="shared" si="47"/>
        <v>0</v>
      </c>
      <c r="N89" s="823">
        <f t="shared" si="48"/>
        <v>0</v>
      </c>
      <c r="O89" s="822">
        <f t="shared" si="49"/>
        <v>0</v>
      </c>
      <c r="P89" s="823">
        <f t="shared" si="50"/>
        <v>0</v>
      </c>
      <c r="Q89" s="822">
        <f t="shared" si="51"/>
        <v>0</v>
      </c>
      <c r="R89" s="823">
        <f t="shared" si="52"/>
        <v>0</v>
      </c>
      <c r="S89" s="822">
        <f t="shared" si="53"/>
        <v>0</v>
      </c>
      <c r="T89" s="823">
        <f t="shared" si="54"/>
        <v>0</v>
      </c>
      <c r="U89" s="822">
        <f t="shared" si="31"/>
        <v>0</v>
      </c>
      <c r="V89" s="823">
        <f t="shared" si="32"/>
        <v>0</v>
      </c>
      <c r="W89" s="822">
        <f t="shared" si="33"/>
        <v>0</v>
      </c>
      <c r="X89" s="823">
        <f t="shared" si="34"/>
        <v>0</v>
      </c>
      <c r="Y89" s="432">
        <f t="shared" si="35"/>
        <v>0</v>
      </c>
      <c r="Z89" s="570">
        <f t="shared" si="36"/>
        <v>0</v>
      </c>
      <c r="AA89" s="23">
        <f>'t1'!M87</f>
        <v>0</v>
      </c>
      <c r="AC89" s="253"/>
      <c r="AD89" s="254"/>
      <c r="AE89" s="253"/>
      <c r="AF89" s="254"/>
      <c r="AG89" s="253"/>
      <c r="AH89" s="254"/>
      <c r="AI89" s="253"/>
      <c r="AJ89" s="254"/>
      <c r="AK89" s="253"/>
      <c r="AL89" s="254"/>
      <c r="AM89" s="253"/>
      <c r="AN89" s="254"/>
      <c r="AO89" s="253"/>
      <c r="AP89" s="254"/>
      <c r="AQ89" s="253"/>
      <c r="AR89" s="254"/>
      <c r="AS89" s="253"/>
      <c r="AT89" s="254"/>
      <c r="AU89" s="253"/>
      <c r="AV89" s="254"/>
      <c r="AW89" s="253"/>
      <c r="AX89" s="254"/>
      <c r="AY89" s="432">
        <f t="shared" si="37"/>
        <v>0</v>
      </c>
      <c r="AZ89" s="570">
        <f t="shared" si="38"/>
        <v>0</v>
      </c>
      <c r="BA89" s="23">
        <f>'t1'!AR87</f>
        <v>0</v>
      </c>
    </row>
    <row r="90" spans="1:53" ht="14.25" customHeight="1" x14ac:dyDescent="0.2">
      <c r="A90" s="144" t="str">
        <f>'t1'!A88</f>
        <v>INGEGNERE DIRIG. CON ALTRI INCAR.PROF.LI</v>
      </c>
      <c r="B90" s="206" t="str">
        <f>'t1'!B88</f>
        <v>PD0A45</v>
      </c>
      <c r="C90" s="822">
        <f t="shared" si="39"/>
        <v>0</v>
      </c>
      <c r="D90" s="823">
        <f t="shared" si="40"/>
        <v>0</v>
      </c>
      <c r="E90" s="822">
        <f t="shared" si="41"/>
        <v>0</v>
      </c>
      <c r="F90" s="823">
        <f t="shared" si="42"/>
        <v>0</v>
      </c>
      <c r="G90" s="822">
        <f t="shared" si="29"/>
        <v>0</v>
      </c>
      <c r="H90" s="823">
        <f t="shared" si="30"/>
        <v>0</v>
      </c>
      <c r="I90" s="822">
        <f t="shared" si="43"/>
        <v>0</v>
      </c>
      <c r="J90" s="823">
        <f t="shared" si="44"/>
        <v>0</v>
      </c>
      <c r="K90" s="822">
        <f t="shared" si="45"/>
        <v>0</v>
      </c>
      <c r="L90" s="823">
        <f t="shared" si="46"/>
        <v>0</v>
      </c>
      <c r="M90" s="822">
        <f t="shared" si="47"/>
        <v>0</v>
      </c>
      <c r="N90" s="823">
        <f t="shared" si="48"/>
        <v>0</v>
      </c>
      <c r="O90" s="822">
        <f t="shared" si="49"/>
        <v>0</v>
      </c>
      <c r="P90" s="823">
        <f t="shared" si="50"/>
        <v>0</v>
      </c>
      <c r="Q90" s="822">
        <f t="shared" si="51"/>
        <v>0</v>
      </c>
      <c r="R90" s="823">
        <f t="shared" si="52"/>
        <v>0</v>
      </c>
      <c r="S90" s="822">
        <f t="shared" si="53"/>
        <v>0</v>
      </c>
      <c r="T90" s="823">
        <f t="shared" si="54"/>
        <v>0</v>
      </c>
      <c r="U90" s="822">
        <f t="shared" si="31"/>
        <v>0</v>
      </c>
      <c r="V90" s="823">
        <f t="shared" si="32"/>
        <v>0</v>
      </c>
      <c r="W90" s="822">
        <f t="shared" si="33"/>
        <v>0</v>
      </c>
      <c r="X90" s="823">
        <f t="shared" si="34"/>
        <v>0</v>
      </c>
      <c r="Y90" s="432">
        <f t="shared" si="35"/>
        <v>0</v>
      </c>
      <c r="Z90" s="570">
        <f t="shared" si="36"/>
        <v>0</v>
      </c>
      <c r="AA90" s="23">
        <f>'t1'!M88</f>
        <v>0</v>
      </c>
      <c r="AC90" s="253"/>
      <c r="AD90" s="254"/>
      <c r="AE90" s="253"/>
      <c r="AF90" s="254"/>
      <c r="AG90" s="253"/>
      <c r="AH90" s="254"/>
      <c r="AI90" s="253"/>
      <c r="AJ90" s="254"/>
      <c r="AK90" s="253"/>
      <c r="AL90" s="254"/>
      <c r="AM90" s="253"/>
      <c r="AN90" s="254"/>
      <c r="AO90" s="253"/>
      <c r="AP90" s="254"/>
      <c r="AQ90" s="253"/>
      <c r="AR90" s="254"/>
      <c r="AS90" s="253"/>
      <c r="AT90" s="254"/>
      <c r="AU90" s="253"/>
      <c r="AV90" s="254"/>
      <c r="AW90" s="253"/>
      <c r="AX90" s="254"/>
      <c r="AY90" s="432">
        <f t="shared" si="37"/>
        <v>0</v>
      </c>
      <c r="AZ90" s="570">
        <f t="shared" si="38"/>
        <v>0</v>
      </c>
      <c r="BA90" s="23">
        <f>'t1'!AR88</f>
        <v>0</v>
      </c>
    </row>
    <row r="91" spans="1:53" ht="14.25" customHeight="1" x14ac:dyDescent="0.2">
      <c r="A91" s="144" t="str">
        <f>'t1'!A89</f>
        <v>INGEGNERE DIR. A T. DETERMINATO(ART.15-SEPTIES DLGS. 502/92)</v>
      </c>
      <c r="B91" s="206" t="str">
        <f>'t1'!B89</f>
        <v>PD0606</v>
      </c>
      <c r="C91" s="822">
        <f t="shared" si="39"/>
        <v>0</v>
      </c>
      <c r="D91" s="823">
        <f t="shared" si="40"/>
        <v>0</v>
      </c>
      <c r="E91" s="822">
        <f t="shared" si="41"/>
        <v>0</v>
      </c>
      <c r="F91" s="823">
        <f t="shared" si="42"/>
        <v>0</v>
      </c>
      <c r="G91" s="822">
        <f t="shared" si="29"/>
        <v>0</v>
      </c>
      <c r="H91" s="823">
        <f t="shared" si="30"/>
        <v>0</v>
      </c>
      <c r="I91" s="822">
        <f t="shared" si="43"/>
        <v>0</v>
      </c>
      <c r="J91" s="823">
        <f t="shared" si="44"/>
        <v>0</v>
      </c>
      <c r="K91" s="822">
        <f t="shared" si="45"/>
        <v>0</v>
      </c>
      <c r="L91" s="823">
        <f t="shared" si="46"/>
        <v>0</v>
      </c>
      <c r="M91" s="822">
        <f t="shared" si="47"/>
        <v>0</v>
      </c>
      <c r="N91" s="823">
        <f t="shared" si="48"/>
        <v>0</v>
      </c>
      <c r="O91" s="822">
        <f t="shared" si="49"/>
        <v>0</v>
      </c>
      <c r="P91" s="823">
        <f t="shared" si="50"/>
        <v>0</v>
      </c>
      <c r="Q91" s="822">
        <f t="shared" si="51"/>
        <v>0</v>
      </c>
      <c r="R91" s="823">
        <f t="shared" si="52"/>
        <v>0</v>
      </c>
      <c r="S91" s="822">
        <f t="shared" si="53"/>
        <v>0</v>
      </c>
      <c r="T91" s="823">
        <f t="shared" si="54"/>
        <v>0</v>
      </c>
      <c r="U91" s="822">
        <f t="shared" si="31"/>
        <v>0</v>
      </c>
      <c r="V91" s="823">
        <f t="shared" si="32"/>
        <v>0</v>
      </c>
      <c r="W91" s="822">
        <f t="shared" si="33"/>
        <v>0</v>
      </c>
      <c r="X91" s="823">
        <f t="shared" si="34"/>
        <v>0</v>
      </c>
      <c r="Y91" s="432">
        <f t="shared" si="35"/>
        <v>0</v>
      </c>
      <c r="Z91" s="570">
        <f t="shared" si="36"/>
        <v>0</v>
      </c>
      <c r="AA91" s="23">
        <f>'t1'!M89</f>
        <v>0</v>
      </c>
      <c r="AC91" s="253"/>
      <c r="AD91" s="254"/>
      <c r="AE91" s="253"/>
      <c r="AF91" s="254"/>
      <c r="AG91" s="253"/>
      <c r="AH91" s="254"/>
      <c r="AI91" s="253"/>
      <c r="AJ91" s="254"/>
      <c r="AK91" s="253"/>
      <c r="AL91" s="254"/>
      <c r="AM91" s="253"/>
      <c r="AN91" s="254"/>
      <c r="AO91" s="253"/>
      <c r="AP91" s="254"/>
      <c r="AQ91" s="253"/>
      <c r="AR91" s="254"/>
      <c r="AS91" s="253"/>
      <c r="AT91" s="254"/>
      <c r="AU91" s="253"/>
      <c r="AV91" s="254"/>
      <c r="AW91" s="253"/>
      <c r="AX91" s="254"/>
      <c r="AY91" s="432">
        <f t="shared" si="37"/>
        <v>0</v>
      </c>
      <c r="AZ91" s="570">
        <f t="shared" si="38"/>
        <v>0</v>
      </c>
      <c r="BA91" s="23">
        <f>'t1'!AR89</f>
        <v>0</v>
      </c>
    </row>
    <row r="92" spans="1:53" ht="14.25" customHeight="1" x14ac:dyDescent="0.2">
      <c r="A92" s="144" t="str">
        <f>'t1'!A90</f>
        <v>ARCHITETTI DIRIG. CON INCARICO DI STRUTTURA COMPLESSA</v>
      </c>
      <c r="B92" s="206" t="str">
        <f>'t1'!B90</f>
        <v>PD0004</v>
      </c>
      <c r="C92" s="822">
        <f t="shared" si="39"/>
        <v>0</v>
      </c>
      <c r="D92" s="823">
        <f t="shared" si="40"/>
        <v>0</v>
      </c>
      <c r="E92" s="822">
        <f t="shared" si="41"/>
        <v>0</v>
      </c>
      <c r="F92" s="823">
        <f t="shared" si="42"/>
        <v>0</v>
      </c>
      <c r="G92" s="822">
        <f t="shared" si="29"/>
        <v>0</v>
      </c>
      <c r="H92" s="823">
        <f t="shared" si="30"/>
        <v>0</v>
      </c>
      <c r="I92" s="822">
        <f t="shared" si="43"/>
        <v>0</v>
      </c>
      <c r="J92" s="823">
        <f t="shared" si="44"/>
        <v>0</v>
      </c>
      <c r="K92" s="822">
        <f t="shared" si="45"/>
        <v>0</v>
      </c>
      <c r="L92" s="823">
        <f t="shared" si="46"/>
        <v>0</v>
      </c>
      <c r="M92" s="822">
        <f t="shared" si="47"/>
        <v>0</v>
      </c>
      <c r="N92" s="823">
        <f t="shared" si="48"/>
        <v>0</v>
      </c>
      <c r="O92" s="822">
        <f t="shared" si="49"/>
        <v>0</v>
      </c>
      <c r="P92" s="823">
        <f t="shared" si="50"/>
        <v>0</v>
      </c>
      <c r="Q92" s="822">
        <f t="shared" si="51"/>
        <v>0</v>
      </c>
      <c r="R92" s="823">
        <f t="shared" si="52"/>
        <v>0</v>
      </c>
      <c r="S92" s="822">
        <f t="shared" si="53"/>
        <v>0</v>
      </c>
      <c r="T92" s="823">
        <f t="shared" si="54"/>
        <v>0</v>
      </c>
      <c r="U92" s="822">
        <f t="shared" si="31"/>
        <v>0</v>
      </c>
      <c r="V92" s="823">
        <f t="shared" si="32"/>
        <v>0</v>
      </c>
      <c r="W92" s="822">
        <f t="shared" si="33"/>
        <v>0</v>
      </c>
      <c r="X92" s="823">
        <f t="shared" si="34"/>
        <v>0</v>
      </c>
      <c r="Y92" s="432">
        <f t="shared" si="35"/>
        <v>0</v>
      </c>
      <c r="Z92" s="570">
        <f t="shared" si="36"/>
        <v>0</v>
      </c>
      <c r="AA92" s="23">
        <f>'t1'!M90</f>
        <v>0</v>
      </c>
      <c r="AC92" s="253"/>
      <c r="AD92" s="254"/>
      <c r="AE92" s="253"/>
      <c r="AF92" s="254"/>
      <c r="AG92" s="253"/>
      <c r="AH92" s="254"/>
      <c r="AI92" s="253"/>
      <c r="AJ92" s="254"/>
      <c r="AK92" s="253"/>
      <c r="AL92" s="254"/>
      <c r="AM92" s="253"/>
      <c r="AN92" s="254"/>
      <c r="AO92" s="253"/>
      <c r="AP92" s="254"/>
      <c r="AQ92" s="253"/>
      <c r="AR92" s="254"/>
      <c r="AS92" s="253"/>
      <c r="AT92" s="254"/>
      <c r="AU92" s="253"/>
      <c r="AV92" s="254"/>
      <c r="AW92" s="253"/>
      <c r="AX92" s="254"/>
      <c r="AY92" s="432">
        <f t="shared" si="37"/>
        <v>0</v>
      </c>
      <c r="AZ92" s="570">
        <f t="shared" si="38"/>
        <v>0</v>
      </c>
      <c r="BA92" s="23">
        <f>'t1'!AR90</f>
        <v>0</v>
      </c>
    </row>
    <row r="93" spans="1:53" ht="14.25" customHeight="1" x14ac:dyDescent="0.2">
      <c r="A93" s="144" t="str">
        <f>'t1'!A91</f>
        <v>ARCHITETTI DIRIG. CON INCARICO DI STRUTTURA SEMPLICE</v>
      </c>
      <c r="B93" s="206" t="str">
        <f>'t1'!B91</f>
        <v>PD0S03</v>
      </c>
      <c r="C93" s="822">
        <f t="shared" si="39"/>
        <v>0</v>
      </c>
      <c r="D93" s="823">
        <f t="shared" si="40"/>
        <v>0</v>
      </c>
      <c r="E93" s="822">
        <f t="shared" si="41"/>
        <v>0</v>
      </c>
      <c r="F93" s="823">
        <f t="shared" si="42"/>
        <v>0</v>
      </c>
      <c r="G93" s="822">
        <f t="shared" si="29"/>
        <v>0</v>
      </c>
      <c r="H93" s="823">
        <f t="shared" si="30"/>
        <v>0</v>
      </c>
      <c r="I93" s="822">
        <f t="shared" si="43"/>
        <v>0</v>
      </c>
      <c r="J93" s="823">
        <f t="shared" si="44"/>
        <v>0</v>
      </c>
      <c r="K93" s="822">
        <f t="shared" si="45"/>
        <v>0</v>
      </c>
      <c r="L93" s="823">
        <f t="shared" si="46"/>
        <v>0</v>
      </c>
      <c r="M93" s="822">
        <f t="shared" si="47"/>
        <v>0</v>
      </c>
      <c r="N93" s="823">
        <f t="shared" si="48"/>
        <v>0</v>
      </c>
      <c r="O93" s="822">
        <f t="shared" si="49"/>
        <v>0</v>
      </c>
      <c r="P93" s="823">
        <f t="shared" si="50"/>
        <v>0</v>
      </c>
      <c r="Q93" s="822">
        <f t="shared" si="51"/>
        <v>0</v>
      </c>
      <c r="R93" s="823">
        <f t="shared" si="52"/>
        <v>0</v>
      </c>
      <c r="S93" s="822">
        <f t="shared" si="53"/>
        <v>0</v>
      </c>
      <c r="T93" s="823">
        <f t="shared" si="54"/>
        <v>0</v>
      </c>
      <c r="U93" s="822">
        <f t="shared" si="31"/>
        <v>0</v>
      </c>
      <c r="V93" s="823">
        <f t="shared" si="32"/>
        <v>0</v>
      </c>
      <c r="W93" s="822">
        <f t="shared" si="33"/>
        <v>0</v>
      </c>
      <c r="X93" s="823">
        <f t="shared" si="34"/>
        <v>0</v>
      </c>
      <c r="Y93" s="432">
        <f t="shared" si="35"/>
        <v>0</v>
      </c>
      <c r="Z93" s="570">
        <f t="shared" si="36"/>
        <v>0</v>
      </c>
      <c r="AA93" s="23">
        <f>'t1'!M91</f>
        <v>0</v>
      </c>
      <c r="AC93" s="253"/>
      <c r="AD93" s="254"/>
      <c r="AE93" s="253"/>
      <c r="AF93" s="254"/>
      <c r="AG93" s="253"/>
      <c r="AH93" s="254"/>
      <c r="AI93" s="253"/>
      <c r="AJ93" s="254"/>
      <c r="AK93" s="253"/>
      <c r="AL93" s="254"/>
      <c r="AM93" s="253"/>
      <c r="AN93" s="254"/>
      <c r="AO93" s="253"/>
      <c r="AP93" s="254"/>
      <c r="AQ93" s="253"/>
      <c r="AR93" s="254"/>
      <c r="AS93" s="253"/>
      <c r="AT93" s="254"/>
      <c r="AU93" s="253"/>
      <c r="AV93" s="254"/>
      <c r="AW93" s="253"/>
      <c r="AX93" s="254"/>
      <c r="AY93" s="432">
        <f t="shared" si="37"/>
        <v>0</v>
      </c>
      <c r="AZ93" s="570">
        <f t="shared" si="38"/>
        <v>0</v>
      </c>
      <c r="BA93" s="23">
        <f>'t1'!AR91</f>
        <v>0</v>
      </c>
    </row>
    <row r="94" spans="1:53" ht="14.25" customHeight="1" x14ac:dyDescent="0.2">
      <c r="A94" s="144" t="str">
        <f>'t1'!A92</f>
        <v>ARCHITETTI DIRIG. CON ALTRI INCAR.PROF.LI</v>
      </c>
      <c r="B94" s="206" t="str">
        <f>'t1'!B92</f>
        <v>PD0A03</v>
      </c>
      <c r="C94" s="822">
        <f t="shared" si="39"/>
        <v>0</v>
      </c>
      <c r="D94" s="823">
        <f t="shared" si="40"/>
        <v>0</v>
      </c>
      <c r="E94" s="822">
        <f t="shared" si="41"/>
        <v>0</v>
      </c>
      <c r="F94" s="823">
        <f t="shared" si="42"/>
        <v>0</v>
      </c>
      <c r="G94" s="822">
        <f t="shared" si="29"/>
        <v>0</v>
      </c>
      <c r="H94" s="823">
        <f t="shared" si="30"/>
        <v>0</v>
      </c>
      <c r="I94" s="822">
        <f t="shared" si="43"/>
        <v>0</v>
      </c>
      <c r="J94" s="823">
        <f t="shared" si="44"/>
        <v>0</v>
      </c>
      <c r="K94" s="822">
        <f t="shared" si="45"/>
        <v>0</v>
      </c>
      <c r="L94" s="823">
        <f t="shared" si="46"/>
        <v>0</v>
      </c>
      <c r="M94" s="822">
        <f t="shared" si="47"/>
        <v>0</v>
      </c>
      <c r="N94" s="823">
        <f t="shared" si="48"/>
        <v>0</v>
      </c>
      <c r="O94" s="822">
        <f t="shared" si="49"/>
        <v>0</v>
      </c>
      <c r="P94" s="823">
        <f t="shared" si="50"/>
        <v>0</v>
      </c>
      <c r="Q94" s="822">
        <f t="shared" si="51"/>
        <v>0</v>
      </c>
      <c r="R94" s="823">
        <f t="shared" si="52"/>
        <v>0</v>
      </c>
      <c r="S94" s="822">
        <f t="shared" si="53"/>
        <v>0</v>
      </c>
      <c r="T94" s="823">
        <f t="shared" si="54"/>
        <v>0</v>
      </c>
      <c r="U94" s="822">
        <f t="shared" si="31"/>
        <v>0</v>
      </c>
      <c r="V94" s="823">
        <f t="shared" si="32"/>
        <v>0</v>
      </c>
      <c r="W94" s="822">
        <f t="shared" si="33"/>
        <v>0</v>
      </c>
      <c r="X94" s="823">
        <f t="shared" si="34"/>
        <v>0</v>
      </c>
      <c r="Y94" s="432">
        <f t="shared" si="35"/>
        <v>0</v>
      </c>
      <c r="Z94" s="570">
        <f t="shared" si="36"/>
        <v>0</v>
      </c>
      <c r="AA94" s="23">
        <f>'t1'!M92</f>
        <v>0</v>
      </c>
      <c r="AC94" s="253"/>
      <c r="AD94" s="254"/>
      <c r="AE94" s="253"/>
      <c r="AF94" s="254"/>
      <c r="AG94" s="253"/>
      <c r="AH94" s="254"/>
      <c r="AI94" s="253"/>
      <c r="AJ94" s="254"/>
      <c r="AK94" s="253"/>
      <c r="AL94" s="254"/>
      <c r="AM94" s="253"/>
      <c r="AN94" s="254"/>
      <c r="AO94" s="253"/>
      <c r="AP94" s="254"/>
      <c r="AQ94" s="253"/>
      <c r="AR94" s="254"/>
      <c r="AS94" s="253"/>
      <c r="AT94" s="254"/>
      <c r="AU94" s="253"/>
      <c r="AV94" s="254"/>
      <c r="AW94" s="253"/>
      <c r="AX94" s="254"/>
      <c r="AY94" s="432">
        <f t="shared" si="37"/>
        <v>0</v>
      </c>
      <c r="AZ94" s="570">
        <f t="shared" si="38"/>
        <v>0</v>
      </c>
      <c r="BA94" s="23">
        <f>'t1'!AR92</f>
        <v>0</v>
      </c>
    </row>
    <row r="95" spans="1:53" ht="14.25" customHeight="1" x14ac:dyDescent="0.2">
      <c r="A95" s="144" t="str">
        <f>'t1'!A93</f>
        <v>ARCHITETTI DIR. A T.DETERMINATO(ART. 15-SEPTIES DLGS.502/92)</v>
      </c>
      <c r="B95" s="206" t="str">
        <f>'t1'!B93</f>
        <v>PD0607</v>
      </c>
      <c r="C95" s="822">
        <f t="shared" si="39"/>
        <v>0</v>
      </c>
      <c r="D95" s="823">
        <f t="shared" si="40"/>
        <v>0</v>
      </c>
      <c r="E95" s="822">
        <f t="shared" si="41"/>
        <v>0</v>
      </c>
      <c r="F95" s="823">
        <f t="shared" si="42"/>
        <v>0</v>
      </c>
      <c r="G95" s="822">
        <f t="shared" si="29"/>
        <v>0</v>
      </c>
      <c r="H95" s="823">
        <f t="shared" si="30"/>
        <v>0</v>
      </c>
      <c r="I95" s="822">
        <f t="shared" si="43"/>
        <v>0</v>
      </c>
      <c r="J95" s="823">
        <f t="shared" si="44"/>
        <v>0</v>
      </c>
      <c r="K95" s="822">
        <f t="shared" si="45"/>
        <v>0</v>
      </c>
      <c r="L95" s="823">
        <f t="shared" si="46"/>
        <v>0</v>
      </c>
      <c r="M95" s="822">
        <f t="shared" si="47"/>
        <v>0</v>
      </c>
      <c r="N95" s="823">
        <f t="shared" si="48"/>
        <v>0</v>
      </c>
      <c r="O95" s="822">
        <f t="shared" si="49"/>
        <v>0</v>
      </c>
      <c r="P95" s="823">
        <f t="shared" si="50"/>
        <v>0</v>
      </c>
      <c r="Q95" s="822">
        <f t="shared" si="51"/>
        <v>0</v>
      </c>
      <c r="R95" s="823">
        <f t="shared" si="52"/>
        <v>0</v>
      </c>
      <c r="S95" s="822">
        <f t="shared" si="53"/>
        <v>0</v>
      </c>
      <c r="T95" s="823">
        <f t="shared" si="54"/>
        <v>0</v>
      </c>
      <c r="U95" s="822">
        <f t="shared" si="31"/>
        <v>0</v>
      </c>
      <c r="V95" s="823">
        <f t="shared" si="32"/>
        <v>0</v>
      </c>
      <c r="W95" s="822">
        <f t="shared" si="33"/>
        <v>0</v>
      </c>
      <c r="X95" s="823">
        <f t="shared" si="34"/>
        <v>0</v>
      </c>
      <c r="Y95" s="432">
        <f t="shared" si="35"/>
        <v>0</v>
      </c>
      <c r="Z95" s="570">
        <f t="shared" si="36"/>
        <v>0</v>
      </c>
      <c r="AA95" s="23">
        <f>'t1'!M93</f>
        <v>0</v>
      </c>
      <c r="AC95" s="253"/>
      <c r="AD95" s="254"/>
      <c r="AE95" s="253"/>
      <c r="AF95" s="254"/>
      <c r="AG95" s="253"/>
      <c r="AH95" s="254"/>
      <c r="AI95" s="253"/>
      <c r="AJ95" s="254"/>
      <c r="AK95" s="253"/>
      <c r="AL95" s="254"/>
      <c r="AM95" s="253"/>
      <c r="AN95" s="254"/>
      <c r="AO95" s="253"/>
      <c r="AP95" s="254"/>
      <c r="AQ95" s="253"/>
      <c r="AR95" s="254"/>
      <c r="AS95" s="253"/>
      <c r="AT95" s="254"/>
      <c r="AU95" s="253"/>
      <c r="AV95" s="254"/>
      <c r="AW95" s="253"/>
      <c r="AX95" s="254"/>
      <c r="AY95" s="432">
        <f t="shared" si="37"/>
        <v>0</v>
      </c>
      <c r="AZ95" s="570">
        <f t="shared" si="38"/>
        <v>0</v>
      </c>
      <c r="BA95" s="23">
        <f>'t1'!AR93</f>
        <v>0</v>
      </c>
    </row>
    <row r="96" spans="1:53" ht="14.25" customHeight="1" x14ac:dyDescent="0.2">
      <c r="A96" s="144" t="str">
        <f>'t1'!A94</f>
        <v>GEOLOGI DIRIG. CON INCARICO DI STRUTTURA COMPLESSA</v>
      </c>
      <c r="B96" s="206" t="str">
        <f>'t1'!B94</f>
        <v>PD0044</v>
      </c>
      <c r="C96" s="822">
        <f t="shared" si="39"/>
        <v>0</v>
      </c>
      <c r="D96" s="823">
        <f t="shared" si="40"/>
        <v>0</v>
      </c>
      <c r="E96" s="822">
        <f t="shared" si="41"/>
        <v>0</v>
      </c>
      <c r="F96" s="823">
        <f t="shared" si="42"/>
        <v>0</v>
      </c>
      <c r="G96" s="822">
        <f t="shared" si="29"/>
        <v>0</v>
      </c>
      <c r="H96" s="823">
        <f t="shared" si="30"/>
        <v>0</v>
      </c>
      <c r="I96" s="822">
        <f t="shared" si="43"/>
        <v>0</v>
      </c>
      <c r="J96" s="823">
        <f t="shared" si="44"/>
        <v>0</v>
      </c>
      <c r="K96" s="822">
        <f t="shared" si="45"/>
        <v>0</v>
      </c>
      <c r="L96" s="823">
        <f t="shared" si="46"/>
        <v>0</v>
      </c>
      <c r="M96" s="822">
        <f t="shared" si="47"/>
        <v>0</v>
      </c>
      <c r="N96" s="823">
        <f t="shared" si="48"/>
        <v>0</v>
      </c>
      <c r="O96" s="822">
        <f t="shared" si="49"/>
        <v>0</v>
      </c>
      <c r="P96" s="823">
        <f t="shared" si="50"/>
        <v>0</v>
      </c>
      <c r="Q96" s="822">
        <f t="shared" si="51"/>
        <v>0</v>
      </c>
      <c r="R96" s="823">
        <f t="shared" si="52"/>
        <v>0</v>
      </c>
      <c r="S96" s="822">
        <f t="shared" si="53"/>
        <v>0</v>
      </c>
      <c r="T96" s="823">
        <f t="shared" si="54"/>
        <v>0</v>
      </c>
      <c r="U96" s="822">
        <f t="shared" si="31"/>
        <v>0</v>
      </c>
      <c r="V96" s="823">
        <f t="shared" si="32"/>
        <v>0</v>
      </c>
      <c r="W96" s="822">
        <f t="shared" si="33"/>
        <v>0</v>
      </c>
      <c r="X96" s="823">
        <f t="shared" si="34"/>
        <v>0</v>
      </c>
      <c r="Y96" s="432">
        <f t="shared" si="35"/>
        <v>0</v>
      </c>
      <c r="Z96" s="570">
        <f t="shared" si="36"/>
        <v>0</v>
      </c>
      <c r="AA96" s="23">
        <f>'t1'!M94</f>
        <v>0</v>
      </c>
      <c r="AC96" s="253"/>
      <c r="AD96" s="254"/>
      <c r="AE96" s="253"/>
      <c r="AF96" s="254"/>
      <c r="AG96" s="253"/>
      <c r="AH96" s="254"/>
      <c r="AI96" s="253"/>
      <c r="AJ96" s="254"/>
      <c r="AK96" s="253"/>
      <c r="AL96" s="254"/>
      <c r="AM96" s="253"/>
      <c r="AN96" s="254"/>
      <c r="AO96" s="253"/>
      <c r="AP96" s="254"/>
      <c r="AQ96" s="253"/>
      <c r="AR96" s="254"/>
      <c r="AS96" s="253"/>
      <c r="AT96" s="254"/>
      <c r="AU96" s="253"/>
      <c r="AV96" s="254"/>
      <c r="AW96" s="253"/>
      <c r="AX96" s="254"/>
      <c r="AY96" s="432">
        <f t="shared" si="37"/>
        <v>0</v>
      </c>
      <c r="AZ96" s="570">
        <f t="shared" si="38"/>
        <v>0</v>
      </c>
      <c r="BA96" s="23">
        <f>'t1'!AR94</f>
        <v>0</v>
      </c>
    </row>
    <row r="97" spans="1:53" ht="14.25" customHeight="1" x14ac:dyDescent="0.2">
      <c r="A97" s="144" t="str">
        <f>'t1'!A95</f>
        <v>GEOLOGI DIRIG. CON INCARICO DI STRUTTURA SEMPLICE</v>
      </c>
      <c r="B97" s="206" t="str">
        <f>'t1'!B95</f>
        <v>PD0S43</v>
      </c>
      <c r="C97" s="822">
        <f t="shared" si="39"/>
        <v>0</v>
      </c>
      <c r="D97" s="823">
        <f t="shared" si="40"/>
        <v>0</v>
      </c>
      <c r="E97" s="822">
        <f t="shared" si="41"/>
        <v>0</v>
      </c>
      <c r="F97" s="823">
        <f t="shared" si="42"/>
        <v>0</v>
      </c>
      <c r="G97" s="822">
        <f t="shared" si="29"/>
        <v>0</v>
      </c>
      <c r="H97" s="823">
        <f t="shared" si="30"/>
        <v>0</v>
      </c>
      <c r="I97" s="822">
        <f t="shared" si="43"/>
        <v>0</v>
      </c>
      <c r="J97" s="823">
        <f t="shared" si="44"/>
        <v>0</v>
      </c>
      <c r="K97" s="822">
        <f t="shared" si="45"/>
        <v>0</v>
      </c>
      <c r="L97" s="823">
        <f t="shared" si="46"/>
        <v>0</v>
      </c>
      <c r="M97" s="822">
        <f t="shared" si="47"/>
        <v>0</v>
      </c>
      <c r="N97" s="823">
        <f t="shared" si="48"/>
        <v>0</v>
      </c>
      <c r="O97" s="822">
        <f t="shared" si="49"/>
        <v>0</v>
      </c>
      <c r="P97" s="823">
        <f t="shared" si="50"/>
        <v>0</v>
      </c>
      <c r="Q97" s="822">
        <f t="shared" si="51"/>
        <v>0</v>
      </c>
      <c r="R97" s="823">
        <f t="shared" si="52"/>
        <v>0</v>
      </c>
      <c r="S97" s="822">
        <f t="shared" si="53"/>
        <v>0</v>
      </c>
      <c r="T97" s="823">
        <f t="shared" si="54"/>
        <v>0</v>
      </c>
      <c r="U97" s="822">
        <f t="shared" si="31"/>
        <v>0</v>
      </c>
      <c r="V97" s="823">
        <f t="shared" si="32"/>
        <v>0</v>
      </c>
      <c r="W97" s="822">
        <f t="shared" si="33"/>
        <v>0</v>
      </c>
      <c r="X97" s="823">
        <f t="shared" si="34"/>
        <v>0</v>
      </c>
      <c r="Y97" s="432">
        <f t="shared" si="35"/>
        <v>0</v>
      </c>
      <c r="Z97" s="570">
        <f t="shared" si="36"/>
        <v>0</v>
      </c>
      <c r="AA97" s="23">
        <f>'t1'!M95</f>
        <v>0</v>
      </c>
      <c r="AC97" s="253"/>
      <c r="AD97" s="254"/>
      <c r="AE97" s="253"/>
      <c r="AF97" s="254"/>
      <c r="AG97" s="253"/>
      <c r="AH97" s="254"/>
      <c r="AI97" s="253"/>
      <c r="AJ97" s="254"/>
      <c r="AK97" s="253"/>
      <c r="AL97" s="254"/>
      <c r="AM97" s="253"/>
      <c r="AN97" s="254"/>
      <c r="AO97" s="253"/>
      <c r="AP97" s="254"/>
      <c r="AQ97" s="253"/>
      <c r="AR97" s="254"/>
      <c r="AS97" s="253"/>
      <c r="AT97" s="254"/>
      <c r="AU97" s="253"/>
      <c r="AV97" s="254"/>
      <c r="AW97" s="253"/>
      <c r="AX97" s="254"/>
      <c r="AY97" s="432">
        <f t="shared" si="37"/>
        <v>0</v>
      </c>
      <c r="AZ97" s="570">
        <f t="shared" si="38"/>
        <v>0</v>
      </c>
      <c r="BA97" s="23">
        <f>'t1'!AR95</f>
        <v>0</v>
      </c>
    </row>
    <row r="98" spans="1:53" ht="14.25" customHeight="1" x14ac:dyDescent="0.2">
      <c r="A98" s="144" t="str">
        <f>'t1'!A96</f>
        <v>GEOLOGI DIRIG. CON ALTRI INCAR.PROF.LI</v>
      </c>
      <c r="B98" s="206" t="str">
        <f>'t1'!B96</f>
        <v>PD0A43</v>
      </c>
      <c r="C98" s="822">
        <f t="shared" si="39"/>
        <v>0</v>
      </c>
      <c r="D98" s="823">
        <f t="shared" si="40"/>
        <v>0</v>
      </c>
      <c r="E98" s="822">
        <f t="shared" si="41"/>
        <v>0</v>
      </c>
      <c r="F98" s="823">
        <f t="shared" si="42"/>
        <v>0</v>
      </c>
      <c r="G98" s="822">
        <f t="shared" si="29"/>
        <v>0</v>
      </c>
      <c r="H98" s="823">
        <f t="shared" si="30"/>
        <v>0</v>
      </c>
      <c r="I98" s="822">
        <f t="shared" si="43"/>
        <v>0</v>
      </c>
      <c r="J98" s="823">
        <f t="shared" si="44"/>
        <v>0</v>
      </c>
      <c r="K98" s="822">
        <f t="shared" si="45"/>
        <v>0</v>
      </c>
      <c r="L98" s="823">
        <f t="shared" si="46"/>
        <v>0</v>
      </c>
      <c r="M98" s="822">
        <f t="shared" si="47"/>
        <v>0</v>
      </c>
      <c r="N98" s="823">
        <f t="shared" si="48"/>
        <v>0</v>
      </c>
      <c r="O98" s="822">
        <f t="shared" si="49"/>
        <v>0</v>
      </c>
      <c r="P98" s="823">
        <f t="shared" si="50"/>
        <v>0</v>
      </c>
      <c r="Q98" s="822">
        <f t="shared" si="51"/>
        <v>0</v>
      </c>
      <c r="R98" s="823">
        <f t="shared" si="52"/>
        <v>0</v>
      </c>
      <c r="S98" s="822">
        <f t="shared" si="53"/>
        <v>0</v>
      </c>
      <c r="T98" s="823">
        <f t="shared" si="54"/>
        <v>0</v>
      </c>
      <c r="U98" s="822">
        <f t="shared" si="31"/>
        <v>0</v>
      </c>
      <c r="V98" s="823">
        <f t="shared" si="32"/>
        <v>0</v>
      </c>
      <c r="W98" s="822">
        <f t="shared" si="33"/>
        <v>0</v>
      </c>
      <c r="X98" s="823">
        <f t="shared" si="34"/>
        <v>0</v>
      </c>
      <c r="Y98" s="432">
        <f t="shared" si="35"/>
        <v>0</v>
      </c>
      <c r="Z98" s="570">
        <f t="shared" si="36"/>
        <v>0</v>
      </c>
      <c r="AA98" s="23">
        <f>'t1'!M96</f>
        <v>0</v>
      </c>
      <c r="AC98" s="253"/>
      <c r="AD98" s="254"/>
      <c r="AE98" s="253"/>
      <c r="AF98" s="254"/>
      <c r="AG98" s="253"/>
      <c r="AH98" s="254"/>
      <c r="AI98" s="253"/>
      <c r="AJ98" s="254"/>
      <c r="AK98" s="253"/>
      <c r="AL98" s="254"/>
      <c r="AM98" s="253"/>
      <c r="AN98" s="254"/>
      <c r="AO98" s="253"/>
      <c r="AP98" s="254"/>
      <c r="AQ98" s="253"/>
      <c r="AR98" s="254"/>
      <c r="AS98" s="253"/>
      <c r="AT98" s="254"/>
      <c r="AU98" s="253"/>
      <c r="AV98" s="254"/>
      <c r="AW98" s="253"/>
      <c r="AX98" s="254"/>
      <c r="AY98" s="432">
        <f t="shared" si="37"/>
        <v>0</v>
      </c>
      <c r="AZ98" s="570">
        <f t="shared" si="38"/>
        <v>0</v>
      </c>
      <c r="BA98" s="23">
        <f>'t1'!AR96</f>
        <v>0</v>
      </c>
    </row>
    <row r="99" spans="1:53" ht="14.25" customHeight="1" x14ac:dyDescent="0.2">
      <c r="A99" s="144" t="str">
        <f>'t1'!A97</f>
        <v>GEOLOGI  DIR. A T. DETERMINATO(ART. 15-SEPTIES DLGS. 502/92)</v>
      </c>
      <c r="B99" s="206" t="str">
        <f>'t1'!B97</f>
        <v>PD0608</v>
      </c>
      <c r="C99" s="822">
        <f t="shared" si="39"/>
        <v>0</v>
      </c>
      <c r="D99" s="823">
        <f t="shared" si="40"/>
        <v>0</v>
      </c>
      <c r="E99" s="822">
        <f t="shared" si="41"/>
        <v>0</v>
      </c>
      <c r="F99" s="823">
        <f t="shared" si="42"/>
        <v>0</v>
      </c>
      <c r="G99" s="822">
        <f t="shared" si="29"/>
        <v>0</v>
      </c>
      <c r="H99" s="823">
        <f t="shared" si="30"/>
        <v>0</v>
      </c>
      <c r="I99" s="822">
        <f t="shared" si="43"/>
        <v>0</v>
      </c>
      <c r="J99" s="823">
        <f t="shared" si="44"/>
        <v>0</v>
      </c>
      <c r="K99" s="822">
        <f t="shared" si="45"/>
        <v>0</v>
      </c>
      <c r="L99" s="823">
        <f t="shared" si="46"/>
        <v>0</v>
      </c>
      <c r="M99" s="822">
        <f t="shared" si="47"/>
        <v>0</v>
      </c>
      <c r="N99" s="823">
        <f t="shared" si="48"/>
        <v>0</v>
      </c>
      <c r="O99" s="822">
        <f t="shared" si="49"/>
        <v>0</v>
      </c>
      <c r="P99" s="823">
        <f t="shared" si="50"/>
        <v>0</v>
      </c>
      <c r="Q99" s="822">
        <f t="shared" si="51"/>
        <v>0</v>
      </c>
      <c r="R99" s="823">
        <f t="shared" si="52"/>
        <v>0</v>
      </c>
      <c r="S99" s="822">
        <f t="shared" si="53"/>
        <v>0</v>
      </c>
      <c r="T99" s="823">
        <f t="shared" si="54"/>
        <v>0</v>
      </c>
      <c r="U99" s="822">
        <f t="shared" si="31"/>
        <v>0</v>
      </c>
      <c r="V99" s="823">
        <f t="shared" si="32"/>
        <v>0</v>
      </c>
      <c r="W99" s="822">
        <f t="shared" si="33"/>
        <v>0</v>
      </c>
      <c r="X99" s="823">
        <f t="shared" si="34"/>
        <v>0</v>
      </c>
      <c r="Y99" s="432">
        <f t="shared" si="35"/>
        <v>0</v>
      </c>
      <c r="Z99" s="570">
        <f t="shared" si="36"/>
        <v>0</v>
      </c>
      <c r="AA99" s="23">
        <f>'t1'!M97</f>
        <v>0</v>
      </c>
      <c r="AC99" s="253"/>
      <c r="AD99" s="254"/>
      <c r="AE99" s="253"/>
      <c r="AF99" s="254"/>
      <c r="AG99" s="253"/>
      <c r="AH99" s="254"/>
      <c r="AI99" s="253"/>
      <c r="AJ99" s="254"/>
      <c r="AK99" s="253"/>
      <c r="AL99" s="254"/>
      <c r="AM99" s="253"/>
      <c r="AN99" s="254"/>
      <c r="AO99" s="253"/>
      <c r="AP99" s="254"/>
      <c r="AQ99" s="253"/>
      <c r="AR99" s="254"/>
      <c r="AS99" s="253"/>
      <c r="AT99" s="254"/>
      <c r="AU99" s="253"/>
      <c r="AV99" s="254"/>
      <c r="AW99" s="253"/>
      <c r="AX99" s="254"/>
      <c r="AY99" s="432">
        <f t="shared" si="37"/>
        <v>0</v>
      </c>
      <c r="AZ99" s="570">
        <f t="shared" si="38"/>
        <v>0</v>
      </c>
      <c r="BA99" s="23">
        <f>'t1'!AR97</f>
        <v>0</v>
      </c>
    </row>
    <row r="100" spans="1:53" ht="14.25" customHeight="1" x14ac:dyDescent="0.2">
      <c r="A100" s="144" t="str">
        <f>'t1'!A98</f>
        <v>ANALISTI DIRIG. CON INCARICO DI STRUTTURA COMPLESSA</v>
      </c>
      <c r="B100" s="206" t="str">
        <f>'t1'!B98</f>
        <v>TD0002</v>
      </c>
      <c r="C100" s="822">
        <f t="shared" si="39"/>
        <v>0</v>
      </c>
      <c r="D100" s="823">
        <f t="shared" si="40"/>
        <v>0</v>
      </c>
      <c r="E100" s="822">
        <f t="shared" si="41"/>
        <v>0</v>
      </c>
      <c r="F100" s="823">
        <f t="shared" si="42"/>
        <v>0</v>
      </c>
      <c r="G100" s="822">
        <f t="shared" si="29"/>
        <v>0</v>
      </c>
      <c r="H100" s="823">
        <f t="shared" si="30"/>
        <v>0</v>
      </c>
      <c r="I100" s="822">
        <f t="shared" si="43"/>
        <v>0</v>
      </c>
      <c r="J100" s="823">
        <f t="shared" si="44"/>
        <v>0</v>
      </c>
      <c r="K100" s="822">
        <f t="shared" si="45"/>
        <v>0</v>
      </c>
      <c r="L100" s="823">
        <f t="shared" si="46"/>
        <v>0</v>
      </c>
      <c r="M100" s="822">
        <f t="shared" si="47"/>
        <v>0</v>
      </c>
      <c r="N100" s="823">
        <f t="shared" si="48"/>
        <v>0</v>
      </c>
      <c r="O100" s="822">
        <f t="shared" si="49"/>
        <v>0</v>
      </c>
      <c r="P100" s="823">
        <f t="shared" si="50"/>
        <v>0</v>
      </c>
      <c r="Q100" s="822">
        <f t="shared" si="51"/>
        <v>0</v>
      </c>
      <c r="R100" s="823">
        <f t="shared" si="52"/>
        <v>0</v>
      </c>
      <c r="S100" s="822">
        <f t="shared" si="53"/>
        <v>0</v>
      </c>
      <c r="T100" s="823">
        <f t="shared" si="54"/>
        <v>0</v>
      </c>
      <c r="U100" s="822">
        <f t="shared" si="31"/>
        <v>0</v>
      </c>
      <c r="V100" s="823">
        <f t="shared" si="32"/>
        <v>0</v>
      </c>
      <c r="W100" s="822">
        <f t="shared" si="33"/>
        <v>0</v>
      </c>
      <c r="X100" s="823">
        <f t="shared" si="34"/>
        <v>0</v>
      </c>
      <c r="Y100" s="432">
        <f t="shared" si="35"/>
        <v>0</v>
      </c>
      <c r="Z100" s="570">
        <f t="shared" si="36"/>
        <v>0</v>
      </c>
      <c r="AA100" s="23">
        <f>'t1'!M98</f>
        <v>0</v>
      </c>
      <c r="AC100" s="253"/>
      <c r="AD100" s="254"/>
      <c r="AE100" s="253"/>
      <c r="AF100" s="254"/>
      <c r="AG100" s="253"/>
      <c r="AH100" s="254"/>
      <c r="AI100" s="253"/>
      <c r="AJ100" s="254"/>
      <c r="AK100" s="253"/>
      <c r="AL100" s="254"/>
      <c r="AM100" s="253"/>
      <c r="AN100" s="254"/>
      <c r="AO100" s="253"/>
      <c r="AP100" s="254"/>
      <c r="AQ100" s="253"/>
      <c r="AR100" s="254"/>
      <c r="AS100" s="253"/>
      <c r="AT100" s="254"/>
      <c r="AU100" s="253"/>
      <c r="AV100" s="254"/>
      <c r="AW100" s="253"/>
      <c r="AX100" s="254"/>
      <c r="AY100" s="432">
        <f t="shared" si="37"/>
        <v>0</v>
      </c>
      <c r="AZ100" s="570">
        <f t="shared" si="38"/>
        <v>0</v>
      </c>
      <c r="BA100" s="23">
        <f>'t1'!AR98</f>
        <v>0</v>
      </c>
    </row>
    <row r="101" spans="1:53" ht="14.25" customHeight="1" x14ac:dyDescent="0.2">
      <c r="A101" s="144" t="str">
        <f>'t1'!A99</f>
        <v>ANALISTI DIRIG. CON INCARICO DI STRUTTURA SEMPLICE</v>
      </c>
      <c r="B101" s="206" t="str">
        <f>'t1'!B99</f>
        <v>TD0S01</v>
      </c>
      <c r="C101" s="822">
        <f t="shared" si="39"/>
        <v>0</v>
      </c>
      <c r="D101" s="823">
        <f t="shared" si="40"/>
        <v>0</v>
      </c>
      <c r="E101" s="822">
        <f t="shared" si="41"/>
        <v>0</v>
      </c>
      <c r="F101" s="823">
        <f t="shared" si="42"/>
        <v>0</v>
      </c>
      <c r="G101" s="822">
        <f t="shared" si="29"/>
        <v>0</v>
      </c>
      <c r="H101" s="823">
        <f t="shared" si="30"/>
        <v>0</v>
      </c>
      <c r="I101" s="822">
        <f t="shared" si="43"/>
        <v>0</v>
      </c>
      <c r="J101" s="823">
        <f t="shared" si="44"/>
        <v>0</v>
      </c>
      <c r="K101" s="822">
        <f t="shared" si="45"/>
        <v>0</v>
      </c>
      <c r="L101" s="823">
        <f t="shared" si="46"/>
        <v>0</v>
      </c>
      <c r="M101" s="822">
        <f t="shared" si="47"/>
        <v>0</v>
      </c>
      <c r="N101" s="823">
        <f t="shared" si="48"/>
        <v>0</v>
      </c>
      <c r="O101" s="822">
        <f t="shared" si="49"/>
        <v>0</v>
      </c>
      <c r="P101" s="823">
        <f t="shared" si="50"/>
        <v>0</v>
      </c>
      <c r="Q101" s="822">
        <f t="shared" si="51"/>
        <v>0</v>
      </c>
      <c r="R101" s="823">
        <f t="shared" si="52"/>
        <v>0</v>
      </c>
      <c r="S101" s="822">
        <f t="shared" si="53"/>
        <v>0</v>
      </c>
      <c r="T101" s="823">
        <f t="shared" si="54"/>
        <v>0</v>
      </c>
      <c r="U101" s="822">
        <f t="shared" si="31"/>
        <v>0</v>
      </c>
      <c r="V101" s="823">
        <f t="shared" si="32"/>
        <v>0</v>
      </c>
      <c r="W101" s="822">
        <f t="shared" si="33"/>
        <v>0</v>
      </c>
      <c r="X101" s="823">
        <f t="shared" si="34"/>
        <v>0</v>
      </c>
      <c r="Y101" s="432">
        <f t="shared" si="35"/>
        <v>0</v>
      </c>
      <c r="Z101" s="570">
        <f t="shared" si="36"/>
        <v>0</v>
      </c>
      <c r="AA101" s="23">
        <f>'t1'!M99</f>
        <v>0</v>
      </c>
      <c r="AC101" s="253"/>
      <c r="AD101" s="254"/>
      <c r="AE101" s="253"/>
      <c r="AF101" s="254"/>
      <c r="AG101" s="253"/>
      <c r="AH101" s="254"/>
      <c r="AI101" s="253"/>
      <c r="AJ101" s="254"/>
      <c r="AK101" s="253"/>
      <c r="AL101" s="254"/>
      <c r="AM101" s="253"/>
      <c r="AN101" s="254"/>
      <c r="AO101" s="253"/>
      <c r="AP101" s="254"/>
      <c r="AQ101" s="253"/>
      <c r="AR101" s="254"/>
      <c r="AS101" s="253"/>
      <c r="AT101" s="254"/>
      <c r="AU101" s="253"/>
      <c r="AV101" s="254"/>
      <c r="AW101" s="253"/>
      <c r="AX101" s="254"/>
      <c r="AY101" s="432">
        <f t="shared" si="37"/>
        <v>0</v>
      </c>
      <c r="AZ101" s="570">
        <f t="shared" si="38"/>
        <v>0</v>
      </c>
      <c r="BA101" s="23">
        <f>'t1'!AR99</f>
        <v>0</v>
      </c>
    </row>
    <row r="102" spans="1:53" ht="14.25" customHeight="1" x14ac:dyDescent="0.2">
      <c r="A102" s="144" t="str">
        <f>'t1'!A100</f>
        <v>ANALISTI DIRIG. CON ALTRI INCAR.PROF.LI</v>
      </c>
      <c r="B102" s="206" t="str">
        <f>'t1'!B100</f>
        <v>TD0A01</v>
      </c>
      <c r="C102" s="822">
        <f t="shared" si="39"/>
        <v>0</v>
      </c>
      <c r="D102" s="823">
        <f t="shared" si="40"/>
        <v>0</v>
      </c>
      <c r="E102" s="822">
        <f t="shared" si="41"/>
        <v>0</v>
      </c>
      <c r="F102" s="823">
        <f t="shared" si="42"/>
        <v>0</v>
      </c>
      <c r="G102" s="822">
        <f t="shared" si="29"/>
        <v>0</v>
      </c>
      <c r="H102" s="823">
        <f t="shared" si="30"/>
        <v>0</v>
      </c>
      <c r="I102" s="822">
        <f t="shared" si="43"/>
        <v>0</v>
      </c>
      <c r="J102" s="823">
        <f t="shared" si="44"/>
        <v>0</v>
      </c>
      <c r="K102" s="822">
        <f t="shared" si="45"/>
        <v>0</v>
      </c>
      <c r="L102" s="823">
        <f t="shared" si="46"/>
        <v>0</v>
      </c>
      <c r="M102" s="822">
        <f t="shared" si="47"/>
        <v>0</v>
      </c>
      <c r="N102" s="823">
        <f t="shared" si="48"/>
        <v>0</v>
      </c>
      <c r="O102" s="822">
        <f t="shared" si="49"/>
        <v>0</v>
      </c>
      <c r="P102" s="823">
        <f t="shared" si="50"/>
        <v>0</v>
      </c>
      <c r="Q102" s="822">
        <f t="shared" si="51"/>
        <v>0</v>
      </c>
      <c r="R102" s="823">
        <f t="shared" si="52"/>
        <v>0</v>
      </c>
      <c r="S102" s="822">
        <f t="shared" si="53"/>
        <v>0</v>
      </c>
      <c r="T102" s="823">
        <f t="shared" si="54"/>
        <v>0</v>
      </c>
      <c r="U102" s="822">
        <f t="shared" si="31"/>
        <v>0</v>
      </c>
      <c r="V102" s="823">
        <f t="shared" si="32"/>
        <v>0</v>
      </c>
      <c r="W102" s="822">
        <f t="shared" si="33"/>
        <v>0</v>
      </c>
      <c r="X102" s="823">
        <f t="shared" si="34"/>
        <v>0</v>
      </c>
      <c r="Y102" s="432">
        <f t="shared" si="35"/>
        <v>0</v>
      </c>
      <c r="Z102" s="570">
        <f t="shared" si="36"/>
        <v>0</v>
      </c>
      <c r="AA102" s="23">
        <f>'t1'!M100</f>
        <v>0</v>
      </c>
      <c r="AC102" s="253"/>
      <c r="AD102" s="254"/>
      <c r="AE102" s="253"/>
      <c r="AF102" s="254"/>
      <c r="AG102" s="253"/>
      <c r="AH102" s="254"/>
      <c r="AI102" s="253"/>
      <c r="AJ102" s="254"/>
      <c r="AK102" s="253"/>
      <c r="AL102" s="254"/>
      <c r="AM102" s="253"/>
      <c r="AN102" s="254"/>
      <c r="AO102" s="253"/>
      <c r="AP102" s="254"/>
      <c r="AQ102" s="253"/>
      <c r="AR102" s="254"/>
      <c r="AS102" s="253"/>
      <c r="AT102" s="254"/>
      <c r="AU102" s="253"/>
      <c r="AV102" s="254"/>
      <c r="AW102" s="253"/>
      <c r="AX102" s="254"/>
      <c r="AY102" s="432">
        <f t="shared" si="37"/>
        <v>0</v>
      </c>
      <c r="AZ102" s="570">
        <f t="shared" si="38"/>
        <v>0</v>
      </c>
      <c r="BA102" s="23">
        <f>'t1'!AR100</f>
        <v>0</v>
      </c>
    </row>
    <row r="103" spans="1:53" ht="14.25" customHeight="1" x14ac:dyDescent="0.2">
      <c r="A103" s="144" t="str">
        <f>'t1'!A101</f>
        <v>ANALISTI DIR. A T. DETERMINATO(ART. 15-SEPTIES DLGS. 502/92)</v>
      </c>
      <c r="B103" s="206" t="str">
        <f>'t1'!B101</f>
        <v>TD0609</v>
      </c>
      <c r="C103" s="822">
        <f t="shared" si="39"/>
        <v>0</v>
      </c>
      <c r="D103" s="823">
        <f t="shared" si="40"/>
        <v>0</v>
      </c>
      <c r="E103" s="822">
        <f t="shared" si="41"/>
        <v>0</v>
      </c>
      <c r="F103" s="823">
        <f t="shared" si="42"/>
        <v>0</v>
      </c>
      <c r="G103" s="822">
        <f t="shared" si="29"/>
        <v>0</v>
      </c>
      <c r="H103" s="823">
        <f t="shared" si="30"/>
        <v>0</v>
      </c>
      <c r="I103" s="822">
        <f t="shared" si="43"/>
        <v>0</v>
      </c>
      <c r="J103" s="823">
        <f t="shared" si="44"/>
        <v>0</v>
      </c>
      <c r="K103" s="822">
        <f t="shared" si="45"/>
        <v>0</v>
      </c>
      <c r="L103" s="823">
        <f t="shared" si="46"/>
        <v>0</v>
      </c>
      <c r="M103" s="822">
        <f t="shared" si="47"/>
        <v>0</v>
      </c>
      <c r="N103" s="823">
        <f t="shared" si="48"/>
        <v>0</v>
      </c>
      <c r="O103" s="822">
        <f t="shared" si="49"/>
        <v>0</v>
      </c>
      <c r="P103" s="823">
        <f t="shared" si="50"/>
        <v>0</v>
      </c>
      <c r="Q103" s="822">
        <f t="shared" si="51"/>
        <v>0</v>
      </c>
      <c r="R103" s="823">
        <f t="shared" si="52"/>
        <v>0</v>
      </c>
      <c r="S103" s="822">
        <f t="shared" si="53"/>
        <v>0</v>
      </c>
      <c r="T103" s="823">
        <f t="shared" si="54"/>
        <v>0</v>
      </c>
      <c r="U103" s="822">
        <f t="shared" si="31"/>
        <v>0</v>
      </c>
      <c r="V103" s="823">
        <f t="shared" si="32"/>
        <v>0</v>
      </c>
      <c r="W103" s="822">
        <f t="shared" si="33"/>
        <v>0</v>
      </c>
      <c r="X103" s="823">
        <f t="shared" si="34"/>
        <v>0</v>
      </c>
      <c r="Y103" s="432">
        <f t="shared" si="35"/>
        <v>0</v>
      </c>
      <c r="Z103" s="570">
        <f t="shared" si="36"/>
        <v>0</v>
      </c>
      <c r="AA103" s="23">
        <f>'t1'!M101</f>
        <v>0</v>
      </c>
      <c r="AC103" s="253"/>
      <c r="AD103" s="254"/>
      <c r="AE103" s="253"/>
      <c r="AF103" s="254"/>
      <c r="AG103" s="253"/>
      <c r="AH103" s="254"/>
      <c r="AI103" s="253"/>
      <c r="AJ103" s="254"/>
      <c r="AK103" s="253"/>
      <c r="AL103" s="254"/>
      <c r="AM103" s="253"/>
      <c r="AN103" s="254"/>
      <c r="AO103" s="253"/>
      <c r="AP103" s="254"/>
      <c r="AQ103" s="253"/>
      <c r="AR103" s="254"/>
      <c r="AS103" s="253"/>
      <c r="AT103" s="254"/>
      <c r="AU103" s="253"/>
      <c r="AV103" s="254"/>
      <c r="AW103" s="253"/>
      <c r="AX103" s="254"/>
      <c r="AY103" s="432">
        <f t="shared" si="37"/>
        <v>0</v>
      </c>
      <c r="AZ103" s="570">
        <f t="shared" si="38"/>
        <v>0</v>
      </c>
      <c r="BA103" s="23">
        <f>'t1'!AR101</f>
        <v>0</v>
      </c>
    </row>
    <row r="104" spans="1:53" ht="14.25" customHeight="1" x14ac:dyDescent="0.2">
      <c r="A104" s="144" t="str">
        <f>'t1'!A102</f>
        <v>STATISTICO DIRIG. CON INCARICO DI STRUTTURA COMPLESSA</v>
      </c>
      <c r="B104" s="206" t="str">
        <f>'t1'!B102</f>
        <v>TD0071</v>
      </c>
      <c r="C104" s="822">
        <f t="shared" si="39"/>
        <v>0</v>
      </c>
      <c r="D104" s="823">
        <f t="shared" si="40"/>
        <v>0</v>
      </c>
      <c r="E104" s="822">
        <f t="shared" si="41"/>
        <v>0</v>
      </c>
      <c r="F104" s="823">
        <f t="shared" si="42"/>
        <v>0</v>
      </c>
      <c r="G104" s="822">
        <f t="shared" si="29"/>
        <v>0</v>
      </c>
      <c r="H104" s="823">
        <f t="shared" si="30"/>
        <v>0</v>
      </c>
      <c r="I104" s="822">
        <f t="shared" si="43"/>
        <v>0</v>
      </c>
      <c r="J104" s="823">
        <f t="shared" si="44"/>
        <v>0</v>
      </c>
      <c r="K104" s="822">
        <f t="shared" si="45"/>
        <v>0</v>
      </c>
      <c r="L104" s="823">
        <f t="shared" si="46"/>
        <v>0</v>
      </c>
      <c r="M104" s="822">
        <f t="shared" si="47"/>
        <v>0</v>
      </c>
      <c r="N104" s="823">
        <f t="shared" si="48"/>
        <v>0</v>
      </c>
      <c r="O104" s="822">
        <f t="shared" si="49"/>
        <v>0</v>
      </c>
      <c r="P104" s="823">
        <f t="shared" si="50"/>
        <v>0</v>
      </c>
      <c r="Q104" s="822">
        <f t="shared" si="51"/>
        <v>0</v>
      </c>
      <c r="R104" s="823">
        <f t="shared" si="52"/>
        <v>0</v>
      </c>
      <c r="S104" s="822">
        <f t="shared" si="53"/>
        <v>0</v>
      </c>
      <c r="T104" s="823">
        <f t="shared" si="54"/>
        <v>0</v>
      </c>
      <c r="U104" s="822">
        <f t="shared" si="31"/>
        <v>0</v>
      </c>
      <c r="V104" s="823">
        <f t="shared" si="32"/>
        <v>0</v>
      </c>
      <c r="W104" s="822">
        <f t="shared" si="33"/>
        <v>0</v>
      </c>
      <c r="X104" s="823">
        <f t="shared" si="34"/>
        <v>0</v>
      </c>
      <c r="Y104" s="432">
        <f t="shared" si="35"/>
        <v>0</v>
      </c>
      <c r="Z104" s="570">
        <f t="shared" si="36"/>
        <v>0</v>
      </c>
      <c r="AA104" s="23">
        <f>'t1'!M102</f>
        <v>0</v>
      </c>
      <c r="AC104" s="253"/>
      <c r="AD104" s="254"/>
      <c r="AE104" s="253"/>
      <c r="AF104" s="254"/>
      <c r="AG104" s="253"/>
      <c r="AH104" s="254"/>
      <c r="AI104" s="253"/>
      <c r="AJ104" s="254"/>
      <c r="AK104" s="253"/>
      <c r="AL104" s="254"/>
      <c r="AM104" s="253"/>
      <c r="AN104" s="254"/>
      <c r="AO104" s="253"/>
      <c r="AP104" s="254"/>
      <c r="AQ104" s="253"/>
      <c r="AR104" s="254"/>
      <c r="AS104" s="253"/>
      <c r="AT104" s="254"/>
      <c r="AU104" s="253"/>
      <c r="AV104" s="254"/>
      <c r="AW104" s="253"/>
      <c r="AX104" s="254"/>
      <c r="AY104" s="432">
        <f t="shared" si="37"/>
        <v>0</v>
      </c>
      <c r="AZ104" s="570">
        <f t="shared" si="38"/>
        <v>0</v>
      </c>
      <c r="BA104" s="23">
        <f>'t1'!AR102</f>
        <v>0</v>
      </c>
    </row>
    <row r="105" spans="1:53" ht="14.25" customHeight="1" x14ac:dyDescent="0.2">
      <c r="A105" s="144" t="str">
        <f>'t1'!A103</f>
        <v>STATISTICO DIRIG. CON INCARICO DI STRUTTURA SEMPLICE</v>
      </c>
      <c r="B105" s="206" t="str">
        <f>'t1'!B103</f>
        <v>TD0S70</v>
      </c>
      <c r="C105" s="822">
        <f t="shared" si="39"/>
        <v>0</v>
      </c>
      <c r="D105" s="823">
        <f t="shared" si="40"/>
        <v>0</v>
      </c>
      <c r="E105" s="822">
        <f t="shared" si="41"/>
        <v>0</v>
      </c>
      <c r="F105" s="823">
        <f t="shared" si="42"/>
        <v>0</v>
      </c>
      <c r="G105" s="822">
        <f t="shared" si="29"/>
        <v>0</v>
      </c>
      <c r="H105" s="823">
        <f t="shared" si="30"/>
        <v>0</v>
      </c>
      <c r="I105" s="822">
        <f t="shared" si="43"/>
        <v>0</v>
      </c>
      <c r="J105" s="823">
        <f t="shared" si="44"/>
        <v>0</v>
      </c>
      <c r="K105" s="822">
        <f t="shared" si="45"/>
        <v>0</v>
      </c>
      <c r="L105" s="823">
        <f t="shared" si="46"/>
        <v>0</v>
      </c>
      <c r="M105" s="822">
        <f t="shared" si="47"/>
        <v>0</v>
      </c>
      <c r="N105" s="823">
        <f t="shared" si="48"/>
        <v>0</v>
      </c>
      <c r="O105" s="822">
        <f t="shared" si="49"/>
        <v>0</v>
      </c>
      <c r="P105" s="823">
        <f t="shared" si="50"/>
        <v>0</v>
      </c>
      <c r="Q105" s="822">
        <f t="shared" si="51"/>
        <v>0</v>
      </c>
      <c r="R105" s="823">
        <f t="shared" si="52"/>
        <v>0</v>
      </c>
      <c r="S105" s="822">
        <f t="shared" si="53"/>
        <v>0</v>
      </c>
      <c r="T105" s="823">
        <f t="shared" si="54"/>
        <v>0</v>
      </c>
      <c r="U105" s="822">
        <f t="shared" si="31"/>
        <v>0</v>
      </c>
      <c r="V105" s="823">
        <f t="shared" si="32"/>
        <v>0</v>
      </c>
      <c r="W105" s="822">
        <f t="shared" si="33"/>
        <v>0</v>
      </c>
      <c r="X105" s="823">
        <f t="shared" si="34"/>
        <v>0</v>
      </c>
      <c r="Y105" s="432">
        <f t="shared" si="35"/>
        <v>0</v>
      </c>
      <c r="Z105" s="570">
        <f t="shared" si="36"/>
        <v>0</v>
      </c>
      <c r="AA105" s="23">
        <f>'t1'!M103</f>
        <v>0</v>
      </c>
      <c r="AC105" s="253"/>
      <c r="AD105" s="254"/>
      <c r="AE105" s="253"/>
      <c r="AF105" s="254"/>
      <c r="AG105" s="253"/>
      <c r="AH105" s="254"/>
      <c r="AI105" s="253"/>
      <c r="AJ105" s="254"/>
      <c r="AK105" s="253"/>
      <c r="AL105" s="254"/>
      <c r="AM105" s="253"/>
      <c r="AN105" s="254"/>
      <c r="AO105" s="253"/>
      <c r="AP105" s="254"/>
      <c r="AQ105" s="253"/>
      <c r="AR105" s="254"/>
      <c r="AS105" s="253"/>
      <c r="AT105" s="254"/>
      <c r="AU105" s="253"/>
      <c r="AV105" s="254"/>
      <c r="AW105" s="253"/>
      <c r="AX105" s="254"/>
      <c r="AY105" s="432">
        <f t="shared" si="37"/>
        <v>0</v>
      </c>
      <c r="AZ105" s="570">
        <f t="shared" si="38"/>
        <v>0</v>
      </c>
      <c r="BA105" s="23">
        <f>'t1'!AR103</f>
        <v>0</v>
      </c>
    </row>
    <row r="106" spans="1:53" ht="14.25" customHeight="1" x14ac:dyDescent="0.2">
      <c r="A106" s="144" t="str">
        <f>'t1'!A104</f>
        <v>STATISTICO DIRIG. CON ALTRI INCAR.PROF.LI</v>
      </c>
      <c r="B106" s="206" t="str">
        <f>'t1'!B104</f>
        <v>TD0A70</v>
      </c>
      <c r="C106" s="822">
        <f t="shared" si="39"/>
        <v>0</v>
      </c>
      <c r="D106" s="823">
        <f t="shared" si="40"/>
        <v>0</v>
      </c>
      <c r="E106" s="822">
        <f t="shared" si="41"/>
        <v>0</v>
      </c>
      <c r="F106" s="823">
        <f t="shared" si="42"/>
        <v>0</v>
      </c>
      <c r="G106" s="822">
        <f t="shared" si="29"/>
        <v>0</v>
      </c>
      <c r="H106" s="823">
        <f t="shared" si="30"/>
        <v>0</v>
      </c>
      <c r="I106" s="822">
        <f t="shared" si="43"/>
        <v>0</v>
      </c>
      <c r="J106" s="823">
        <f t="shared" si="44"/>
        <v>0</v>
      </c>
      <c r="K106" s="822">
        <f t="shared" si="45"/>
        <v>0</v>
      </c>
      <c r="L106" s="823">
        <f t="shared" si="46"/>
        <v>0</v>
      </c>
      <c r="M106" s="822">
        <f t="shared" si="47"/>
        <v>0</v>
      </c>
      <c r="N106" s="823">
        <f t="shared" si="48"/>
        <v>0</v>
      </c>
      <c r="O106" s="822">
        <f t="shared" si="49"/>
        <v>0</v>
      </c>
      <c r="P106" s="823">
        <f t="shared" si="50"/>
        <v>0</v>
      </c>
      <c r="Q106" s="822">
        <f t="shared" si="51"/>
        <v>0</v>
      </c>
      <c r="R106" s="823">
        <f t="shared" si="52"/>
        <v>0</v>
      </c>
      <c r="S106" s="822">
        <f t="shared" si="53"/>
        <v>0</v>
      </c>
      <c r="T106" s="823">
        <f t="shared" si="54"/>
        <v>0</v>
      </c>
      <c r="U106" s="822">
        <f t="shared" si="31"/>
        <v>0</v>
      </c>
      <c r="V106" s="823">
        <f t="shared" si="32"/>
        <v>0</v>
      </c>
      <c r="W106" s="822">
        <f t="shared" si="33"/>
        <v>0</v>
      </c>
      <c r="X106" s="823">
        <f t="shared" si="34"/>
        <v>0</v>
      </c>
      <c r="Y106" s="432">
        <f t="shared" si="35"/>
        <v>0</v>
      </c>
      <c r="Z106" s="570">
        <f t="shared" si="36"/>
        <v>0</v>
      </c>
      <c r="AA106" s="23">
        <f>'t1'!M104</f>
        <v>0</v>
      </c>
      <c r="AC106" s="253"/>
      <c r="AD106" s="254"/>
      <c r="AE106" s="253"/>
      <c r="AF106" s="254"/>
      <c r="AG106" s="253"/>
      <c r="AH106" s="254"/>
      <c r="AI106" s="253"/>
      <c r="AJ106" s="254"/>
      <c r="AK106" s="253"/>
      <c r="AL106" s="254"/>
      <c r="AM106" s="253"/>
      <c r="AN106" s="254"/>
      <c r="AO106" s="253"/>
      <c r="AP106" s="254"/>
      <c r="AQ106" s="253"/>
      <c r="AR106" s="254"/>
      <c r="AS106" s="253"/>
      <c r="AT106" s="254"/>
      <c r="AU106" s="253"/>
      <c r="AV106" s="254"/>
      <c r="AW106" s="253"/>
      <c r="AX106" s="254"/>
      <c r="AY106" s="432">
        <f t="shared" si="37"/>
        <v>0</v>
      </c>
      <c r="AZ106" s="570">
        <f t="shared" si="38"/>
        <v>0</v>
      </c>
      <c r="BA106" s="23">
        <f>'t1'!AR104</f>
        <v>0</v>
      </c>
    </row>
    <row r="107" spans="1:53" ht="14.25" customHeight="1" x14ac:dyDescent="0.2">
      <c r="A107" s="144" t="str">
        <f>'t1'!A105</f>
        <v>STATISTICO DIR. A T.DETERMINATO(ART. 15-SEPTIES DLGS.502/92)</v>
      </c>
      <c r="B107" s="206" t="str">
        <f>'t1'!B105</f>
        <v>TD0610</v>
      </c>
      <c r="C107" s="822">
        <f t="shared" si="39"/>
        <v>0</v>
      </c>
      <c r="D107" s="823">
        <f t="shared" si="40"/>
        <v>0</v>
      </c>
      <c r="E107" s="822">
        <f t="shared" si="41"/>
        <v>0</v>
      </c>
      <c r="F107" s="823">
        <f t="shared" si="42"/>
        <v>0</v>
      </c>
      <c r="G107" s="822">
        <f t="shared" si="29"/>
        <v>0</v>
      </c>
      <c r="H107" s="823">
        <f t="shared" si="30"/>
        <v>0</v>
      </c>
      <c r="I107" s="822">
        <f t="shared" si="43"/>
        <v>0</v>
      </c>
      <c r="J107" s="823">
        <f t="shared" si="44"/>
        <v>0</v>
      </c>
      <c r="K107" s="822">
        <f t="shared" si="45"/>
        <v>0</v>
      </c>
      <c r="L107" s="823">
        <f t="shared" si="46"/>
        <v>0</v>
      </c>
      <c r="M107" s="822">
        <f t="shared" si="47"/>
        <v>0</v>
      </c>
      <c r="N107" s="823">
        <f t="shared" si="48"/>
        <v>0</v>
      </c>
      <c r="O107" s="822">
        <f t="shared" si="49"/>
        <v>0</v>
      </c>
      <c r="P107" s="823">
        <f t="shared" si="50"/>
        <v>0</v>
      </c>
      <c r="Q107" s="822">
        <f t="shared" si="51"/>
        <v>0</v>
      </c>
      <c r="R107" s="823">
        <f t="shared" si="52"/>
        <v>0</v>
      </c>
      <c r="S107" s="822">
        <f t="shared" si="53"/>
        <v>0</v>
      </c>
      <c r="T107" s="823">
        <f t="shared" si="54"/>
        <v>0</v>
      </c>
      <c r="U107" s="822">
        <f t="shared" si="31"/>
        <v>0</v>
      </c>
      <c r="V107" s="823">
        <f t="shared" si="32"/>
        <v>0</v>
      </c>
      <c r="W107" s="822">
        <f t="shared" si="33"/>
        <v>0</v>
      </c>
      <c r="X107" s="823">
        <f t="shared" si="34"/>
        <v>0</v>
      </c>
      <c r="Y107" s="432">
        <f t="shared" si="35"/>
        <v>0</v>
      </c>
      <c r="Z107" s="570">
        <f t="shared" si="36"/>
        <v>0</v>
      </c>
      <c r="AA107" s="23">
        <f>'t1'!M105</f>
        <v>0</v>
      </c>
      <c r="AC107" s="253"/>
      <c r="AD107" s="254"/>
      <c r="AE107" s="253"/>
      <c r="AF107" s="254"/>
      <c r="AG107" s="253"/>
      <c r="AH107" s="254"/>
      <c r="AI107" s="253"/>
      <c r="AJ107" s="254"/>
      <c r="AK107" s="253"/>
      <c r="AL107" s="254"/>
      <c r="AM107" s="253"/>
      <c r="AN107" s="254"/>
      <c r="AO107" s="253"/>
      <c r="AP107" s="254"/>
      <c r="AQ107" s="253"/>
      <c r="AR107" s="254"/>
      <c r="AS107" s="253"/>
      <c r="AT107" s="254"/>
      <c r="AU107" s="253"/>
      <c r="AV107" s="254"/>
      <c r="AW107" s="253"/>
      <c r="AX107" s="254"/>
      <c r="AY107" s="432">
        <f t="shared" si="37"/>
        <v>0</v>
      </c>
      <c r="AZ107" s="570">
        <f t="shared" si="38"/>
        <v>0</v>
      </c>
      <c r="BA107" s="23">
        <f>'t1'!AR105</f>
        <v>0</v>
      </c>
    </row>
    <row r="108" spans="1:53" ht="14.25" customHeight="1" x14ac:dyDescent="0.2">
      <c r="A108" s="144" t="str">
        <f>'t1'!A106</f>
        <v>SOCIOLOGO DIRIG. CON INCARICO DI STRUTTURA COMPLESSA</v>
      </c>
      <c r="B108" s="206" t="str">
        <f>'t1'!B106</f>
        <v>TD0068</v>
      </c>
      <c r="C108" s="822">
        <f t="shared" si="39"/>
        <v>0</v>
      </c>
      <c r="D108" s="823">
        <f t="shared" si="40"/>
        <v>0</v>
      </c>
      <c r="E108" s="822">
        <f t="shared" si="41"/>
        <v>0</v>
      </c>
      <c r="F108" s="823">
        <f t="shared" si="42"/>
        <v>0</v>
      </c>
      <c r="G108" s="822">
        <f t="shared" si="29"/>
        <v>0</v>
      </c>
      <c r="H108" s="823">
        <f t="shared" si="30"/>
        <v>0</v>
      </c>
      <c r="I108" s="822">
        <f t="shared" si="43"/>
        <v>0</v>
      </c>
      <c r="J108" s="823">
        <f t="shared" si="44"/>
        <v>0</v>
      </c>
      <c r="K108" s="822">
        <f t="shared" si="45"/>
        <v>0</v>
      </c>
      <c r="L108" s="823">
        <f t="shared" si="46"/>
        <v>0</v>
      </c>
      <c r="M108" s="822">
        <f t="shared" si="47"/>
        <v>0</v>
      </c>
      <c r="N108" s="823">
        <f t="shared" si="48"/>
        <v>0</v>
      </c>
      <c r="O108" s="822">
        <f t="shared" si="49"/>
        <v>0</v>
      </c>
      <c r="P108" s="823">
        <f t="shared" si="50"/>
        <v>0</v>
      </c>
      <c r="Q108" s="822">
        <f t="shared" si="51"/>
        <v>0</v>
      </c>
      <c r="R108" s="823">
        <f t="shared" si="52"/>
        <v>0</v>
      </c>
      <c r="S108" s="822">
        <f t="shared" si="53"/>
        <v>0</v>
      </c>
      <c r="T108" s="823">
        <f t="shared" si="54"/>
        <v>0</v>
      </c>
      <c r="U108" s="822">
        <f t="shared" si="31"/>
        <v>0</v>
      </c>
      <c r="V108" s="823">
        <f t="shared" si="32"/>
        <v>0</v>
      </c>
      <c r="W108" s="822">
        <f t="shared" si="33"/>
        <v>0</v>
      </c>
      <c r="X108" s="823">
        <f t="shared" si="34"/>
        <v>0</v>
      </c>
      <c r="Y108" s="432">
        <f t="shared" si="35"/>
        <v>0</v>
      </c>
      <c r="Z108" s="570">
        <f t="shared" si="36"/>
        <v>0</v>
      </c>
      <c r="AA108" s="23">
        <f>'t1'!M106</f>
        <v>0</v>
      </c>
      <c r="AC108" s="253"/>
      <c r="AD108" s="254"/>
      <c r="AE108" s="253"/>
      <c r="AF108" s="254"/>
      <c r="AG108" s="253"/>
      <c r="AH108" s="254"/>
      <c r="AI108" s="253"/>
      <c r="AJ108" s="254"/>
      <c r="AK108" s="253"/>
      <c r="AL108" s="254"/>
      <c r="AM108" s="253"/>
      <c r="AN108" s="254"/>
      <c r="AO108" s="253"/>
      <c r="AP108" s="254"/>
      <c r="AQ108" s="253"/>
      <c r="AR108" s="254"/>
      <c r="AS108" s="253"/>
      <c r="AT108" s="254"/>
      <c r="AU108" s="253"/>
      <c r="AV108" s="254"/>
      <c r="AW108" s="253"/>
      <c r="AX108" s="254"/>
      <c r="AY108" s="432">
        <f t="shared" si="37"/>
        <v>0</v>
      </c>
      <c r="AZ108" s="570">
        <f t="shared" si="38"/>
        <v>0</v>
      </c>
      <c r="BA108" s="23">
        <f>'t1'!AR106</f>
        <v>0</v>
      </c>
    </row>
    <row r="109" spans="1:53" ht="14.25" customHeight="1" x14ac:dyDescent="0.2">
      <c r="A109" s="144" t="str">
        <f>'t1'!A107</f>
        <v>SOCIOLOGO DIRIG. CON INCARICO DI STRUTTURA SEMPLICE</v>
      </c>
      <c r="B109" s="206" t="str">
        <f>'t1'!B107</f>
        <v>TD0S67</v>
      </c>
      <c r="C109" s="822">
        <f t="shared" si="39"/>
        <v>0</v>
      </c>
      <c r="D109" s="823">
        <f t="shared" si="40"/>
        <v>0</v>
      </c>
      <c r="E109" s="822">
        <f t="shared" si="41"/>
        <v>0</v>
      </c>
      <c r="F109" s="823">
        <f t="shared" si="42"/>
        <v>0</v>
      </c>
      <c r="G109" s="822">
        <f t="shared" si="29"/>
        <v>0</v>
      </c>
      <c r="H109" s="823">
        <f t="shared" si="30"/>
        <v>0</v>
      </c>
      <c r="I109" s="822">
        <f t="shared" si="43"/>
        <v>0</v>
      </c>
      <c r="J109" s="823">
        <f t="shared" si="44"/>
        <v>0</v>
      </c>
      <c r="K109" s="822">
        <f t="shared" si="45"/>
        <v>0</v>
      </c>
      <c r="L109" s="823">
        <f t="shared" si="46"/>
        <v>0</v>
      </c>
      <c r="M109" s="822">
        <f t="shared" si="47"/>
        <v>0</v>
      </c>
      <c r="N109" s="823">
        <f t="shared" si="48"/>
        <v>0</v>
      </c>
      <c r="O109" s="822">
        <f t="shared" si="49"/>
        <v>0</v>
      </c>
      <c r="P109" s="823">
        <f t="shared" si="50"/>
        <v>0</v>
      </c>
      <c r="Q109" s="822">
        <f t="shared" si="51"/>
        <v>0</v>
      </c>
      <c r="R109" s="823">
        <f t="shared" si="52"/>
        <v>0</v>
      </c>
      <c r="S109" s="822">
        <f t="shared" si="53"/>
        <v>0</v>
      </c>
      <c r="T109" s="823">
        <f t="shared" si="54"/>
        <v>0</v>
      </c>
      <c r="U109" s="822">
        <f t="shared" si="31"/>
        <v>0</v>
      </c>
      <c r="V109" s="823">
        <f t="shared" si="32"/>
        <v>0</v>
      </c>
      <c r="W109" s="822">
        <f t="shared" si="33"/>
        <v>0</v>
      </c>
      <c r="X109" s="823">
        <f t="shared" si="34"/>
        <v>0</v>
      </c>
      <c r="Y109" s="432">
        <f t="shared" si="35"/>
        <v>0</v>
      </c>
      <c r="Z109" s="570">
        <f t="shared" si="36"/>
        <v>0</v>
      </c>
      <c r="AA109" s="23">
        <f>'t1'!M107</f>
        <v>0</v>
      </c>
      <c r="AC109" s="253"/>
      <c r="AD109" s="254"/>
      <c r="AE109" s="253"/>
      <c r="AF109" s="254"/>
      <c r="AG109" s="253"/>
      <c r="AH109" s="254"/>
      <c r="AI109" s="253"/>
      <c r="AJ109" s="254"/>
      <c r="AK109" s="253"/>
      <c r="AL109" s="254"/>
      <c r="AM109" s="253"/>
      <c r="AN109" s="254"/>
      <c r="AO109" s="253"/>
      <c r="AP109" s="254"/>
      <c r="AQ109" s="253"/>
      <c r="AR109" s="254"/>
      <c r="AS109" s="253"/>
      <c r="AT109" s="254"/>
      <c r="AU109" s="253"/>
      <c r="AV109" s="254"/>
      <c r="AW109" s="253"/>
      <c r="AX109" s="254"/>
      <c r="AY109" s="432">
        <f t="shared" si="37"/>
        <v>0</v>
      </c>
      <c r="AZ109" s="570">
        <f t="shared" si="38"/>
        <v>0</v>
      </c>
      <c r="BA109" s="23">
        <f>'t1'!AR107</f>
        <v>0</v>
      </c>
    </row>
    <row r="110" spans="1:53" ht="14.25" customHeight="1" x14ac:dyDescent="0.2">
      <c r="A110" s="144" t="str">
        <f>'t1'!A108</f>
        <v>SOCIOLOGO DIRIG. CON ALTRI INCAR.PROF.LI</v>
      </c>
      <c r="B110" s="206" t="str">
        <f>'t1'!B108</f>
        <v>TD0A67</v>
      </c>
      <c r="C110" s="822">
        <f t="shared" si="39"/>
        <v>0</v>
      </c>
      <c r="D110" s="823">
        <f t="shared" si="40"/>
        <v>0</v>
      </c>
      <c r="E110" s="822">
        <f t="shared" si="41"/>
        <v>0</v>
      </c>
      <c r="F110" s="823">
        <f t="shared" si="42"/>
        <v>0</v>
      </c>
      <c r="G110" s="822">
        <f t="shared" si="29"/>
        <v>0</v>
      </c>
      <c r="H110" s="823">
        <f t="shared" si="30"/>
        <v>0</v>
      </c>
      <c r="I110" s="822">
        <f t="shared" si="43"/>
        <v>0</v>
      </c>
      <c r="J110" s="823">
        <f t="shared" si="44"/>
        <v>0</v>
      </c>
      <c r="K110" s="822">
        <f t="shared" si="45"/>
        <v>0</v>
      </c>
      <c r="L110" s="823">
        <f t="shared" si="46"/>
        <v>0</v>
      </c>
      <c r="M110" s="822">
        <f t="shared" si="47"/>
        <v>0</v>
      </c>
      <c r="N110" s="823">
        <f t="shared" si="48"/>
        <v>0</v>
      </c>
      <c r="O110" s="822">
        <f t="shared" si="49"/>
        <v>0</v>
      </c>
      <c r="P110" s="823">
        <f t="shared" si="50"/>
        <v>0</v>
      </c>
      <c r="Q110" s="822">
        <f t="shared" si="51"/>
        <v>0</v>
      </c>
      <c r="R110" s="823">
        <f t="shared" si="52"/>
        <v>0</v>
      </c>
      <c r="S110" s="822">
        <f t="shared" si="53"/>
        <v>0</v>
      </c>
      <c r="T110" s="823">
        <f t="shared" si="54"/>
        <v>0</v>
      </c>
      <c r="U110" s="822">
        <f t="shared" si="31"/>
        <v>0</v>
      </c>
      <c r="V110" s="823">
        <f t="shared" si="32"/>
        <v>0</v>
      </c>
      <c r="W110" s="822">
        <f t="shared" si="33"/>
        <v>0</v>
      </c>
      <c r="X110" s="823">
        <f t="shared" si="34"/>
        <v>0</v>
      </c>
      <c r="Y110" s="432">
        <f t="shared" si="35"/>
        <v>0</v>
      </c>
      <c r="Z110" s="570">
        <f t="shared" si="36"/>
        <v>0</v>
      </c>
      <c r="AA110" s="23">
        <f>'t1'!M108</f>
        <v>0</v>
      </c>
      <c r="AC110" s="253"/>
      <c r="AD110" s="254"/>
      <c r="AE110" s="253"/>
      <c r="AF110" s="254"/>
      <c r="AG110" s="253"/>
      <c r="AH110" s="254"/>
      <c r="AI110" s="253"/>
      <c r="AJ110" s="254"/>
      <c r="AK110" s="253"/>
      <c r="AL110" s="254"/>
      <c r="AM110" s="253"/>
      <c r="AN110" s="254"/>
      <c r="AO110" s="253"/>
      <c r="AP110" s="254"/>
      <c r="AQ110" s="253"/>
      <c r="AR110" s="254"/>
      <c r="AS110" s="253"/>
      <c r="AT110" s="254"/>
      <c r="AU110" s="253"/>
      <c r="AV110" s="254"/>
      <c r="AW110" s="253"/>
      <c r="AX110" s="254"/>
      <c r="AY110" s="432">
        <f t="shared" si="37"/>
        <v>0</v>
      </c>
      <c r="AZ110" s="570">
        <f t="shared" si="38"/>
        <v>0</v>
      </c>
      <c r="BA110" s="23">
        <f>'t1'!AR108</f>
        <v>0</v>
      </c>
    </row>
    <row r="111" spans="1:53" ht="14.25" customHeight="1" x14ac:dyDescent="0.2">
      <c r="A111" s="144" t="str">
        <f>'t1'!A109</f>
        <v>SOCIOLOGO DIR. A T. DETERMINATO(ART.15-SEPTIES DLGS. 502/92)</v>
      </c>
      <c r="B111" s="206" t="str">
        <f>'t1'!B109</f>
        <v>TD0611</v>
      </c>
      <c r="C111" s="822">
        <f t="shared" si="39"/>
        <v>0</v>
      </c>
      <c r="D111" s="823">
        <f t="shared" si="40"/>
        <v>0</v>
      </c>
      <c r="E111" s="822">
        <f t="shared" si="41"/>
        <v>0</v>
      </c>
      <c r="F111" s="823">
        <f t="shared" si="42"/>
        <v>0</v>
      </c>
      <c r="G111" s="822">
        <f t="shared" si="29"/>
        <v>0</v>
      </c>
      <c r="H111" s="823">
        <f t="shared" si="30"/>
        <v>0</v>
      </c>
      <c r="I111" s="822">
        <f t="shared" si="43"/>
        <v>0</v>
      </c>
      <c r="J111" s="823">
        <f t="shared" si="44"/>
        <v>0</v>
      </c>
      <c r="K111" s="822">
        <f t="shared" si="45"/>
        <v>0</v>
      </c>
      <c r="L111" s="823">
        <f t="shared" si="46"/>
        <v>0</v>
      </c>
      <c r="M111" s="822">
        <f t="shared" si="47"/>
        <v>0</v>
      </c>
      <c r="N111" s="823">
        <f t="shared" si="48"/>
        <v>0</v>
      </c>
      <c r="O111" s="822">
        <f t="shared" si="49"/>
        <v>0</v>
      </c>
      <c r="P111" s="823">
        <f t="shared" si="50"/>
        <v>0</v>
      </c>
      <c r="Q111" s="822">
        <f t="shared" si="51"/>
        <v>0</v>
      </c>
      <c r="R111" s="823">
        <f t="shared" si="52"/>
        <v>0</v>
      </c>
      <c r="S111" s="822">
        <f t="shared" si="53"/>
        <v>0</v>
      </c>
      <c r="T111" s="823">
        <f t="shared" si="54"/>
        <v>0</v>
      </c>
      <c r="U111" s="822">
        <f t="shared" si="31"/>
        <v>0</v>
      </c>
      <c r="V111" s="823">
        <f t="shared" si="32"/>
        <v>0</v>
      </c>
      <c r="W111" s="822">
        <f t="shared" si="33"/>
        <v>0</v>
      </c>
      <c r="X111" s="823">
        <f t="shared" si="34"/>
        <v>0</v>
      </c>
      <c r="Y111" s="432">
        <f t="shared" si="35"/>
        <v>0</v>
      </c>
      <c r="Z111" s="570">
        <f t="shared" si="36"/>
        <v>0</v>
      </c>
      <c r="AA111" s="23">
        <f>'t1'!M109</f>
        <v>0</v>
      </c>
      <c r="AC111" s="253"/>
      <c r="AD111" s="254"/>
      <c r="AE111" s="253"/>
      <c r="AF111" s="254"/>
      <c r="AG111" s="253"/>
      <c r="AH111" s="254"/>
      <c r="AI111" s="253"/>
      <c r="AJ111" s="254"/>
      <c r="AK111" s="253"/>
      <c r="AL111" s="254"/>
      <c r="AM111" s="253"/>
      <c r="AN111" s="254"/>
      <c r="AO111" s="253"/>
      <c r="AP111" s="254"/>
      <c r="AQ111" s="253"/>
      <c r="AR111" s="254"/>
      <c r="AS111" s="253"/>
      <c r="AT111" s="254"/>
      <c r="AU111" s="253"/>
      <c r="AV111" s="254"/>
      <c r="AW111" s="253"/>
      <c r="AX111" s="254"/>
      <c r="AY111" s="432">
        <f t="shared" si="37"/>
        <v>0</v>
      </c>
      <c r="AZ111" s="570">
        <f t="shared" si="38"/>
        <v>0</v>
      </c>
      <c r="BA111" s="23">
        <f>'t1'!AR109</f>
        <v>0</v>
      </c>
    </row>
    <row r="112" spans="1:53" ht="14.25" customHeight="1" x14ac:dyDescent="0.2">
      <c r="A112" s="144" t="str">
        <f>'t1'!A110</f>
        <v>DIR. AMBIENTALE CON INCARICO DI STRUTTURA COMPLESSA</v>
      </c>
      <c r="B112" s="206" t="str">
        <f>'t1'!B110</f>
        <v>TD0C02</v>
      </c>
      <c r="C112" s="822">
        <f t="shared" si="39"/>
        <v>0</v>
      </c>
      <c r="D112" s="823">
        <f t="shared" si="40"/>
        <v>0</v>
      </c>
      <c r="E112" s="822">
        <f t="shared" si="41"/>
        <v>0</v>
      </c>
      <c r="F112" s="823">
        <f t="shared" si="42"/>
        <v>0</v>
      </c>
      <c r="G112" s="822">
        <f t="shared" si="29"/>
        <v>0</v>
      </c>
      <c r="H112" s="823">
        <f t="shared" si="30"/>
        <v>0</v>
      </c>
      <c r="I112" s="822">
        <f t="shared" si="43"/>
        <v>0</v>
      </c>
      <c r="J112" s="823">
        <f t="shared" si="44"/>
        <v>0</v>
      </c>
      <c r="K112" s="822">
        <f t="shared" si="45"/>
        <v>0</v>
      </c>
      <c r="L112" s="823">
        <f t="shared" si="46"/>
        <v>0</v>
      </c>
      <c r="M112" s="822">
        <f t="shared" si="47"/>
        <v>0</v>
      </c>
      <c r="N112" s="823">
        <f t="shared" si="48"/>
        <v>0</v>
      </c>
      <c r="O112" s="822">
        <f t="shared" si="49"/>
        <v>0</v>
      </c>
      <c r="P112" s="823">
        <f t="shared" si="50"/>
        <v>0</v>
      </c>
      <c r="Q112" s="822">
        <f t="shared" si="51"/>
        <v>0</v>
      </c>
      <c r="R112" s="823">
        <f t="shared" si="52"/>
        <v>0</v>
      </c>
      <c r="S112" s="822">
        <f t="shared" si="53"/>
        <v>0</v>
      </c>
      <c r="T112" s="823">
        <f t="shared" si="54"/>
        <v>0</v>
      </c>
      <c r="U112" s="822">
        <f t="shared" si="31"/>
        <v>0</v>
      </c>
      <c r="V112" s="823">
        <f t="shared" si="32"/>
        <v>0</v>
      </c>
      <c r="W112" s="822">
        <f t="shared" si="33"/>
        <v>0</v>
      </c>
      <c r="X112" s="823">
        <f t="shared" si="34"/>
        <v>0</v>
      </c>
      <c r="Y112" s="432">
        <f t="shared" si="35"/>
        <v>0</v>
      </c>
      <c r="Z112" s="570">
        <f t="shared" si="36"/>
        <v>0</v>
      </c>
      <c r="AA112" s="23">
        <f>'t1'!M110</f>
        <v>0</v>
      </c>
      <c r="AC112" s="253"/>
      <c r="AD112" s="254"/>
      <c r="AE112" s="253"/>
      <c r="AF112" s="254"/>
      <c r="AG112" s="253"/>
      <c r="AH112" s="254"/>
      <c r="AI112" s="253"/>
      <c r="AJ112" s="254"/>
      <c r="AK112" s="253"/>
      <c r="AL112" s="254"/>
      <c r="AM112" s="253"/>
      <c r="AN112" s="254"/>
      <c r="AO112" s="253"/>
      <c r="AP112" s="254"/>
      <c r="AQ112" s="253"/>
      <c r="AR112" s="254"/>
      <c r="AS112" s="253"/>
      <c r="AT112" s="254"/>
      <c r="AU112" s="253"/>
      <c r="AV112" s="254"/>
      <c r="AW112" s="253"/>
      <c r="AX112" s="254"/>
      <c r="AY112" s="432">
        <f t="shared" si="37"/>
        <v>0</v>
      </c>
      <c r="AZ112" s="570">
        <f t="shared" si="38"/>
        <v>0</v>
      </c>
      <c r="BA112" s="23">
        <f>'t1'!AR110</f>
        <v>0</v>
      </c>
    </row>
    <row r="113" spans="1:53" ht="14.25" customHeight="1" x14ac:dyDescent="0.2">
      <c r="A113" s="144" t="str">
        <f>'t1'!A111</f>
        <v>DIR. AMBIENTALE CON INCARICO DI STRUTTURA SEMPLICE</v>
      </c>
      <c r="B113" s="206" t="str">
        <f>'t1'!B111</f>
        <v>TD0S02</v>
      </c>
      <c r="C113" s="822">
        <f t="shared" si="39"/>
        <v>0</v>
      </c>
      <c r="D113" s="823">
        <f t="shared" si="40"/>
        <v>0</v>
      </c>
      <c r="E113" s="822">
        <f t="shared" si="41"/>
        <v>0</v>
      </c>
      <c r="F113" s="823">
        <f t="shared" si="42"/>
        <v>0</v>
      </c>
      <c r="G113" s="822">
        <f t="shared" si="29"/>
        <v>0</v>
      </c>
      <c r="H113" s="823">
        <f t="shared" si="30"/>
        <v>0</v>
      </c>
      <c r="I113" s="822">
        <f t="shared" si="43"/>
        <v>0</v>
      </c>
      <c r="J113" s="823">
        <f t="shared" si="44"/>
        <v>0</v>
      </c>
      <c r="K113" s="822">
        <f t="shared" si="45"/>
        <v>0</v>
      </c>
      <c r="L113" s="823">
        <f t="shared" si="46"/>
        <v>0</v>
      </c>
      <c r="M113" s="822">
        <f t="shared" si="47"/>
        <v>0</v>
      </c>
      <c r="N113" s="823">
        <f t="shared" si="48"/>
        <v>0</v>
      </c>
      <c r="O113" s="822">
        <f t="shared" si="49"/>
        <v>0</v>
      </c>
      <c r="P113" s="823">
        <f t="shared" si="50"/>
        <v>0</v>
      </c>
      <c r="Q113" s="822">
        <f t="shared" si="51"/>
        <v>0</v>
      </c>
      <c r="R113" s="823">
        <f t="shared" si="52"/>
        <v>0</v>
      </c>
      <c r="S113" s="822">
        <f t="shared" si="53"/>
        <v>0</v>
      </c>
      <c r="T113" s="823">
        <f t="shared" si="54"/>
        <v>0</v>
      </c>
      <c r="U113" s="822">
        <f t="shared" si="31"/>
        <v>0</v>
      </c>
      <c r="V113" s="823">
        <f t="shared" si="32"/>
        <v>0</v>
      </c>
      <c r="W113" s="822">
        <f t="shared" si="33"/>
        <v>0</v>
      </c>
      <c r="X113" s="823">
        <f t="shared" si="34"/>
        <v>0</v>
      </c>
      <c r="Y113" s="432">
        <f t="shared" si="35"/>
        <v>0</v>
      </c>
      <c r="Z113" s="570">
        <f t="shared" si="36"/>
        <v>0</v>
      </c>
      <c r="AA113" s="23">
        <f>'t1'!M111</f>
        <v>0</v>
      </c>
      <c r="AC113" s="253"/>
      <c r="AD113" s="254"/>
      <c r="AE113" s="253"/>
      <c r="AF113" s="254"/>
      <c r="AG113" s="253"/>
      <c r="AH113" s="254"/>
      <c r="AI113" s="253"/>
      <c r="AJ113" s="254"/>
      <c r="AK113" s="253"/>
      <c r="AL113" s="254"/>
      <c r="AM113" s="253"/>
      <c r="AN113" s="254"/>
      <c r="AO113" s="253"/>
      <c r="AP113" s="254"/>
      <c r="AQ113" s="253"/>
      <c r="AR113" s="254"/>
      <c r="AS113" s="253"/>
      <c r="AT113" s="254"/>
      <c r="AU113" s="253"/>
      <c r="AV113" s="254"/>
      <c r="AW113" s="253"/>
      <c r="AX113" s="254"/>
      <c r="AY113" s="432">
        <f t="shared" si="37"/>
        <v>0</v>
      </c>
      <c r="AZ113" s="570">
        <f t="shared" si="38"/>
        <v>0</v>
      </c>
      <c r="BA113" s="23">
        <f>'t1'!AR111</f>
        <v>0</v>
      </c>
    </row>
    <row r="114" spans="1:53" ht="14.25" customHeight="1" x14ac:dyDescent="0.2">
      <c r="A114" s="144" t="str">
        <f>'t1'!A112</f>
        <v>DIR. AMBIENTALE CON ALTRI INCAR.PROF.LI</v>
      </c>
      <c r="B114" s="206" t="str">
        <f>'t1'!B112</f>
        <v>TD0A02</v>
      </c>
      <c r="C114" s="822">
        <f t="shared" si="39"/>
        <v>0</v>
      </c>
      <c r="D114" s="823">
        <f t="shared" si="40"/>
        <v>0</v>
      </c>
      <c r="E114" s="822">
        <f t="shared" si="41"/>
        <v>0</v>
      </c>
      <c r="F114" s="823">
        <f t="shared" si="42"/>
        <v>0</v>
      </c>
      <c r="G114" s="822">
        <f t="shared" si="29"/>
        <v>0</v>
      </c>
      <c r="H114" s="823">
        <f t="shared" si="30"/>
        <v>0</v>
      </c>
      <c r="I114" s="822">
        <f t="shared" si="43"/>
        <v>0</v>
      </c>
      <c r="J114" s="823">
        <f t="shared" si="44"/>
        <v>0</v>
      </c>
      <c r="K114" s="822">
        <f t="shared" si="45"/>
        <v>0</v>
      </c>
      <c r="L114" s="823">
        <f t="shared" si="46"/>
        <v>0</v>
      </c>
      <c r="M114" s="822">
        <f t="shared" si="47"/>
        <v>0</v>
      </c>
      <c r="N114" s="823">
        <f t="shared" si="48"/>
        <v>0</v>
      </c>
      <c r="O114" s="822">
        <f t="shared" si="49"/>
        <v>0</v>
      </c>
      <c r="P114" s="823">
        <f t="shared" si="50"/>
        <v>0</v>
      </c>
      <c r="Q114" s="822">
        <f t="shared" si="51"/>
        <v>0</v>
      </c>
      <c r="R114" s="823">
        <f t="shared" si="52"/>
        <v>0</v>
      </c>
      <c r="S114" s="822">
        <f t="shared" si="53"/>
        <v>0</v>
      </c>
      <c r="T114" s="823">
        <f t="shared" si="54"/>
        <v>0</v>
      </c>
      <c r="U114" s="822">
        <f t="shared" si="31"/>
        <v>0</v>
      </c>
      <c r="V114" s="823">
        <f t="shared" si="32"/>
        <v>0</v>
      </c>
      <c r="W114" s="822">
        <f t="shared" si="33"/>
        <v>0</v>
      </c>
      <c r="X114" s="823">
        <f t="shared" si="34"/>
        <v>0</v>
      </c>
      <c r="Y114" s="432">
        <f t="shared" si="35"/>
        <v>0</v>
      </c>
      <c r="Z114" s="570">
        <f t="shared" si="36"/>
        <v>0</v>
      </c>
      <c r="AA114" s="23">
        <f>'t1'!M112</f>
        <v>0</v>
      </c>
      <c r="AC114" s="253"/>
      <c r="AD114" s="254"/>
      <c r="AE114" s="253"/>
      <c r="AF114" s="254"/>
      <c r="AG114" s="253"/>
      <c r="AH114" s="254"/>
      <c r="AI114" s="253"/>
      <c r="AJ114" s="254"/>
      <c r="AK114" s="253"/>
      <c r="AL114" s="254"/>
      <c r="AM114" s="253"/>
      <c r="AN114" s="254"/>
      <c r="AO114" s="253"/>
      <c r="AP114" s="254"/>
      <c r="AQ114" s="253"/>
      <c r="AR114" s="254"/>
      <c r="AS114" s="253"/>
      <c r="AT114" s="254"/>
      <c r="AU114" s="253"/>
      <c r="AV114" s="254"/>
      <c r="AW114" s="253"/>
      <c r="AX114" s="254"/>
      <c r="AY114" s="432">
        <f t="shared" si="37"/>
        <v>0</v>
      </c>
      <c r="AZ114" s="570">
        <f t="shared" si="38"/>
        <v>0</v>
      </c>
      <c r="BA114" s="23">
        <f>'t1'!AR112</f>
        <v>0</v>
      </c>
    </row>
    <row r="115" spans="1:53" ht="14.25" customHeight="1" x14ac:dyDescent="0.2">
      <c r="A115" s="144" t="str">
        <f>'t1'!A113</f>
        <v>DIR. AMBIENTALE A T.DETERMINATO (ART.15-SEPTIES DLGS 502/92)</v>
      </c>
      <c r="B115" s="206" t="str">
        <f>'t1'!B113</f>
        <v>TD0810</v>
      </c>
      <c r="C115" s="822">
        <f t="shared" si="39"/>
        <v>0</v>
      </c>
      <c r="D115" s="823">
        <f t="shared" si="40"/>
        <v>0</v>
      </c>
      <c r="E115" s="822">
        <f t="shared" si="41"/>
        <v>0</v>
      </c>
      <c r="F115" s="823">
        <f t="shared" si="42"/>
        <v>0</v>
      </c>
      <c r="G115" s="822">
        <f t="shared" si="29"/>
        <v>0</v>
      </c>
      <c r="H115" s="823">
        <f t="shared" si="30"/>
        <v>0</v>
      </c>
      <c r="I115" s="822">
        <f t="shared" si="43"/>
        <v>0</v>
      </c>
      <c r="J115" s="823">
        <f t="shared" si="44"/>
        <v>0</v>
      </c>
      <c r="K115" s="822">
        <f t="shared" si="45"/>
        <v>0</v>
      </c>
      <c r="L115" s="823">
        <f t="shared" si="46"/>
        <v>0</v>
      </c>
      <c r="M115" s="822">
        <f t="shared" si="47"/>
        <v>0</v>
      </c>
      <c r="N115" s="823">
        <f t="shared" si="48"/>
        <v>0</v>
      </c>
      <c r="O115" s="822">
        <f t="shared" si="49"/>
        <v>0</v>
      </c>
      <c r="P115" s="823">
        <f t="shared" si="50"/>
        <v>0</v>
      </c>
      <c r="Q115" s="822">
        <f t="shared" si="51"/>
        <v>0</v>
      </c>
      <c r="R115" s="823">
        <f t="shared" si="52"/>
        <v>0</v>
      </c>
      <c r="S115" s="822">
        <f t="shared" si="53"/>
        <v>0</v>
      </c>
      <c r="T115" s="823">
        <f t="shared" si="54"/>
        <v>0</v>
      </c>
      <c r="U115" s="822">
        <f t="shared" si="31"/>
        <v>0</v>
      </c>
      <c r="V115" s="823">
        <f t="shared" si="32"/>
        <v>0</v>
      </c>
      <c r="W115" s="822">
        <f t="shared" si="33"/>
        <v>0</v>
      </c>
      <c r="X115" s="823">
        <f t="shared" si="34"/>
        <v>0</v>
      </c>
      <c r="Y115" s="432">
        <f t="shared" si="35"/>
        <v>0</v>
      </c>
      <c r="Z115" s="570">
        <f t="shared" si="36"/>
        <v>0</v>
      </c>
      <c r="AA115" s="23">
        <f>'t1'!M113</f>
        <v>0</v>
      </c>
      <c r="AC115" s="253"/>
      <c r="AD115" s="254"/>
      <c r="AE115" s="253"/>
      <c r="AF115" s="254"/>
      <c r="AG115" s="253"/>
      <c r="AH115" s="254"/>
      <c r="AI115" s="253"/>
      <c r="AJ115" s="254"/>
      <c r="AK115" s="253"/>
      <c r="AL115" s="254"/>
      <c r="AM115" s="253"/>
      <c r="AN115" s="254"/>
      <c r="AO115" s="253"/>
      <c r="AP115" s="254"/>
      <c r="AQ115" s="253"/>
      <c r="AR115" s="254"/>
      <c r="AS115" s="253"/>
      <c r="AT115" s="254"/>
      <c r="AU115" s="253"/>
      <c r="AV115" s="254"/>
      <c r="AW115" s="253"/>
      <c r="AX115" s="254"/>
      <c r="AY115" s="432">
        <f t="shared" si="37"/>
        <v>0</v>
      </c>
      <c r="AZ115" s="570">
        <f t="shared" si="38"/>
        <v>0</v>
      </c>
      <c r="BA115" s="23">
        <f>'t1'!AR113</f>
        <v>0</v>
      </c>
    </row>
    <row r="116" spans="1:53" ht="14.25" customHeight="1" x14ac:dyDescent="0.2">
      <c r="A116" s="144" t="str">
        <f>'t1'!A114</f>
        <v>DIRIGENTE AMM.VO CON INCARICO DI STRUTTURA COMPLESSA</v>
      </c>
      <c r="B116" s="206" t="str">
        <f>'t1'!B114</f>
        <v>AD0032</v>
      </c>
      <c r="C116" s="822">
        <f t="shared" si="39"/>
        <v>0</v>
      </c>
      <c r="D116" s="823">
        <f t="shared" si="40"/>
        <v>0</v>
      </c>
      <c r="E116" s="822">
        <f t="shared" si="41"/>
        <v>0</v>
      </c>
      <c r="F116" s="823">
        <f t="shared" si="42"/>
        <v>0</v>
      </c>
      <c r="G116" s="822">
        <f t="shared" si="29"/>
        <v>0</v>
      </c>
      <c r="H116" s="823">
        <f t="shared" si="30"/>
        <v>0</v>
      </c>
      <c r="I116" s="822">
        <f t="shared" si="43"/>
        <v>0</v>
      </c>
      <c r="J116" s="823">
        <f t="shared" si="44"/>
        <v>0</v>
      </c>
      <c r="K116" s="822">
        <f t="shared" si="45"/>
        <v>0</v>
      </c>
      <c r="L116" s="823">
        <f t="shared" si="46"/>
        <v>0</v>
      </c>
      <c r="M116" s="822">
        <f t="shared" si="47"/>
        <v>0</v>
      </c>
      <c r="N116" s="823">
        <f t="shared" si="48"/>
        <v>0</v>
      </c>
      <c r="O116" s="822">
        <f t="shared" si="49"/>
        <v>0</v>
      </c>
      <c r="P116" s="823">
        <f t="shared" si="50"/>
        <v>0</v>
      </c>
      <c r="Q116" s="822">
        <f t="shared" si="51"/>
        <v>0</v>
      </c>
      <c r="R116" s="823">
        <f t="shared" si="52"/>
        <v>0</v>
      </c>
      <c r="S116" s="822">
        <f t="shared" si="53"/>
        <v>0</v>
      </c>
      <c r="T116" s="823">
        <f t="shared" si="54"/>
        <v>0</v>
      </c>
      <c r="U116" s="822">
        <f t="shared" si="31"/>
        <v>0</v>
      </c>
      <c r="V116" s="823">
        <f t="shared" si="32"/>
        <v>0</v>
      </c>
      <c r="W116" s="822">
        <f t="shared" si="33"/>
        <v>0</v>
      </c>
      <c r="X116" s="823">
        <f t="shared" si="34"/>
        <v>0</v>
      </c>
      <c r="Y116" s="432">
        <f t="shared" si="35"/>
        <v>0</v>
      </c>
      <c r="Z116" s="570">
        <f t="shared" si="36"/>
        <v>0</v>
      </c>
      <c r="AA116" s="23">
        <f>'t1'!M114</f>
        <v>0</v>
      </c>
      <c r="AC116" s="253"/>
      <c r="AD116" s="254"/>
      <c r="AE116" s="253"/>
      <c r="AF116" s="254"/>
      <c r="AG116" s="253"/>
      <c r="AH116" s="254"/>
      <c r="AI116" s="253"/>
      <c r="AJ116" s="254"/>
      <c r="AK116" s="253"/>
      <c r="AL116" s="254"/>
      <c r="AM116" s="253"/>
      <c r="AN116" s="254"/>
      <c r="AO116" s="253"/>
      <c r="AP116" s="254"/>
      <c r="AQ116" s="253"/>
      <c r="AR116" s="254"/>
      <c r="AS116" s="253"/>
      <c r="AT116" s="254"/>
      <c r="AU116" s="253"/>
      <c r="AV116" s="254"/>
      <c r="AW116" s="253"/>
      <c r="AX116" s="254"/>
      <c r="AY116" s="432">
        <f t="shared" si="37"/>
        <v>0</v>
      </c>
      <c r="AZ116" s="570">
        <f t="shared" si="38"/>
        <v>0</v>
      </c>
      <c r="BA116" s="23">
        <f>'t1'!AR114</f>
        <v>0</v>
      </c>
    </row>
    <row r="117" spans="1:53" ht="14.25" customHeight="1" x14ac:dyDescent="0.2">
      <c r="A117" s="144" t="str">
        <f>'t1'!A115</f>
        <v>DIRIGENTE AMM.VO CON INCARICO DI STRUTTURA SEMPLICE</v>
      </c>
      <c r="B117" s="206" t="str">
        <f>'t1'!B115</f>
        <v>AD0S31</v>
      </c>
      <c r="C117" s="822">
        <f t="shared" si="39"/>
        <v>0</v>
      </c>
      <c r="D117" s="823">
        <f t="shared" si="40"/>
        <v>0</v>
      </c>
      <c r="E117" s="822">
        <f t="shared" si="41"/>
        <v>0</v>
      </c>
      <c r="F117" s="823">
        <f t="shared" si="42"/>
        <v>0</v>
      </c>
      <c r="G117" s="822">
        <f t="shared" si="29"/>
        <v>0</v>
      </c>
      <c r="H117" s="823">
        <f t="shared" si="30"/>
        <v>0</v>
      </c>
      <c r="I117" s="822">
        <f t="shared" si="43"/>
        <v>0</v>
      </c>
      <c r="J117" s="823">
        <f t="shared" si="44"/>
        <v>0</v>
      </c>
      <c r="K117" s="822">
        <f t="shared" si="45"/>
        <v>0</v>
      </c>
      <c r="L117" s="823">
        <f t="shared" si="46"/>
        <v>0</v>
      </c>
      <c r="M117" s="822">
        <f t="shared" si="47"/>
        <v>0</v>
      </c>
      <c r="N117" s="823">
        <f t="shared" si="48"/>
        <v>0</v>
      </c>
      <c r="O117" s="822">
        <f t="shared" si="49"/>
        <v>0</v>
      </c>
      <c r="P117" s="823">
        <f t="shared" si="50"/>
        <v>0</v>
      </c>
      <c r="Q117" s="822">
        <f t="shared" si="51"/>
        <v>0</v>
      </c>
      <c r="R117" s="823">
        <f t="shared" si="52"/>
        <v>0</v>
      </c>
      <c r="S117" s="822">
        <f t="shared" si="53"/>
        <v>0</v>
      </c>
      <c r="T117" s="823">
        <f t="shared" si="54"/>
        <v>0</v>
      </c>
      <c r="U117" s="822">
        <f t="shared" si="31"/>
        <v>0</v>
      </c>
      <c r="V117" s="823">
        <f t="shared" si="32"/>
        <v>0</v>
      </c>
      <c r="W117" s="822">
        <f t="shared" si="33"/>
        <v>0</v>
      </c>
      <c r="X117" s="823">
        <f t="shared" si="34"/>
        <v>0</v>
      </c>
      <c r="Y117" s="432">
        <f t="shared" si="35"/>
        <v>0</v>
      </c>
      <c r="Z117" s="570">
        <f t="shared" si="36"/>
        <v>0</v>
      </c>
      <c r="AA117" s="23">
        <f>'t1'!M115</f>
        <v>0</v>
      </c>
      <c r="AC117" s="253"/>
      <c r="AD117" s="254"/>
      <c r="AE117" s="253"/>
      <c r="AF117" s="254"/>
      <c r="AG117" s="253"/>
      <c r="AH117" s="254"/>
      <c r="AI117" s="253"/>
      <c r="AJ117" s="254"/>
      <c r="AK117" s="253"/>
      <c r="AL117" s="254"/>
      <c r="AM117" s="253"/>
      <c r="AN117" s="254"/>
      <c r="AO117" s="253"/>
      <c r="AP117" s="254"/>
      <c r="AQ117" s="253"/>
      <c r="AR117" s="254"/>
      <c r="AS117" s="253"/>
      <c r="AT117" s="254"/>
      <c r="AU117" s="253"/>
      <c r="AV117" s="254"/>
      <c r="AW117" s="253"/>
      <c r="AX117" s="254"/>
      <c r="AY117" s="432">
        <f t="shared" si="37"/>
        <v>0</v>
      </c>
      <c r="AZ117" s="570">
        <f t="shared" si="38"/>
        <v>0</v>
      </c>
      <c r="BA117" s="23">
        <f>'t1'!AR115</f>
        <v>0</v>
      </c>
    </row>
    <row r="118" spans="1:53" ht="14.25" customHeight="1" x14ac:dyDescent="0.2">
      <c r="A118" s="144" t="str">
        <f>'t1'!A116</f>
        <v>DIRIGENTE AMM.VO CON ALTRI INCAR.PROF.LI</v>
      </c>
      <c r="B118" s="206" t="str">
        <f>'t1'!B116</f>
        <v>AD0A31</v>
      </c>
      <c r="C118" s="822">
        <f t="shared" si="39"/>
        <v>0</v>
      </c>
      <c r="D118" s="823">
        <f t="shared" si="40"/>
        <v>0</v>
      </c>
      <c r="E118" s="822">
        <f t="shared" si="41"/>
        <v>0</v>
      </c>
      <c r="F118" s="823">
        <f t="shared" si="42"/>
        <v>0</v>
      </c>
      <c r="G118" s="822">
        <f t="shared" si="29"/>
        <v>0</v>
      </c>
      <c r="H118" s="823">
        <f t="shared" si="30"/>
        <v>0</v>
      </c>
      <c r="I118" s="822">
        <f t="shared" si="43"/>
        <v>0</v>
      </c>
      <c r="J118" s="823">
        <f t="shared" si="44"/>
        <v>0</v>
      </c>
      <c r="K118" s="822">
        <f t="shared" si="45"/>
        <v>0</v>
      </c>
      <c r="L118" s="823">
        <f t="shared" si="46"/>
        <v>0</v>
      </c>
      <c r="M118" s="822">
        <f t="shared" si="47"/>
        <v>0</v>
      </c>
      <c r="N118" s="823">
        <f t="shared" si="48"/>
        <v>0</v>
      </c>
      <c r="O118" s="822">
        <f t="shared" si="49"/>
        <v>0</v>
      </c>
      <c r="P118" s="823">
        <f t="shared" si="50"/>
        <v>0</v>
      </c>
      <c r="Q118" s="822">
        <f t="shared" si="51"/>
        <v>0</v>
      </c>
      <c r="R118" s="823">
        <f t="shared" si="52"/>
        <v>0</v>
      </c>
      <c r="S118" s="822">
        <f t="shared" si="53"/>
        <v>0</v>
      </c>
      <c r="T118" s="823">
        <f t="shared" si="54"/>
        <v>0</v>
      </c>
      <c r="U118" s="822">
        <f t="shared" si="31"/>
        <v>0</v>
      </c>
      <c r="V118" s="823">
        <f t="shared" si="32"/>
        <v>0</v>
      </c>
      <c r="W118" s="822">
        <f t="shared" si="33"/>
        <v>0</v>
      </c>
      <c r="X118" s="823">
        <f t="shared" si="34"/>
        <v>0</v>
      </c>
      <c r="Y118" s="432">
        <f t="shared" si="35"/>
        <v>0</v>
      </c>
      <c r="Z118" s="570">
        <f t="shared" si="36"/>
        <v>0</v>
      </c>
      <c r="AA118" s="23">
        <f>'t1'!M116</f>
        <v>0</v>
      </c>
      <c r="AC118" s="253"/>
      <c r="AD118" s="254"/>
      <c r="AE118" s="253"/>
      <c r="AF118" s="254"/>
      <c r="AG118" s="253"/>
      <c r="AH118" s="254"/>
      <c r="AI118" s="253"/>
      <c r="AJ118" s="254"/>
      <c r="AK118" s="253"/>
      <c r="AL118" s="254"/>
      <c r="AM118" s="253"/>
      <c r="AN118" s="254"/>
      <c r="AO118" s="253"/>
      <c r="AP118" s="254"/>
      <c r="AQ118" s="253"/>
      <c r="AR118" s="254"/>
      <c r="AS118" s="253"/>
      <c r="AT118" s="254"/>
      <c r="AU118" s="253"/>
      <c r="AV118" s="254"/>
      <c r="AW118" s="253"/>
      <c r="AX118" s="254"/>
      <c r="AY118" s="432">
        <f t="shared" si="37"/>
        <v>0</v>
      </c>
      <c r="AZ118" s="570">
        <f t="shared" si="38"/>
        <v>0</v>
      </c>
      <c r="BA118" s="23">
        <f>'t1'!AR116</f>
        <v>0</v>
      </c>
    </row>
    <row r="119" spans="1:53" ht="14.25" customHeight="1" x14ac:dyDescent="0.2">
      <c r="A119" s="144" t="str">
        <f>'t1'!A117</f>
        <v>DIRIG. AMM.VO A T. DETERMINATO (ART. 15-SEPTIES DLGS.502/92)</v>
      </c>
      <c r="B119" s="206" t="str">
        <f>'t1'!B117</f>
        <v>AD0612</v>
      </c>
      <c r="C119" s="822">
        <f t="shared" si="39"/>
        <v>0</v>
      </c>
      <c r="D119" s="823">
        <f t="shared" si="40"/>
        <v>0</v>
      </c>
      <c r="E119" s="822">
        <f t="shared" si="41"/>
        <v>0</v>
      </c>
      <c r="F119" s="823">
        <f t="shared" si="42"/>
        <v>0</v>
      </c>
      <c r="G119" s="822">
        <f t="shared" si="29"/>
        <v>0</v>
      </c>
      <c r="H119" s="823">
        <f t="shared" si="30"/>
        <v>0</v>
      </c>
      <c r="I119" s="822">
        <f t="shared" si="43"/>
        <v>0</v>
      </c>
      <c r="J119" s="823">
        <f t="shared" si="44"/>
        <v>0</v>
      </c>
      <c r="K119" s="822">
        <f t="shared" si="45"/>
        <v>0</v>
      </c>
      <c r="L119" s="823">
        <f t="shared" si="46"/>
        <v>0</v>
      </c>
      <c r="M119" s="822">
        <f t="shared" si="47"/>
        <v>0</v>
      </c>
      <c r="N119" s="823">
        <f t="shared" si="48"/>
        <v>0</v>
      </c>
      <c r="O119" s="822">
        <f t="shared" si="49"/>
        <v>0</v>
      </c>
      <c r="P119" s="823">
        <f t="shared" si="50"/>
        <v>0</v>
      </c>
      <c r="Q119" s="822">
        <f t="shared" si="51"/>
        <v>0</v>
      </c>
      <c r="R119" s="823">
        <f t="shared" si="52"/>
        <v>0</v>
      </c>
      <c r="S119" s="822">
        <f t="shared" si="53"/>
        <v>0</v>
      </c>
      <c r="T119" s="823">
        <f t="shared" si="54"/>
        <v>0</v>
      </c>
      <c r="U119" s="822">
        <f t="shared" si="31"/>
        <v>0</v>
      </c>
      <c r="V119" s="823">
        <f t="shared" si="32"/>
        <v>0</v>
      </c>
      <c r="W119" s="822">
        <f t="shared" si="33"/>
        <v>0</v>
      </c>
      <c r="X119" s="823">
        <f t="shared" si="34"/>
        <v>0</v>
      </c>
      <c r="Y119" s="432">
        <f t="shared" si="35"/>
        <v>0</v>
      </c>
      <c r="Z119" s="570">
        <f t="shared" si="36"/>
        <v>0</v>
      </c>
      <c r="AA119" s="23">
        <f>'t1'!M117</f>
        <v>0</v>
      </c>
      <c r="AC119" s="253"/>
      <c r="AD119" s="254"/>
      <c r="AE119" s="253"/>
      <c r="AF119" s="254"/>
      <c r="AG119" s="253"/>
      <c r="AH119" s="254"/>
      <c r="AI119" s="253"/>
      <c r="AJ119" s="254"/>
      <c r="AK119" s="253"/>
      <c r="AL119" s="254"/>
      <c r="AM119" s="253"/>
      <c r="AN119" s="254"/>
      <c r="AO119" s="253"/>
      <c r="AP119" s="254"/>
      <c r="AQ119" s="253"/>
      <c r="AR119" s="254"/>
      <c r="AS119" s="253"/>
      <c r="AT119" s="254"/>
      <c r="AU119" s="253"/>
      <c r="AV119" s="254"/>
      <c r="AW119" s="253"/>
      <c r="AX119" s="254"/>
      <c r="AY119" s="432">
        <f t="shared" si="37"/>
        <v>0</v>
      </c>
      <c r="AZ119" s="570">
        <f t="shared" si="38"/>
        <v>0</v>
      </c>
      <c r="BA119" s="23">
        <f>'t1'!AR117</f>
        <v>0</v>
      </c>
    </row>
    <row r="120" spans="1:53" ht="14.25" customHeight="1" x14ac:dyDescent="0.2">
      <c r="A120" s="144" t="str">
        <f>'t1'!A118</f>
        <v>RICERCATORE SANITARIO</v>
      </c>
      <c r="B120" s="206" t="str">
        <f>'t1'!B118</f>
        <v>N18694</v>
      </c>
      <c r="C120" s="822">
        <f t="shared" si="39"/>
        <v>0</v>
      </c>
      <c r="D120" s="823">
        <f t="shared" si="40"/>
        <v>0</v>
      </c>
      <c r="E120" s="822">
        <f t="shared" si="41"/>
        <v>0</v>
      </c>
      <c r="F120" s="823">
        <f t="shared" si="42"/>
        <v>0</v>
      </c>
      <c r="G120" s="822">
        <f t="shared" si="29"/>
        <v>0</v>
      </c>
      <c r="H120" s="823">
        <f t="shared" si="30"/>
        <v>0</v>
      </c>
      <c r="I120" s="822">
        <f t="shared" si="43"/>
        <v>0</v>
      </c>
      <c r="J120" s="823">
        <f t="shared" si="44"/>
        <v>0</v>
      </c>
      <c r="K120" s="822">
        <f t="shared" si="45"/>
        <v>0</v>
      </c>
      <c r="L120" s="823">
        <f t="shared" si="46"/>
        <v>0</v>
      </c>
      <c r="M120" s="822">
        <f t="shared" si="47"/>
        <v>0</v>
      </c>
      <c r="N120" s="823">
        <f t="shared" si="48"/>
        <v>0</v>
      </c>
      <c r="O120" s="822">
        <f t="shared" si="49"/>
        <v>0</v>
      </c>
      <c r="P120" s="823">
        <f t="shared" si="50"/>
        <v>0</v>
      </c>
      <c r="Q120" s="822">
        <f t="shared" si="51"/>
        <v>0</v>
      </c>
      <c r="R120" s="823">
        <f t="shared" si="52"/>
        <v>0</v>
      </c>
      <c r="S120" s="822">
        <f t="shared" si="53"/>
        <v>0</v>
      </c>
      <c r="T120" s="823">
        <f t="shared" si="54"/>
        <v>0</v>
      </c>
      <c r="U120" s="822">
        <f t="shared" si="31"/>
        <v>0</v>
      </c>
      <c r="V120" s="823">
        <f t="shared" si="32"/>
        <v>0</v>
      </c>
      <c r="W120" s="822">
        <f t="shared" si="33"/>
        <v>0</v>
      </c>
      <c r="X120" s="823">
        <f t="shared" si="34"/>
        <v>0</v>
      </c>
      <c r="Y120" s="432">
        <f t="shared" si="35"/>
        <v>0</v>
      </c>
      <c r="Z120" s="570">
        <f t="shared" si="36"/>
        <v>0</v>
      </c>
      <c r="AA120" s="23">
        <f>'t1'!M118</f>
        <v>0</v>
      </c>
      <c r="AC120" s="253"/>
      <c r="AD120" s="254"/>
      <c r="AE120" s="253"/>
      <c r="AF120" s="254"/>
      <c r="AG120" s="253"/>
      <c r="AH120" s="254"/>
      <c r="AI120" s="253"/>
      <c r="AJ120" s="254"/>
      <c r="AK120" s="253"/>
      <c r="AL120" s="254"/>
      <c r="AM120" s="253"/>
      <c r="AN120" s="254"/>
      <c r="AO120" s="253"/>
      <c r="AP120" s="254"/>
      <c r="AQ120" s="253"/>
      <c r="AR120" s="254"/>
      <c r="AS120" s="253"/>
      <c r="AT120" s="254"/>
      <c r="AU120" s="253"/>
      <c r="AV120" s="254"/>
      <c r="AW120" s="253"/>
      <c r="AX120" s="254"/>
      <c r="AY120" s="432">
        <f t="shared" si="37"/>
        <v>0</v>
      </c>
      <c r="AZ120" s="570">
        <f t="shared" si="38"/>
        <v>0</v>
      </c>
      <c r="BA120" s="23">
        <f>'t1'!AR118</f>
        <v>0</v>
      </c>
    </row>
    <row r="121" spans="1:53" ht="14.25" customHeight="1" x14ac:dyDescent="0.2">
      <c r="A121" s="144" t="str">
        <f>'t1'!A119</f>
        <v>COLLABORATORE PROF.LE DI RICERCA SANITARIA</v>
      </c>
      <c r="B121" s="206" t="str">
        <f>'t1'!B119</f>
        <v>N16695</v>
      </c>
      <c r="C121" s="822">
        <f t="shared" si="39"/>
        <v>0</v>
      </c>
      <c r="D121" s="823">
        <f t="shared" si="40"/>
        <v>0</v>
      </c>
      <c r="E121" s="822">
        <f t="shared" si="41"/>
        <v>0</v>
      </c>
      <c r="F121" s="823">
        <f t="shared" si="42"/>
        <v>0</v>
      </c>
      <c r="G121" s="822">
        <f t="shared" si="29"/>
        <v>0</v>
      </c>
      <c r="H121" s="823">
        <f t="shared" si="30"/>
        <v>0</v>
      </c>
      <c r="I121" s="822">
        <f t="shared" si="43"/>
        <v>0</v>
      </c>
      <c r="J121" s="823">
        <f t="shared" si="44"/>
        <v>0</v>
      </c>
      <c r="K121" s="822">
        <f t="shared" si="45"/>
        <v>0</v>
      </c>
      <c r="L121" s="823">
        <f t="shared" si="46"/>
        <v>0</v>
      </c>
      <c r="M121" s="822">
        <f t="shared" si="47"/>
        <v>0</v>
      </c>
      <c r="N121" s="823">
        <f t="shared" si="48"/>
        <v>0</v>
      </c>
      <c r="O121" s="822">
        <f t="shared" si="49"/>
        <v>0</v>
      </c>
      <c r="P121" s="823">
        <f t="shared" si="50"/>
        <v>0</v>
      </c>
      <c r="Q121" s="822">
        <f t="shared" si="51"/>
        <v>0</v>
      </c>
      <c r="R121" s="823">
        <f t="shared" si="52"/>
        <v>0</v>
      </c>
      <c r="S121" s="822">
        <f t="shared" si="53"/>
        <v>0</v>
      </c>
      <c r="T121" s="823">
        <f t="shared" si="54"/>
        <v>0</v>
      </c>
      <c r="U121" s="822">
        <f t="shared" si="31"/>
        <v>0</v>
      </c>
      <c r="V121" s="823">
        <f t="shared" si="32"/>
        <v>0</v>
      </c>
      <c r="W121" s="822">
        <f t="shared" si="33"/>
        <v>0</v>
      </c>
      <c r="X121" s="823">
        <f t="shared" si="34"/>
        <v>0</v>
      </c>
      <c r="Y121" s="432">
        <f t="shared" si="35"/>
        <v>0</v>
      </c>
      <c r="Z121" s="570">
        <f t="shared" si="36"/>
        <v>0</v>
      </c>
      <c r="AA121" s="23">
        <f>'t1'!M119</f>
        <v>0</v>
      </c>
      <c r="AC121" s="253"/>
      <c r="AD121" s="254"/>
      <c r="AE121" s="253"/>
      <c r="AF121" s="254"/>
      <c r="AG121" s="253"/>
      <c r="AH121" s="254"/>
      <c r="AI121" s="253"/>
      <c r="AJ121" s="254"/>
      <c r="AK121" s="253"/>
      <c r="AL121" s="254"/>
      <c r="AM121" s="253"/>
      <c r="AN121" s="254"/>
      <c r="AO121" s="253"/>
      <c r="AP121" s="254"/>
      <c r="AQ121" s="253"/>
      <c r="AR121" s="254"/>
      <c r="AS121" s="253"/>
      <c r="AT121" s="254"/>
      <c r="AU121" s="253"/>
      <c r="AV121" s="254"/>
      <c r="AW121" s="253"/>
      <c r="AX121" s="254"/>
      <c r="AY121" s="432">
        <f t="shared" si="37"/>
        <v>0</v>
      </c>
      <c r="AZ121" s="570">
        <f t="shared" si="38"/>
        <v>0</v>
      </c>
      <c r="BA121" s="23">
        <f>'t1'!AR119</f>
        <v>0</v>
      </c>
    </row>
    <row r="122" spans="1:53" ht="14.25" customHeight="1" x14ac:dyDescent="0.2">
      <c r="A122" s="144" t="str">
        <f>'t1'!A120</f>
        <v>RUOLO SANITARIO - PROF. SANITARIE INFERMIERISTICHE E.Q.</v>
      </c>
      <c r="B122" s="206" t="str">
        <f>'t1'!B120</f>
        <v>SEQINF</v>
      </c>
      <c r="C122" s="822">
        <f t="shared" si="39"/>
        <v>0</v>
      </c>
      <c r="D122" s="823">
        <f t="shared" si="40"/>
        <v>0</v>
      </c>
      <c r="E122" s="822">
        <f t="shared" si="41"/>
        <v>0</v>
      </c>
      <c r="F122" s="823">
        <f t="shared" si="42"/>
        <v>0</v>
      </c>
      <c r="G122" s="822">
        <f t="shared" si="29"/>
        <v>0</v>
      </c>
      <c r="H122" s="823">
        <f t="shared" si="30"/>
        <v>0</v>
      </c>
      <c r="I122" s="822">
        <f t="shared" si="43"/>
        <v>0</v>
      </c>
      <c r="J122" s="823">
        <f t="shared" si="44"/>
        <v>0</v>
      </c>
      <c r="K122" s="822">
        <f t="shared" si="45"/>
        <v>0</v>
      </c>
      <c r="L122" s="823">
        <f t="shared" si="46"/>
        <v>0</v>
      </c>
      <c r="M122" s="822">
        <f t="shared" si="47"/>
        <v>0</v>
      </c>
      <c r="N122" s="823">
        <f t="shared" si="48"/>
        <v>0</v>
      </c>
      <c r="O122" s="822">
        <f t="shared" si="49"/>
        <v>0</v>
      </c>
      <c r="P122" s="823">
        <f t="shared" si="50"/>
        <v>0</v>
      </c>
      <c r="Q122" s="822">
        <f t="shared" si="51"/>
        <v>0</v>
      </c>
      <c r="R122" s="823">
        <f t="shared" si="52"/>
        <v>0</v>
      </c>
      <c r="S122" s="822">
        <f t="shared" si="53"/>
        <v>0</v>
      </c>
      <c r="T122" s="823">
        <f t="shared" si="54"/>
        <v>0</v>
      </c>
      <c r="U122" s="822">
        <f t="shared" si="31"/>
        <v>0</v>
      </c>
      <c r="V122" s="823">
        <f t="shared" si="32"/>
        <v>0</v>
      </c>
      <c r="W122" s="822">
        <f t="shared" si="33"/>
        <v>0</v>
      </c>
      <c r="X122" s="823">
        <f t="shared" si="34"/>
        <v>0</v>
      </c>
      <c r="Y122" s="432">
        <f t="shared" si="35"/>
        <v>0</v>
      </c>
      <c r="Z122" s="570">
        <f t="shared" si="36"/>
        <v>0</v>
      </c>
      <c r="AA122" s="23">
        <f>'t1'!M120</f>
        <v>0</v>
      </c>
      <c r="AC122" s="253"/>
      <c r="AD122" s="254"/>
      <c r="AE122" s="253"/>
      <c r="AF122" s="254"/>
      <c r="AG122" s="253"/>
      <c r="AH122" s="254"/>
      <c r="AI122" s="253"/>
      <c r="AJ122" s="254"/>
      <c r="AK122" s="253"/>
      <c r="AL122" s="254"/>
      <c r="AM122" s="253"/>
      <c r="AN122" s="254"/>
      <c r="AO122" s="253"/>
      <c r="AP122" s="254"/>
      <c r="AQ122" s="253"/>
      <c r="AR122" s="254"/>
      <c r="AS122" s="253"/>
      <c r="AT122" s="254"/>
      <c r="AU122" s="253"/>
      <c r="AV122" s="254"/>
      <c r="AW122" s="253"/>
      <c r="AX122" s="254"/>
      <c r="AY122" s="432">
        <f t="shared" si="37"/>
        <v>0</v>
      </c>
      <c r="AZ122" s="570">
        <f t="shared" si="38"/>
        <v>0</v>
      </c>
      <c r="BA122" s="23">
        <f>'t1'!AR120</f>
        <v>0</v>
      </c>
    </row>
    <row r="123" spans="1:53" ht="14.25" customHeight="1" x14ac:dyDescent="0.2">
      <c r="A123" s="144" t="str">
        <f>'t1'!A121</f>
        <v>RUOLO SANITARIO - PROF. SANITARIA OSTETRICA E.Q.</v>
      </c>
      <c r="B123" s="206" t="str">
        <f>'t1'!B121</f>
        <v>SEQOST</v>
      </c>
      <c r="C123" s="822">
        <f t="shared" si="39"/>
        <v>0</v>
      </c>
      <c r="D123" s="823">
        <f t="shared" si="40"/>
        <v>0</v>
      </c>
      <c r="E123" s="822">
        <f t="shared" si="41"/>
        <v>0</v>
      </c>
      <c r="F123" s="823">
        <f t="shared" si="42"/>
        <v>0</v>
      </c>
      <c r="G123" s="822">
        <f t="shared" si="29"/>
        <v>0</v>
      </c>
      <c r="H123" s="823">
        <f t="shared" si="30"/>
        <v>0</v>
      </c>
      <c r="I123" s="822">
        <f t="shared" si="43"/>
        <v>0</v>
      </c>
      <c r="J123" s="823">
        <f t="shared" si="44"/>
        <v>0</v>
      </c>
      <c r="K123" s="822">
        <f t="shared" si="45"/>
        <v>0</v>
      </c>
      <c r="L123" s="823">
        <f t="shared" si="46"/>
        <v>0</v>
      </c>
      <c r="M123" s="822">
        <f t="shared" si="47"/>
        <v>0</v>
      </c>
      <c r="N123" s="823">
        <f t="shared" si="48"/>
        <v>0</v>
      </c>
      <c r="O123" s="822">
        <f t="shared" si="49"/>
        <v>0</v>
      </c>
      <c r="P123" s="823">
        <f t="shared" si="50"/>
        <v>0</v>
      </c>
      <c r="Q123" s="822">
        <f t="shared" si="51"/>
        <v>0</v>
      </c>
      <c r="R123" s="823">
        <f t="shared" si="52"/>
        <v>0</v>
      </c>
      <c r="S123" s="822">
        <f t="shared" si="53"/>
        <v>0</v>
      </c>
      <c r="T123" s="823">
        <f t="shared" si="54"/>
        <v>0</v>
      </c>
      <c r="U123" s="822">
        <f t="shared" si="31"/>
        <v>0</v>
      </c>
      <c r="V123" s="823">
        <f t="shared" si="32"/>
        <v>0</v>
      </c>
      <c r="W123" s="822">
        <f t="shared" si="33"/>
        <v>0</v>
      </c>
      <c r="X123" s="823">
        <f t="shared" si="34"/>
        <v>0</v>
      </c>
      <c r="Y123" s="432">
        <f t="shared" si="35"/>
        <v>0</v>
      </c>
      <c r="Z123" s="570">
        <f t="shared" si="36"/>
        <v>0</v>
      </c>
      <c r="AA123" s="23">
        <f>'t1'!M121</f>
        <v>0</v>
      </c>
      <c r="AC123" s="253"/>
      <c r="AD123" s="254"/>
      <c r="AE123" s="253"/>
      <c r="AF123" s="254"/>
      <c r="AG123" s="253"/>
      <c r="AH123" s="254"/>
      <c r="AI123" s="253"/>
      <c r="AJ123" s="254"/>
      <c r="AK123" s="253"/>
      <c r="AL123" s="254"/>
      <c r="AM123" s="253"/>
      <c r="AN123" s="254"/>
      <c r="AO123" s="253"/>
      <c r="AP123" s="254"/>
      <c r="AQ123" s="253"/>
      <c r="AR123" s="254"/>
      <c r="AS123" s="253"/>
      <c r="AT123" s="254"/>
      <c r="AU123" s="253"/>
      <c r="AV123" s="254"/>
      <c r="AW123" s="253"/>
      <c r="AX123" s="254"/>
      <c r="AY123" s="432">
        <f t="shared" si="37"/>
        <v>0</v>
      </c>
      <c r="AZ123" s="570">
        <f t="shared" si="38"/>
        <v>0</v>
      </c>
      <c r="BA123" s="23">
        <f>'t1'!AR121</f>
        <v>0</v>
      </c>
    </row>
    <row r="124" spans="1:53" ht="14.25" customHeight="1" x14ac:dyDescent="0.2">
      <c r="A124" s="144" t="str">
        <f>'t1'!A122</f>
        <v>RUOLO SANITARIO - PROFESSIONI TECNICO SANITARIE E.Q.</v>
      </c>
      <c r="B124" s="206" t="str">
        <f>'t1'!B122</f>
        <v>SEQTCN</v>
      </c>
      <c r="C124" s="822">
        <f t="shared" si="39"/>
        <v>0</v>
      </c>
      <c r="D124" s="823">
        <f t="shared" si="40"/>
        <v>0</v>
      </c>
      <c r="E124" s="822">
        <f t="shared" si="41"/>
        <v>0</v>
      </c>
      <c r="F124" s="823">
        <f t="shared" si="42"/>
        <v>0</v>
      </c>
      <c r="G124" s="822">
        <f t="shared" si="29"/>
        <v>0</v>
      </c>
      <c r="H124" s="823">
        <f t="shared" si="30"/>
        <v>0</v>
      </c>
      <c r="I124" s="822">
        <f t="shared" si="43"/>
        <v>0</v>
      </c>
      <c r="J124" s="823">
        <f t="shared" si="44"/>
        <v>0</v>
      </c>
      <c r="K124" s="822">
        <f t="shared" si="45"/>
        <v>0</v>
      </c>
      <c r="L124" s="823">
        <f t="shared" si="46"/>
        <v>0</v>
      </c>
      <c r="M124" s="822">
        <f t="shared" si="47"/>
        <v>0</v>
      </c>
      <c r="N124" s="823">
        <f t="shared" si="48"/>
        <v>0</v>
      </c>
      <c r="O124" s="822">
        <f t="shared" si="49"/>
        <v>0</v>
      </c>
      <c r="P124" s="823">
        <f t="shared" si="50"/>
        <v>0</v>
      </c>
      <c r="Q124" s="822">
        <f t="shared" si="51"/>
        <v>0</v>
      </c>
      <c r="R124" s="823">
        <f t="shared" si="52"/>
        <v>0</v>
      </c>
      <c r="S124" s="822">
        <f t="shared" si="53"/>
        <v>0</v>
      </c>
      <c r="T124" s="823">
        <f t="shared" si="54"/>
        <v>0</v>
      </c>
      <c r="U124" s="822">
        <f t="shared" si="31"/>
        <v>0</v>
      </c>
      <c r="V124" s="823">
        <f t="shared" si="32"/>
        <v>0</v>
      </c>
      <c r="W124" s="822">
        <f t="shared" si="33"/>
        <v>0</v>
      </c>
      <c r="X124" s="823">
        <f t="shared" si="34"/>
        <v>0</v>
      </c>
      <c r="Y124" s="432">
        <f t="shared" si="35"/>
        <v>0</v>
      </c>
      <c r="Z124" s="570">
        <f t="shared" si="36"/>
        <v>0</v>
      </c>
      <c r="AA124" s="23">
        <f>'t1'!M122</f>
        <v>0</v>
      </c>
      <c r="AC124" s="253"/>
      <c r="AD124" s="254"/>
      <c r="AE124" s="253"/>
      <c r="AF124" s="254"/>
      <c r="AG124" s="253"/>
      <c r="AH124" s="254"/>
      <c r="AI124" s="253"/>
      <c r="AJ124" s="254"/>
      <c r="AK124" s="253"/>
      <c r="AL124" s="254"/>
      <c r="AM124" s="253"/>
      <c r="AN124" s="254"/>
      <c r="AO124" s="253"/>
      <c r="AP124" s="254"/>
      <c r="AQ124" s="253"/>
      <c r="AR124" s="254"/>
      <c r="AS124" s="253"/>
      <c r="AT124" s="254"/>
      <c r="AU124" s="253"/>
      <c r="AV124" s="254"/>
      <c r="AW124" s="253"/>
      <c r="AX124" s="254"/>
      <c r="AY124" s="432">
        <f t="shared" si="37"/>
        <v>0</v>
      </c>
      <c r="AZ124" s="570">
        <f t="shared" si="38"/>
        <v>0</v>
      </c>
      <c r="BA124" s="23">
        <f>'t1'!AR122</f>
        <v>0</v>
      </c>
    </row>
    <row r="125" spans="1:53" ht="14.25" customHeight="1" x14ac:dyDescent="0.2">
      <c r="A125" s="144" t="str">
        <f>'t1'!A123</f>
        <v>RUOLO SANITARIO - PROF. SANITARIE DELLA RIABILITAZIONE E.Q.</v>
      </c>
      <c r="B125" s="206" t="str">
        <f>'t1'!B123</f>
        <v>SEQRAB</v>
      </c>
      <c r="C125" s="822">
        <f t="shared" si="39"/>
        <v>0</v>
      </c>
      <c r="D125" s="823">
        <f t="shared" si="40"/>
        <v>0</v>
      </c>
      <c r="E125" s="822">
        <f t="shared" si="41"/>
        <v>0</v>
      </c>
      <c r="F125" s="823">
        <f t="shared" si="42"/>
        <v>0</v>
      </c>
      <c r="G125" s="822">
        <f t="shared" si="29"/>
        <v>0</v>
      </c>
      <c r="H125" s="823">
        <f t="shared" si="30"/>
        <v>0</v>
      </c>
      <c r="I125" s="822">
        <f t="shared" si="43"/>
        <v>0</v>
      </c>
      <c r="J125" s="823">
        <f t="shared" si="44"/>
        <v>0</v>
      </c>
      <c r="K125" s="822">
        <f t="shared" si="45"/>
        <v>0</v>
      </c>
      <c r="L125" s="823">
        <f t="shared" si="46"/>
        <v>0</v>
      </c>
      <c r="M125" s="822">
        <f t="shared" si="47"/>
        <v>0</v>
      </c>
      <c r="N125" s="823">
        <f t="shared" si="48"/>
        <v>0</v>
      </c>
      <c r="O125" s="822">
        <f t="shared" si="49"/>
        <v>0</v>
      </c>
      <c r="P125" s="823">
        <f t="shared" si="50"/>
        <v>0</v>
      </c>
      <c r="Q125" s="822">
        <f t="shared" si="51"/>
        <v>0</v>
      </c>
      <c r="R125" s="823">
        <f t="shared" si="52"/>
        <v>0</v>
      </c>
      <c r="S125" s="822">
        <f t="shared" si="53"/>
        <v>0</v>
      </c>
      <c r="T125" s="823">
        <f t="shared" si="54"/>
        <v>0</v>
      </c>
      <c r="U125" s="822">
        <f t="shared" si="31"/>
        <v>0</v>
      </c>
      <c r="V125" s="823">
        <f t="shared" si="32"/>
        <v>0</v>
      </c>
      <c r="W125" s="822">
        <f t="shared" si="33"/>
        <v>0</v>
      </c>
      <c r="X125" s="823">
        <f t="shared" si="34"/>
        <v>0</v>
      </c>
      <c r="Y125" s="432">
        <f t="shared" si="35"/>
        <v>0</v>
      </c>
      <c r="Z125" s="570">
        <f t="shared" si="36"/>
        <v>0</v>
      </c>
      <c r="AA125" s="23">
        <f>'t1'!M123</f>
        <v>0</v>
      </c>
      <c r="AC125" s="253"/>
      <c r="AD125" s="254"/>
      <c r="AE125" s="253"/>
      <c r="AF125" s="254"/>
      <c r="AG125" s="253"/>
      <c r="AH125" s="254"/>
      <c r="AI125" s="253"/>
      <c r="AJ125" s="254"/>
      <c r="AK125" s="253"/>
      <c r="AL125" s="254"/>
      <c r="AM125" s="253"/>
      <c r="AN125" s="254"/>
      <c r="AO125" s="253"/>
      <c r="AP125" s="254"/>
      <c r="AQ125" s="253"/>
      <c r="AR125" s="254"/>
      <c r="AS125" s="253"/>
      <c r="AT125" s="254"/>
      <c r="AU125" s="253"/>
      <c r="AV125" s="254"/>
      <c r="AW125" s="253"/>
      <c r="AX125" s="254"/>
      <c r="AY125" s="432">
        <f t="shared" si="37"/>
        <v>0</v>
      </c>
      <c r="AZ125" s="570">
        <f t="shared" si="38"/>
        <v>0</v>
      </c>
      <c r="BA125" s="23">
        <f>'t1'!AR123</f>
        <v>0</v>
      </c>
    </row>
    <row r="126" spans="1:53" ht="14.25" customHeight="1" x14ac:dyDescent="0.2">
      <c r="A126" s="144" t="str">
        <f>'t1'!A124</f>
        <v>RUOLO SANITARIO - PROF. SANITARIE DELLA PREVENZIONE E.Q.</v>
      </c>
      <c r="B126" s="206" t="str">
        <f>'t1'!B124</f>
        <v>SEQPRV</v>
      </c>
      <c r="C126" s="822">
        <f t="shared" si="39"/>
        <v>0</v>
      </c>
      <c r="D126" s="823">
        <f t="shared" si="40"/>
        <v>0</v>
      </c>
      <c r="E126" s="822">
        <f t="shared" si="41"/>
        <v>0</v>
      </c>
      <c r="F126" s="823">
        <f t="shared" si="42"/>
        <v>0</v>
      </c>
      <c r="G126" s="822">
        <f t="shared" si="29"/>
        <v>0</v>
      </c>
      <c r="H126" s="823">
        <f t="shared" si="30"/>
        <v>0</v>
      </c>
      <c r="I126" s="822">
        <f t="shared" si="43"/>
        <v>0</v>
      </c>
      <c r="J126" s="823">
        <f t="shared" si="44"/>
        <v>0</v>
      </c>
      <c r="K126" s="822">
        <f t="shared" si="45"/>
        <v>0</v>
      </c>
      <c r="L126" s="823">
        <f t="shared" si="46"/>
        <v>0</v>
      </c>
      <c r="M126" s="822">
        <f t="shared" si="47"/>
        <v>0</v>
      </c>
      <c r="N126" s="823">
        <f t="shared" si="48"/>
        <v>0</v>
      </c>
      <c r="O126" s="822">
        <f t="shared" si="49"/>
        <v>0</v>
      </c>
      <c r="P126" s="823">
        <f t="shared" si="50"/>
        <v>0</v>
      </c>
      <c r="Q126" s="822">
        <f t="shared" si="51"/>
        <v>0</v>
      </c>
      <c r="R126" s="823">
        <f t="shared" si="52"/>
        <v>0</v>
      </c>
      <c r="S126" s="822">
        <f t="shared" si="53"/>
        <v>0</v>
      </c>
      <c r="T126" s="823">
        <f t="shared" si="54"/>
        <v>0</v>
      </c>
      <c r="U126" s="822">
        <f t="shared" si="31"/>
        <v>0</v>
      </c>
      <c r="V126" s="823">
        <f t="shared" si="32"/>
        <v>0</v>
      </c>
      <c r="W126" s="822">
        <f t="shared" si="33"/>
        <v>0</v>
      </c>
      <c r="X126" s="823">
        <f t="shared" si="34"/>
        <v>0</v>
      </c>
      <c r="Y126" s="432">
        <f t="shared" si="35"/>
        <v>0</v>
      </c>
      <c r="Z126" s="570">
        <f t="shared" si="36"/>
        <v>0</v>
      </c>
      <c r="AA126" s="23">
        <f>'t1'!M124</f>
        <v>0</v>
      </c>
      <c r="AC126" s="253"/>
      <c r="AD126" s="254"/>
      <c r="AE126" s="253"/>
      <c r="AF126" s="254"/>
      <c r="AG126" s="253"/>
      <c r="AH126" s="254"/>
      <c r="AI126" s="253"/>
      <c r="AJ126" s="254"/>
      <c r="AK126" s="253"/>
      <c r="AL126" s="254"/>
      <c r="AM126" s="253"/>
      <c r="AN126" s="254"/>
      <c r="AO126" s="253"/>
      <c r="AP126" s="254"/>
      <c r="AQ126" s="253"/>
      <c r="AR126" s="254"/>
      <c r="AS126" s="253"/>
      <c r="AT126" s="254"/>
      <c r="AU126" s="253"/>
      <c r="AV126" s="254"/>
      <c r="AW126" s="253"/>
      <c r="AX126" s="254"/>
      <c r="AY126" s="432">
        <f t="shared" si="37"/>
        <v>0</v>
      </c>
      <c r="AZ126" s="570">
        <f t="shared" si="38"/>
        <v>0</v>
      </c>
      <c r="BA126" s="23">
        <f>'t1'!AR124</f>
        <v>0</v>
      </c>
    </row>
    <row r="127" spans="1:53" ht="14.25" customHeight="1" x14ac:dyDescent="0.2">
      <c r="A127" s="144" t="str">
        <f>'t1'!A125</f>
        <v>RUOLO SANITARIO - PROF. SAN. INFERM. SENIOR ESAURIMENTO E.Q.</v>
      </c>
      <c r="B127" s="206" t="str">
        <f>'t1'!B125</f>
        <v>SEQINE</v>
      </c>
      <c r="C127" s="822">
        <f t="shared" si="39"/>
        <v>0</v>
      </c>
      <c r="D127" s="823">
        <f t="shared" si="40"/>
        <v>0</v>
      </c>
      <c r="E127" s="822">
        <f t="shared" si="41"/>
        <v>0</v>
      </c>
      <c r="F127" s="823">
        <f t="shared" si="42"/>
        <v>0</v>
      </c>
      <c r="G127" s="822">
        <f t="shared" si="29"/>
        <v>0</v>
      </c>
      <c r="H127" s="823">
        <f t="shared" si="30"/>
        <v>0</v>
      </c>
      <c r="I127" s="822">
        <f t="shared" si="43"/>
        <v>0</v>
      </c>
      <c r="J127" s="823">
        <f t="shared" si="44"/>
        <v>0</v>
      </c>
      <c r="K127" s="822">
        <f t="shared" si="45"/>
        <v>0</v>
      </c>
      <c r="L127" s="823">
        <f t="shared" si="46"/>
        <v>0</v>
      </c>
      <c r="M127" s="822">
        <f t="shared" si="47"/>
        <v>0</v>
      </c>
      <c r="N127" s="823">
        <f t="shared" si="48"/>
        <v>0</v>
      </c>
      <c r="O127" s="822">
        <f t="shared" si="49"/>
        <v>0</v>
      </c>
      <c r="P127" s="823">
        <f t="shared" si="50"/>
        <v>0</v>
      </c>
      <c r="Q127" s="822">
        <f t="shared" si="51"/>
        <v>0</v>
      </c>
      <c r="R127" s="823">
        <f t="shared" si="52"/>
        <v>0</v>
      </c>
      <c r="S127" s="822">
        <f t="shared" si="53"/>
        <v>0</v>
      </c>
      <c r="T127" s="823">
        <f t="shared" si="54"/>
        <v>0</v>
      </c>
      <c r="U127" s="822">
        <f t="shared" si="31"/>
        <v>0</v>
      </c>
      <c r="V127" s="823">
        <f t="shared" si="32"/>
        <v>0</v>
      </c>
      <c r="W127" s="822">
        <f t="shared" si="33"/>
        <v>0</v>
      </c>
      <c r="X127" s="823">
        <f t="shared" si="34"/>
        <v>0</v>
      </c>
      <c r="Y127" s="432">
        <f t="shared" si="35"/>
        <v>0</v>
      </c>
      <c r="Z127" s="570">
        <f t="shared" si="36"/>
        <v>0</v>
      </c>
      <c r="AA127" s="23">
        <f>'t1'!M125</f>
        <v>0</v>
      </c>
      <c r="AC127" s="253"/>
      <c r="AD127" s="254"/>
      <c r="AE127" s="253"/>
      <c r="AF127" s="254"/>
      <c r="AG127" s="253"/>
      <c r="AH127" s="254"/>
      <c r="AI127" s="253"/>
      <c r="AJ127" s="254"/>
      <c r="AK127" s="253"/>
      <c r="AL127" s="254"/>
      <c r="AM127" s="253"/>
      <c r="AN127" s="254"/>
      <c r="AO127" s="253"/>
      <c r="AP127" s="254"/>
      <c r="AQ127" s="253"/>
      <c r="AR127" s="254"/>
      <c r="AS127" s="253"/>
      <c r="AT127" s="254"/>
      <c r="AU127" s="253"/>
      <c r="AV127" s="254"/>
      <c r="AW127" s="253"/>
      <c r="AX127" s="254"/>
      <c r="AY127" s="432">
        <f t="shared" si="37"/>
        <v>0</v>
      </c>
      <c r="AZ127" s="570">
        <f t="shared" si="38"/>
        <v>0</v>
      </c>
      <c r="BA127" s="23">
        <f>'t1'!AR125</f>
        <v>0</v>
      </c>
    </row>
    <row r="128" spans="1:53" ht="14.25" customHeight="1" x14ac:dyDescent="0.2">
      <c r="A128" s="144" t="str">
        <f>'t1'!A126</f>
        <v>RUOLO SANITARIO - ALTRI PROF. SAN. SENIOR A ESAURIMENTO E.Q.</v>
      </c>
      <c r="B128" s="206" t="str">
        <f>'t1'!B126</f>
        <v>SEQASE</v>
      </c>
      <c r="C128" s="822">
        <f t="shared" si="39"/>
        <v>0</v>
      </c>
      <c r="D128" s="823">
        <f t="shared" si="40"/>
        <v>0</v>
      </c>
      <c r="E128" s="822">
        <f t="shared" si="41"/>
        <v>0</v>
      </c>
      <c r="F128" s="823">
        <f t="shared" si="42"/>
        <v>0</v>
      </c>
      <c r="G128" s="822">
        <f t="shared" si="29"/>
        <v>0</v>
      </c>
      <c r="H128" s="823">
        <f t="shared" si="30"/>
        <v>0</v>
      </c>
      <c r="I128" s="822">
        <f t="shared" si="43"/>
        <v>0</v>
      </c>
      <c r="J128" s="823">
        <f t="shared" si="44"/>
        <v>0</v>
      </c>
      <c r="K128" s="822">
        <f t="shared" si="45"/>
        <v>0</v>
      </c>
      <c r="L128" s="823">
        <f t="shared" si="46"/>
        <v>0</v>
      </c>
      <c r="M128" s="822">
        <f t="shared" si="47"/>
        <v>0</v>
      </c>
      <c r="N128" s="823">
        <f t="shared" si="48"/>
        <v>0</v>
      </c>
      <c r="O128" s="822">
        <f t="shared" si="49"/>
        <v>0</v>
      </c>
      <c r="P128" s="823">
        <f t="shared" si="50"/>
        <v>0</v>
      </c>
      <c r="Q128" s="822">
        <f t="shared" si="51"/>
        <v>0</v>
      </c>
      <c r="R128" s="823">
        <f t="shared" si="52"/>
        <v>0</v>
      </c>
      <c r="S128" s="822">
        <f t="shared" si="53"/>
        <v>0</v>
      </c>
      <c r="T128" s="823">
        <f t="shared" si="54"/>
        <v>0</v>
      </c>
      <c r="U128" s="822">
        <f t="shared" si="31"/>
        <v>0</v>
      </c>
      <c r="V128" s="823">
        <f t="shared" si="32"/>
        <v>0</v>
      </c>
      <c r="W128" s="822">
        <f t="shared" si="33"/>
        <v>0</v>
      </c>
      <c r="X128" s="823">
        <f t="shared" si="34"/>
        <v>0</v>
      </c>
      <c r="Y128" s="432">
        <f t="shared" si="35"/>
        <v>0</v>
      </c>
      <c r="Z128" s="570">
        <f t="shared" si="36"/>
        <v>0</v>
      </c>
      <c r="AA128" s="23">
        <f>'t1'!M126</f>
        <v>0</v>
      </c>
      <c r="AC128" s="253"/>
      <c r="AD128" s="254"/>
      <c r="AE128" s="253"/>
      <c r="AF128" s="254"/>
      <c r="AG128" s="253"/>
      <c r="AH128" s="254"/>
      <c r="AI128" s="253"/>
      <c r="AJ128" s="254"/>
      <c r="AK128" s="253"/>
      <c r="AL128" s="254"/>
      <c r="AM128" s="253"/>
      <c r="AN128" s="254"/>
      <c r="AO128" s="253"/>
      <c r="AP128" s="254"/>
      <c r="AQ128" s="253"/>
      <c r="AR128" s="254"/>
      <c r="AS128" s="253"/>
      <c r="AT128" s="254"/>
      <c r="AU128" s="253"/>
      <c r="AV128" s="254"/>
      <c r="AW128" s="253"/>
      <c r="AX128" s="254"/>
      <c r="AY128" s="432">
        <f t="shared" si="37"/>
        <v>0</v>
      </c>
      <c r="AZ128" s="570">
        <f t="shared" si="38"/>
        <v>0</v>
      </c>
      <c r="BA128" s="23">
        <f>'t1'!AR126</f>
        <v>0</v>
      </c>
    </row>
    <row r="129" spans="1:53" ht="14.25" customHeight="1" x14ac:dyDescent="0.2">
      <c r="A129" s="144" t="str">
        <f>'t1'!A127</f>
        <v>RUOLO SOCIOSANITARIO - ASSISTENTE SOCIALE E.Q.</v>
      </c>
      <c r="B129" s="206" t="str">
        <f>'t1'!B127</f>
        <v>KEQASC</v>
      </c>
      <c r="C129" s="822">
        <f t="shared" si="39"/>
        <v>0</v>
      </c>
      <c r="D129" s="823">
        <f t="shared" si="40"/>
        <v>0</v>
      </c>
      <c r="E129" s="822">
        <f t="shared" si="41"/>
        <v>0</v>
      </c>
      <c r="F129" s="823">
        <f t="shared" si="42"/>
        <v>0</v>
      </c>
      <c r="G129" s="822">
        <f t="shared" si="29"/>
        <v>0</v>
      </c>
      <c r="H129" s="823">
        <f t="shared" si="30"/>
        <v>0</v>
      </c>
      <c r="I129" s="822">
        <f t="shared" si="43"/>
        <v>0</v>
      </c>
      <c r="J129" s="823">
        <f t="shared" si="44"/>
        <v>0</v>
      </c>
      <c r="K129" s="822">
        <f t="shared" si="45"/>
        <v>0</v>
      </c>
      <c r="L129" s="823">
        <f t="shared" si="46"/>
        <v>0</v>
      </c>
      <c r="M129" s="822">
        <f t="shared" si="47"/>
        <v>0</v>
      </c>
      <c r="N129" s="823">
        <f t="shared" si="48"/>
        <v>0</v>
      </c>
      <c r="O129" s="822">
        <f t="shared" si="49"/>
        <v>0</v>
      </c>
      <c r="P129" s="823">
        <f t="shared" si="50"/>
        <v>0</v>
      </c>
      <c r="Q129" s="822">
        <f t="shared" si="51"/>
        <v>0</v>
      </c>
      <c r="R129" s="823">
        <f t="shared" si="52"/>
        <v>0</v>
      </c>
      <c r="S129" s="822">
        <f t="shared" si="53"/>
        <v>0</v>
      </c>
      <c r="T129" s="823">
        <f t="shared" si="54"/>
        <v>0</v>
      </c>
      <c r="U129" s="822">
        <f t="shared" si="31"/>
        <v>0</v>
      </c>
      <c r="V129" s="823">
        <f t="shared" si="32"/>
        <v>0</v>
      </c>
      <c r="W129" s="822">
        <f t="shared" si="33"/>
        <v>0</v>
      </c>
      <c r="X129" s="823">
        <f t="shared" si="34"/>
        <v>0</v>
      </c>
      <c r="Y129" s="432">
        <f t="shared" si="35"/>
        <v>0</v>
      </c>
      <c r="Z129" s="570">
        <f t="shared" si="36"/>
        <v>0</v>
      </c>
      <c r="AA129" s="23">
        <f>'t1'!M127</f>
        <v>0</v>
      </c>
      <c r="AC129" s="253"/>
      <c r="AD129" s="254"/>
      <c r="AE129" s="253"/>
      <c r="AF129" s="254"/>
      <c r="AG129" s="253"/>
      <c r="AH129" s="254"/>
      <c r="AI129" s="253"/>
      <c r="AJ129" s="254"/>
      <c r="AK129" s="253"/>
      <c r="AL129" s="254"/>
      <c r="AM129" s="253"/>
      <c r="AN129" s="254"/>
      <c r="AO129" s="253"/>
      <c r="AP129" s="254"/>
      <c r="AQ129" s="253"/>
      <c r="AR129" s="254"/>
      <c r="AS129" s="253"/>
      <c r="AT129" s="254"/>
      <c r="AU129" s="253"/>
      <c r="AV129" s="254"/>
      <c r="AW129" s="253"/>
      <c r="AX129" s="254"/>
      <c r="AY129" s="432">
        <f t="shared" si="37"/>
        <v>0</v>
      </c>
      <c r="AZ129" s="570">
        <f t="shared" si="38"/>
        <v>0</v>
      </c>
      <c r="BA129" s="23">
        <f>'t1'!AR127</f>
        <v>0</v>
      </c>
    </row>
    <row r="130" spans="1:53" ht="14.25" customHeight="1" x14ac:dyDescent="0.2">
      <c r="A130" s="144" t="str">
        <f>'t1'!A128</f>
        <v>RUOLO SOCIOSANITARIO - ASSIST. SOC. SENIOR ESAURIMENTO E.Q.</v>
      </c>
      <c r="B130" s="206" t="str">
        <f>'t1'!B128</f>
        <v>KEQSCE</v>
      </c>
      <c r="C130" s="822">
        <f t="shared" si="39"/>
        <v>0</v>
      </c>
      <c r="D130" s="823">
        <f t="shared" si="40"/>
        <v>0</v>
      </c>
      <c r="E130" s="822">
        <f t="shared" si="41"/>
        <v>0</v>
      </c>
      <c r="F130" s="823">
        <f t="shared" si="42"/>
        <v>0</v>
      </c>
      <c r="G130" s="822">
        <f t="shared" si="29"/>
        <v>0</v>
      </c>
      <c r="H130" s="823">
        <f t="shared" si="30"/>
        <v>0</v>
      </c>
      <c r="I130" s="822">
        <f t="shared" si="43"/>
        <v>0</v>
      </c>
      <c r="J130" s="823">
        <f t="shared" si="44"/>
        <v>0</v>
      </c>
      <c r="K130" s="822">
        <f t="shared" si="45"/>
        <v>0</v>
      </c>
      <c r="L130" s="823">
        <f t="shared" si="46"/>
        <v>0</v>
      </c>
      <c r="M130" s="822">
        <f t="shared" si="47"/>
        <v>0</v>
      </c>
      <c r="N130" s="823">
        <f t="shared" si="48"/>
        <v>0</v>
      </c>
      <c r="O130" s="822">
        <f t="shared" si="49"/>
        <v>0</v>
      </c>
      <c r="P130" s="823">
        <f t="shared" si="50"/>
        <v>0</v>
      </c>
      <c r="Q130" s="822">
        <f t="shared" si="51"/>
        <v>0</v>
      </c>
      <c r="R130" s="823">
        <f t="shared" si="52"/>
        <v>0</v>
      </c>
      <c r="S130" s="822">
        <f t="shared" si="53"/>
        <v>0</v>
      </c>
      <c r="T130" s="823">
        <f t="shared" si="54"/>
        <v>0</v>
      </c>
      <c r="U130" s="822">
        <f t="shared" si="31"/>
        <v>0</v>
      </c>
      <c r="V130" s="823">
        <f t="shared" si="32"/>
        <v>0</v>
      </c>
      <c r="W130" s="822">
        <f t="shared" si="33"/>
        <v>0</v>
      </c>
      <c r="X130" s="823">
        <f t="shared" si="34"/>
        <v>0</v>
      </c>
      <c r="Y130" s="432">
        <f t="shared" si="35"/>
        <v>0</v>
      </c>
      <c r="Z130" s="570">
        <f t="shared" si="36"/>
        <v>0</v>
      </c>
      <c r="AA130" s="23">
        <f>'t1'!M128</f>
        <v>0</v>
      </c>
      <c r="AC130" s="253"/>
      <c r="AD130" s="254"/>
      <c r="AE130" s="253"/>
      <c r="AF130" s="254"/>
      <c r="AG130" s="253"/>
      <c r="AH130" s="254"/>
      <c r="AI130" s="253"/>
      <c r="AJ130" s="254"/>
      <c r="AK130" s="253"/>
      <c r="AL130" s="254"/>
      <c r="AM130" s="253"/>
      <c r="AN130" s="254"/>
      <c r="AO130" s="253"/>
      <c r="AP130" s="254"/>
      <c r="AQ130" s="253"/>
      <c r="AR130" s="254"/>
      <c r="AS130" s="253"/>
      <c r="AT130" s="254"/>
      <c r="AU130" s="253"/>
      <c r="AV130" s="254"/>
      <c r="AW130" s="253"/>
      <c r="AX130" s="254"/>
      <c r="AY130" s="432">
        <f t="shared" si="37"/>
        <v>0</v>
      </c>
      <c r="AZ130" s="570">
        <f t="shared" si="38"/>
        <v>0</v>
      </c>
      <c r="BA130" s="23">
        <f>'t1'!AR128</f>
        <v>0</v>
      </c>
    </row>
    <row r="131" spans="1:53" ht="14.25" customHeight="1" x14ac:dyDescent="0.2">
      <c r="A131" s="144" t="str">
        <f>'t1'!A129</f>
        <v>RUOLO PROFESSIONALE - SPECIALISTA DELLA COMUNIC. ISTIT. E.Q.</v>
      </c>
      <c r="B131" s="206" t="str">
        <f>'t1'!B129</f>
        <v>PEQ871</v>
      </c>
      <c r="C131" s="822">
        <f t="shared" si="39"/>
        <v>0</v>
      </c>
      <c r="D131" s="823">
        <f t="shared" si="40"/>
        <v>0</v>
      </c>
      <c r="E131" s="822">
        <f t="shared" si="41"/>
        <v>0</v>
      </c>
      <c r="F131" s="823">
        <f t="shared" si="42"/>
        <v>0</v>
      </c>
      <c r="G131" s="822">
        <f t="shared" si="29"/>
        <v>0</v>
      </c>
      <c r="H131" s="823">
        <f t="shared" si="30"/>
        <v>0</v>
      </c>
      <c r="I131" s="822">
        <f t="shared" si="43"/>
        <v>0</v>
      </c>
      <c r="J131" s="823">
        <f t="shared" si="44"/>
        <v>0</v>
      </c>
      <c r="K131" s="822">
        <f t="shared" si="45"/>
        <v>0</v>
      </c>
      <c r="L131" s="823">
        <f t="shared" si="46"/>
        <v>0</v>
      </c>
      <c r="M131" s="822">
        <f t="shared" si="47"/>
        <v>0</v>
      </c>
      <c r="N131" s="823">
        <f t="shared" si="48"/>
        <v>0</v>
      </c>
      <c r="O131" s="822">
        <f t="shared" si="49"/>
        <v>0</v>
      </c>
      <c r="P131" s="823">
        <f t="shared" si="50"/>
        <v>0</v>
      </c>
      <c r="Q131" s="822">
        <f t="shared" si="51"/>
        <v>0</v>
      </c>
      <c r="R131" s="823">
        <f t="shared" si="52"/>
        <v>0</v>
      </c>
      <c r="S131" s="822">
        <f t="shared" si="53"/>
        <v>0</v>
      </c>
      <c r="T131" s="823">
        <f t="shared" si="54"/>
        <v>0</v>
      </c>
      <c r="U131" s="822">
        <f t="shared" si="31"/>
        <v>0</v>
      </c>
      <c r="V131" s="823">
        <f t="shared" si="32"/>
        <v>0</v>
      </c>
      <c r="W131" s="822">
        <f t="shared" si="33"/>
        <v>0</v>
      </c>
      <c r="X131" s="823">
        <f t="shared" si="34"/>
        <v>0</v>
      </c>
      <c r="Y131" s="432">
        <f t="shared" si="35"/>
        <v>0</v>
      </c>
      <c r="Z131" s="570">
        <f t="shared" si="36"/>
        <v>0</v>
      </c>
      <c r="AA131" s="23">
        <f>'t1'!M129</f>
        <v>0</v>
      </c>
      <c r="AC131" s="253"/>
      <c r="AD131" s="254"/>
      <c r="AE131" s="253"/>
      <c r="AF131" s="254"/>
      <c r="AG131" s="253"/>
      <c r="AH131" s="254"/>
      <c r="AI131" s="253"/>
      <c r="AJ131" s="254"/>
      <c r="AK131" s="253"/>
      <c r="AL131" s="254"/>
      <c r="AM131" s="253"/>
      <c r="AN131" s="254"/>
      <c r="AO131" s="253"/>
      <c r="AP131" s="254"/>
      <c r="AQ131" s="253"/>
      <c r="AR131" s="254"/>
      <c r="AS131" s="253"/>
      <c r="AT131" s="254"/>
      <c r="AU131" s="253"/>
      <c r="AV131" s="254"/>
      <c r="AW131" s="253"/>
      <c r="AX131" s="254"/>
      <c r="AY131" s="432">
        <f t="shared" si="37"/>
        <v>0</v>
      </c>
      <c r="AZ131" s="570">
        <f t="shared" si="38"/>
        <v>0</v>
      </c>
      <c r="BA131" s="23">
        <f>'t1'!AR129</f>
        <v>0</v>
      </c>
    </row>
    <row r="132" spans="1:53" ht="14.25" customHeight="1" x14ac:dyDescent="0.2">
      <c r="A132" s="144" t="str">
        <f>'t1'!A130</f>
        <v>RUOLO PROFESSIONALE - SPECIALISTA RAPPORTI CON I MEDIA E.Q.</v>
      </c>
      <c r="B132" s="206" t="str">
        <f>'t1'!B130</f>
        <v>PEQ872</v>
      </c>
      <c r="C132" s="822">
        <f t="shared" si="39"/>
        <v>0</v>
      </c>
      <c r="D132" s="823">
        <f t="shared" si="40"/>
        <v>0</v>
      </c>
      <c r="E132" s="822">
        <f t="shared" si="41"/>
        <v>0</v>
      </c>
      <c r="F132" s="823">
        <f t="shared" si="42"/>
        <v>0</v>
      </c>
      <c r="G132" s="822">
        <f t="shared" si="29"/>
        <v>0</v>
      </c>
      <c r="H132" s="823">
        <f t="shared" si="30"/>
        <v>0</v>
      </c>
      <c r="I132" s="822">
        <f t="shared" si="43"/>
        <v>0</v>
      </c>
      <c r="J132" s="823">
        <f t="shared" si="44"/>
        <v>0</v>
      </c>
      <c r="K132" s="822">
        <f t="shared" si="45"/>
        <v>0</v>
      </c>
      <c r="L132" s="823">
        <f t="shared" si="46"/>
        <v>0</v>
      </c>
      <c r="M132" s="822">
        <f t="shared" si="47"/>
        <v>0</v>
      </c>
      <c r="N132" s="823">
        <f t="shared" si="48"/>
        <v>0</v>
      </c>
      <c r="O132" s="822">
        <f t="shared" si="49"/>
        <v>0</v>
      </c>
      <c r="P132" s="823">
        <f t="shared" si="50"/>
        <v>0</v>
      </c>
      <c r="Q132" s="822">
        <f t="shared" si="51"/>
        <v>0</v>
      </c>
      <c r="R132" s="823">
        <f t="shared" si="52"/>
        <v>0</v>
      </c>
      <c r="S132" s="822">
        <f t="shared" si="53"/>
        <v>0</v>
      </c>
      <c r="T132" s="823">
        <f t="shared" si="54"/>
        <v>0</v>
      </c>
      <c r="U132" s="822">
        <f t="shared" si="31"/>
        <v>0</v>
      </c>
      <c r="V132" s="823">
        <f t="shared" si="32"/>
        <v>0</v>
      </c>
      <c r="W132" s="822">
        <f t="shared" si="33"/>
        <v>0</v>
      </c>
      <c r="X132" s="823">
        <f t="shared" si="34"/>
        <v>0</v>
      </c>
      <c r="Y132" s="432">
        <f t="shared" si="35"/>
        <v>0</v>
      </c>
      <c r="Z132" s="570">
        <f t="shared" si="36"/>
        <v>0</v>
      </c>
      <c r="AA132" s="23">
        <f>'t1'!M130</f>
        <v>0</v>
      </c>
      <c r="AC132" s="253"/>
      <c r="AD132" s="254"/>
      <c r="AE132" s="253"/>
      <c r="AF132" s="254"/>
      <c r="AG132" s="253"/>
      <c r="AH132" s="254"/>
      <c r="AI132" s="253"/>
      <c r="AJ132" s="254"/>
      <c r="AK132" s="253"/>
      <c r="AL132" s="254"/>
      <c r="AM132" s="253"/>
      <c r="AN132" s="254"/>
      <c r="AO132" s="253"/>
      <c r="AP132" s="254"/>
      <c r="AQ132" s="253"/>
      <c r="AR132" s="254"/>
      <c r="AS132" s="253"/>
      <c r="AT132" s="254"/>
      <c r="AU132" s="253"/>
      <c r="AV132" s="254"/>
      <c r="AW132" s="253"/>
      <c r="AX132" s="254"/>
      <c r="AY132" s="432">
        <f t="shared" si="37"/>
        <v>0</v>
      </c>
      <c r="AZ132" s="570">
        <f t="shared" si="38"/>
        <v>0</v>
      </c>
      <c r="BA132" s="23">
        <f>'t1'!AR130</f>
        <v>0</v>
      </c>
    </row>
    <row r="133" spans="1:53" ht="14.25" customHeight="1" x14ac:dyDescent="0.2">
      <c r="A133" s="144" t="str">
        <f>'t1'!A131</f>
        <v>RUOLO PROFESSIONALE - ASSISTENTE RELIGIOSO E.Q.</v>
      </c>
      <c r="B133" s="206" t="str">
        <f>'t1'!B131</f>
        <v>PEQ006</v>
      </c>
      <c r="C133" s="822">
        <f t="shared" ref="C133:F137" si="55">ROUND(AC133,0)</f>
        <v>0</v>
      </c>
      <c r="D133" s="823">
        <f t="shared" si="55"/>
        <v>0</v>
      </c>
      <c r="E133" s="822">
        <f t="shared" si="55"/>
        <v>0</v>
      </c>
      <c r="F133" s="823">
        <f t="shared" si="55"/>
        <v>0</v>
      </c>
      <c r="G133" s="822">
        <f t="shared" si="29"/>
        <v>0</v>
      </c>
      <c r="H133" s="823">
        <f t="shared" si="30"/>
        <v>0</v>
      </c>
      <c r="I133" s="822">
        <f t="shared" ref="I133:N137" si="56">ROUND(AI133,0)</f>
        <v>0</v>
      </c>
      <c r="J133" s="823">
        <f t="shared" si="56"/>
        <v>0</v>
      </c>
      <c r="K133" s="822">
        <f t="shared" si="56"/>
        <v>0</v>
      </c>
      <c r="L133" s="823">
        <f t="shared" si="56"/>
        <v>0</v>
      </c>
      <c r="M133" s="822">
        <f t="shared" si="56"/>
        <v>0</v>
      </c>
      <c r="N133" s="823">
        <f t="shared" si="56"/>
        <v>0</v>
      </c>
      <c r="O133" s="822">
        <f t="shared" si="49"/>
        <v>0</v>
      </c>
      <c r="P133" s="823">
        <f t="shared" si="50"/>
        <v>0</v>
      </c>
      <c r="Q133" s="822">
        <f t="shared" si="51"/>
        <v>0</v>
      </c>
      <c r="R133" s="823">
        <f t="shared" si="52"/>
        <v>0</v>
      </c>
      <c r="S133" s="822">
        <f t="shared" si="53"/>
        <v>0</v>
      </c>
      <c r="T133" s="823">
        <f t="shared" si="54"/>
        <v>0</v>
      </c>
      <c r="U133" s="822">
        <f t="shared" si="31"/>
        <v>0</v>
      </c>
      <c r="V133" s="823">
        <f t="shared" si="32"/>
        <v>0</v>
      </c>
      <c r="W133" s="822">
        <f t="shared" si="33"/>
        <v>0</v>
      </c>
      <c r="X133" s="823">
        <f t="shared" si="34"/>
        <v>0</v>
      </c>
      <c r="Y133" s="432">
        <f t="shared" si="35"/>
        <v>0</v>
      </c>
      <c r="Z133" s="570">
        <f t="shared" si="36"/>
        <v>0</v>
      </c>
      <c r="AA133" s="23">
        <f>'t1'!M131</f>
        <v>0</v>
      </c>
      <c r="AC133" s="253"/>
      <c r="AD133" s="254"/>
      <c r="AE133" s="253"/>
      <c r="AF133" s="254"/>
      <c r="AG133" s="253"/>
      <c r="AH133" s="254"/>
      <c r="AI133" s="253"/>
      <c r="AJ133" s="254"/>
      <c r="AK133" s="253"/>
      <c r="AL133" s="254"/>
      <c r="AM133" s="253"/>
      <c r="AN133" s="254"/>
      <c r="AO133" s="253"/>
      <c r="AP133" s="254"/>
      <c r="AQ133" s="253"/>
      <c r="AR133" s="254"/>
      <c r="AS133" s="253"/>
      <c r="AT133" s="254"/>
      <c r="AU133" s="253"/>
      <c r="AV133" s="254"/>
      <c r="AW133" s="253"/>
      <c r="AX133" s="254"/>
      <c r="AY133" s="432">
        <f t="shared" si="37"/>
        <v>0</v>
      </c>
      <c r="AZ133" s="570">
        <f t="shared" si="38"/>
        <v>0</v>
      </c>
      <c r="BA133" s="23">
        <f>'t1'!AR131</f>
        <v>0</v>
      </c>
    </row>
    <row r="134" spans="1:53" ht="14.25" customHeight="1" x14ac:dyDescent="0.2">
      <c r="A134" s="144" t="str">
        <f>'t1'!A132</f>
        <v>RUOLO TECNICO - COLLABORATORE TECNICO PROFESSIONALE E.Q.</v>
      </c>
      <c r="B134" s="206" t="str">
        <f>'t1'!B132</f>
        <v>TEQ027</v>
      </c>
      <c r="C134" s="822">
        <f t="shared" si="55"/>
        <v>0</v>
      </c>
      <c r="D134" s="823">
        <f t="shared" si="55"/>
        <v>0</v>
      </c>
      <c r="E134" s="822">
        <f t="shared" si="55"/>
        <v>0</v>
      </c>
      <c r="F134" s="823">
        <f t="shared" si="55"/>
        <v>0</v>
      </c>
      <c r="G134" s="822">
        <f t="shared" si="29"/>
        <v>0</v>
      </c>
      <c r="H134" s="823">
        <f t="shared" si="30"/>
        <v>0</v>
      </c>
      <c r="I134" s="822">
        <f t="shared" si="56"/>
        <v>0</v>
      </c>
      <c r="J134" s="823">
        <f t="shared" si="56"/>
        <v>0</v>
      </c>
      <c r="K134" s="822">
        <f t="shared" si="56"/>
        <v>0</v>
      </c>
      <c r="L134" s="823">
        <f t="shared" si="56"/>
        <v>0</v>
      </c>
      <c r="M134" s="822">
        <f t="shared" si="56"/>
        <v>0</v>
      </c>
      <c r="N134" s="823">
        <f t="shared" si="56"/>
        <v>0</v>
      </c>
      <c r="O134" s="822">
        <f t="shared" si="49"/>
        <v>0</v>
      </c>
      <c r="P134" s="823">
        <f t="shared" si="50"/>
        <v>0</v>
      </c>
      <c r="Q134" s="822">
        <f t="shared" si="51"/>
        <v>0</v>
      </c>
      <c r="R134" s="823">
        <f t="shared" si="52"/>
        <v>0</v>
      </c>
      <c r="S134" s="822">
        <f t="shared" si="53"/>
        <v>0</v>
      </c>
      <c r="T134" s="823">
        <f t="shared" si="54"/>
        <v>0</v>
      </c>
      <c r="U134" s="822">
        <f t="shared" si="31"/>
        <v>0</v>
      </c>
      <c r="V134" s="823">
        <f t="shared" si="32"/>
        <v>0</v>
      </c>
      <c r="W134" s="822">
        <f t="shared" si="33"/>
        <v>0</v>
      </c>
      <c r="X134" s="823">
        <f t="shared" si="34"/>
        <v>0</v>
      </c>
      <c r="Y134" s="432">
        <f t="shared" si="35"/>
        <v>0</v>
      </c>
      <c r="Z134" s="570">
        <f t="shared" si="36"/>
        <v>0</v>
      </c>
      <c r="AA134" s="23">
        <f>'t1'!M132</f>
        <v>0</v>
      </c>
      <c r="AC134" s="253"/>
      <c r="AD134" s="254"/>
      <c r="AE134" s="253"/>
      <c r="AF134" s="254"/>
      <c r="AG134" s="253"/>
      <c r="AH134" s="254"/>
      <c r="AI134" s="253"/>
      <c r="AJ134" s="254"/>
      <c r="AK134" s="253"/>
      <c r="AL134" s="254"/>
      <c r="AM134" s="253"/>
      <c r="AN134" s="254"/>
      <c r="AO134" s="253"/>
      <c r="AP134" s="254"/>
      <c r="AQ134" s="253"/>
      <c r="AR134" s="254"/>
      <c r="AS134" s="253"/>
      <c r="AT134" s="254"/>
      <c r="AU134" s="253"/>
      <c r="AV134" s="254"/>
      <c r="AW134" s="253"/>
      <c r="AX134" s="254"/>
      <c r="AY134" s="432">
        <f t="shared" si="37"/>
        <v>0</v>
      </c>
      <c r="AZ134" s="570">
        <f t="shared" si="38"/>
        <v>0</v>
      </c>
      <c r="BA134" s="23">
        <f>'t1'!AR132</f>
        <v>0</v>
      </c>
    </row>
    <row r="135" spans="1:53" ht="14.25" customHeight="1" x14ac:dyDescent="0.2">
      <c r="A135" s="144" t="str">
        <f>'t1'!A133</f>
        <v>RUOLO TECNICO - COLLAB. TEC. PROF. SENIOR A ESAURIMENTO E.Q.</v>
      </c>
      <c r="B135" s="206" t="str">
        <f>'t1'!B133</f>
        <v>TEQCTS</v>
      </c>
      <c r="C135" s="822">
        <f t="shared" si="55"/>
        <v>0</v>
      </c>
      <c r="D135" s="823">
        <f t="shared" si="55"/>
        <v>0</v>
      </c>
      <c r="E135" s="822">
        <f t="shared" si="55"/>
        <v>0</v>
      </c>
      <c r="F135" s="823">
        <f t="shared" si="55"/>
        <v>0</v>
      </c>
      <c r="G135" s="822">
        <f t="shared" si="29"/>
        <v>0</v>
      </c>
      <c r="H135" s="823">
        <f t="shared" si="30"/>
        <v>0</v>
      </c>
      <c r="I135" s="822">
        <f t="shared" si="56"/>
        <v>0</v>
      </c>
      <c r="J135" s="823">
        <f t="shared" si="56"/>
        <v>0</v>
      </c>
      <c r="K135" s="822">
        <f t="shared" si="56"/>
        <v>0</v>
      </c>
      <c r="L135" s="823">
        <f t="shared" si="56"/>
        <v>0</v>
      </c>
      <c r="M135" s="822">
        <f t="shared" si="56"/>
        <v>0</v>
      </c>
      <c r="N135" s="823">
        <f t="shared" si="56"/>
        <v>0</v>
      </c>
      <c r="O135" s="822">
        <f t="shared" si="49"/>
        <v>0</v>
      </c>
      <c r="P135" s="823">
        <f t="shared" si="50"/>
        <v>0</v>
      </c>
      <c r="Q135" s="822">
        <f t="shared" si="51"/>
        <v>0</v>
      </c>
      <c r="R135" s="823">
        <f t="shared" si="52"/>
        <v>0</v>
      </c>
      <c r="S135" s="822">
        <f t="shared" si="53"/>
        <v>0</v>
      </c>
      <c r="T135" s="823">
        <f t="shared" si="54"/>
        <v>0</v>
      </c>
      <c r="U135" s="822">
        <f t="shared" si="31"/>
        <v>0</v>
      </c>
      <c r="V135" s="823">
        <f t="shared" si="32"/>
        <v>0</v>
      </c>
      <c r="W135" s="822">
        <f t="shared" si="33"/>
        <v>0</v>
      </c>
      <c r="X135" s="823">
        <f t="shared" si="34"/>
        <v>0</v>
      </c>
      <c r="Y135" s="432">
        <f t="shared" si="35"/>
        <v>0</v>
      </c>
      <c r="Z135" s="570">
        <f t="shared" si="36"/>
        <v>0</v>
      </c>
      <c r="AA135" s="23">
        <f>'t1'!M133</f>
        <v>0</v>
      </c>
      <c r="AC135" s="253"/>
      <c r="AD135" s="254"/>
      <c r="AE135" s="253"/>
      <c r="AF135" s="254"/>
      <c r="AG135" s="253"/>
      <c r="AH135" s="254"/>
      <c r="AI135" s="253"/>
      <c r="AJ135" s="254"/>
      <c r="AK135" s="253"/>
      <c r="AL135" s="254"/>
      <c r="AM135" s="253"/>
      <c r="AN135" s="254"/>
      <c r="AO135" s="253"/>
      <c r="AP135" s="254"/>
      <c r="AQ135" s="253"/>
      <c r="AR135" s="254"/>
      <c r="AS135" s="253"/>
      <c r="AT135" s="254"/>
      <c r="AU135" s="253"/>
      <c r="AV135" s="254"/>
      <c r="AW135" s="253"/>
      <c r="AX135" s="254"/>
      <c r="AY135" s="432">
        <f t="shared" si="37"/>
        <v>0</v>
      </c>
      <c r="AZ135" s="570">
        <f t="shared" si="38"/>
        <v>0</v>
      </c>
      <c r="BA135" s="23">
        <f>'t1'!AR133</f>
        <v>0</v>
      </c>
    </row>
    <row r="136" spans="1:53" ht="14.25" customHeight="1" x14ac:dyDescent="0.2">
      <c r="A136" s="144" t="str">
        <f>'t1'!A134</f>
        <v>RUOLO AMMINISTRATIVO - COLLAB. AMMINISTRATIVO PROFESS. E.Q.</v>
      </c>
      <c r="B136" s="206" t="str">
        <f>'t1'!B134</f>
        <v>AEQ029</v>
      </c>
      <c r="C136" s="822">
        <f t="shared" si="55"/>
        <v>0</v>
      </c>
      <c r="D136" s="823">
        <f t="shared" si="55"/>
        <v>0</v>
      </c>
      <c r="E136" s="822">
        <f t="shared" si="55"/>
        <v>0</v>
      </c>
      <c r="F136" s="823">
        <f t="shared" si="55"/>
        <v>0</v>
      </c>
      <c r="G136" s="822">
        <f t="shared" ref="G136:G169" si="57">ROUND(AG136,0)</f>
        <v>0</v>
      </c>
      <c r="H136" s="823">
        <f t="shared" ref="H136:H169" si="58">ROUND(AH136,0)</f>
        <v>0</v>
      </c>
      <c r="I136" s="822">
        <f t="shared" si="56"/>
        <v>0</v>
      </c>
      <c r="J136" s="823">
        <f t="shared" si="56"/>
        <v>0</v>
      </c>
      <c r="K136" s="822">
        <f t="shared" si="56"/>
        <v>0</v>
      </c>
      <c r="L136" s="823">
        <f t="shared" si="56"/>
        <v>0</v>
      </c>
      <c r="M136" s="822">
        <f t="shared" si="56"/>
        <v>0</v>
      </c>
      <c r="N136" s="823">
        <f t="shared" si="56"/>
        <v>0</v>
      </c>
      <c r="O136" s="822">
        <f t="shared" si="49"/>
        <v>0</v>
      </c>
      <c r="P136" s="823">
        <f t="shared" si="50"/>
        <v>0</v>
      </c>
      <c r="Q136" s="822">
        <f t="shared" si="51"/>
        <v>0</v>
      </c>
      <c r="R136" s="823">
        <f t="shared" si="52"/>
        <v>0</v>
      </c>
      <c r="S136" s="822">
        <f t="shared" si="53"/>
        <v>0</v>
      </c>
      <c r="T136" s="823">
        <f t="shared" si="54"/>
        <v>0</v>
      </c>
      <c r="U136" s="822">
        <f t="shared" ref="U136:U159" si="59">ROUND(AU136,0)</f>
        <v>0</v>
      </c>
      <c r="V136" s="823">
        <f t="shared" ref="V136:V159" si="60">ROUND(AV136,0)</f>
        <v>0</v>
      </c>
      <c r="W136" s="822">
        <f t="shared" ref="W136:W159" si="61">ROUND(AW136,0)</f>
        <v>0</v>
      </c>
      <c r="X136" s="823">
        <f t="shared" ref="X136:X159" si="62">ROUND(AX136,0)</f>
        <v>0</v>
      </c>
      <c r="Y136" s="432">
        <f t="shared" si="35"/>
        <v>0</v>
      </c>
      <c r="Z136" s="570">
        <f t="shared" si="36"/>
        <v>0</v>
      </c>
      <c r="AA136" s="23">
        <f>'t1'!M134</f>
        <v>0</v>
      </c>
      <c r="AC136" s="253"/>
      <c r="AD136" s="254"/>
      <c r="AE136" s="253"/>
      <c r="AF136" s="254"/>
      <c r="AG136" s="253"/>
      <c r="AH136" s="254"/>
      <c r="AI136" s="253"/>
      <c r="AJ136" s="254"/>
      <c r="AK136" s="253"/>
      <c r="AL136" s="254"/>
      <c r="AM136" s="253"/>
      <c r="AN136" s="254"/>
      <c r="AO136" s="253"/>
      <c r="AP136" s="254"/>
      <c r="AQ136" s="253"/>
      <c r="AR136" s="254"/>
      <c r="AS136" s="253"/>
      <c r="AT136" s="254"/>
      <c r="AU136" s="253"/>
      <c r="AV136" s="254"/>
      <c r="AW136" s="253"/>
      <c r="AX136" s="254"/>
      <c r="AY136" s="432">
        <f t="shared" si="37"/>
        <v>0</v>
      </c>
      <c r="AZ136" s="570">
        <f t="shared" si="38"/>
        <v>0</v>
      </c>
      <c r="BA136" s="23">
        <f>'t1'!AR134</f>
        <v>0</v>
      </c>
    </row>
    <row r="137" spans="1:53" ht="14.25" customHeight="1" x14ac:dyDescent="0.2">
      <c r="A137" s="144" t="str">
        <f>'t1'!A135</f>
        <v>RUOLO AMM.VO - COLLAB. AMM.VO PROF. SENIOR ESAURIMENTO E.Q.</v>
      </c>
      <c r="B137" s="206" t="str">
        <f>'t1'!B135</f>
        <v>AEQCAS</v>
      </c>
      <c r="C137" s="822">
        <f t="shared" si="55"/>
        <v>0</v>
      </c>
      <c r="D137" s="823">
        <f t="shared" si="55"/>
        <v>0</v>
      </c>
      <c r="E137" s="822">
        <f t="shared" si="55"/>
        <v>0</v>
      </c>
      <c r="F137" s="823">
        <f t="shared" si="55"/>
        <v>0</v>
      </c>
      <c r="G137" s="822">
        <f t="shared" si="57"/>
        <v>0</v>
      </c>
      <c r="H137" s="823">
        <f t="shared" si="58"/>
        <v>0</v>
      </c>
      <c r="I137" s="822">
        <f t="shared" si="56"/>
        <v>0</v>
      </c>
      <c r="J137" s="823">
        <f t="shared" si="56"/>
        <v>0</v>
      </c>
      <c r="K137" s="822">
        <f t="shared" si="56"/>
        <v>0</v>
      </c>
      <c r="L137" s="823">
        <f t="shared" si="56"/>
        <v>0</v>
      </c>
      <c r="M137" s="822">
        <f t="shared" si="56"/>
        <v>0</v>
      </c>
      <c r="N137" s="823">
        <f t="shared" si="56"/>
        <v>0</v>
      </c>
      <c r="O137" s="822">
        <f t="shared" si="49"/>
        <v>0</v>
      </c>
      <c r="P137" s="823">
        <f t="shared" si="50"/>
        <v>0</v>
      </c>
      <c r="Q137" s="822">
        <f t="shared" si="51"/>
        <v>0</v>
      </c>
      <c r="R137" s="823">
        <f t="shared" si="52"/>
        <v>0</v>
      </c>
      <c r="S137" s="822">
        <f t="shared" si="53"/>
        <v>0</v>
      </c>
      <c r="T137" s="823">
        <f t="shared" si="54"/>
        <v>0</v>
      </c>
      <c r="U137" s="822">
        <f t="shared" si="59"/>
        <v>0</v>
      </c>
      <c r="V137" s="823">
        <f t="shared" si="60"/>
        <v>0</v>
      </c>
      <c r="W137" s="822">
        <f t="shared" si="61"/>
        <v>0</v>
      </c>
      <c r="X137" s="823">
        <f t="shared" si="62"/>
        <v>0</v>
      </c>
      <c r="Y137" s="432">
        <f t="shared" ref="Y137:Y169" si="63">SUM(C137,E137,I137,K137,M137,O137,Q137,S137,U137,W137)</f>
        <v>0</v>
      </c>
      <c r="Z137" s="570">
        <f t="shared" ref="Z137:Z169" si="64">SUM(D137,F137,J137,L137,N137,P137,R137,T137,V137,X137)</f>
        <v>0</v>
      </c>
      <c r="AA137" s="23">
        <f>'t1'!M135</f>
        <v>0</v>
      </c>
      <c r="AC137" s="253"/>
      <c r="AD137" s="254"/>
      <c r="AE137" s="253"/>
      <c r="AF137" s="254"/>
      <c r="AG137" s="253"/>
      <c r="AH137" s="254"/>
      <c r="AI137" s="253"/>
      <c r="AJ137" s="254"/>
      <c r="AK137" s="253"/>
      <c r="AL137" s="254"/>
      <c r="AM137" s="253"/>
      <c r="AN137" s="254"/>
      <c r="AO137" s="253"/>
      <c r="AP137" s="254"/>
      <c r="AQ137" s="253"/>
      <c r="AR137" s="254"/>
      <c r="AS137" s="253"/>
      <c r="AT137" s="254"/>
      <c r="AU137" s="253"/>
      <c r="AV137" s="254"/>
      <c r="AW137" s="253"/>
      <c r="AX137" s="254"/>
      <c r="AY137" s="432">
        <f t="shared" ref="AY137:AY169" si="65">SUM(AC137,AE137,AG137,AI137,AK137,AM137,AO137,AQ137,AS137,AU137,AW137)</f>
        <v>0</v>
      </c>
      <c r="AZ137" s="570">
        <f t="shared" ref="AZ137:AZ169" si="66">SUM(AD137,AF137,AH137,AJ137,AL137,AN137,AP137,AR137,AT137,AV137,AX137)</f>
        <v>0</v>
      </c>
      <c r="BA137" s="23">
        <f>'t1'!AR135</f>
        <v>0</v>
      </c>
    </row>
    <row r="138" spans="1:53" ht="14.25" customHeight="1" x14ac:dyDescent="0.2">
      <c r="A138" s="144" t="str">
        <f>'t1'!A136</f>
        <v>RUOLO SANITARIO - PROF. SANITARIE INFERMIERISTICHE</v>
      </c>
      <c r="B138" s="206" t="str">
        <f>'t1'!B136</f>
        <v>SPFINF</v>
      </c>
      <c r="C138" s="822">
        <f t="shared" si="39"/>
        <v>0</v>
      </c>
      <c r="D138" s="823">
        <f t="shared" si="40"/>
        <v>0</v>
      </c>
      <c r="E138" s="822">
        <f t="shared" si="41"/>
        <v>0</v>
      </c>
      <c r="F138" s="823">
        <f t="shared" si="42"/>
        <v>0</v>
      </c>
      <c r="G138" s="822">
        <f t="shared" si="57"/>
        <v>0</v>
      </c>
      <c r="H138" s="823">
        <f t="shared" si="58"/>
        <v>0</v>
      </c>
      <c r="I138" s="822">
        <f t="shared" si="43"/>
        <v>0</v>
      </c>
      <c r="J138" s="823">
        <f t="shared" si="44"/>
        <v>0</v>
      </c>
      <c r="K138" s="822">
        <f t="shared" si="45"/>
        <v>0</v>
      </c>
      <c r="L138" s="823">
        <f t="shared" si="46"/>
        <v>0</v>
      </c>
      <c r="M138" s="822">
        <f t="shared" si="47"/>
        <v>0</v>
      </c>
      <c r="N138" s="823">
        <f t="shared" si="48"/>
        <v>0</v>
      </c>
      <c r="O138" s="822">
        <f t="shared" si="49"/>
        <v>0</v>
      </c>
      <c r="P138" s="823">
        <f t="shared" si="50"/>
        <v>0</v>
      </c>
      <c r="Q138" s="822">
        <f t="shared" si="51"/>
        <v>0</v>
      </c>
      <c r="R138" s="823">
        <f t="shared" si="52"/>
        <v>0</v>
      </c>
      <c r="S138" s="822">
        <f t="shared" si="53"/>
        <v>0</v>
      </c>
      <c r="T138" s="823">
        <f t="shared" si="54"/>
        <v>0</v>
      </c>
      <c r="U138" s="822">
        <f t="shared" si="59"/>
        <v>0</v>
      </c>
      <c r="V138" s="823">
        <f t="shared" si="60"/>
        <v>0</v>
      </c>
      <c r="W138" s="822">
        <f t="shared" si="61"/>
        <v>0</v>
      </c>
      <c r="X138" s="823">
        <f t="shared" si="62"/>
        <v>0</v>
      </c>
      <c r="Y138" s="432">
        <f t="shared" si="63"/>
        <v>0</v>
      </c>
      <c r="Z138" s="570">
        <f t="shared" si="64"/>
        <v>0</v>
      </c>
      <c r="AA138" s="23">
        <f>'t1'!M136</f>
        <v>0</v>
      </c>
      <c r="AC138" s="253"/>
      <c r="AD138" s="254"/>
      <c r="AE138" s="253"/>
      <c r="AF138" s="254"/>
      <c r="AG138" s="253"/>
      <c r="AH138" s="254"/>
      <c r="AI138" s="253"/>
      <c r="AJ138" s="254"/>
      <c r="AK138" s="253"/>
      <c r="AL138" s="254"/>
      <c r="AM138" s="253"/>
      <c r="AN138" s="254"/>
      <c r="AO138" s="253"/>
      <c r="AP138" s="254"/>
      <c r="AQ138" s="253"/>
      <c r="AR138" s="254"/>
      <c r="AS138" s="253"/>
      <c r="AT138" s="254"/>
      <c r="AU138" s="253"/>
      <c r="AV138" s="254"/>
      <c r="AW138" s="253"/>
      <c r="AX138" s="254"/>
      <c r="AY138" s="432">
        <f t="shared" si="65"/>
        <v>0</v>
      </c>
      <c r="AZ138" s="570">
        <f t="shared" si="66"/>
        <v>0</v>
      </c>
      <c r="BA138" s="23">
        <f>'t1'!AR136</f>
        <v>0</v>
      </c>
    </row>
    <row r="139" spans="1:53" ht="14.25" customHeight="1" x14ac:dyDescent="0.2">
      <c r="A139" s="144" t="str">
        <f>'t1'!A137</f>
        <v>RUOLO SANITARIO - PROF. SANITARIA OSTETRICA</v>
      </c>
      <c r="B139" s="206" t="str">
        <f>'t1'!B137</f>
        <v>SPFOST</v>
      </c>
      <c r="C139" s="822">
        <f t="shared" si="39"/>
        <v>0</v>
      </c>
      <c r="D139" s="823">
        <f t="shared" si="40"/>
        <v>0</v>
      </c>
      <c r="E139" s="822">
        <f t="shared" si="41"/>
        <v>0</v>
      </c>
      <c r="F139" s="823">
        <f t="shared" si="42"/>
        <v>0</v>
      </c>
      <c r="G139" s="822">
        <f t="shared" si="57"/>
        <v>0</v>
      </c>
      <c r="H139" s="823">
        <f t="shared" si="58"/>
        <v>0</v>
      </c>
      <c r="I139" s="822">
        <f t="shared" si="43"/>
        <v>0</v>
      </c>
      <c r="J139" s="823">
        <f t="shared" si="44"/>
        <v>0</v>
      </c>
      <c r="K139" s="822">
        <f t="shared" si="45"/>
        <v>0</v>
      </c>
      <c r="L139" s="823">
        <f t="shared" si="46"/>
        <v>0</v>
      </c>
      <c r="M139" s="822">
        <f t="shared" si="47"/>
        <v>0</v>
      </c>
      <c r="N139" s="823">
        <f t="shared" si="48"/>
        <v>0</v>
      </c>
      <c r="O139" s="822">
        <f t="shared" si="49"/>
        <v>0</v>
      </c>
      <c r="P139" s="823">
        <f t="shared" si="50"/>
        <v>0</v>
      </c>
      <c r="Q139" s="822">
        <f t="shared" si="51"/>
        <v>0</v>
      </c>
      <c r="R139" s="823">
        <f t="shared" si="52"/>
        <v>0</v>
      </c>
      <c r="S139" s="822">
        <f t="shared" si="53"/>
        <v>0</v>
      </c>
      <c r="T139" s="823">
        <f t="shared" si="54"/>
        <v>0</v>
      </c>
      <c r="U139" s="822">
        <f t="shared" si="59"/>
        <v>0</v>
      </c>
      <c r="V139" s="823">
        <f t="shared" si="60"/>
        <v>0</v>
      </c>
      <c r="W139" s="822">
        <f t="shared" si="61"/>
        <v>0</v>
      </c>
      <c r="X139" s="823">
        <f t="shared" si="62"/>
        <v>0</v>
      </c>
      <c r="Y139" s="432">
        <f t="shared" si="63"/>
        <v>0</v>
      </c>
      <c r="Z139" s="570">
        <f t="shared" si="64"/>
        <v>0</v>
      </c>
      <c r="AA139" s="23">
        <f>'t1'!M137</f>
        <v>0</v>
      </c>
      <c r="AC139" s="253"/>
      <c r="AD139" s="254"/>
      <c r="AE139" s="253"/>
      <c r="AF139" s="254"/>
      <c r="AG139" s="253"/>
      <c r="AH139" s="254"/>
      <c r="AI139" s="253"/>
      <c r="AJ139" s="254"/>
      <c r="AK139" s="253"/>
      <c r="AL139" s="254"/>
      <c r="AM139" s="253"/>
      <c r="AN139" s="254"/>
      <c r="AO139" s="253"/>
      <c r="AP139" s="254"/>
      <c r="AQ139" s="253"/>
      <c r="AR139" s="254"/>
      <c r="AS139" s="253"/>
      <c r="AT139" s="254"/>
      <c r="AU139" s="253"/>
      <c r="AV139" s="254"/>
      <c r="AW139" s="253"/>
      <c r="AX139" s="254"/>
      <c r="AY139" s="432">
        <f t="shared" si="65"/>
        <v>0</v>
      </c>
      <c r="AZ139" s="570">
        <f t="shared" si="66"/>
        <v>0</v>
      </c>
      <c r="BA139" s="23">
        <f>'t1'!AR137</f>
        <v>0</v>
      </c>
    </row>
    <row r="140" spans="1:53" ht="14.25" customHeight="1" x14ac:dyDescent="0.2">
      <c r="A140" s="144" t="str">
        <f>'t1'!A138</f>
        <v>RUOLO SANITARIO - PROFESSIONI TECNICO SANITARIE</v>
      </c>
      <c r="B140" s="206" t="str">
        <f>'t1'!B138</f>
        <v>SPFTCN</v>
      </c>
      <c r="C140" s="822">
        <f t="shared" si="39"/>
        <v>0</v>
      </c>
      <c r="D140" s="823">
        <f t="shared" si="40"/>
        <v>0</v>
      </c>
      <c r="E140" s="822">
        <f t="shared" si="41"/>
        <v>0</v>
      </c>
      <c r="F140" s="823">
        <f t="shared" si="42"/>
        <v>0</v>
      </c>
      <c r="G140" s="822">
        <f t="shared" si="57"/>
        <v>0</v>
      </c>
      <c r="H140" s="823">
        <f t="shared" si="58"/>
        <v>0</v>
      </c>
      <c r="I140" s="822">
        <f t="shared" si="43"/>
        <v>0</v>
      </c>
      <c r="J140" s="823">
        <f t="shared" si="44"/>
        <v>0</v>
      </c>
      <c r="K140" s="822">
        <f t="shared" si="45"/>
        <v>0</v>
      </c>
      <c r="L140" s="823">
        <f t="shared" si="46"/>
        <v>0</v>
      </c>
      <c r="M140" s="822">
        <f t="shared" si="47"/>
        <v>0</v>
      </c>
      <c r="N140" s="823">
        <f t="shared" si="48"/>
        <v>0</v>
      </c>
      <c r="O140" s="822">
        <f t="shared" si="49"/>
        <v>0</v>
      </c>
      <c r="P140" s="823">
        <f t="shared" si="50"/>
        <v>0</v>
      </c>
      <c r="Q140" s="822">
        <f t="shared" si="51"/>
        <v>0</v>
      </c>
      <c r="R140" s="823">
        <f t="shared" si="52"/>
        <v>0</v>
      </c>
      <c r="S140" s="822">
        <f t="shared" si="53"/>
        <v>0</v>
      </c>
      <c r="T140" s="823">
        <f t="shared" si="54"/>
        <v>0</v>
      </c>
      <c r="U140" s="822">
        <f t="shared" si="59"/>
        <v>0</v>
      </c>
      <c r="V140" s="823">
        <f t="shared" si="60"/>
        <v>0</v>
      </c>
      <c r="W140" s="822">
        <f t="shared" si="61"/>
        <v>0</v>
      </c>
      <c r="X140" s="823">
        <f t="shared" si="62"/>
        <v>0</v>
      </c>
      <c r="Y140" s="432">
        <f t="shared" si="63"/>
        <v>0</v>
      </c>
      <c r="Z140" s="570">
        <f t="shared" si="64"/>
        <v>0</v>
      </c>
      <c r="AA140" s="23">
        <f>'t1'!M138</f>
        <v>0</v>
      </c>
      <c r="AC140" s="253"/>
      <c r="AD140" s="254"/>
      <c r="AE140" s="253"/>
      <c r="AF140" s="254"/>
      <c r="AG140" s="253"/>
      <c r="AH140" s="254"/>
      <c r="AI140" s="253"/>
      <c r="AJ140" s="254"/>
      <c r="AK140" s="253"/>
      <c r="AL140" s="254"/>
      <c r="AM140" s="253"/>
      <c r="AN140" s="254"/>
      <c r="AO140" s="253"/>
      <c r="AP140" s="254"/>
      <c r="AQ140" s="253"/>
      <c r="AR140" s="254"/>
      <c r="AS140" s="253"/>
      <c r="AT140" s="254"/>
      <c r="AU140" s="253"/>
      <c r="AV140" s="254"/>
      <c r="AW140" s="253"/>
      <c r="AX140" s="254"/>
      <c r="AY140" s="432">
        <f t="shared" si="65"/>
        <v>0</v>
      </c>
      <c r="AZ140" s="570">
        <f t="shared" si="66"/>
        <v>0</v>
      </c>
      <c r="BA140" s="23">
        <f>'t1'!AR138</f>
        <v>0</v>
      </c>
    </row>
    <row r="141" spans="1:53" ht="14.25" customHeight="1" x14ac:dyDescent="0.2">
      <c r="A141" s="144" t="str">
        <f>'t1'!A139</f>
        <v>RUOLO SANITARIO - PROF. SANITARIE DELLA RIABILITAZIONE</v>
      </c>
      <c r="B141" s="206" t="str">
        <f>'t1'!B139</f>
        <v>SPFRAB</v>
      </c>
      <c r="C141" s="822">
        <f t="shared" si="39"/>
        <v>0</v>
      </c>
      <c r="D141" s="823">
        <f t="shared" si="40"/>
        <v>0</v>
      </c>
      <c r="E141" s="822">
        <f t="shared" si="41"/>
        <v>0</v>
      </c>
      <c r="F141" s="823">
        <f t="shared" si="42"/>
        <v>0</v>
      </c>
      <c r="G141" s="822">
        <f t="shared" si="57"/>
        <v>0</v>
      </c>
      <c r="H141" s="823">
        <f t="shared" si="58"/>
        <v>0</v>
      </c>
      <c r="I141" s="822">
        <f t="shared" si="43"/>
        <v>0</v>
      </c>
      <c r="J141" s="823">
        <f t="shared" si="44"/>
        <v>0</v>
      </c>
      <c r="K141" s="822">
        <f t="shared" si="45"/>
        <v>0</v>
      </c>
      <c r="L141" s="823">
        <f t="shared" si="46"/>
        <v>0</v>
      </c>
      <c r="M141" s="822">
        <f t="shared" si="47"/>
        <v>0</v>
      </c>
      <c r="N141" s="823">
        <f t="shared" si="48"/>
        <v>0</v>
      </c>
      <c r="O141" s="822">
        <f t="shared" si="49"/>
        <v>0</v>
      </c>
      <c r="P141" s="823">
        <f t="shared" si="50"/>
        <v>0</v>
      </c>
      <c r="Q141" s="822">
        <f t="shared" si="51"/>
        <v>0</v>
      </c>
      <c r="R141" s="823">
        <f t="shared" si="52"/>
        <v>0</v>
      </c>
      <c r="S141" s="822">
        <f t="shared" si="53"/>
        <v>0</v>
      </c>
      <c r="T141" s="823">
        <f t="shared" si="54"/>
        <v>0</v>
      </c>
      <c r="U141" s="822">
        <f t="shared" si="59"/>
        <v>0</v>
      </c>
      <c r="V141" s="823">
        <f t="shared" si="60"/>
        <v>0</v>
      </c>
      <c r="W141" s="822">
        <f t="shared" si="61"/>
        <v>0</v>
      </c>
      <c r="X141" s="823">
        <f t="shared" si="62"/>
        <v>0</v>
      </c>
      <c r="Y141" s="432">
        <f t="shared" si="63"/>
        <v>0</v>
      </c>
      <c r="Z141" s="570">
        <f t="shared" si="64"/>
        <v>0</v>
      </c>
      <c r="AA141" s="23">
        <f>'t1'!M139</f>
        <v>0</v>
      </c>
      <c r="AC141" s="253"/>
      <c r="AD141" s="254"/>
      <c r="AE141" s="253"/>
      <c r="AF141" s="254"/>
      <c r="AG141" s="253"/>
      <c r="AH141" s="254"/>
      <c r="AI141" s="253"/>
      <c r="AJ141" s="254"/>
      <c r="AK141" s="253"/>
      <c r="AL141" s="254"/>
      <c r="AM141" s="253"/>
      <c r="AN141" s="254"/>
      <c r="AO141" s="253"/>
      <c r="AP141" s="254"/>
      <c r="AQ141" s="253"/>
      <c r="AR141" s="254"/>
      <c r="AS141" s="253"/>
      <c r="AT141" s="254"/>
      <c r="AU141" s="253"/>
      <c r="AV141" s="254"/>
      <c r="AW141" s="253"/>
      <c r="AX141" s="254"/>
      <c r="AY141" s="432">
        <f t="shared" si="65"/>
        <v>0</v>
      </c>
      <c r="AZ141" s="570">
        <f t="shared" si="66"/>
        <v>0</v>
      </c>
      <c r="BA141" s="23">
        <f>'t1'!AR139</f>
        <v>0</v>
      </c>
    </row>
    <row r="142" spans="1:53" ht="14.25" customHeight="1" x14ac:dyDescent="0.2">
      <c r="A142" s="144" t="str">
        <f>'t1'!A140</f>
        <v>RUOLO SANITARIO - PROF. SANITARIE DELLA PREVENZIONE</v>
      </c>
      <c r="B142" s="206" t="str">
        <f>'t1'!B140</f>
        <v>SPFPRV</v>
      </c>
      <c r="C142" s="822">
        <f t="shared" ref="C142:C159" si="67">ROUND(AC142,0)</f>
        <v>0</v>
      </c>
      <c r="D142" s="823">
        <f t="shared" ref="D142:D159" si="68">ROUND(AD142,0)</f>
        <v>0</v>
      </c>
      <c r="E142" s="822">
        <f t="shared" ref="E142:E159" si="69">ROUND(AE142,0)</f>
        <v>0</v>
      </c>
      <c r="F142" s="823">
        <f t="shared" ref="F142:F159" si="70">ROUND(AF142,0)</f>
        <v>0</v>
      </c>
      <c r="G142" s="822">
        <f t="shared" si="57"/>
        <v>0</v>
      </c>
      <c r="H142" s="823">
        <f t="shared" si="58"/>
        <v>0</v>
      </c>
      <c r="I142" s="822">
        <f t="shared" ref="I142:I159" si="71">ROUND(AI142,0)</f>
        <v>0</v>
      </c>
      <c r="J142" s="823">
        <f t="shared" ref="J142:J159" si="72">ROUND(AJ142,0)</f>
        <v>0</v>
      </c>
      <c r="K142" s="822">
        <f t="shared" ref="K142:K159" si="73">ROUND(AK142,0)</f>
        <v>0</v>
      </c>
      <c r="L142" s="823">
        <f t="shared" ref="L142:L159" si="74">ROUND(AL142,0)</f>
        <v>0</v>
      </c>
      <c r="M142" s="822">
        <f t="shared" ref="M142:M159" si="75">ROUND(AM142,0)</f>
        <v>0</v>
      </c>
      <c r="N142" s="823">
        <f t="shared" ref="N142:N159" si="76">ROUND(AN142,0)</f>
        <v>0</v>
      </c>
      <c r="O142" s="822">
        <f t="shared" ref="O142:O159" si="77">ROUND(AO142,0)</f>
        <v>0</v>
      </c>
      <c r="P142" s="823">
        <f t="shared" ref="P142:P159" si="78">ROUND(AP142,0)</f>
        <v>0</v>
      </c>
      <c r="Q142" s="822">
        <f t="shared" ref="Q142:Q159" si="79">ROUND(AQ142,0)</f>
        <v>0</v>
      </c>
      <c r="R142" s="823">
        <f t="shared" ref="R142:R159" si="80">ROUND(AR142,0)</f>
        <v>0</v>
      </c>
      <c r="S142" s="822">
        <f t="shared" ref="S142:S159" si="81">ROUND(AS142,0)</f>
        <v>0</v>
      </c>
      <c r="T142" s="823">
        <f t="shared" ref="T142:T159" si="82">ROUND(AT142,0)</f>
        <v>0</v>
      </c>
      <c r="U142" s="822">
        <f t="shared" si="59"/>
        <v>0</v>
      </c>
      <c r="V142" s="823">
        <f t="shared" si="60"/>
        <v>0</v>
      </c>
      <c r="W142" s="822">
        <f t="shared" si="61"/>
        <v>0</v>
      </c>
      <c r="X142" s="823">
        <f t="shared" si="62"/>
        <v>0</v>
      </c>
      <c r="Y142" s="432">
        <f t="shared" si="63"/>
        <v>0</v>
      </c>
      <c r="Z142" s="570">
        <f t="shared" si="64"/>
        <v>0</v>
      </c>
      <c r="AA142" s="23">
        <f>'t1'!M140</f>
        <v>0</v>
      </c>
      <c r="AC142" s="253"/>
      <c r="AD142" s="254"/>
      <c r="AE142" s="253"/>
      <c r="AF142" s="254"/>
      <c r="AG142" s="253"/>
      <c r="AH142" s="254"/>
      <c r="AI142" s="253"/>
      <c r="AJ142" s="254"/>
      <c r="AK142" s="253"/>
      <c r="AL142" s="254"/>
      <c r="AM142" s="253"/>
      <c r="AN142" s="254"/>
      <c r="AO142" s="253"/>
      <c r="AP142" s="254"/>
      <c r="AQ142" s="253"/>
      <c r="AR142" s="254"/>
      <c r="AS142" s="253"/>
      <c r="AT142" s="254"/>
      <c r="AU142" s="253"/>
      <c r="AV142" s="254"/>
      <c r="AW142" s="253"/>
      <c r="AX142" s="254"/>
      <c r="AY142" s="432">
        <f t="shared" si="65"/>
        <v>0</v>
      </c>
      <c r="AZ142" s="570">
        <f t="shared" si="66"/>
        <v>0</v>
      </c>
      <c r="BA142" s="23">
        <f>'t1'!AR140</f>
        <v>0</v>
      </c>
    </row>
    <row r="143" spans="1:53" ht="14.25" customHeight="1" x14ac:dyDescent="0.2">
      <c r="A143" s="144" t="str">
        <f>'t1'!A141</f>
        <v>RUOLO SANITARIO - PROF. SAN. INFERMIER. SENIOR A ESAURIMENTO</v>
      </c>
      <c r="B143" s="206" t="str">
        <f>'t1'!B141</f>
        <v>SPFINE</v>
      </c>
      <c r="C143" s="822">
        <f t="shared" si="67"/>
        <v>0</v>
      </c>
      <c r="D143" s="823">
        <f t="shared" si="68"/>
        <v>0</v>
      </c>
      <c r="E143" s="822">
        <f t="shared" si="69"/>
        <v>0</v>
      </c>
      <c r="F143" s="823">
        <f t="shared" si="70"/>
        <v>0</v>
      </c>
      <c r="G143" s="822">
        <f t="shared" si="57"/>
        <v>0</v>
      </c>
      <c r="H143" s="823">
        <f t="shared" si="58"/>
        <v>0</v>
      </c>
      <c r="I143" s="822">
        <f t="shared" si="71"/>
        <v>0</v>
      </c>
      <c r="J143" s="823">
        <f t="shared" si="72"/>
        <v>0</v>
      </c>
      <c r="K143" s="822">
        <f t="shared" si="73"/>
        <v>0</v>
      </c>
      <c r="L143" s="823">
        <f t="shared" si="74"/>
        <v>0</v>
      </c>
      <c r="M143" s="822">
        <f t="shared" si="75"/>
        <v>0</v>
      </c>
      <c r="N143" s="823">
        <f t="shared" si="76"/>
        <v>0</v>
      </c>
      <c r="O143" s="822">
        <f t="shared" si="77"/>
        <v>0</v>
      </c>
      <c r="P143" s="823">
        <f t="shared" si="78"/>
        <v>0</v>
      </c>
      <c r="Q143" s="822">
        <f t="shared" si="79"/>
        <v>0</v>
      </c>
      <c r="R143" s="823">
        <f t="shared" si="80"/>
        <v>0</v>
      </c>
      <c r="S143" s="822">
        <f t="shared" si="81"/>
        <v>0</v>
      </c>
      <c r="T143" s="823">
        <f t="shared" si="82"/>
        <v>0</v>
      </c>
      <c r="U143" s="822">
        <f t="shared" si="59"/>
        <v>0</v>
      </c>
      <c r="V143" s="823">
        <f t="shared" si="60"/>
        <v>0</v>
      </c>
      <c r="W143" s="822">
        <f t="shared" si="61"/>
        <v>0</v>
      </c>
      <c r="X143" s="823">
        <f t="shared" si="62"/>
        <v>0</v>
      </c>
      <c r="Y143" s="432">
        <f t="shared" si="63"/>
        <v>0</v>
      </c>
      <c r="Z143" s="570">
        <f t="shared" si="64"/>
        <v>0</v>
      </c>
      <c r="AA143" s="23">
        <f>'t1'!M141</f>
        <v>0</v>
      </c>
      <c r="AC143" s="253"/>
      <c r="AD143" s="254"/>
      <c r="AE143" s="253"/>
      <c r="AF143" s="254"/>
      <c r="AG143" s="253"/>
      <c r="AH143" s="254"/>
      <c r="AI143" s="253"/>
      <c r="AJ143" s="254"/>
      <c r="AK143" s="253"/>
      <c r="AL143" s="254"/>
      <c r="AM143" s="253"/>
      <c r="AN143" s="254"/>
      <c r="AO143" s="253"/>
      <c r="AP143" s="254"/>
      <c r="AQ143" s="253"/>
      <c r="AR143" s="254"/>
      <c r="AS143" s="253"/>
      <c r="AT143" s="254"/>
      <c r="AU143" s="253"/>
      <c r="AV143" s="254"/>
      <c r="AW143" s="253"/>
      <c r="AX143" s="254"/>
      <c r="AY143" s="432">
        <f t="shared" si="65"/>
        <v>0</v>
      </c>
      <c r="AZ143" s="570">
        <f t="shared" si="66"/>
        <v>0</v>
      </c>
      <c r="BA143" s="23">
        <f>'t1'!AR141</f>
        <v>0</v>
      </c>
    </row>
    <row r="144" spans="1:53" ht="14.25" customHeight="1" x14ac:dyDescent="0.2">
      <c r="A144" s="144" t="str">
        <f>'t1'!A142</f>
        <v>RUOLO SANITARIO - ALTRI PROFILI SANIT. SENIOR A ESAURIMENTO</v>
      </c>
      <c r="B144" s="206" t="str">
        <f>'t1'!B142</f>
        <v>SPFASE</v>
      </c>
      <c r="C144" s="822">
        <f t="shared" si="67"/>
        <v>0</v>
      </c>
      <c r="D144" s="823">
        <f t="shared" si="68"/>
        <v>0</v>
      </c>
      <c r="E144" s="822">
        <f t="shared" si="69"/>
        <v>0</v>
      </c>
      <c r="F144" s="823">
        <f t="shared" si="70"/>
        <v>0</v>
      </c>
      <c r="G144" s="822">
        <f t="shared" si="57"/>
        <v>0</v>
      </c>
      <c r="H144" s="823">
        <f t="shared" si="58"/>
        <v>0</v>
      </c>
      <c r="I144" s="822">
        <f t="shared" si="71"/>
        <v>0</v>
      </c>
      <c r="J144" s="823">
        <f t="shared" si="72"/>
        <v>0</v>
      </c>
      <c r="K144" s="822">
        <f t="shared" si="73"/>
        <v>0</v>
      </c>
      <c r="L144" s="823">
        <f t="shared" si="74"/>
        <v>0</v>
      </c>
      <c r="M144" s="822">
        <f t="shared" si="75"/>
        <v>0</v>
      </c>
      <c r="N144" s="823">
        <f t="shared" si="76"/>
        <v>0</v>
      </c>
      <c r="O144" s="822">
        <f t="shared" si="77"/>
        <v>0</v>
      </c>
      <c r="P144" s="823">
        <f t="shared" si="78"/>
        <v>0</v>
      </c>
      <c r="Q144" s="822">
        <f t="shared" si="79"/>
        <v>0</v>
      </c>
      <c r="R144" s="823">
        <f t="shared" si="80"/>
        <v>0</v>
      </c>
      <c r="S144" s="822">
        <f t="shared" si="81"/>
        <v>0</v>
      </c>
      <c r="T144" s="823">
        <f t="shared" si="82"/>
        <v>0</v>
      </c>
      <c r="U144" s="822">
        <f t="shared" si="59"/>
        <v>0</v>
      </c>
      <c r="V144" s="823">
        <f t="shared" si="60"/>
        <v>0</v>
      </c>
      <c r="W144" s="822">
        <f t="shared" si="61"/>
        <v>0</v>
      </c>
      <c r="X144" s="823">
        <f t="shared" si="62"/>
        <v>0</v>
      </c>
      <c r="Y144" s="432">
        <f t="shared" si="63"/>
        <v>0</v>
      </c>
      <c r="Z144" s="570">
        <f t="shared" si="64"/>
        <v>0</v>
      </c>
      <c r="AA144" s="23">
        <f>'t1'!M142</f>
        <v>0</v>
      </c>
      <c r="AC144" s="253"/>
      <c r="AD144" s="254"/>
      <c r="AE144" s="253"/>
      <c r="AF144" s="254"/>
      <c r="AG144" s="253"/>
      <c r="AH144" s="254"/>
      <c r="AI144" s="253"/>
      <c r="AJ144" s="254"/>
      <c r="AK144" s="253"/>
      <c r="AL144" s="254"/>
      <c r="AM144" s="253"/>
      <c r="AN144" s="254"/>
      <c r="AO144" s="253"/>
      <c r="AP144" s="254"/>
      <c r="AQ144" s="253"/>
      <c r="AR144" s="254"/>
      <c r="AS144" s="253"/>
      <c r="AT144" s="254"/>
      <c r="AU144" s="253"/>
      <c r="AV144" s="254"/>
      <c r="AW144" s="253"/>
      <c r="AX144" s="254"/>
      <c r="AY144" s="432">
        <f t="shared" si="65"/>
        <v>0</v>
      </c>
      <c r="AZ144" s="570">
        <f t="shared" si="66"/>
        <v>0</v>
      </c>
      <c r="BA144" s="23">
        <f>'t1'!AR142</f>
        <v>0</v>
      </c>
    </row>
    <row r="145" spans="1:53" ht="14.25" customHeight="1" x14ac:dyDescent="0.2">
      <c r="A145" s="144" t="str">
        <f>'t1'!A143</f>
        <v>RUOLO SOCIOSANITARIO - ASSISTENTE SOCIALE</v>
      </c>
      <c r="B145" s="206" t="str">
        <f>'t1'!B143</f>
        <v>KPFASC</v>
      </c>
      <c r="C145" s="822">
        <f t="shared" si="67"/>
        <v>0</v>
      </c>
      <c r="D145" s="823">
        <f t="shared" si="68"/>
        <v>0</v>
      </c>
      <c r="E145" s="822">
        <f t="shared" si="69"/>
        <v>0</v>
      </c>
      <c r="F145" s="823">
        <f t="shared" si="70"/>
        <v>0</v>
      </c>
      <c r="G145" s="822">
        <f t="shared" si="57"/>
        <v>0</v>
      </c>
      <c r="H145" s="823">
        <f t="shared" si="58"/>
        <v>0</v>
      </c>
      <c r="I145" s="822">
        <f t="shared" si="71"/>
        <v>0</v>
      </c>
      <c r="J145" s="823">
        <f t="shared" si="72"/>
        <v>0</v>
      </c>
      <c r="K145" s="822">
        <f t="shared" si="73"/>
        <v>0</v>
      </c>
      <c r="L145" s="823">
        <f t="shared" si="74"/>
        <v>0</v>
      </c>
      <c r="M145" s="822">
        <f t="shared" si="75"/>
        <v>0</v>
      </c>
      <c r="N145" s="823">
        <f t="shared" si="76"/>
        <v>0</v>
      </c>
      <c r="O145" s="822">
        <f t="shared" si="77"/>
        <v>0</v>
      </c>
      <c r="P145" s="823">
        <f t="shared" si="78"/>
        <v>0</v>
      </c>
      <c r="Q145" s="822">
        <f t="shared" si="79"/>
        <v>0</v>
      </c>
      <c r="R145" s="823">
        <f t="shared" si="80"/>
        <v>0</v>
      </c>
      <c r="S145" s="822">
        <f t="shared" si="81"/>
        <v>0</v>
      </c>
      <c r="T145" s="823">
        <f t="shared" si="82"/>
        <v>0</v>
      </c>
      <c r="U145" s="822">
        <f t="shared" si="59"/>
        <v>0</v>
      </c>
      <c r="V145" s="823">
        <f t="shared" si="60"/>
        <v>0</v>
      </c>
      <c r="W145" s="822">
        <f t="shared" si="61"/>
        <v>0</v>
      </c>
      <c r="X145" s="823">
        <f t="shared" si="62"/>
        <v>0</v>
      </c>
      <c r="Y145" s="432">
        <f t="shared" si="63"/>
        <v>0</v>
      </c>
      <c r="Z145" s="570">
        <f t="shared" si="64"/>
        <v>0</v>
      </c>
      <c r="AA145" s="23">
        <f>'t1'!M143</f>
        <v>0</v>
      </c>
      <c r="AC145" s="253"/>
      <c r="AD145" s="254"/>
      <c r="AE145" s="253"/>
      <c r="AF145" s="254"/>
      <c r="AG145" s="253"/>
      <c r="AH145" s="254"/>
      <c r="AI145" s="253"/>
      <c r="AJ145" s="254"/>
      <c r="AK145" s="253"/>
      <c r="AL145" s="254"/>
      <c r="AM145" s="253"/>
      <c r="AN145" s="254"/>
      <c r="AO145" s="253"/>
      <c r="AP145" s="254"/>
      <c r="AQ145" s="253"/>
      <c r="AR145" s="254"/>
      <c r="AS145" s="253"/>
      <c r="AT145" s="254"/>
      <c r="AU145" s="253"/>
      <c r="AV145" s="254"/>
      <c r="AW145" s="253"/>
      <c r="AX145" s="254"/>
      <c r="AY145" s="432">
        <f t="shared" si="65"/>
        <v>0</v>
      </c>
      <c r="AZ145" s="570">
        <f t="shared" si="66"/>
        <v>0</v>
      </c>
      <c r="BA145" s="23">
        <f>'t1'!AR143</f>
        <v>0</v>
      </c>
    </row>
    <row r="146" spans="1:53" ht="14.25" customHeight="1" x14ac:dyDescent="0.2">
      <c r="A146" s="144" t="str">
        <f>'t1'!A144</f>
        <v>RUOLO SOCIOSANITARIO - ASSISTENTE SOC. SENIOR AD ESAURIMENTO</v>
      </c>
      <c r="B146" s="206" t="str">
        <f>'t1'!B144</f>
        <v>KPFSCE</v>
      </c>
      <c r="C146" s="822">
        <f t="shared" si="67"/>
        <v>0</v>
      </c>
      <c r="D146" s="823">
        <f t="shared" si="68"/>
        <v>0</v>
      </c>
      <c r="E146" s="822">
        <f t="shared" si="69"/>
        <v>0</v>
      </c>
      <c r="F146" s="823">
        <f t="shared" si="70"/>
        <v>0</v>
      </c>
      <c r="G146" s="822">
        <f t="shared" si="57"/>
        <v>0</v>
      </c>
      <c r="H146" s="823">
        <f t="shared" si="58"/>
        <v>0</v>
      </c>
      <c r="I146" s="822">
        <f t="shared" si="71"/>
        <v>0</v>
      </c>
      <c r="J146" s="823">
        <f t="shared" si="72"/>
        <v>0</v>
      </c>
      <c r="K146" s="822">
        <f t="shared" si="73"/>
        <v>0</v>
      </c>
      <c r="L146" s="823">
        <f t="shared" si="74"/>
        <v>0</v>
      </c>
      <c r="M146" s="822">
        <f t="shared" si="75"/>
        <v>0</v>
      </c>
      <c r="N146" s="823">
        <f t="shared" si="76"/>
        <v>0</v>
      </c>
      <c r="O146" s="822">
        <f t="shared" si="77"/>
        <v>0</v>
      </c>
      <c r="P146" s="823">
        <f t="shared" si="78"/>
        <v>0</v>
      </c>
      <c r="Q146" s="822">
        <f t="shared" si="79"/>
        <v>0</v>
      </c>
      <c r="R146" s="823">
        <f t="shared" si="80"/>
        <v>0</v>
      </c>
      <c r="S146" s="822">
        <f t="shared" si="81"/>
        <v>0</v>
      </c>
      <c r="T146" s="823">
        <f t="shared" si="82"/>
        <v>0</v>
      </c>
      <c r="U146" s="822">
        <f t="shared" si="59"/>
        <v>0</v>
      </c>
      <c r="V146" s="823">
        <f t="shared" si="60"/>
        <v>0</v>
      </c>
      <c r="W146" s="822">
        <f t="shared" si="61"/>
        <v>0</v>
      </c>
      <c r="X146" s="823">
        <f t="shared" si="62"/>
        <v>0</v>
      </c>
      <c r="Y146" s="432">
        <f t="shared" si="63"/>
        <v>0</v>
      </c>
      <c r="Z146" s="570">
        <f t="shared" si="64"/>
        <v>0</v>
      </c>
      <c r="AA146" s="23">
        <f>'t1'!M144</f>
        <v>0</v>
      </c>
      <c r="AC146" s="253"/>
      <c r="AD146" s="254"/>
      <c r="AE146" s="253"/>
      <c r="AF146" s="254"/>
      <c r="AG146" s="253"/>
      <c r="AH146" s="254"/>
      <c r="AI146" s="253"/>
      <c r="AJ146" s="254"/>
      <c r="AK146" s="253"/>
      <c r="AL146" s="254"/>
      <c r="AM146" s="253"/>
      <c r="AN146" s="254"/>
      <c r="AO146" s="253"/>
      <c r="AP146" s="254"/>
      <c r="AQ146" s="253"/>
      <c r="AR146" s="254"/>
      <c r="AS146" s="253"/>
      <c r="AT146" s="254"/>
      <c r="AU146" s="253"/>
      <c r="AV146" s="254"/>
      <c r="AW146" s="253"/>
      <c r="AX146" s="254"/>
      <c r="AY146" s="432">
        <f t="shared" si="65"/>
        <v>0</v>
      </c>
      <c r="AZ146" s="570">
        <f t="shared" si="66"/>
        <v>0</v>
      </c>
      <c r="BA146" s="23">
        <f>'t1'!AR144</f>
        <v>0</v>
      </c>
    </row>
    <row r="147" spans="1:53" ht="14.25" customHeight="1" x14ac:dyDescent="0.2">
      <c r="A147" s="144" t="str">
        <f>'t1'!A145</f>
        <v>RUOLO PROFESSIONALE - SPECIALISTA DELLA COMUNIC. ISTIT.</v>
      </c>
      <c r="B147" s="206" t="str">
        <f>'t1'!B145</f>
        <v>PPF871</v>
      </c>
      <c r="C147" s="822">
        <f t="shared" si="67"/>
        <v>0</v>
      </c>
      <c r="D147" s="823">
        <f t="shared" si="68"/>
        <v>0</v>
      </c>
      <c r="E147" s="822">
        <f t="shared" si="69"/>
        <v>0</v>
      </c>
      <c r="F147" s="823">
        <f t="shared" si="70"/>
        <v>0</v>
      </c>
      <c r="G147" s="822">
        <f t="shared" si="57"/>
        <v>0</v>
      </c>
      <c r="H147" s="823">
        <f t="shared" si="58"/>
        <v>0</v>
      </c>
      <c r="I147" s="822">
        <f t="shared" si="71"/>
        <v>0</v>
      </c>
      <c r="J147" s="823">
        <f t="shared" si="72"/>
        <v>0</v>
      </c>
      <c r="K147" s="822">
        <f t="shared" si="73"/>
        <v>0</v>
      </c>
      <c r="L147" s="823">
        <f t="shared" si="74"/>
        <v>0</v>
      </c>
      <c r="M147" s="822">
        <f t="shared" si="75"/>
        <v>0</v>
      </c>
      <c r="N147" s="823">
        <f t="shared" si="76"/>
        <v>0</v>
      </c>
      <c r="O147" s="822">
        <f t="shared" si="77"/>
        <v>0</v>
      </c>
      <c r="P147" s="823">
        <f t="shared" si="78"/>
        <v>0</v>
      </c>
      <c r="Q147" s="822">
        <f t="shared" si="79"/>
        <v>0</v>
      </c>
      <c r="R147" s="823">
        <f t="shared" si="80"/>
        <v>0</v>
      </c>
      <c r="S147" s="822">
        <f t="shared" si="81"/>
        <v>0</v>
      </c>
      <c r="T147" s="823">
        <f t="shared" si="82"/>
        <v>0</v>
      </c>
      <c r="U147" s="822">
        <f t="shared" si="59"/>
        <v>0</v>
      </c>
      <c r="V147" s="823">
        <f t="shared" si="60"/>
        <v>0</v>
      </c>
      <c r="W147" s="822">
        <f t="shared" si="61"/>
        <v>0</v>
      </c>
      <c r="X147" s="823">
        <f t="shared" si="62"/>
        <v>0</v>
      </c>
      <c r="Y147" s="432">
        <f t="shared" si="63"/>
        <v>0</v>
      </c>
      <c r="Z147" s="570">
        <f t="shared" si="64"/>
        <v>0</v>
      </c>
      <c r="AA147" s="23">
        <f>'t1'!M145</f>
        <v>0</v>
      </c>
      <c r="AC147" s="253"/>
      <c r="AD147" s="254"/>
      <c r="AE147" s="253"/>
      <c r="AF147" s="254"/>
      <c r="AG147" s="253"/>
      <c r="AH147" s="254"/>
      <c r="AI147" s="253"/>
      <c r="AJ147" s="254"/>
      <c r="AK147" s="253"/>
      <c r="AL147" s="254"/>
      <c r="AM147" s="253"/>
      <c r="AN147" s="254"/>
      <c r="AO147" s="253"/>
      <c r="AP147" s="254"/>
      <c r="AQ147" s="253"/>
      <c r="AR147" s="254"/>
      <c r="AS147" s="253"/>
      <c r="AT147" s="254"/>
      <c r="AU147" s="253"/>
      <c r="AV147" s="254"/>
      <c r="AW147" s="253"/>
      <c r="AX147" s="254"/>
      <c r="AY147" s="432">
        <f t="shared" si="65"/>
        <v>0</v>
      </c>
      <c r="AZ147" s="570">
        <f t="shared" si="66"/>
        <v>0</v>
      </c>
      <c r="BA147" s="23">
        <f>'t1'!AR145</f>
        <v>0</v>
      </c>
    </row>
    <row r="148" spans="1:53" ht="14.25" customHeight="1" x14ac:dyDescent="0.2">
      <c r="A148" s="144" t="str">
        <f>'t1'!A146</f>
        <v>RUOLO PROFESSIONALE - SPECIALISTA RAPPORTI CON I MEDIA</v>
      </c>
      <c r="B148" s="206" t="str">
        <f>'t1'!B146</f>
        <v>PPF872</v>
      </c>
      <c r="C148" s="822">
        <f t="shared" si="67"/>
        <v>0</v>
      </c>
      <c r="D148" s="823">
        <f t="shared" si="68"/>
        <v>0</v>
      </c>
      <c r="E148" s="822">
        <f t="shared" si="69"/>
        <v>0</v>
      </c>
      <c r="F148" s="823">
        <f t="shared" si="70"/>
        <v>0</v>
      </c>
      <c r="G148" s="822">
        <f t="shared" si="57"/>
        <v>0</v>
      </c>
      <c r="H148" s="823">
        <f t="shared" si="58"/>
        <v>0</v>
      </c>
      <c r="I148" s="822">
        <f t="shared" si="71"/>
        <v>0</v>
      </c>
      <c r="J148" s="823">
        <f t="shared" si="72"/>
        <v>0</v>
      </c>
      <c r="K148" s="822">
        <f t="shared" si="73"/>
        <v>0</v>
      </c>
      <c r="L148" s="823">
        <f t="shared" si="74"/>
        <v>0</v>
      </c>
      <c r="M148" s="822">
        <f t="shared" si="75"/>
        <v>0</v>
      </c>
      <c r="N148" s="823">
        <f t="shared" si="76"/>
        <v>0</v>
      </c>
      <c r="O148" s="822">
        <f t="shared" si="77"/>
        <v>0</v>
      </c>
      <c r="P148" s="823">
        <f t="shared" si="78"/>
        <v>0</v>
      </c>
      <c r="Q148" s="822">
        <f t="shared" si="79"/>
        <v>0</v>
      </c>
      <c r="R148" s="823">
        <f t="shared" si="80"/>
        <v>0</v>
      </c>
      <c r="S148" s="822">
        <f t="shared" si="81"/>
        <v>0</v>
      </c>
      <c r="T148" s="823">
        <f t="shared" si="82"/>
        <v>0</v>
      </c>
      <c r="U148" s="822">
        <f t="shared" si="59"/>
        <v>0</v>
      </c>
      <c r="V148" s="823">
        <f t="shared" si="60"/>
        <v>0</v>
      </c>
      <c r="W148" s="822">
        <f t="shared" si="61"/>
        <v>0</v>
      </c>
      <c r="X148" s="823">
        <f t="shared" si="62"/>
        <v>0</v>
      </c>
      <c r="Y148" s="432">
        <f t="shared" si="63"/>
        <v>0</v>
      </c>
      <c r="Z148" s="570">
        <f t="shared" si="64"/>
        <v>0</v>
      </c>
      <c r="AA148" s="23">
        <f>'t1'!M146</f>
        <v>0</v>
      </c>
      <c r="AC148" s="253"/>
      <c r="AD148" s="254"/>
      <c r="AE148" s="253"/>
      <c r="AF148" s="254"/>
      <c r="AG148" s="253"/>
      <c r="AH148" s="254"/>
      <c r="AI148" s="253"/>
      <c r="AJ148" s="254"/>
      <c r="AK148" s="253"/>
      <c r="AL148" s="254"/>
      <c r="AM148" s="253"/>
      <c r="AN148" s="254"/>
      <c r="AO148" s="253"/>
      <c r="AP148" s="254"/>
      <c r="AQ148" s="253"/>
      <c r="AR148" s="254"/>
      <c r="AS148" s="253"/>
      <c r="AT148" s="254"/>
      <c r="AU148" s="253"/>
      <c r="AV148" s="254"/>
      <c r="AW148" s="253"/>
      <c r="AX148" s="254"/>
      <c r="AY148" s="432">
        <f t="shared" si="65"/>
        <v>0</v>
      </c>
      <c r="AZ148" s="570">
        <f t="shared" si="66"/>
        <v>0</v>
      </c>
      <c r="BA148" s="23">
        <f>'t1'!AR146</f>
        <v>0</v>
      </c>
    </row>
    <row r="149" spans="1:53" ht="14.25" customHeight="1" x14ac:dyDescent="0.2">
      <c r="A149" s="144" t="str">
        <f>'t1'!A147</f>
        <v>RUOLO PROFESSIONALE - ASSISTENTE RELIGIOSO</v>
      </c>
      <c r="B149" s="206" t="str">
        <f>'t1'!B147</f>
        <v>PPF006</v>
      </c>
      <c r="C149" s="822">
        <f t="shared" si="67"/>
        <v>0</v>
      </c>
      <c r="D149" s="823">
        <f t="shared" si="68"/>
        <v>0</v>
      </c>
      <c r="E149" s="822">
        <f t="shared" si="69"/>
        <v>0</v>
      </c>
      <c r="F149" s="823">
        <f t="shared" si="70"/>
        <v>0</v>
      </c>
      <c r="G149" s="822">
        <f t="shared" si="57"/>
        <v>0</v>
      </c>
      <c r="H149" s="823">
        <f t="shared" si="58"/>
        <v>0</v>
      </c>
      <c r="I149" s="822">
        <f t="shared" si="71"/>
        <v>0</v>
      </c>
      <c r="J149" s="823">
        <f t="shared" si="72"/>
        <v>0</v>
      </c>
      <c r="K149" s="822">
        <f t="shared" si="73"/>
        <v>0</v>
      </c>
      <c r="L149" s="823">
        <f t="shared" si="74"/>
        <v>0</v>
      </c>
      <c r="M149" s="822">
        <f t="shared" si="75"/>
        <v>0</v>
      </c>
      <c r="N149" s="823">
        <f t="shared" si="76"/>
        <v>0</v>
      </c>
      <c r="O149" s="822">
        <f t="shared" si="77"/>
        <v>0</v>
      </c>
      <c r="P149" s="823">
        <f t="shared" si="78"/>
        <v>0</v>
      </c>
      <c r="Q149" s="822">
        <f t="shared" si="79"/>
        <v>0</v>
      </c>
      <c r="R149" s="823">
        <f t="shared" si="80"/>
        <v>0</v>
      </c>
      <c r="S149" s="822">
        <f t="shared" si="81"/>
        <v>0</v>
      </c>
      <c r="T149" s="823">
        <f t="shared" si="82"/>
        <v>0</v>
      </c>
      <c r="U149" s="822">
        <f t="shared" si="59"/>
        <v>0</v>
      </c>
      <c r="V149" s="823">
        <f t="shared" si="60"/>
        <v>0</v>
      </c>
      <c r="W149" s="822">
        <f t="shared" si="61"/>
        <v>0</v>
      </c>
      <c r="X149" s="823">
        <f t="shared" si="62"/>
        <v>0</v>
      </c>
      <c r="Y149" s="432">
        <f t="shared" si="63"/>
        <v>0</v>
      </c>
      <c r="Z149" s="570">
        <f t="shared" si="64"/>
        <v>0</v>
      </c>
      <c r="AA149" s="23">
        <f>'t1'!M147</f>
        <v>0</v>
      </c>
      <c r="AC149" s="253"/>
      <c r="AD149" s="254"/>
      <c r="AE149" s="253"/>
      <c r="AF149" s="254"/>
      <c r="AG149" s="253"/>
      <c r="AH149" s="254"/>
      <c r="AI149" s="253"/>
      <c r="AJ149" s="254"/>
      <c r="AK149" s="253"/>
      <c r="AL149" s="254"/>
      <c r="AM149" s="253"/>
      <c r="AN149" s="254"/>
      <c r="AO149" s="253"/>
      <c r="AP149" s="254"/>
      <c r="AQ149" s="253"/>
      <c r="AR149" s="254"/>
      <c r="AS149" s="253"/>
      <c r="AT149" s="254"/>
      <c r="AU149" s="253"/>
      <c r="AV149" s="254"/>
      <c r="AW149" s="253"/>
      <c r="AX149" s="254"/>
      <c r="AY149" s="432">
        <f t="shared" si="65"/>
        <v>0</v>
      </c>
      <c r="AZ149" s="570">
        <f t="shared" si="66"/>
        <v>0</v>
      </c>
      <c r="BA149" s="23">
        <f>'t1'!AR147</f>
        <v>0</v>
      </c>
    </row>
    <row r="150" spans="1:53" ht="14.25" customHeight="1" x14ac:dyDescent="0.2">
      <c r="A150" s="144" t="str">
        <f>'t1'!A148</f>
        <v>RUOLO TECNICO - COLLABORATORE TECNICO PROFESSIONALE</v>
      </c>
      <c r="B150" s="206" t="str">
        <f>'t1'!B148</f>
        <v>TPF026</v>
      </c>
      <c r="C150" s="822">
        <f t="shared" si="67"/>
        <v>0</v>
      </c>
      <c r="D150" s="823">
        <f t="shared" si="68"/>
        <v>0</v>
      </c>
      <c r="E150" s="822">
        <f t="shared" si="69"/>
        <v>0</v>
      </c>
      <c r="F150" s="823">
        <f t="shared" si="70"/>
        <v>0</v>
      </c>
      <c r="G150" s="822">
        <f t="shared" si="57"/>
        <v>0</v>
      </c>
      <c r="H150" s="823">
        <f t="shared" si="58"/>
        <v>0</v>
      </c>
      <c r="I150" s="822">
        <f t="shared" si="71"/>
        <v>0</v>
      </c>
      <c r="J150" s="823">
        <f t="shared" si="72"/>
        <v>0</v>
      </c>
      <c r="K150" s="822">
        <f t="shared" si="73"/>
        <v>0</v>
      </c>
      <c r="L150" s="823">
        <f t="shared" si="74"/>
        <v>0</v>
      </c>
      <c r="M150" s="822">
        <f t="shared" si="75"/>
        <v>0</v>
      </c>
      <c r="N150" s="823">
        <f t="shared" si="76"/>
        <v>0</v>
      </c>
      <c r="O150" s="822">
        <f t="shared" si="77"/>
        <v>0</v>
      </c>
      <c r="P150" s="823">
        <f t="shared" si="78"/>
        <v>0</v>
      </c>
      <c r="Q150" s="822">
        <f t="shared" si="79"/>
        <v>0</v>
      </c>
      <c r="R150" s="823">
        <f t="shared" si="80"/>
        <v>0</v>
      </c>
      <c r="S150" s="822">
        <f t="shared" si="81"/>
        <v>0</v>
      </c>
      <c r="T150" s="823">
        <f t="shared" si="82"/>
        <v>0</v>
      </c>
      <c r="U150" s="822">
        <f t="shared" si="59"/>
        <v>0</v>
      </c>
      <c r="V150" s="823">
        <f t="shared" si="60"/>
        <v>0</v>
      </c>
      <c r="W150" s="822">
        <f t="shared" si="61"/>
        <v>0</v>
      </c>
      <c r="X150" s="823">
        <f t="shared" si="62"/>
        <v>0</v>
      </c>
      <c r="Y150" s="432">
        <f t="shared" si="63"/>
        <v>0</v>
      </c>
      <c r="Z150" s="570">
        <f t="shared" si="64"/>
        <v>0</v>
      </c>
      <c r="AA150" s="23">
        <f>'t1'!M148</f>
        <v>0</v>
      </c>
      <c r="AC150" s="253"/>
      <c r="AD150" s="254"/>
      <c r="AE150" s="253"/>
      <c r="AF150" s="254"/>
      <c r="AG150" s="253"/>
      <c r="AH150" s="254"/>
      <c r="AI150" s="253"/>
      <c r="AJ150" s="254"/>
      <c r="AK150" s="253"/>
      <c r="AL150" s="254"/>
      <c r="AM150" s="253"/>
      <c r="AN150" s="254"/>
      <c r="AO150" s="253"/>
      <c r="AP150" s="254"/>
      <c r="AQ150" s="253"/>
      <c r="AR150" s="254"/>
      <c r="AS150" s="253"/>
      <c r="AT150" s="254"/>
      <c r="AU150" s="253"/>
      <c r="AV150" s="254"/>
      <c r="AW150" s="253"/>
      <c r="AX150" s="254"/>
      <c r="AY150" s="432">
        <f t="shared" si="65"/>
        <v>0</v>
      </c>
      <c r="AZ150" s="570">
        <f t="shared" si="66"/>
        <v>0</v>
      </c>
      <c r="BA150" s="23">
        <f>'t1'!AR148</f>
        <v>0</v>
      </c>
    </row>
    <row r="151" spans="1:53" ht="14.25" customHeight="1" x14ac:dyDescent="0.2">
      <c r="A151" s="144" t="str">
        <f>'t1'!A149</f>
        <v>RUOLO TECNICO - COLLAB. TECNICO PROF. SENIOR AD ESAURIMENTO</v>
      </c>
      <c r="B151" s="206" t="str">
        <f>'t1'!B149</f>
        <v>TPFCTS</v>
      </c>
      <c r="C151" s="822">
        <f t="shared" si="67"/>
        <v>0</v>
      </c>
      <c r="D151" s="823">
        <f t="shared" si="68"/>
        <v>0</v>
      </c>
      <c r="E151" s="822">
        <f t="shared" si="69"/>
        <v>0</v>
      </c>
      <c r="F151" s="823">
        <f t="shared" si="70"/>
        <v>0</v>
      </c>
      <c r="G151" s="822">
        <f t="shared" si="57"/>
        <v>0</v>
      </c>
      <c r="H151" s="823">
        <f t="shared" si="58"/>
        <v>0</v>
      </c>
      <c r="I151" s="822">
        <f t="shared" si="71"/>
        <v>0</v>
      </c>
      <c r="J151" s="823">
        <f t="shared" si="72"/>
        <v>0</v>
      </c>
      <c r="K151" s="822">
        <f t="shared" si="73"/>
        <v>0</v>
      </c>
      <c r="L151" s="823">
        <f t="shared" si="74"/>
        <v>0</v>
      </c>
      <c r="M151" s="822">
        <f t="shared" si="75"/>
        <v>0</v>
      </c>
      <c r="N151" s="823">
        <f t="shared" si="76"/>
        <v>0</v>
      </c>
      <c r="O151" s="822">
        <f t="shared" si="77"/>
        <v>0</v>
      </c>
      <c r="P151" s="823">
        <f t="shared" si="78"/>
        <v>0</v>
      </c>
      <c r="Q151" s="822">
        <f t="shared" si="79"/>
        <v>0</v>
      </c>
      <c r="R151" s="823">
        <f t="shared" si="80"/>
        <v>0</v>
      </c>
      <c r="S151" s="822">
        <f t="shared" si="81"/>
        <v>0</v>
      </c>
      <c r="T151" s="823">
        <f t="shared" si="82"/>
        <v>0</v>
      </c>
      <c r="U151" s="822">
        <f t="shared" si="59"/>
        <v>0</v>
      </c>
      <c r="V151" s="823">
        <f t="shared" si="60"/>
        <v>0</v>
      </c>
      <c r="W151" s="822">
        <f t="shared" si="61"/>
        <v>0</v>
      </c>
      <c r="X151" s="823">
        <f t="shared" si="62"/>
        <v>0</v>
      </c>
      <c r="Y151" s="432">
        <f t="shared" si="63"/>
        <v>0</v>
      </c>
      <c r="Z151" s="570">
        <f t="shared" si="64"/>
        <v>0</v>
      </c>
      <c r="AA151" s="23">
        <f>'t1'!M149</f>
        <v>0</v>
      </c>
      <c r="AC151" s="253"/>
      <c r="AD151" s="254"/>
      <c r="AE151" s="253"/>
      <c r="AF151" s="254"/>
      <c r="AG151" s="253"/>
      <c r="AH151" s="254"/>
      <c r="AI151" s="253"/>
      <c r="AJ151" s="254"/>
      <c r="AK151" s="253"/>
      <c r="AL151" s="254"/>
      <c r="AM151" s="253"/>
      <c r="AN151" s="254"/>
      <c r="AO151" s="253"/>
      <c r="AP151" s="254"/>
      <c r="AQ151" s="253"/>
      <c r="AR151" s="254"/>
      <c r="AS151" s="253"/>
      <c r="AT151" s="254"/>
      <c r="AU151" s="253"/>
      <c r="AV151" s="254"/>
      <c r="AW151" s="253"/>
      <c r="AX151" s="254"/>
      <c r="AY151" s="432">
        <f t="shared" si="65"/>
        <v>0</v>
      </c>
      <c r="AZ151" s="570">
        <f t="shared" si="66"/>
        <v>0</v>
      </c>
      <c r="BA151" s="23">
        <f>'t1'!AR149</f>
        <v>0</v>
      </c>
    </row>
    <row r="152" spans="1:53" ht="14.25" customHeight="1" x14ac:dyDescent="0.2">
      <c r="A152" s="144" t="str">
        <f>'t1'!A150</f>
        <v>RUOLO AMMINISTRATIVO - COLLAB. AMMINISTRATIVO PROFESS.</v>
      </c>
      <c r="B152" s="206" t="str">
        <f>'t1'!B150</f>
        <v>APF028</v>
      </c>
      <c r="C152" s="822">
        <f t="shared" si="67"/>
        <v>0</v>
      </c>
      <c r="D152" s="823">
        <f t="shared" si="68"/>
        <v>0</v>
      </c>
      <c r="E152" s="822">
        <f t="shared" si="69"/>
        <v>0</v>
      </c>
      <c r="F152" s="823">
        <f t="shared" si="70"/>
        <v>0</v>
      </c>
      <c r="G152" s="822">
        <f t="shared" si="57"/>
        <v>0</v>
      </c>
      <c r="H152" s="823">
        <f t="shared" si="58"/>
        <v>0</v>
      </c>
      <c r="I152" s="822">
        <f t="shared" si="71"/>
        <v>0</v>
      </c>
      <c r="J152" s="823">
        <f t="shared" si="72"/>
        <v>0</v>
      </c>
      <c r="K152" s="822">
        <f t="shared" si="73"/>
        <v>0</v>
      </c>
      <c r="L152" s="823">
        <f t="shared" si="74"/>
        <v>0</v>
      </c>
      <c r="M152" s="822">
        <f t="shared" si="75"/>
        <v>0</v>
      </c>
      <c r="N152" s="823">
        <f t="shared" si="76"/>
        <v>0</v>
      </c>
      <c r="O152" s="822">
        <f t="shared" si="77"/>
        <v>0</v>
      </c>
      <c r="P152" s="823">
        <f t="shared" si="78"/>
        <v>0</v>
      </c>
      <c r="Q152" s="822">
        <f t="shared" si="79"/>
        <v>0</v>
      </c>
      <c r="R152" s="823">
        <f t="shared" si="80"/>
        <v>0</v>
      </c>
      <c r="S152" s="822">
        <f t="shared" si="81"/>
        <v>0</v>
      </c>
      <c r="T152" s="823">
        <f t="shared" si="82"/>
        <v>0</v>
      </c>
      <c r="U152" s="822">
        <f t="shared" si="59"/>
        <v>0</v>
      </c>
      <c r="V152" s="823">
        <f t="shared" si="60"/>
        <v>0</v>
      </c>
      <c r="W152" s="822">
        <f t="shared" si="61"/>
        <v>0</v>
      </c>
      <c r="X152" s="823">
        <f t="shared" si="62"/>
        <v>0</v>
      </c>
      <c r="Y152" s="432">
        <f t="shared" si="63"/>
        <v>0</v>
      </c>
      <c r="Z152" s="570">
        <f t="shared" si="64"/>
        <v>0</v>
      </c>
      <c r="AA152" s="23">
        <f>'t1'!M150</f>
        <v>0</v>
      </c>
      <c r="AC152" s="253"/>
      <c r="AD152" s="254"/>
      <c r="AE152" s="253"/>
      <c r="AF152" s="254"/>
      <c r="AG152" s="253"/>
      <c r="AH152" s="254"/>
      <c r="AI152" s="253"/>
      <c r="AJ152" s="254"/>
      <c r="AK152" s="253"/>
      <c r="AL152" s="254"/>
      <c r="AM152" s="253"/>
      <c r="AN152" s="254"/>
      <c r="AO152" s="253"/>
      <c r="AP152" s="254"/>
      <c r="AQ152" s="253"/>
      <c r="AR152" s="254"/>
      <c r="AS152" s="253"/>
      <c r="AT152" s="254"/>
      <c r="AU152" s="253"/>
      <c r="AV152" s="254"/>
      <c r="AW152" s="253"/>
      <c r="AX152" s="254"/>
      <c r="AY152" s="432">
        <f t="shared" si="65"/>
        <v>0</v>
      </c>
      <c r="AZ152" s="570">
        <f t="shared" si="66"/>
        <v>0</v>
      </c>
      <c r="BA152" s="23">
        <f>'t1'!AR150</f>
        <v>0</v>
      </c>
    </row>
    <row r="153" spans="1:53" ht="14.25" customHeight="1" x14ac:dyDescent="0.2">
      <c r="A153" s="144" t="str">
        <f>'t1'!A151</f>
        <v>RUOLO AMM.VO - COLLAB. AMM.VO PROFESS. SENIOR AD ESAURIMENTO</v>
      </c>
      <c r="B153" s="206" t="str">
        <f>'t1'!B151</f>
        <v>APFCAS</v>
      </c>
      <c r="C153" s="822">
        <f t="shared" si="67"/>
        <v>0</v>
      </c>
      <c r="D153" s="823">
        <f t="shared" si="68"/>
        <v>0</v>
      </c>
      <c r="E153" s="822">
        <f t="shared" si="69"/>
        <v>0</v>
      </c>
      <c r="F153" s="823">
        <f t="shared" si="70"/>
        <v>0</v>
      </c>
      <c r="G153" s="822">
        <f t="shared" si="57"/>
        <v>0</v>
      </c>
      <c r="H153" s="823">
        <f t="shared" si="58"/>
        <v>0</v>
      </c>
      <c r="I153" s="822">
        <f t="shared" si="71"/>
        <v>0</v>
      </c>
      <c r="J153" s="823">
        <f t="shared" si="72"/>
        <v>0</v>
      </c>
      <c r="K153" s="822">
        <f t="shared" si="73"/>
        <v>0</v>
      </c>
      <c r="L153" s="823">
        <f t="shared" si="74"/>
        <v>0</v>
      </c>
      <c r="M153" s="822">
        <f t="shared" si="75"/>
        <v>0</v>
      </c>
      <c r="N153" s="823">
        <f t="shared" si="76"/>
        <v>0</v>
      </c>
      <c r="O153" s="822">
        <f t="shared" si="77"/>
        <v>0</v>
      </c>
      <c r="P153" s="823">
        <f t="shared" si="78"/>
        <v>0</v>
      </c>
      <c r="Q153" s="822">
        <f t="shared" si="79"/>
        <v>0</v>
      </c>
      <c r="R153" s="823">
        <f t="shared" si="80"/>
        <v>0</v>
      </c>
      <c r="S153" s="822">
        <f t="shared" si="81"/>
        <v>0</v>
      </c>
      <c r="T153" s="823">
        <f t="shared" si="82"/>
        <v>0</v>
      </c>
      <c r="U153" s="822">
        <f t="shared" si="59"/>
        <v>0</v>
      </c>
      <c r="V153" s="823">
        <f t="shared" si="60"/>
        <v>0</v>
      </c>
      <c r="W153" s="822">
        <f t="shared" si="61"/>
        <v>0</v>
      </c>
      <c r="X153" s="823">
        <f t="shared" si="62"/>
        <v>0</v>
      </c>
      <c r="Y153" s="432">
        <f t="shared" si="63"/>
        <v>0</v>
      </c>
      <c r="Z153" s="570">
        <f t="shared" si="64"/>
        <v>0</v>
      </c>
      <c r="AA153" s="23">
        <f>'t1'!M151</f>
        <v>0</v>
      </c>
      <c r="AC153" s="253"/>
      <c r="AD153" s="254"/>
      <c r="AE153" s="253"/>
      <c r="AF153" s="254"/>
      <c r="AG153" s="253"/>
      <c r="AH153" s="254"/>
      <c r="AI153" s="253"/>
      <c r="AJ153" s="254"/>
      <c r="AK153" s="253"/>
      <c r="AL153" s="254"/>
      <c r="AM153" s="253"/>
      <c r="AN153" s="254"/>
      <c r="AO153" s="253"/>
      <c r="AP153" s="254"/>
      <c r="AQ153" s="253"/>
      <c r="AR153" s="254"/>
      <c r="AS153" s="253"/>
      <c r="AT153" s="254"/>
      <c r="AU153" s="253"/>
      <c r="AV153" s="254"/>
      <c r="AW153" s="253"/>
      <c r="AX153" s="254"/>
      <c r="AY153" s="432">
        <f t="shared" si="65"/>
        <v>0</v>
      </c>
      <c r="AZ153" s="570">
        <f t="shared" si="66"/>
        <v>0</v>
      </c>
      <c r="BA153" s="23">
        <f>'t1'!AR151</f>
        <v>0</v>
      </c>
    </row>
    <row r="154" spans="1:53" ht="14.25" customHeight="1" x14ac:dyDescent="0.2">
      <c r="A154" s="144" t="str">
        <f>'t1'!A152</f>
        <v>RUOLO SANITARIO - PROFILI AREA ASSITENTI AD ESAURIMENTO</v>
      </c>
      <c r="B154" s="206" t="str">
        <f>'t1'!B152</f>
        <v>SAT162</v>
      </c>
      <c r="C154" s="822">
        <f t="shared" si="67"/>
        <v>0</v>
      </c>
      <c r="D154" s="823">
        <f t="shared" si="68"/>
        <v>0</v>
      </c>
      <c r="E154" s="822">
        <f t="shared" si="69"/>
        <v>0</v>
      </c>
      <c r="F154" s="823">
        <f t="shared" si="70"/>
        <v>0</v>
      </c>
      <c r="G154" s="822">
        <f t="shared" si="57"/>
        <v>0</v>
      </c>
      <c r="H154" s="823">
        <f t="shared" si="58"/>
        <v>0</v>
      </c>
      <c r="I154" s="822">
        <f t="shared" si="71"/>
        <v>0</v>
      </c>
      <c r="J154" s="823">
        <f t="shared" si="72"/>
        <v>0</v>
      </c>
      <c r="K154" s="822">
        <f t="shared" si="73"/>
        <v>0</v>
      </c>
      <c r="L154" s="823">
        <f t="shared" si="74"/>
        <v>0</v>
      </c>
      <c r="M154" s="822">
        <f t="shared" si="75"/>
        <v>0</v>
      </c>
      <c r="N154" s="823">
        <f t="shared" si="76"/>
        <v>0</v>
      </c>
      <c r="O154" s="822">
        <f t="shared" si="77"/>
        <v>0</v>
      </c>
      <c r="P154" s="823">
        <f t="shared" si="78"/>
        <v>0</v>
      </c>
      <c r="Q154" s="822">
        <f t="shared" si="79"/>
        <v>0</v>
      </c>
      <c r="R154" s="823">
        <f t="shared" si="80"/>
        <v>0</v>
      </c>
      <c r="S154" s="822">
        <f t="shared" si="81"/>
        <v>0</v>
      </c>
      <c r="T154" s="823">
        <f t="shared" si="82"/>
        <v>0</v>
      </c>
      <c r="U154" s="822">
        <f t="shared" si="59"/>
        <v>0</v>
      </c>
      <c r="V154" s="823">
        <f t="shared" si="60"/>
        <v>0</v>
      </c>
      <c r="W154" s="822">
        <f t="shared" si="61"/>
        <v>0</v>
      </c>
      <c r="X154" s="823">
        <f t="shared" si="62"/>
        <v>0</v>
      </c>
      <c r="Y154" s="432">
        <f t="shared" si="63"/>
        <v>0</v>
      </c>
      <c r="Z154" s="570">
        <f t="shared" si="64"/>
        <v>0</v>
      </c>
      <c r="AA154" s="23">
        <f>'t1'!M152</f>
        <v>0</v>
      </c>
      <c r="AC154" s="253"/>
      <c r="AD154" s="254"/>
      <c r="AE154" s="253"/>
      <c r="AF154" s="254"/>
      <c r="AG154" s="253"/>
      <c r="AH154" s="254"/>
      <c r="AI154" s="253"/>
      <c r="AJ154" s="254"/>
      <c r="AK154" s="253"/>
      <c r="AL154" s="254"/>
      <c r="AM154" s="253"/>
      <c r="AN154" s="254"/>
      <c r="AO154" s="253"/>
      <c r="AP154" s="254"/>
      <c r="AQ154" s="253"/>
      <c r="AR154" s="254"/>
      <c r="AS154" s="253"/>
      <c r="AT154" s="254"/>
      <c r="AU154" s="253"/>
      <c r="AV154" s="254"/>
      <c r="AW154" s="253"/>
      <c r="AX154" s="254"/>
      <c r="AY154" s="432">
        <f t="shared" si="65"/>
        <v>0</v>
      </c>
      <c r="AZ154" s="570">
        <f t="shared" si="66"/>
        <v>0</v>
      </c>
      <c r="BA154" s="23">
        <f>'t1'!AR152</f>
        <v>0</v>
      </c>
    </row>
    <row r="155" spans="1:53" ht="14.25" customHeight="1" x14ac:dyDescent="0.2">
      <c r="A155" s="144" t="str">
        <f>'t1'!A153</f>
        <v>RUOLO SOCIOSANITARIO - OPERATORE SOCIOSANITARIO SENIOR</v>
      </c>
      <c r="B155" s="206" t="str">
        <f>'t1'!B153</f>
        <v>KAT660</v>
      </c>
      <c r="C155" s="822">
        <f t="shared" si="67"/>
        <v>0</v>
      </c>
      <c r="D155" s="823">
        <f t="shared" si="68"/>
        <v>0</v>
      </c>
      <c r="E155" s="822">
        <f t="shared" si="69"/>
        <v>0</v>
      </c>
      <c r="F155" s="823">
        <f t="shared" si="70"/>
        <v>0</v>
      </c>
      <c r="G155" s="822">
        <f t="shared" si="57"/>
        <v>0</v>
      </c>
      <c r="H155" s="823">
        <f t="shared" si="58"/>
        <v>0</v>
      </c>
      <c r="I155" s="822">
        <f t="shared" si="71"/>
        <v>0</v>
      </c>
      <c r="J155" s="823">
        <f t="shared" si="72"/>
        <v>0</v>
      </c>
      <c r="K155" s="822">
        <f t="shared" si="73"/>
        <v>0</v>
      </c>
      <c r="L155" s="823">
        <f t="shared" si="74"/>
        <v>0</v>
      </c>
      <c r="M155" s="822">
        <f t="shared" si="75"/>
        <v>0</v>
      </c>
      <c r="N155" s="823">
        <f t="shared" si="76"/>
        <v>0</v>
      </c>
      <c r="O155" s="822">
        <f t="shared" si="77"/>
        <v>0</v>
      </c>
      <c r="P155" s="823">
        <f t="shared" si="78"/>
        <v>0</v>
      </c>
      <c r="Q155" s="822">
        <f t="shared" si="79"/>
        <v>0</v>
      </c>
      <c r="R155" s="823">
        <f t="shared" si="80"/>
        <v>0</v>
      </c>
      <c r="S155" s="822">
        <f t="shared" si="81"/>
        <v>0</v>
      </c>
      <c r="T155" s="823">
        <f t="shared" si="82"/>
        <v>0</v>
      </c>
      <c r="U155" s="822">
        <f t="shared" si="59"/>
        <v>0</v>
      </c>
      <c r="V155" s="823">
        <f t="shared" si="60"/>
        <v>0</v>
      </c>
      <c r="W155" s="822">
        <f t="shared" si="61"/>
        <v>0</v>
      </c>
      <c r="X155" s="823">
        <f t="shared" si="62"/>
        <v>0</v>
      </c>
      <c r="Y155" s="432">
        <f t="shared" si="63"/>
        <v>0</v>
      </c>
      <c r="Z155" s="570">
        <f t="shared" si="64"/>
        <v>0</v>
      </c>
      <c r="AA155" s="23">
        <f>'t1'!M153</f>
        <v>0</v>
      </c>
      <c r="AC155" s="253"/>
      <c r="AD155" s="254"/>
      <c r="AE155" s="253"/>
      <c r="AF155" s="254"/>
      <c r="AG155" s="253"/>
      <c r="AH155" s="254"/>
      <c r="AI155" s="253"/>
      <c r="AJ155" s="254"/>
      <c r="AK155" s="253"/>
      <c r="AL155" s="254"/>
      <c r="AM155" s="253"/>
      <c r="AN155" s="254"/>
      <c r="AO155" s="253"/>
      <c r="AP155" s="254"/>
      <c r="AQ155" s="253"/>
      <c r="AR155" s="254"/>
      <c r="AS155" s="253"/>
      <c r="AT155" s="254"/>
      <c r="AU155" s="253"/>
      <c r="AV155" s="254"/>
      <c r="AW155" s="253"/>
      <c r="AX155" s="254"/>
      <c r="AY155" s="432">
        <f t="shared" si="65"/>
        <v>0</v>
      </c>
      <c r="AZ155" s="570">
        <f t="shared" si="66"/>
        <v>0</v>
      </c>
      <c r="BA155" s="23">
        <f>'t1'!AR153</f>
        <v>0</v>
      </c>
    </row>
    <row r="156" spans="1:53" ht="14.25" customHeight="1" x14ac:dyDescent="0.2">
      <c r="A156" s="144" t="str">
        <f>'t1'!A154</f>
        <v>RUOLO SOCIOSANITARIO - PROFILI AREA ASSITENTI AD ESAURIMENTO</v>
      </c>
      <c r="B156" s="206" t="str">
        <f>'t1'!B154</f>
        <v>KAT162</v>
      </c>
      <c r="C156" s="822">
        <f t="shared" si="67"/>
        <v>0</v>
      </c>
      <c r="D156" s="823">
        <f t="shared" si="68"/>
        <v>0</v>
      </c>
      <c r="E156" s="822">
        <f t="shared" si="69"/>
        <v>0</v>
      </c>
      <c r="F156" s="823">
        <f t="shared" si="70"/>
        <v>0</v>
      </c>
      <c r="G156" s="822">
        <f t="shared" si="57"/>
        <v>0</v>
      </c>
      <c r="H156" s="823">
        <f t="shared" si="58"/>
        <v>0</v>
      </c>
      <c r="I156" s="822">
        <f t="shared" si="71"/>
        <v>0</v>
      </c>
      <c r="J156" s="823">
        <f t="shared" si="72"/>
        <v>0</v>
      </c>
      <c r="K156" s="822">
        <f t="shared" si="73"/>
        <v>0</v>
      </c>
      <c r="L156" s="823">
        <f t="shared" si="74"/>
        <v>0</v>
      </c>
      <c r="M156" s="822">
        <f t="shared" si="75"/>
        <v>0</v>
      </c>
      <c r="N156" s="823">
        <f t="shared" si="76"/>
        <v>0</v>
      </c>
      <c r="O156" s="822">
        <f t="shared" si="77"/>
        <v>0</v>
      </c>
      <c r="P156" s="823">
        <f t="shared" si="78"/>
        <v>0</v>
      </c>
      <c r="Q156" s="822">
        <f t="shared" si="79"/>
        <v>0</v>
      </c>
      <c r="R156" s="823">
        <f t="shared" si="80"/>
        <v>0</v>
      </c>
      <c r="S156" s="822">
        <f t="shared" si="81"/>
        <v>0</v>
      </c>
      <c r="T156" s="823">
        <f t="shared" si="82"/>
        <v>0</v>
      </c>
      <c r="U156" s="822">
        <f t="shared" si="59"/>
        <v>0</v>
      </c>
      <c r="V156" s="823">
        <f t="shared" si="60"/>
        <v>0</v>
      </c>
      <c r="W156" s="822">
        <f t="shared" si="61"/>
        <v>0</v>
      </c>
      <c r="X156" s="823">
        <f t="shared" si="62"/>
        <v>0</v>
      </c>
      <c r="Y156" s="432">
        <f t="shared" si="63"/>
        <v>0</v>
      </c>
      <c r="Z156" s="570">
        <f t="shared" si="64"/>
        <v>0</v>
      </c>
      <c r="AA156" s="23">
        <f>'t1'!M154</f>
        <v>0</v>
      </c>
      <c r="AC156" s="253"/>
      <c r="AD156" s="254"/>
      <c r="AE156" s="253"/>
      <c r="AF156" s="254"/>
      <c r="AG156" s="253"/>
      <c r="AH156" s="254"/>
      <c r="AI156" s="253"/>
      <c r="AJ156" s="254"/>
      <c r="AK156" s="253"/>
      <c r="AL156" s="254"/>
      <c r="AM156" s="253"/>
      <c r="AN156" s="254"/>
      <c r="AO156" s="253"/>
      <c r="AP156" s="254"/>
      <c r="AQ156" s="253"/>
      <c r="AR156" s="254"/>
      <c r="AS156" s="253"/>
      <c r="AT156" s="254"/>
      <c r="AU156" s="253"/>
      <c r="AV156" s="254"/>
      <c r="AW156" s="253"/>
      <c r="AX156" s="254"/>
      <c r="AY156" s="432">
        <f t="shared" si="65"/>
        <v>0</v>
      </c>
      <c r="AZ156" s="570">
        <f t="shared" si="66"/>
        <v>0</v>
      </c>
      <c r="BA156" s="23">
        <f>'t1'!AR154</f>
        <v>0</v>
      </c>
    </row>
    <row r="157" spans="1:53" ht="14.25" customHeight="1" x14ac:dyDescent="0.2">
      <c r="A157" s="144" t="str">
        <f>'t1'!A155</f>
        <v>RUOLO PROFESSIONALE - ASSISTENTE DELLINFORMAZIONE</v>
      </c>
      <c r="B157" s="206" t="str">
        <f>'t1'!B155</f>
        <v>PATINZ</v>
      </c>
      <c r="C157" s="822">
        <f t="shared" si="67"/>
        <v>0</v>
      </c>
      <c r="D157" s="823">
        <f t="shared" si="68"/>
        <v>0</v>
      </c>
      <c r="E157" s="822">
        <f t="shared" si="69"/>
        <v>0</v>
      </c>
      <c r="F157" s="823">
        <f t="shared" si="70"/>
        <v>0</v>
      </c>
      <c r="G157" s="822">
        <f t="shared" si="57"/>
        <v>0</v>
      </c>
      <c r="H157" s="823">
        <f t="shared" si="58"/>
        <v>0</v>
      </c>
      <c r="I157" s="822">
        <f t="shared" si="71"/>
        <v>0</v>
      </c>
      <c r="J157" s="823">
        <f t="shared" si="72"/>
        <v>0</v>
      </c>
      <c r="K157" s="822">
        <f t="shared" si="73"/>
        <v>0</v>
      </c>
      <c r="L157" s="823">
        <f t="shared" si="74"/>
        <v>0</v>
      </c>
      <c r="M157" s="822">
        <f t="shared" si="75"/>
        <v>0</v>
      </c>
      <c r="N157" s="823">
        <f t="shared" si="76"/>
        <v>0</v>
      </c>
      <c r="O157" s="822">
        <f t="shared" si="77"/>
        <v>0</v>
      </c>
      <c r="P157" s="823">
        <f t="shared" si="78"/>
        <v>0</v>
      </c>
      <c r="Q157" s="822">
        <f t="shared" si="79"/>
        <v>0</v>
      </c>
      <c r="R157" s="823">
        <f t="shared" si="80"/>
        <v>0</v>
      </c>
      <c r="S157" s="822">
        <f t="shared" si="81"/>
        <v>0</v>
      </c>
      <c r="T157" s="823">
        <f t="shared" si="82"/>
        <v>0</v>
      </c>
      <c r="U157" s="822">
        <f t="shared" si="59"/>
        <v>0</v>
      </c>
      <c r="V157" s="823">
        <f t="shared" si="60"/>
        <v>0</v>
      </c>
      <c r="W157" s="822">
        <f t="shared" si="61"/>
        <v>0</v>
      </c>
      <c r="X157" s="823">
        <f t="shared" si="62"/>
        <v>0</v>
      </c>
      <c r="Y157" s="432">
        <f t="shared" si="63"/>
        <v>0</v>
      </c>
      <c r="Z157" s="570">
        <f t="shared" si="64"/>
        <v>0</v>
      </c>
      <c r="AA157" s="23">
        <f>'t1'!M155</f>
        <v>0</v>
      </c>
      <c r="AC157" s="253"/>
      <c r="AD157" s="254"/>
      <c r="AE157" s="253"/>
      <c r="AF157" s="254"/>
      <c r="AG157" s="253"/>
      <c r="AH157" s="254"/>
      <c r="AI157" s="253"/>
      <c r="AJ157" s="254"/>
      <c r="AK157" s="253"/>
      <c r="AL157" s="254"/>
      <c r="AM157" s="253"/>
      <c r="AN157" s="254"/>
      <c r="AO157" s="253"/>
      <c r="AP157" s="254"/>
      <c r="AQ157" s="253"/>
      <c r="AR157" s="254"/>
      <c r="AS157" s="253"/>
      <c r="AT157" s="254"/>
      <c r="AU157" s="253"/>
      <c r="AV157" s="254"/>
      <c r="AW157" s="253"/>
      <c r="AX157" s="254"/>
      <c r="AY157" s="432">
        <f t="shared" si="65"/>
        <v>0</v>
      </c>
      <c r="AZ157" s="570">
        <f t="shared" si="66"/>
        <v>0</v>
      </c>
      <c r="BA157" s="23">
        <f>'t1'!AR155</f>
        <v>0</v>
      </c>
    </row>
    <row r="158" spans="1:53" ht="14.25" customHeight="1" x14ac:dyDescent="0.2">
      <c r="A158" s="144" t="str">
        <f>'t1'!A156</f>
        <v>RUOLO TECNICO - ASSISTENTE INFORMATICO</v>
      </c>
      <c r="B158" s="206" t="str">
        <f>'t1'!B156</f>
        <v>TATIFC</v>
      </c>
      <c r="C158" s="822">
        <f t="shared" si="67"/>
        <v>0</v>
      </c>
      <c r="D158" s="823">
        <f t="shared" si="68"/>
        <v>0</v>
      </c>
      <c r="E158" s="822">
        <f t="shared" si="69"/>
        <v>0</v>
      </c>
      <c r="F158" s="823">
        <f t="shared" si="70"/>
        <v>0</v>
      </c>
      <c r="G158" s="822">
        <f t="shared" si="57"/>
        <v>0</v>
      </c>
      <c r="H158" s="823">
        <f t="shared" si="58"/>
        <v>0</v>
      </c>
      <c r="I158" s="822">
        <f t="shared" si="71"/>
        <v>0</v>
      </c>
      <c r="J158" s="823">
        <f t="shared" si="72"/>
        <v>0</v>
      </c>
      <c r="K158" s="822">
        <f t="shared" si="73"/>
        <v>0</v>
      </c>
      <c r="L158" s="823">
        <f t="shared" si="74"/>
        <v>0</v>
      </c>
      <c r="M158" s="822">
        <f t="shared" si="75"/>
        <v>0</v>
      </c>
      <c r="N158" s="823">
        <f t="shared" si="76"/>
        <v>0</v>
      </c>
      <c r="O158" s="822">
        <f t="shared" si="77"/>
        <v>0</v>
      </c>
      <c r="P158" s="823">
        <f t="shared" si="78"/>
        <v>0</v>
      </c>
      <c r="Q158" s="822">
        <f t="shared" si="79"/>
        <v>0</v>
      </c>
      <c r="R158" s="823">
        <f t="shared" si="80"/>
        <v>0</v>
      </c>
      <c r="S158" s="822">
        <f t="shared" si="81"/>
        <v>0</v>
      </c>
      <c r="T158" s="823">
        <f t="shared" si="82"/>
        <v>0</v>
      </c>
      <c r="U158" s="822">
        <f t="shared" si="59"/>
        <v>0</v>
      </c>
      <c r="V158" s="823">
        <f t="shared" si="60"/>
        <v>0</v>
      </c>
      <c r="W158" s="822">
        <f t="shared" si="61"/>
        <v>0</v>
      </c>
      <c r="X158" s="823">
        <f t="shared" si="62"/>
        <v>0</v>
      </c>
      <c r="Y158" s="432">
        <f t="shared" si="63"/>
        <v>0</v>
      </c>
      <c r="Z158" s="570">
        <f t="shared" si="64"/>
        <v>0</v>
      </c>
      <c r="AA158" s="23">
        <f>'t1'!M156</f>
        <v>0</v>
      </c>
      <c r="AC158" s="253"/>
      <c r="AD158" s="254"/>
      <c r="AE158" s="253"/>
      <c r="AF158" s="254"/>
      <c r="AG158" s="253"/>
      <c r="AH158" s="254"/>
      <c r="AI158" s="253"/>
      <c r="AJ158" s="254"/>
      <c r="AK158" s="253"/>
      <c r="AL158" s="254"/>
      <c r="AM158" s="253"/>
      <c r="AN158" s="254"/>
      <c r="AO158" s="253"/>
      <c r="AP158" s="254"/>
      <c r="AQ158" s="253"/>
      <c r="AR158" s="254"/>
      <c r="AS158" s="253"/>
      <c r="AT158" s="254"/>
      <c r="AU158" s="253"/>
      <c r="AV158" s="254"/>
      <c r="AW158" s="253"/>
      <c r="AX158" s="254"/>
      <c r="AY158" s="432">
        <f t="shared" si="65"/>
        <v>0</v>
      </c>
      <c r="AZ158" s="570">
        <f t="shared" si="66"/>
        <v>0</v>
      </c>
      <c r="BA158" s="23">
        <f>'t1'!AR156</f>
        <v>0</v>
      </c>
    </row>
    <row r="159" spans="1:53" ht="14.25" customHeight="1" x14ac:dyDescent="0.2">
      <c r="A159" s="144" t="str">
        <f>'t1'!A157</f>
        <v>RUOLO TECNICO - ASSISTENTE TECNICO</v>
      </c>
      <c r="B159" s="206" t="str">
        <f>'t1'!B157</f>
        <v>TAT119</v>
      </c>
      <c r="C159" s="822">
        <f t="shared" si="67"/>
        <v>0</v>
      </c>
      <c r="D159" s="823">
        <f t="shared" si="68"/>
        <v>0</v>
      </c>
      <c r="E159" s="822">
        <f t="shared" si="69"/>
        <v>0</v>
      </c>
      <c r="F159" s="823">
        <f t="shared" si="70"/>
        <v>0</v>
      </c>
      <c r="G159" s="822">
        <f t="shared" si="57"/>
        <v>0</v>
      </c>
      <c r="H159" s="823">
        <f t="shared" si="58"/>
        <v>0</v>
      </c>
      <c r="I159" s="822">
        <f t="shared" si="71"/>
        <v>0</v>
      </c>
      <c r="J159" s="823">
        <f t="shared" si="72"/>
        <v>0</v>
      </c>
      <c r="K159" s="822">
        <f t="shared" si="73"/>
        <v>0</v>
      </c>
      <c r="L159" s="823">
        <f t="shared" si="74"/>
        <v>0</v>
      </c>
      <c r="M159" s="822">
        <f t="shared" si="75"/>
        <v>0</v>
      </c>
      <c r="N159" s="823">
        <f t="shared" si="76"/>
        <v>0</v>
      </c>
      <c r="O159" s="822">
        <f t="shared" si="77"/>
        <v>0</v>
      </c>
      <c r="P159" s="823">
        <f t="shared" si="78"/>
        <v>0</v>
      </c>
      <c r="Q159" s="822">
        <f t="shared" si="79"/>
        <v>0</v>
      </c>
      <c r="R159" s="823">
        <f t="shared" si="80"/>
        <v>0</v>
      </c>
      <c r="S159" s="822">
        <f t="shared" si="81"/>
        <v>0</v>
      </c>
      <c r="T159" s="823">
        <f t="shared" si="82"/>
        <v>0</v>
      </c>
      <c r="U159" s="822">
        <f t="shared" si="59"/>
        <v>0</v>
      </c>
      <c r="V159" s="823">
        <f t="shared" si="60"/>
        <v>0</v>
      </c>
      <c r="W159" s="822">
        <f t="shared" si="61"/>
        <v>0</v>
      </c>
      <c r="X159" s="823">
        <f t="shared" si="62"/>
        <v>0</v>
      </c>
      <c r="Y159" s="432">
        <f t="shared" si="63"/>
        <v>0</v>
      </c>
      <c r="Z159" s="570">
        <f t="shared" si="64"/>
        <v>0</v>
      </c>
      <c r="AA159" s="23">
        <f>'t1'!M157</f>
        <v>0</v>
      </c>
      <c r="AC159" s="253"/>
      <c r="AD159" s="254"/>
      <c r="AE159" s="253"/>
      <c r="AF159" s="254"/>
      <c r="AG159" s="253"/>
      <c r="AH159" s="254"/>
      <c r="AI159" s="253"/>
      <c r="AJ159" s="254"/>
      <c r="AK159" s="253"/>
      <c r="AL159" s="254"/>
      <c r="AM159" s="253"/>
      <c r="AN159" s="254"/>
      <c r="AO159" s="253"/>
      <c r="AP159" s="254"/>
      <c r="AQ159" s="253"/>
      <c r="AR159" s="254"/>
      <c r="AS159" s="253"/>
      <c r="AT159" s="254"/>
      <c r="AU159" s="253"/>
      <c r="AV159" s="254"/>
      <c r="AW159" s="253"/>
      <c r="AX159" s="254"/>
      <c r="AY159" s="432">
        <f t="shared" si="65"/>
        <v>0</v>
      </c>
      <c r="AZ159" s="570">
        <f t="shared" si="66"/>
        <v>0</v>
      </c>
      <c r="BA159" s="23">
        <f>'t1'!AR157</f>
        <v>0</v>
      </c>
    </row>
    <row r="160" spans="1:53" ht="14.25" customHeight="1" x14ac:dyDescent="0.2">
      <c r="A160" s="144" t="str">
        <f>'t1'!A158</f>
        <v>RUOLO TECNICO - PROFILI AREA ASSITENTI AD ESAURIMENTO</v>
      </c>
      <c r="B160" s="206" t="str">
        <f>'t1'!B158</f>
        <v>TAT162</v>
      </c>
      <c r="C160" s="822">
        <f t="shared" ref="C160:C169" si="83">ROUND(AC160,0)</f>
        <v>0</v>
      </c>
      <c r="D160" s="823">
        <f t="shared" ref="D160:D169" si="84">ROUND(AD160,0)</f>
        <v>0</v>
      </c>
      <c r="E160" s="822">
        <f t="shared" ref="E160:E169" si="85">ROUND(AE160,0)</f>
        <v>0</v>
      </c>
      <c r="F160" s="823">
        <f t="shared" ref="F160:F169" si="86">ROUND(AF160,0)</f>
        <v>0</v>
      </c>
      <c r="G160" s="822">
        <f t="shared" si="57"/>
        <v>0</v>
      </c>
      <c r="H160" s="823">
        <f t="shared" si="58"/>
        <v>0</v>
      </c>
      <c r="I160" s="822">
        <f t="shared" ref="I160:I169" si="87">ROUND(AI160,0)</f>
        <v>0</v>
      </c>
      <c r="J160" s="823">
        <f t="shared" ref="J160:J169" si="88">ROUND(AJ160,0)</f>
        <v>0</v>
      </c>
      <c r="K160" s="822">
        <f t="shared" ref="K160:K169" si="89">ROUND(AK160,0)</f>
        <v>0</v>
      </c>
      <c r="L160" s="823">
        <f t="shared" ref="L160:L169" si="90">ROUND(AL160,0)</f>
        <v>0</v>
      </c>
      <c r="M160" s="822">
        <f t="shared" ref="M160:M169" si="91">ROUND(AM160,0)</f>
        <v>0</v>
      </c>
      <c r="N160" s="823">
        <f t="shared" ref="N160:N169" si="92">ROUND(AN160,0)</f>
        <v>0</v>
      </c>
      <c r="O160" s="822">
        <f t="shared" ref="O160:O169" si="93">ROUND(AO160,0)</f>
        <v>0</v>
      </c>
      <c r="P160" s="823">
        <f t="shared" ref="P160:P169" si="94">ROUND(AP160,0)</f>
        <v>0</v>
      </c>
      <c r="Q160" s="822">
        <f t="shared" ref="Q160:Q169" si="95">ROUND(AQ160,0)</f>
        <v>0</v>
      </c>
      <c r="R160" s="823">
        <f t="shared" ref="R160:R169" si="96">ROUND(AR160,0)</f>
        <v>0</v>
      </c>
      <c r="S160" s="822">
        <f t="shared" ref="S160:S169" si="97">ROUND(AS160,0)</f>
        <v>0</v>
      </c>
      <c r="T160" s="823">
        <f t="shared" ref="T160:T169" si="98">ROUND(AT160,0)</f>
        <v>0</v>
      </c>
      <c r="U160" s="822">
        <f t="shared" ref="U160:U169" si="99">ROUND(AU160,0)</f>
        <v>0</v>
      </c>
      <c r="V160" s="823">
        <f t="shared" ref="V160:V169" si="100">ROUND(AV160,0)</f>
        <v>0</v>
      </c>
      <c r="W160" s="822">
        <f t="shared" ref="W160:W169" si="101">ROUND(AW160,0)</f>
        <v>0</v>
      </c>
      <c r="X160" s="823">
        <f t="shared" ref="X160:X169" si="102">ROUND(AX160,0)</f>
        <v>0</v>
      </c>
      <c r="Y160" s="432">
        <f t="shared" si="63"/>
        <v>0</v>
      </c>
      <c r="Z160" s="570">
        <f t="shared" si="64"/>
        <v>0</v>
      </c>
      <c r="AA160" s="23">
        <f>'t1'!M158</f>
        <v>0</v>
      </c>
      <c r="AC160" s="253"/>
      <c r="AD160" s="254"/>
      <c r="AE160" s="253"/>
      <c r="AF160" s="254"/>
      <c r="AG160" s="253"/>
      <c r="AH160" s="254"/>
      <c r="AI160" s="253"/>
      <c r="AJ160" s="254"/>
      <c r="AK160" s="253"/>
      <c r="AL160" s="254"/>
      <c r="AM160" s="253"/>
      <c r="AN160" s="254"/>
      <c r="AO160" s="253"/>
      <c r="AP160" s="254"/>
      <c r="AQ160" s="253"/>
      <c r="AR160" s="254"/>
      <c r="AS160" s="253"/>
      <c r="AT160" s="254"/>
      <c r="AU160" s="253"/>
      <c r="AV160" s="254"/>
      <c r="AW160" s="253"/>
      <c r="AX160" s="254"/>
      <c r="AY160" s="432">
        <f t="shared" si="65"/>
        <v>0</v>
      </c>
      <c r="AZ160" s="570">
        <f t="shared" si="66"/>
        <v>0</v>
      </c>
      <c r="BA160" s="23">
        <f>'t1'!AR158</f>
        <v>0</v>
      </c>
    </row>
    <row r="161" spans="1:53" ht="14.25" customHeight="1" x14ac:dyDescent="0.2">
      <c r="A161" s="144" t="str">
        <f>'t1'!A159</f>
        <v>RUOLO AMMINISTRATIVO - ASSISTENTE AMMINISTRATIVO</v>
      </c>
      <c r="B161" s="206" t="str">
        <f>'t1'!B159</f>
        <v>AAT117</v>
      </c>
      <c r="C161" s="822">
        <f t="shared" si="83"/>
        <v>0</v>
      </c>
      <c r="D161" s="823">
        <f t="shared" si="84"/>
        <v>0</v>
      </c>
      <c r="E161" s="822">
        <f t="shared" si="85"/>
        <v>0</v>
      </c>
      <c r="F161" s="823">
        <f t="shared" si="86"/>
        <v>0</v>
      </c>
      <c r="G161" s="822">
        <f t="shared" si="57"/>
        <v>0</v>
      </c>
      <c r="H161" s="823">
        <f t="shared" si="58"/>
        <v>0</v>
      </c>
      <c r="I161" s="822">
        <f t="shared" si="87"/>
        <v>0</v>
      </c>
      <c r="J161" s="823">
        <f t="shared" si="88"/>
        <v>0</v>
      </c>
      <c r="K161" s="822">
        <f t="shared" si="89"/>
        <v>0</v>
      </c>
      <c r="L161" s="823">
        <f t="shared" si="90"/>
        <v>0</v>
      </c>
      <c r="M161" s="822">
        <f t="shared" si="91"/>
        <v>0</v>
      </c>
      <c r="N161" s="823">
        <f t="shared" si="92"/>
        <v>0</v>
      </c>
      <c r="O161" s="822">
        <f t="shared" si="93"/>
        <v>0</v>
      </c>
      <c r="P161" s="823">
        <f t="shared" si="94"/>
        <v>0</v>
      </c>
      <c r="Q161" s="822">
        <f t="shared" si="95"/>
        <v>0</v>
      </c>
      <c r="R161" s="823">
        <f t="shared" si="96"/>
        <v>0</v>
      </c>
      <c r="S161" s="822">
        <f t="shared" si="97"/>
        <v>0</v>
      </c>
      <c r="T161" s="823">
        <f t="shared" si="98"/>
        <v>0</v>
      </c>
      <c r="U161" s="822">
        <f t="shared" si="99"/>
        <v>0</v>
      </c>
      <c r="V161" s="823">
        <f t="shared" si="100"/>
        <v>0</v>
      </c>
      <c r="W161" s="822">
        <f t="shared" si="101"/>
        <v>0</v>
      </c>
      <c r="X161" s="823">
        <f t="shared" si="102"/>
        <v>0</v>
      </c>
      <c r="Y161" s="432">
        <f t="shared" si="63"/>
        <v>0</v>
      </c>
      <c r="Z161" s="570">
        <f t="shared" si="64"/>
        <v>0</v>
      </c>
      <c r="AA161" s="23">
        <f>'t1'!M159</f>
        <v>0</v>
      </c>
      <c r="AC161" s="253"/>
      <c r="AD161" s="254"/>
      <c r="AE161" s="253"/>
      <c r="AF161" s="254"/>
      <c r="AG161" s="253"/>
      <c r="AH161" s="254"/>
      <c r="AI161" s="253"/>
      <c r="AJ161" s="254"/>
      <c r="AK161" s="253"/>
      <c r="AL161" s="254"/>
      <c r="AM161" s="253"/>
      <c r="AN161" s="254"/>
      <c r="AO161" s="253"/>
      <c r="AP161" s="254"/>
      <c r="AQ161" s="253"/>
      <c r="AR161" s="254"/>
      <c r="AS161" s="253"/>
      <c r="AT161" s="254"/>
      <c r="AU161" s="253"/>
      <c r="AV161" s="254"/>
      <c r="AW161" s="253"/>
      <c r="AX161" s="254"/>
      <c r="AY161" s="432">
        <f t="shared" si="65"/>
        <v>0</v>
      </c>
      <c r="AZ161" s="570">
        <f t="shared" si="66"/>
        <v>0</v>
      </c>
      <c r="BA161" s="23">
        <f>'t1'!AR159</f>
        <v>0</v>
      </c>
    </row>
    <row r="162" spans="1:53" ht="14.25" customHeight="1" x14ac:dyDescent="0.2">
      <c r="A162" s="144" t="str">
        <f>'t1'!A160</f>
        <v>RUOLO SOCIOSANITARIO - OPERATORE SOCIOSANITARIO</v>
      </c>
      <c r="B162" s="206" t="str">
        <f>'t1'!B160</f>
        <v>KOP660</v>
      </c>
      <c r="C162" s="822">
        <f t="shared" si="83"/>
        <v>0</v>
      </c>
      <c r="D162" s="823">
        <f t="shared" si="84"/>
        <v>0</v>
      </c>
      <c r="E162" s="822">
        <f t="shared" si="85"/>
        <v>0</v>
      </c>
      <c r="F162" s="823">
        <f t="shared" si="86"/>
        <v>0</v>
      </c>
      <c r="G162" s="822">
        <f t="shared" si="57"/>
        <v>0</v>
      </c>
      <c r="H162" s="823">
        <f t="shared" si="58"/>
        <v>0</v>
      </c>
      <c r="I162" s="822">
        <f t="shared" si="87"/>
        <v>0</v>
      </c>
      <c r="J162" s="823">
        <f t="shared" si="88"/>
        <v>0</v>
      </c>
      <c r="K162" s="822">
        <f t="shared" si="89"/>
        <v>0</v>
      </c>
      <c r="L162" s="823">
        <f t="shared" si="90"/>
        <v>0</v>
      </c>
      <c r="M162" s="822">
        <f t="shared" si="91"/>
        <v>0</v>
      </c>
      <c r="N162" s="823">
        <f t="shared" si="92"/>
        <v>0</v>
      </c>
      <c r="O162" s="822">
        <f t="shared" si="93"/>
        <v>0</v>
      </c>
      <c r="P162" s="823">
        <f t="shared" si="94"/>
        <v>0</v>
      </c>
      <c r="Q162" s="822">
        <f t="shared" si="95"/>
        <v>0</v>
      </c>
      <c r="R162" s="823">
        <f t="shared" si="96"/>
        <v>0</v>
      </c>
      <c r="S162" s="822">
        <f t="shared" si="97"/>
        <v>0</v>
      </c>
      <c r="T162" s="823">
        <f t="shared" si="98"/>
        <v>0</v>
      </c>
      <c r="U162" s="822">
        <f t="shared" si="99"/>
        <v>0</v>
      </c>
      <c r="V162" s="823">
        <f t="shared" si="100"/>
        <v>0</v>
      </c>
      <c r="W162" s="822">
        <f t="shared" si="101"/>
        <v>0</v>
      </c>
      <c r="X162" s="823">
        <f t="shared" si="102"/>
        <v>0</v>
      </c>
      <c r="Y162" s="432">
        <f t="shared" si="63"/>
        <v>0</v>
      </c>
      <c r="Z162" s="570">
        <f t="shared" si="64"/>
        <v>0</v>
      </c>
      <c r="AA162" s="23">
        <f>'t1'!M160</f>
        <v>0</v>
      </c>
      <c r="AC162" s="253"/>
      <c r="AD162" s="254"/>
      <c r="AE162" s="253"/>
      <c r="AF162" s="254"/>
      <c r="AG162" s="253"/>
      <c r="AH162" s="254"/>
      <c r="AI162" s="253"/>
      <c r="AJ162" s="254"/>
      <c r="AK162" s="253"/>
      <c r="AL162" s="254"/>
      <c r="AM162" s="253"/>
      <c r="AN162" s="254"/>
      <c r="AO162" s="253"/>
      <c r="AP162" s="254"/>
      <c r="AQ162" s="253"/>
      <c r="AR162" s="254"/>
      <c r="AS162" s="253"/>
      <c r="AT162" s="254"/>
      <c r="AU162" s="253"/>
      <c r="AV162" s="254"/>
      <c r="AW162" s="253"/>
      <c r="AX162" s="254"/>
      <c r="AY162" s="432">
        <f t="shared" si="65"/>
        <v>0</v>
      </c>
      <c r="AZ162" s="570">
        <f t="shared" si="66"/>
        <v>0</v>
      </c>
      <c r="BA162" s="23">
        <f>'t1'!AR160</f>
        <v>0</v>
      </c>
    </row>
    <row r="163" spans="1:53" ht="14.25" customHeight="1" x14ac:dyDescent="0.2">
      <c r="A163" s="144" t="str">
        <f>'t1'!A161</f>
        <v>RUOLO TECNICO - OPERATORE TECNICO SPECIALIZZATO</v>
      </c>
      <c r="B163" s="206" t="str">
        <f>'t1'!B161</f>
        <v>TOP059</v>
      </c>
      <c r="C163" s="822">
        <f t="shared" si="83"/>
        <v>0</v>
      </c>
      <c r="D163" s="823">
        <f t="shared" si="84"/>
        <v>0</v>
      </c>
      <c r="E163" s="822">
        <f t="shared" si="85"/>
        <v>0</v>
      </c>
      <c r="F163" s="823">
        <f t="shared" si="86"/>
        <v>0</v>
      </c>
      <c r="G163" s="822">
        <f t="shared" si="57"/>
        <v>0</v>
      </c>
      <c r="H163" s="823">
        <f t="shared" si="58"/>
        <v>0</v>
      </c>
      <c r="I163" s="822">
        <f t="shared" si="87"/>
        <v>0</v>
      </c>
      <c r="J163" s="823">
        <f t="shared" si="88"/>
        <v>0</v>
      </c>
      <c r="K163" s="822">
        <f t="shared" si="89"/>
        <v>0</v>
      </c>
      <c r="L163" s="823">
        <f t="shared" si="90"/>
        <v>0</v>
      </c>
      <c r="M163" s="822">
        <f t="shared" si="91"/>
        <v>0</v>
      </c>
      <c r="N163" s="823">
        <f t="shared" si="92"/>
        <v>0</v>
      </c>
      <c r="O163" s="822">
        <f t="shared" si="93"/>
        <v>0</v>
      </c>
      <c r="P163" s="823">
        <f t="shared" si="94"/>
        <v>0</v>
      </c>
      <c r="Q163" s="822">
        <f t="shared" si="95"/>
        <v>0</v>
      </c>
      <c r="R163" s="823">
        <f t="shared" si="96"/>
        <v>0</v>
      </c>
      <c r="S163" s="822">
        <f t="shared" si="97"/>
        <v>0</v>
      </c>
      <c r="T163" s="823">
        <f t="shared" si="98"/>
        <v>0</v>
      </c>
      <c r="U163" s="822">
        <f t="shared" si="99"/>
        <v>0</v>
      </c>
      <c r="V163" s="823">
        <f t="shared" si="100"/>
        <v>0</v>
      </c>
      <c r="W163" s="822">
        <f t="shared" si="101"/>
        <v>0</v>
      </c>
      <c r="X163" s="823">
        <f t="shared" si="102"/>
        <v>0</v>
      </c>
      <c r="Y163" s="432">
        <f t="shared" si="63"/>
        <v>0</v>
      </c>
      <c r="Z163" s="570">
        <f t="shared" si="64"/>
        <v>0</v>
      </c>
      <c r="AA163" s="23">
        <f>'t1'!M161</f>
        <v>0</v>
      </c>
      <c r="AC163" s="253"/>
      <c r="AD163" s="254"/>
      <c r="AE163" s="253"/>
      <c r="AF163" s="254"/>
      <c r="AG163" s="253"/>
      <c r="AH163" s="254"/>
      <c r="AI163" s="253"/>
      <c r="AJ163" s="254"/>
      <c r="AK163" s="253"/>
      <c r="AL163" s="254"/>
      <c r="AM163" s="253"/>
      <c r="AN163" s="254"/>
      <c r="AO163" s="253"/>
      <c r="AP163" s="254"/>
      <c r="AQ163" s="253"/>
      <c r="AR163" s="254"/>
      <c r="AS163" s="253"/>
      <c r="AT163" s="254"/>
      <c r="AU163" s="253"/>
      <c r="AV163" s="254"/>
      <c r="AW163" s="253"/>
      <c r="AX163" s="254"/>
      <c r="AY163" s="432">
        <f t="shared" si="65"/>
        <v>0</v>
      </c>
      <c r="AZ163" s="570">
        <f t="shared" si="66"/>
        <v>0</v>
      </c>
      <c r="BA163" s="23">
        <f>'t1'!AR161</f>
        <v>0</v>
      </c>
    </row>
    <row r="164" spans="1:53" ht="14.25" customHeight="1" x14ac:dyDescent="0.2">
      <c r="A164" s="144" t="str">
        <f>'t1'!A162</f>
        <v>RUOLO AMMINISTRATIVO - COADIUTORE AMMINISTRATIVO SENIOR</v>
      </c>
      <c r="B164" s="206" t="str">
        <f>'t1'!B162</f>
        <v>AOP870</v>
      </c>
      <c r="C164" s="822">
        <f t="shared" si="83"/>
        <v>0</v>
      </c>
      <c r="D164" s="823">
        <f t="shared" si="84"/>
        <v>0</v>
      </c>
      <c r="E164" s="822">
        <f t="shared" si="85"/>
        <v>0</v>
      </c>
      <c r="F164" s="823">
        <f t="shared" si="86"/>
        <v>0</v>
      </c>
      <c r="G164" s="822">
        <f t="shared" si="57"/>
        <v>0</v>
      </c>
      <c r="H164" s="823">
        <f t="shared" si="58"/>
        <v>0</v>
      </c>
      <c r="I164" s="822">
        <f t="shared" si="87"/>
        <v>0</v>
      </c>
      <c r="J164" s="823">
        <f t="shared" si="88"/>
        <v>0</v>
      </c>
      <c r="K164" s="822">
        <f t="shared" si="89"/>
        <v>0</v>
      </c>
      <c r="L164" s="823">
        <f t="shared" si="90"/>
        <v>0</v>
      </c>
      <c r="M164" s="822">
        <f t="shared" si="91"/>
        <v>0</v>
      </c>
      <c r="N164" s="823">
        <f t="shared" si="92"/>
        <v>0</v>
      </c>
      <c r="O164" s="822">
        <f t="shared" si="93"/>
        <v>0</v>
      </c>
      <c r="P164" s="823">
        <f t="shared" si="94"/>
        <v>0</v>
      </c>
      <c r="Q164" s="822">
        <f t="shared" si="95"/>
        <v>0</v>
      </c>
      <c r="R164" s="823">
        <f t="shared" si="96"/>
        <v>0</v>
      </c>
      <c r="S164" s="822">
        <f t="shared" si="97"/>
        <v>0</v>
      </c>
      <c r="T164" s="823">
        <f t="shared" si="98"/>
        <v>0</v>
      </c>
      <c r="U164" s="822">
        <f t="shared" si="99"/>
        <v>0</v>
      </c>
      <c r="V164" s="823">
        <f t="shared" si="100"/>
        <v>0</v>
      </c>
      <c r="W164" s="822">
        <f t="shared" si="101"/>
        <v>0</v>
      </c>
      <c r="X164" s="823">
        <f t="shared" si="102"/>
        <v>0</v>
      </c>
      <c r="Y164" s="432">
        <f t="shared" si="63"/>
        <v>0</v>
      </c>
      <c r="Z164" s="570">
        <f t="shared" si="64"/>
        <v>0</v>
      </c>
      <c r="AA164" s="23">
        <f>'t1'!M162</f>
        <v>0</v>
      </c>
      <c r="AC164" s="253"/>
      <c r="AD164" s="254"/>
      <c r="AE164" s="253"/>
      <c r="AF164" s="254"/>
      <c r="AG164" s="253"/>
      <c r="AH164" s="254"/>
      <c r="AI164" s="253"/>
      <c r="AJ164" s="254"/>
      <c r="AK164" s="253"/>
      <c r="AL164" s="254"/>
      <c r="AM164" s="253"/>
      <c r="AN164" s="254"/>
      <c r="AO164" s="253"/>
      <c r="AP164" s="254"/>
      <c r="AQ164" s="253"/>
      <c r="AR164" s="254"/>
      <c r="AS164" s="253"/>
      <c r="AT164" s="254"/>
      <c r="AU164" s="253"/>
      <c r="AV164" s="254"/>
      <c r="AW164" s="253"/>
      <c r="AX164" s="254"/>
      <c r="AY164" s="432">
        <f t="shared" si="65"/>
        <v>0</v>
      </c>
      <c r="AZ164" s="570">
        <f t="shared" si="66"/>
        <v>0</v>
      </c>
      <c r="BA164" s="23">
        <f>'t1'!AR162</f>
        <v>0</v>
      </c>
    </row>
    <row r="165" spans="1:53" ht="14.25" customHeight="1" x14ac:dyDescent="0.2">
      <c r="A165" s="144" t="str">
        <f>'t1'!A163</f>
        <v>PROFILI AREA DEGLI OPERATORI AD ESAURIMENTO</v>
      </c>
      <c r="B165" s="206" t="str">
        <f>'t1'!B163</f>
        <v>0OP269</v>
      </c>
      <c r="C165" s="822">
        <f t="shared" si="83"/>
        <v>0</v>
      </c>
      <c r="D165" s="823">
        <f t="shared" si="84"/>
        <v>0</v>
      </c>
      <c r="E165" s="822">
        <f t="shared" si="85"/>
        <v>0</v>
      </c>
      <c r="F165" s="823">
        <f t="shared" si="86"/>
        <v>0</v>
      </c>
      <c r="G165" s="822">
        <f t="shared" si="57"/>
        <v>0</v>
      </c>
      <c r="H165" s="823">
        <f t="shared" si="58"/>
        <v>0</v>
      </c>
      <c r="I165" s="822">
        <f t="shared" si="87"/>
        <v>0</v>
      </c>
      <c r="J165" s="823">
        <f t="shared" si="88"/>
        <v>0</v>
      </c>
      <c r="K165" s="822">
        <f t="shared" si="89"/>
        <v>0</v>
      </c>
      <c r="L165" s="823">
        <f t="shared" si="90"/>
        <v>0</v>
      </c>
      <c r="M165" s="822">
        <f t="shared" si="91"/>
        <v>0</v>
      </c>
      <c r="N165" s="823">
        <f t="shared" si="92"/>
        <v>0</v>
      </c>
      <c r="O165" s="822">
        <f t="shared" si="93"/>
        <v>0</v>
      </c>
      <c r="P165" s="823">
        <f t="shared" si="94"/>
        <v>0</v>
      </c>
      <c r="Q165" s="822">
        <f t="shared" si="95"/>
        <v>0</v>
      </c>
      <c r="R165" s="823">
        <f t="shared" si="96"/>
        <v>0</v>
      </c>
      <c r="S165" s="822">
        <f t="shared" si="97"/>
        <v>0</v>
      </c>
      <c r="T165" s="823">
        <f t="shared" si="98"/>
        <v>0</v>
      </c>
      <c r="U165" s="822">
        <f t="shared" si="99"/>
        <v>0</v>
      </c>
      <c r="V165" s="823">
        <f t="shared" si="100"/>
        <v>0</v>
      </c>
      <c r="W165" s="822">
        <f t="shared" si="101"/>
        <v>0</v>
      </c>
      <c r="X165" s="823">
        <f t="shared" si="102"/>
        <v>0</v>
      </c>
      <c r="Y165" s="432">
        <f t="shared" si="63"/>
        <v>0</v>
      </c>
      <c r="Z165" s="570">
        <f t="shared" si="64"/>
        <v>0</v>
      </c>
      <c r="AA165" s="23">
        <f>'t1'!M163</f>
        <v>0</v>
      </c>
      <c r="AC165" s="253"/>
      <c r="AD165" s="254"/>
      <c r="AE165" s="253"/>
      <c r="AF165" s="254"/>
      <c r="AG165" s="253"/>
      <c r="AH165" s="254"/>
      <c r="AI165" s="253"/>
      <c r="AJ165" s="254"/>
      <c r="AK165" s="253"/>
      <c r="AL165" s="254"/>
      <c r="AM165" s="253"/>
      <c r="AN165" s="254"/>
      <c r="AO165" s="253"/>
      <c r="AP165" s="254"/>
      <c r="AQ165" s="253"/>
      <c r="AR165" s="254"/>
      <c r="AS165" s="253"/>
      <c r="AT165" s="254"/>
      <c r="AU165" s="253"/>
      <c r="AV165" s="254"/>
      <c r="AW165" s="253"/>
      <c r="AX165" s="254"/>
      <c r="AY165" s="432">
        <f t="shared" si="65"/>
        <v>0</v>
      </c>
      <c r="AZ165" s="570">
        <f t="shared" si="66"/>
        <v>0</v>
      </c>
      <c r="BA165" s="23">
        <f>'t1'!AR163</f>
        <v>0</v>
      </c>
    </row>
    <row r="166" spans="1:53" ht="14.25" customHeight="1" x14ac:dyDescent="0.2">
      <c r="A166" s="144" t="str">
        <f>'t1'!A164</f>
        <v>RUOLO TECNICO - OPERATORE TECNICO</v>
      </c>
      <c r="B166" s="206" t="str">
        <f>'t1'!B164</f>
        <v>TPT092</v>
      </c>
      <c r="C166" s="822">
        <f t="shared" si="83"/>
        <v>0</v>
      </c>
      <c r="D166" s="823">
        <f t="shared" si="84"/>
        <v>0</v>
      </c>
      <c r="E166" s="822">
        <f t="shared" si="85"/>
        <v>0</v>
      </c>
      <c r="F166" s="823">
        <f t="shared" si="86"/>
        <v>0</v>
      </c>
      <c r="G166" s="822">
        <f t="shared" si="57"/>
        <v>0</v>
      </c>
      <c r="H166" s="823">
        <f t="shared" si="58"/>
        <v>0</v>
      </c>
      <c r="I166" s="822">
        <f t="shared" si="87"/>
        <v>0</v>
      </c>
      <c r="J166" s="823">
        <f t="shared" si="88"/>
        <v>0</v>
      </c>
      <c r="K166" s="822">
        <f t="shared" si="89"/>
        <v>0</v>
      </c>
      <c r="L166" s="823">
        <f t="shared" si="90"/>
        <v>0</v>
      </c>
      <c r="M166" s="822">
        <f t="shared" si="91"/>
        <v>0</v>
      </c>
      <c r="N166" s="823">
        <f t="shared" si="92"/>
        <v>0</v>
      </c>
      <c r="O166" s="822">
        <f t="shared" si="93"/>
        <v>0</v>
      </c>
      <c r="P166" s="823">
        <f t="shared" si="94"/>
        <v>0</v>
      </c>
      <c r="Q166" s="822">
        <f t="shared" si="95"/>
        <v>0</v>
      </c>
      <c r="R166" s="823">
        <f t="shared" si="96"/>
        <v>0</v>
      </c>
      <c r="S166" s="822">
        <f t="shared" si="97"/>
        <v>0</v>
      </c>
      <c r="T166" s="823">
        <f t="shared" si="98"/>
        <v>0</v>
      </c>
      <c r="U166" s="822">
        <f t="shared" si="99"/>
        <v>0</v>
      </c>
      <c r="V166" s="823">
        <f t="shared" si="100"/>
        <v>0</v>
      </c>
      <c r="W166" s="822">
        <f t="shared" si="101"/>
        <v>0</v>
      </c>
      <c r="X166" s="823">
        <f t="shared" si="102"/>
        <v>0</v>
      </c>
      <c r="Y166" s="432">
        <f t="shared" si="63"/>
        <v>0</v>
      </c>
      <c r="Z166" s="570">
        <f t="shared" si="64"/>
        <v>0</v>
      </c>
      <c r="AA166" s="23">
        <f>'t1'!M164</f>
        <v>0</v>
      </c>
      <c r="AC166" s="253"/>
      <c r="AD166" s="254"/>
      <c r="AE166" s="253"/>
      <c r="AF166" s="254"/>
      <c r="AG166" s="253"/>
      <c r="AH166" s="254"/>
      <c r="AI166" s="253"/>
      <c r="AJ166" s="254"/>
      <c r="AK166" s="253"/>
      <c r="AL166" s="254"/>
      <c r="AM166" s="253"/>
      <c r="AN166" s="254"/>
      <c r="AO166" s="253"/>
      <c r="AP166" s="254"/>
      <c r="AQ166" s="253"/>
      <c r="AR166" s="254"/>
      <c r="AS166" s="253"/>
      <c r="AT166" s="254"/>
      <c r="AU166" s="253"/>
      <c r="AV166" s="254"/>
      <c r="AW166" s="253"/>
      <c r="AX166" s="254"/>
      <c r="AY166" s="432">
        <f t="shared" si="65"/>
        <v>0</v>
      </c>
      <c r="AZ166" s="570">
        <f t="shared" si="66"/>
        <v>0</v>
      </c>
      <c r="BA166" s="23">
        <f>'t1'!AR164</f>
        <v>0</v>
      </c>
    </row>
    <row r="167" spans="1:53" ht="14.25" customHeight="1" x14ac:dyDescent="0.2">
      <c r="A167" s="144" t="str">
        <f>'t1'!A165</f>
        <v>RUOLO AMMINISTRATIVO - COADIUTORE AMMINISTRATIVO</v>
      </c>
      <c r="B167" s="206" t="str">
        <f>'t1'!B165</f>
        <v>APT017</v>
      </c>
      <c r="C167" s="822">
        <f t="shared" si="83"/>
        <v>0</v>
      </c>
      <c r="D167" s="823">
        <f t="shared" si="84"/>
        <v>0</v>
      </c>
      <c r="E167" s="822">
        <f t="shared" si="85"/>
        <v>0</v>
      </c>
      <c r="F167" s="823">
        <f t="shared" si="86"/>
        <v>0</v>
      </c>
      <c r="G167" s="822">
        <f t="shared" si="57"/>
        <v>0</v>
      </c>
      <c r="H167" s="823">
        <f t="shared" si="58"/>
        <v>0</v>
      </c>
      <c r="I167" s="822">
        <f t="shared" si="87"/>
        <v>0</v>
      </c>
      <c r="J167" s="823">
        <f t="shared" si="88"/>
        <v>0</v>
      </c>
      <c r="K167" s="822">
        <f t="shared" si="89"/>
        <v>0</v>
      </c>
      <c r="L167" s="823">
        <f t="shared" si="90"/>
        <v>0</v>
      </c>
      <c r="M167" s="822">
        <f t="shared" si="91"/>
        <v>0</v>
      </c>
      <c r="N167" s="823">
        <f t="shared" si="92"/>
        <v>0</v>
      </c>
      <c r="O167" s="822">
        <f t="shared" si="93"/>
        <v>0</v>
      </c>
      <c r="P167" s="823">
        <f t="shared" si="94"/>
        <v>0</v>
      </c>
      <c r="Q167" s="822">
        <f t="shared" si="95"/>
        <v>0</v>
      </c>
      <c r="R167" s="823">
        <f t="shared" si="96"/>
        <v>0</v>
      </c>
      <c r="S167" s="822">
        <f t="shared" si="97"/>
        <v>0</v>
      </c>
      <c r="T167" s="823">
        <f t="shared" si="98"/>
        <v>0</v>
      </c>
      <c r="U167" s="822">
        <f t="shared" si="99"/>
        <v>0</v>
      </c>
      <c r="V167" s="823">
        <f t="shared" si="100"/>
        <v>0</v>
      </c>
      <c r="W167" s="822">
        <f t="shared" si="101"/>
        <v>0</v>
      </c>
      <c r="X167" s="823">
        <f t="shared" si="102"/>
        <v>0</v>
      </c>
      <c r="Y167" s="432">
        <f t="shared" si="63"/>
        <v>0</v>
      </c>
      <c r="Z167" s="570">
        <f t="shared" si="64"/>
        <v>0</v>
      </c>
      <c r="AA167" s="23">
        <f>'t1'!M165</f>
        <v>0</v>
      </c>
      <c r="AC167" s="253"/>
      <c r="AD167" s="254"/>
      <c r="AE167" s="253"/>
      <c r="AF167" s="254"/>
      <c r="AG167" s="253"/>
      <c r="AH167" s="254"/>
      <c r="AI167" s="253"/>
      <c r="AJ167" s="254"/>
      <c r="AK167" s="253"/>
      <c r="AL167" s="254"/>
      <c r="AM167" s="253"/>
      <c r="AN167" s="254"/>
      <c r="AO167" s="253"/>
      <c r="AP167" s="254"/>
      <c r="AQ167" s="253"/>
      <c r="AR167" s="254"/>
      <c r="AS167" s="253"/>
      <c r="AT167" s="254"/>
      <c r="AU167" s="253"/>
      <c r="AV167" s="254"/>
      <c r="AW167" s="253"/>
      <c r="AX167" s="254"/>
      <c r="AY167" s="432">
        <f t="shared" si="65"/>
        <v>0</v>
      </c>
      <c r="AZ167" s="570">
        <f t="shared" si="66"/>
        <v>0</v>
      </c>
      <c r="BA167" s="23">
        <f>'t1'!AR165</f>
        <v>0</v>
      </c>
    </row>
    <row r="168" spans="1:53" ht="14.25" customHeight="1" x14ac:dyDescent="0.2">
      <c r="A168" s="144" t="str">
        <f>'t1'!A166</f>
        <v>PROFILI AREA PERSONALE DI SUPPORTO AD ESAURIMENTO</v>
      </c>
      <c r="B168" s="206" t="str">
        <f>'t1'!B166</f>
        <v>0PTSPR</v>
      </c>
      <c r="C168" s="822">
        <f t="shared" si="83"/>
        <v>0</v>
      </c>
      <c r="D168" s="823">
        <f t="shared" si="84"/>
        <v>0</v>
      </c>
      <c r="E168" s="822">
        <f t="shared" si="85"/>
        <v>0</v>
      </c>
      <c r="F168" s="823">
        <f t="shared" si="86"/>
        <v>0</v>
      </c>
      <c r="G168" s="822">
        <f t="shared" si="57"/>
        <v>0</v>
      </c>
      <c r="H168" s="823">
        <f t="shared" si="58"/>
        <v>0</v>
      </c>
      <c r="I168" s="822">
        <f t="shared" si="87"/>
        <v>0</v>
      </c>
      <c r="J168" s="823">
        <f t="shared" si="88"/>
        <v>0</v>
      </c>
      <c r="K168" s="822">
        <f t="shared" si="89"/>
        <v>0</v>
      </c>
      <c r="L168" s="823">
        <f t="shared" si="90"/>
        <v>0</v>
      </c>
      <c r="M168" s="822">
        <f t="shared" si="91"/>
        <v>0</v>
      </c>
      <c r="N168" s="823">
        <f t="shared" si="92"/>
        <v>0</v>
      </c>
      <c r="O168" s="822">
        <f t="shared" si="93"/>
        <v>0</v>
      </c>
      <c r="P168" s="823">
        <f t="shared" si="94"/>
        <v>0</v>
      </c>
      <c r="Q168" s="822">
        <f t="shared" si="95"/>
        <v>0</v>
      </c>
      <c r="R168" s="823">
        <f t="shared" si="96"/>
        <v>0</v>
      </c>
      <c r="S168" s="822">
        <f t="shared" si="97"/>
        <v>0</v>
      </c>
      <c r="T168" s="823">
        <f t="shared" si="98"/>
        <v>0</v>
      </c>
      <c r="U168" s="822">
        <f t="shared" si="99"/>
        <v>0</v>
      </c>
      <c r="V168" s="823">
        <f t="shared" si="100"/>
        <v>0</v>
      </c>
      <c r="W168" s="822">
        <f t="shared" si="101"/>
        <v>0</v>
      </c>
      <c r="X168" s="823">
        <f t="shared" si="102"/>
        <v>0</v>
      </c>
      <c r="Y168" s="432">
        <f t="shared" si="63"/>
        <v>0</v>
      </c>
      <c r="Z168" s="570">
        <f t="shared" si="64"/>
        <v>0</v>
      </c>
      <c r="AA168" s="23">
        <f>'t1'!M166</f>
        <v>0</v>
      </c>
      <c r="AC168" s="253"/>
      <c r="AD168" s="254"/>
      <c r="AE168" s="253"/>
      <c r="AF168" s="254"/>
      <c r="AG168" s="253"/>
      <c r="AH168" s="254"/>
      <c r="AI168" s="253"/>
      <c r="AJ168" s="254"/>
      <c r="AK168" s="253"/>
      <c r="AL168" s="254"/>
      <c r="AM168" s="253"/>
      <c r="AN168" s="254"/>
      <c r="AO168" s="253"/>
      <c r="AP168" s="254"/>
      <c r="AQ168" s="253"/>
      <c r="AR168" s="254"/>
      <c r="AS168" s="253"/>
      <c r="AT168" s="254"/>
      <c r="AU168" s="253"/>
      <c r="AV168" s="254"/>
      <c r="AW168" s="253"/>
      <c r="AX168" s="254"/>
      <c r="AY168" s="432">
        <f t="shared" si="65"/>
        <v>0</v>
      </c>
      <c r="AZ168" s="570">
        <f t="shared" si="66"/>
        <v>0</v>
      </c>
      <c r="BA168" s="23">
        <f>'t1'!AR166</f>
        <v>0</v>
      </c>
    </row>
    <row r="169" spans="1:53" ht="14.25" customHeight="1" thickBot="1" x14ac:dyDescent="0.25">
      <c r="A169" s="144" t="str">
        <f>'t1'!A167</f>
        <v>CONTRATTISTI</v>
      </c>
      <c r="B169" s="206" t="str">
        <f>'t1'!B167</f>
        <v>000061</v>
      </c>
      <c r="C169" s="822">
        <f t="shared" si="83"/>
        <v>0</v>
      </c>
      <c r="D169" s="823">
        <f t="shared" si="84"/>
        <v>0</v>
      </c>
      <c r="E169" s="822">
        <f t="shared" si="85"/>
        <v>0</v>
      </c>
      <c r="F169" s="823">
        <f t="shared" si="86"/>
        <v>0</v>
      </c>
      <c r="G169" s="822">
        <f t="shared" si="57"/>
        <v>0</v>
      </c>
      <c r="H169" s="823">
        <f t="shared" si="58"/>
        <v>0</v>
      </c>
      <c r="I169" s="822">
        <f t="shared" si="87"/>
        <v>0</v>
      </c>
      <c r="J169" s="823">
        <f t="shared" si="88"/>
        <v>0</v>
      </c>
      <c r="K169" s="822">
        <f t="shared" si="89"/>
        <v>0</v>
      </c>
      <c r="L169" s="823">
        <f t="shared" si="90"/>
        <v>0</v>
      </c>
      <c r="M169" s="822">
        <f t="shared" si="91"/>
        <v>0</v>
      </c>
      <c r="N169" s="823">
        <f t="shared" si="92"/>
        <v>0</v>
      </c>
      <c r="O169" s="822">
        <f t="shared" si="93"/>
        <v>0</v>
      </c>
      <c r="P169" s="823">
        <f t="shared" si="94"/>
        <v>0</v>
      </c>
      <c r="Q169" s="822">
        <f t="shared" si="95"/>
        <v>0</v>
      </c>
      <c r="R169" s="823">
        <f t="shared" si="96"/>
        <v>0</v>
      </c>
      <c r="S169" s="822">
        <f t="shared" si="97"/>
        <v>0</v>
      </c>
      <c r="T169" s="823">
        <f t="shared" si="98"/>
        <v>0</v>
      </c>
      <c r="U169" s="822">
        <f t="shared" si="99"/>
        <v>0</v>
      </c>
      <c r="V169" s="823">
        <f t="shared" si="100"/>
        <v>0</v>
      </c>
      <c r="W169" s="822">
        <f t="shared" si="101"/>
        <v>0</v>
      </c>
      <c r="X169" s="823">
        <f t="shared" si="102"/>
        <v>0</v>
      </c>
      <c r="Y169" s="432">
        <f t="shared" si="63"/>
        <v>0</v>
      </c>
      <c r="Z169" s="570">
        <f t="shared" si="64"/>
        <v>0</v>
      </c>
      <c r="AA169" s="23">
        <f>'t1'!M167</f>
        <v>0</v>
      </c>
      <c r="AC169" s="253"/>
      <c r="AD169" s="254"/>
      <c r="AE169" s="253"/>
      <c r="AF169" s="254"/>
      <c r="AG169" s="253"/>
      <c r="AH169" s="254"/>
      <c r="AI169" s="253"/>
      <c r="AJ169" s="254"/>
      <c r="AK169" s="253"/>
      <c r="AL169" s="254"/>
      <c r="AM169" s="253"/>
      <c r="AN169" s="254"/>
      <c r="AO169" s="253"/>
      <c r="AP169" s="254"/>
      <c r="AQ169" s="253"/>
      <c r="AR169" s="254"/>
      <c r="AS169" s="253"/>
      <c r="AT169" s="254"/>
      <c r="AU169" s="253"/>
      <c r="AV169" s="254"/>
      <c r="AW169" s="253"/>
      <c r="AX169" s="254"/>
      <c r="AY169" s="432">
        <f t="shared" si="65"/>
        <v>0</v>
      </c>
      <c r="AZ169" s="570">
        <f t="shared" si="66"/>
        <v>0</v>
      </c>
      <c r="BA169" s="23">
        <f>'t1'!AR167</f>
        <v>0</v>
      </c>
    </row>
    <row r="170" spans="1:53" ht="15.75" customHeight="1" thickTop="1" thickBot="1" x14ac:dyDescent="0.25">
      <c r="A170" s="26" t="s">
        <v>265</v>
      </c>
      <c r="B170" s="478"/>
      <c r="C170" s="430">
        <f t="shared" ref="C170:Z170" si="103">SUM(C8:C169)</f>
        <v>0</v>
      </c>
      <c r="D170" s="431">
        <f t="shared" si="103"/>
        <v>0</v>
      </c>
      <c r="E170" s="430">
        <f t="shared" si="103"/>
        <v>0</v>
      </c>
      <c r="F170" s="431">
        <f t="shared" si="103"/>
        <v>0</v>
      </c>
      <c r="G170" s="430">
        <f t="shared" ref="G170:H170" si="104">SUM(G8:G169)</f>
        <v>0</v>
      </c>
      <c r="H170" s="431">
        <f t="shared" si="104"/>
        <v>0</v>
      </c>
      <c r="I170" s="430">
        <f t="shared" si="103"/>
        <v>0</v>
      </c>
      <c r="J170" s="431">
        <f t="shared" si="103"/>
        <v>0</v>
      </c>
      <c r="K170" s="430">
        <f t="shared" ref="K170:P170" si="105">SUM(K8:K169)</f>
        <v>0</v>
      </c>
      <c r="L170" s="431">
        <f t="shared" si="105"/>
        <v>0</v>
      </c>
      <c r="M170" s="430">
        <f t="shared" si="105"/>
        <v>0</v>
      </c>
      <c r="N170" s="431">
        <f t="shared" si="105"/>
        <v>0</v>
      </c>
      <c r="O170" s="430">
        <f t="shared" si="105"/>
        <v>0</v>
      </c>
      <c r="P170" s="431">
        <f t="shared" si="105"/>
        <v>0</v>
      </c>
      <c r="Q170" s="430">
        <f t="shared" si="103"/>
        <v>0</v>
      </c>
      <c r="R170" s="431">
        <f t="shared" si="103"/>
        <v>0</v>
      </c>
      <c r="S170" s="430">
        <f t="shared" si="103"/>
        <v>0</v>
      </c>
      <c r="T170" s="431">
        <f t="shared" si="103"/>
        <v>0</v>
      </c>
      <c r="U170" s="430">
        <f>SUM(U8:U169)</f>
        <v>0</v>
      </c>
      <c r="V170" s="431">
        <f>SUM(V8:V169)</f>
        <v>0</v>
      </c>
      <c r="W170" s="430">
        <f>SUM(W8:W169)</f>
        <v>0</v>
      </c>
      <c r="X170" s="431">
        <f>SUM(X8:X169)</f>
        <v>0</v>
      </c>
      <c r="Y170" s="430">
        <f t="shared" si="103"/>
        <v>0</v>
      </c>
      <c r="Z170" s="433">
        <f t="shared" si="103"/>
        <v>0</v>
      </c>
      <c r="AC170" s="430">
        <f t="shared" ref="AC170:AT170" si="106">SUM(AC8:AC169)</f>
        <v>0</v>
      </c>
      <c r="AD170" s="431">
        <f t="shared" si="106"/>
        <v>0</v>
      </c>
      <c r="AE170" s="430">
        <f t="shared" si="106"/>
        <v>0</v>
      </c>
      <c r="AF170" s="431">
        <f t="shared" si="106"/>
        <v>0</v>
      </c>
      <c r="AG170" s="430">
        <f t="shared" ref="AG170:AH170" si="107">SUM(AG8:AG169)</f>
        <v>0</v>
      </c>
      <c r="AH170" s="431">
        <f t="shared" si="107"/>
        <v>0</v>
      </c>
      <c r="AI170" s="430">
        <f t="shared" si="106"/>
        <v>0</v>
      </c>
      <c r="AJ170" s="431">
        <f t="shared" si="106"/>
        <v>0</v>
      </c>
      <c r="AK170" s="430">
        <f t="shared" si="106"/>
        <v>0</v>
      </c>
      <c r="AL170" s="431">
        <f t="shared" si="106"/>
        <v>0</v>
      </c>
      <c r="AM170" s="430">
        <f t="shared" si="106"/>
        <v>0</v>
      </c>
      <c r="AN170" s="431">
        <f t="shared" si="106"/>
        <v>0</v>
      </c>
      <c r="AO170" s="430">
        <f t="shared" si="106"/>
        <v>0</v>
      </c>
      <c r="AP170" s="431">
        <f t="shared" si="106"/>
        <v>0</v>
      </c>
      <c r="AQ170" s="430">
        <f t="shared" si="106"/>
        <v>0</v>
      </c>
      <c r="AR170" s="431">
        <f t="shared" si="106"/>
        <v>0</v>
      </c>
      <c r="AS170" s="430">
        <f t="shared" si="106"/>
        <v>0</v>
      </c>
      <c r="AT170" s="431">
        <f t="shared" si="106"/>
        <v>0</v>
      </c>
      <c r="AU170" s="430">
        <f t="shared" ref="AU170:AZ170" si="108">SUM(AU8:AU169)</f>
        <v>0</v>
      </c>
      <c r="AV170" s="431">
        <f t="shared" si="108"/>
        <v>0</v>
      </c>
      <c r="AW170" s="430">
        <f t="shared" si="108"/>
        <v>0</v>
      </c>
      <c r="AX170" s="431">
        <f t="shared" si="108"/>
        <v>0</v>
      </c>
      <c r="AY170" s="430">
        <f t="shared" si="108"/>
        <v>0</v>
      </c>
      <c r="AZ170" s="433">
        <f t="shared" si="108"/>
        <v>0</v>
      </c>
    </row>
    <row r="171" spans="1:53" ht="12.75" customHeight="1" x14ac:dyDescent="0.2">
      <c r="A171" s="2087" t="s">
        <v>659</v>
      </c>
      <c r="B171" s="2087"/>
      <c r="C171" s="2087"/>
      <c r="D171" s="2087"/>
      <c r="E171" s="2087"/>
      <c r="F171" s="2087"/>
      <c r="G171" s="2087"/>
      <c r="H171" s="2087"/>
      <c r="I171" s="2087"/>
      <c r="J171" s="2087"/>
      <c r="K171" s="2087"/>
      <c r="L171" s="2087"/>
      <c r="M171" s="2087"/>
      <c r="N171" s="2087"/>
      <c r="O171" s="2087"/>
      <c r="P171" s="2087"/>
      <c r="Q171" s="2087"/>
      <c r="R171" s="2087"/>
      <c r="S171" s="2087"/>
      <c r="T171" s="2087"/>
      <c r="U171" s="2087"/>
      <c r="V171" s="2087"/>
      <c r="W171" s="2087"/>
      <c r="X171" s="2087"/>
      <c r="Y171" s="2087"/>
      <c r="Z171" s="2087"/>
    </row>
    <row r="172" spans="1:53" ht="12.75" customHeight="1" x14ac:dyDescent="0.2">
      <c r="A172" s="19" t="s">
        <v>663</v>
      </c>
      <c r="B172" s="440"/>
      <c r="C172" s="19"/>
      <c r="D172" s="19"/>
      <c r="E172" s="19"/>
      <c r="F172" s="19"/>
      <c r="G172" s="19"/>
      <c r="H172" s="19"/>
      <c r="I172" s="19"/>
      <c r="J172" s="19"/>
      <c r="K172" s="19"/>
      <c r="L172" s="19"/>
      <c r="M172" s="19"/>
      <c r="N172" s="19"/>
      <c r="O172" s="19"/>
      <c r="P172" s="19"/>
      <c r="Q172" s="479"/>
      <c r="R172" s="479"/>
      <c r="S172" s="479"/>
      <c r="T172" s="479"/>
      <c r="U172" s="479"/>
      <c r="V172" s="479"/>
      <c r="W172" s="479"/>
      <c r="X172" s="479"/>
      <c r="Y172" s="479"/>
      <c r="Z172" s="479"/>
      <c r="AC172" s="19"/>
      <c r="AD172" s="19"/>
      <c r="AE172" s="19"/>
      <c r="AF172" s="19"/>
      <c r="AG172" s="19"/>
      <c r="AH172" s="19"/>
      <c r="AI172" s="19"/>
      <c r="AJ172" s="19"/>
      <c r="AK172" s="19"/>
      <c r="AL172" s="19"/>
      <c r="AM172" s="19"/>
      <c r="AN172" s="19"/>
      <c r="AO172" s="19"/>
      <c r="AP172" s="19"/>
      <c r="AQ172" s="479"/>
      <c r="AR172" s="479"/>
      <c r="AS172" s="479"/>
      <c r="AT172" s="479"/>
      <c r="AU172" s="479"/>
      <c r="AV172" s="479"/>
      <c r="AW172" s="479"/>
      <c r="AX172" s="479"/>
      <c r="AY172" s="479"/>
      <c r="AZ172" s="479"/>
    </row>
    <row r="173" spans="1:53" ht="12.75" customHeight="1" x14ac:dyDescent="0.2">
      <c r="A173" s="2054" t="s">
        <v>661</v>
      </c>
      <c r="B173" s="2054"/>
      <c r="C173" s="2054"/>
      <c r="D173" s="2054"/>
      <c r="E173" s="2054"/>
      <c r="F173" s="2054"/>
      <c r="G173" s="2054"/>
      <c r="H173" s="2054"/>
      <c r="I173" s="2054"/>
      <c r="J173" s="2054"/>
      <c r="K173" s="2054"/>
      <c r="L173" s="2054"/>
      <c r="M173" s="2054"/>
      <c r="N173" s="2054"/>
      <c r="O173" s="2054"/>
      <c r="P173" s="2054"/>
      <c r="Q173" s="2054"/>
      <c r="R173" s="2054"/>
      <c r="S173" s="2054"/>
      <c r="T173" s="2054"/>
      <c r="U173" s="2054"/>
      <c r="V173" s="2054"/>
      <c r="W173" s="2054"/>
      <c r="X173" s="2054"/>
      <c r="Y173" s="2054"/>
      <c r="Z173" s="2054"/>
    </row>
    <row r="174" spans="1:53" ht="12.75" customHeight="1" x14ac:dyDescent="0.2">
      <c r="A174" s="19" t="s">
        <v>662</v>
      </c>
      <c r="B174" s="440"/>
      <c r="C174" s="19"/>
      <c r="D174" s="19"/>
      <c r="E174" s="19"/>
      <c r="F174" s="19"/>
      <c r="G174" s="19"/>
      <c r="H174" s="19"/>
      <c r="I174" s="19"/>
      <c r="J174" s="19"/>
      <c r="K174" s="19"/>
      <c r="L174" s="19"/>
      <c r="M174" s="19"/>
      <c r="N174" s="19"/>
      <c r="O174" s="19"/>
      <c r="P174" s="19"/>
      <c r="Q174" s="479"/>
      <c r="R174" s="479"/>
      <c r="S174" s="479"/>
      <c r="T174" s="479"/>
      <c r="U174" s="479"/>
      <c r="V174" s="479"/>
      <c r="W174" s="479"/>
      <c r="X174" s="479"/>
      <c r="Y174" s="479"/>
      <c r="Z174" s="479"/>
      <c r="AC174" s="19"/>
      <c r="AD174" s="19"/>
      <c r="AE174" s="19"/>
      <c r="AF174" s="19"/>
      <c r="AG174" s="19"/>
      <c r="AH174" s="19"/>
      <c r="AI174" s="19"/>
      <c r="AJ174" s="19"/>
      <c r="AK174" s="19"/>
      <c r="AL174" s="19"/>
      <c r="AM174" s="19"/>
      <c r="AN174" s="19"/>
      <c r="AO174" s="19"/>
      <c r="AP174" s="19"/>
      <c r="AQ174" s="479"/>
      <c r="AR174" s="479"/>
      <c r="AS174" s="479"/>
      <c r="AT174" s="479"/>
      <c r="AU174" s="479"/>
      <c r="AV174" s="479"/>
      <c r="AW174" s="479"/>
      <c r="AX174" s="479"/>
      <c r="AY174" s="479"/>
      <c r="AZ174" s="479"/>
    </row>
  </sheetData>
  <sheetProtection algorithmName="SHA-512" hashValue="b+rIBKsV2jR8BtGjMWVRuY1JL3wopjxrQulfz3wcaefSIlWXjHSl/hhL1sKzZk+CEjR04NXuP88ey7phMqWKLw==" saltValue="0nkNUKYAZGNFRdRHZ+RCpw==" spinCount="100000" sheet="1" formatColumns="0" selectLockedCells="1" autoFilter="0"/>
  <mergeCells count="52">
    <mergeCell ref="AM2:AN2"/>
    <mergeCell ref="AC4:AD4"/>
    <mergeCell ref="AE4:AF4"/>
    <mergeCell ref="AI4:AJ4"/>
    <mergeCell ref="W4:X4"/>
    <mergeCell ref="AM4:AN4"/>
    <mergeCell ref="Y4:Z4"/>
    <mergeCell ref="AK4:AL4"/>
    <mergeCell ref="AG4:AH4"/>
    <mergeCell ref="M2:N2"/>
    <mergeCell ref="M4:N4"/>
    <mergeCell ref="O4:P4"/>
    <mergeCell ref="Q4:R4"/>
    <mergeCell ref="U4:V4"/>
    <mergeCell ref="A173:Z173"/>
    <mergeCell ref="C5:D5"/>
    <mergeCell ref="E5:F5"/>
    <mergeCell ref="S5:T5"/>
    <mergeCell ref="A171:Z171"/>
    <mergeCell ref="Y5:Z5"/>
    <mergeCell ref="U5:V5"/>
    <mergeCell ref="AC5:AD5"/>
    <mergeCell ref="AE5:AF5"/>
    <mergeCell ref="AK5:AL5"/>
    <mergeCell ref="AM5:AN5"/>
    <mergeCell ref="AI5:AJ5"/>
    <mergeCell ref="AG5:AH5"/>
    <mergeCell ref="AY5:AZ5"/>
    <mergeCell ref="AO4:AP4"/>
    <mergeCell ref="AQ4:AR4"/>
    <mergeCell ref="AS4:AT4"/>
    <mergeCell ref="AW4:AX4"/>
    <mergeCell ref="AY4:AZ4"/>
    <mergeCell ref="AQ5:AR5"/>
    <mergeCell ref="AS5:AT5"/>
    <mergeCell ref="AW5:AX5"/>
    <mergeCell ref="AU4:AV4"/>
    <mergeCell ref="AU5:AV5"/>
    <mergeCell ref="AO5:AP5"/>
    <mergeCell ref="C4:D4"/>
    <mergeCell ref="W5:X5"/>
    <mergeCell ref="M5:N5"/>
    <mergeCell ref="K5:L5"/>
    <mergeCell ref="E4:F4"/>
    <mergeCell ref="I5:J5"/>
    <mergeCell ref="K4:L4"/>
    <mergeCell ref="I4:J4"/>
    <mergeCell ref="O5:P5"/>
    <mergeCell ref="Q5:R5"/>
    <mergeCell ref="S4:T4"/>
    <mergeCell ref="G4:H4"/>
    <mergeCell ref="G5:H5"/>
  </mergeCells>
  <phoneticPr fontId="31" type="noConversion"/>
  <conditionalFormatting sqref="A8:Z169 AC8:AZ169">
    <cfRule type="expression" dxfId="15" priority="1" stopIfTrue="1">
      <formula>$AA8&gt;0</formula>
    </cfRule>
  </conditionalFormatting>
  <printOptions horizontalCentered="1" verticalCentered="1"/>
  <pageMargins left="0.19685039370078741" right="0" top="0.19685039370078741" bottom="0.15748031496062992" header="0.15748031496062992" footer="0.19685039370078741"/>
  <pageSetup paperSize="9" scale="7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19"/>
  <dimension ref="A1:AR174"/>
  <sheetViews>
    <sheetView showGridLines="0" zoomScaleNormal="100" workbookViewId="0">
      <pane xSplit="2" ySplit="5" topLeftCell="AA6" activePane="bottomRight" state="frozen"/>
      <selection activeCell="A117" sqref="A117:IV119"/>
      <selection pane="topRight" activeCell="A117" sqref="A117:IV119"/>
      <selection pane="bottomLeft" activeCell="A117" sqref="A117:IV119"/>
      <selection pane="bottomRight" activeCell="AA6" sqref="AA6"/>
    </sheetView>
  </sheetViews>
  <sheetFormatPr defaultColWidth="9.28515625" defaultRowHeight="10.199999999999999" x14ac:dyDescent="0.2"/>
  <cols>
    <col min="1" max="1" width="70.85546875" style="3" customWidth="1"/>
    <col min="2" max="2" width="10" style="2" customWidth="1"/>
    <col min="3" max="3" width="14.7109375" style="3" hidden="1" customWidth="1"/>
    <col min="4" max="11" width="19.7109375" style="3" hidden="1" customWidth="1"/>
    <col min="12" max="26" width="9.28515625" style="3" hidden="1" customWidth="1"/>
    <col min="27" max="27" width="14.7109375" style="3" customWidth="1"/>
    <col min="28" max="35" width="19.7109375" style="3" customWidth="1"/>
    <col min="36" max="37" width="9.28515625" style="3" hidden="1" customWidth="1"/>
    <col min="38" max="38" width="9.28515625" style="3"/>
    <col min="39" max="41" width="9.28515625" style="3" hidden="1" customWidth="1"/>
    <col min="42" max="43" width="9.28515625" style="3" customWidth="1"/>
    <col min="44" max="44" width="39.7109375" style="3" customWidth="1"/>
    <col min="45" max="16384" width="9.28515625" style="3"/>
  </cols>
  <sheetData>
    <row r="1" spans="1:44" ht="87" customHeight="1" x14ac:dyDescent="0.2">
      <c r="A1" s="819" t="str">
        <f>'t1'!A1</f>
        <v>SERVIZIO SANITARIO NAZIONALE - anno 2024</v>
      </c>
      <c r="B1" s="819"/>
      <c r="C1" s="819"/>
      <c r="D1" s="819"/>
      <c r="E1" s="819"/>
      <c r="F1" s="819"/>
      <c r="G1" s="819"/>
      <c r="H1" s="819"/>
      <c r="I1" s="819"/>
      <c r="K1" s="292"/>
      <c r="M1"/>
      <c r="AF1"/>
      <c r="AI1" s="292"/>
      <c r="AK1"/>
    </row>
    <row r="2" spans="1:44" ht="27" customHeight="1" thickBot="1" x14ac:dyDescent="0.25">
      <c r="A2" s="5"/>
      <c r="I2" s="2053"/>
      <c r="J2" s="2053"/>
      <c r="K2" s="2053"/>
      <c r="AH2" s="1360"/>
      <c r="AI2" s="1360"/>
    </row>
    <row r="3" spans="1:44" ht="10.8" thickBot="1" x14ac:dyDescent="0.25">
      <c r="A3" s="7"/>
      <c r="B3" s="8"/>
      <c r="C3" s="117" t="s">
        <v>442</v>
      </c>
      <c r="D3" s="9"/>
      <c r="E3" s="9"/>
      <c r="F3" s="9"/>
      <c r="G3" s="9"/>
      <c r="H3" s="9"/>
      <c r="I3" s="9"/>
      <c r="J3" s="113"/>
      <c r="K3" s="113"/>
      <c r="AA3" s="117" t="s">
        <v>442</v>
      </c>
      <c r="AB3" s="9"/>
      <c r="AC3" s="9"/>
      <c r="AD3" s="9"/>
      <c r="AE3" s="9"/>
      <c r="AF3" s="9"/>
      <c r="AG3" s="9"/>
      <c r="AH3" s="1375"/>
      <c r="AI3" s="1375"/>
      <c r="AL3"/>
      <c r="AM3"/>
      <c r="AN3"/>
      <c r="AO3"/>
      <c r="AP3"/>
      <c r="AQ3"/>
      <c r="AR3" s="948"/>
    </row>
    <row r="4" spans="1:44" ht="41.4" thickTop="1" x14ac:dyDescent="0.2">
      <c r="A4" s="20" t="s">
        <v>331</v>
      </c>
      <c r="B4" s="114" t="s">
        <v>262</v>
      </c>
      <c r="C4" s="115" t="s">
        <v>368</v>
      </c>
      <c r="D4" s="115" t="s">
        <v>332</v>
      </c>
      <c r="E4" s="898" t="s">
        <v>1039</v>
      </c>
      <c r="F4" s="897" t="s">
        <v>1683</v>
      </c>
      <c r="G4" s="1378" t="s">
        <v>1685</v>
      </c>
      <c r="H4" s="115" t="s">
        <v>819</v>
      </c>
      <c r="I4" s="115" t="s">
        <v>820</v>
      </c>
      <c r="J4" s="115" t="s">
        <v>821</v>
      </c>
      <c r="K4" s="116" t="s">
        <v>265</v>
      </c>
      <c r="AA4" s="115" t="s">
        <v>368</v>
      </c>
      <c r="AB4" s="115" t="s">
        <v>332</v>
      </c>
      <c r="AC4" s="898" t="s">
        <v>1039</v>
      </c>
      <c r="AD4" s="897" t="s">
        <v>1683</v>
      </c>
      <c r="AE4" s="1378" t="s">
        <v>1685</v>
      </c>
      <c r="AF4" s="115" t="s">
        <v>819</v>
      </c>
      <c r="AG4" s="115" t="s">
        <v>820</v>
      </c>
      <c r="AH4" s="1376" t="s">
        <v>821</v>
      </c>
      <c r="AI4" s="1377" t="s">
        <v>265</v>
      </c>
      <c r="AL4" s="949" t="s">
        <v>1174</v>
      </c>
      <c r="AM4" s="949"/>
      <c r="AN4" s="949"/>
      <c r="AO4" s="949"/>
      <c r="AP4" s="949"/>
      <c r="AQ4" s="949"/>
      <c r="AR4" s="2101" t="s">
        <v>1175</v>
      </c>
    </row>
    <row r="5" spans="1:44" s="250" customFormat="1" ht="12.6" thickBot="1" x14ac:dyDescent="0.3">
      <c r="A5" s="798" t="s">
        <v>954</v>
      </c>
      <c r="B5" s="269"/>
      <c r="C5" s="270" t="s">
        <v>789</v>
      </c>
      <c r="D5" s="270" t="s">
        <v>790</v>
      </c>
      <c r="E5" s="270" t="s">
        <v>1040</v>
      </c>
      <c r="F5" s="270" t="s">
        <v>1682</v>
      </c>
      <c r="G5" s="270" t="s">
        <v>1684</v>
      </c>
      <c r="H5" s="270" t="s">
        <v>791</v>
      </c>
      <c r="I5" s="270" t="s">
        <v>792</v>
      </c>
      <c r="J5" s="270" t="s">
        <v>793</v>
      </c>
      <c r="K5" s="271"/>
      <c r="AA5" s="270" t="s">
        <v>789</v>
      </c>
      <c r="AB5" s="270" t="s">
        <v>790</v>
      </c>
      <c r="AC5" s="270" t="s">
        <v>1040</v>
      </c>
      <c r="AD5" s="270" t="s">
        <v>1682</v>
      </c>
      <c r="AE5" s="270" t="s">
        <v>1684</v>
      </c>
      <c r="AF5" s="270" t="s">
        <v>791</v>
      </c>
      <c r="AG5" s="270" t="s">
        <v>792</v>
      </c>
      <c r="AH5" s="270" t="s">
        <v>793</v>
      </c>
      <c r="AI5" s="271"/>
      <c r="AL5" s="950">
        <f>COUNTIF($AR$6:$AR$167,"Incongruenza")</f>
        <v>0</v>
      </c>
      <c r="AM5" s="1802" t="s">
        <v>1176</v>
      </c>
      <c r="AN5" s="1802" t="s">
        <v>1177</v>
      </c>
      <c r="AO5" s="1802" t="s">
        <v>1972</v>
      </c>
      <c r="AP5" s="951" t="s">
        <v>1176</v>
      </c>
      <c r="AQ5" s="951" t="s">
        <v>1177</v>
      </c>
      <c r="AR5" s="2102"/>
    </row>
    <row r="6" spans="1:44" ht="12" customHeight="1" thickTop="1" thickBot="1" x14ac:dyDescent="0.25">
      <c r="A6" s="18" t="str">
        <f>'t1'!A6</f>
        <v>DIRETTORE GENERALE</v>
      </c>
      <c r="B6" s="217" t="str">
        <f>'t1'!B6</f>
        <v>0D0097</v>
      </c>
      <c r="C6" s="194">
        <f>ROUND(AA6,2)</f>
        <v>0</v>
      </c>
      <c r="D6" s="812">
        <f t="shared" ref="D6:G7" si="0">ROUND(AB6,0)</f>
        <v>0</v>
      </c>
      <c r="E6" s="812">
        <f t="shared" si="0"/>
        <v>0</v>
      </c>
      <c r="F6" s="812">
        <f t="shared" si="0"/>
        <v>0</v>
      </c>
      <c r="G6" s="812">
        <f t="shared" si="0"/>
        <v>0</v>
      </c>
      <c r="H6" s="812">
        <f t="shared" ref="H6:J7" si="1">ROUND(AF6,0)</f>
        <v>0</v>
      </c>
      <c r="I6" s="812">
        <f t="shared" si="1"/>
        <v>0</v>
      </c>
      <c r="J6" s="824">
        <f t="shared" si="1"/>
        <v>0</v>
      </c>
      <c r="K6" s="395">
        <f>(D6+E6+F6+G6+H6+I6)-J6</f>
        <v>0</v>
      </c>
      <c r="L6" s="3">
        <f>'t1'!M6</f>
        <v>0</v>
      </c>
      <c r="M6" s="895" t="s">
        <v>1160</v>
      </c>
      <c r="AA6" s="194"/>
      <c r="AB6" s="192"/>
      <c r="AC6" s="192"/>
      <c r="AD6" s="192"/>
      <c r="AE6" s="192"/>
      <c r="AF6" s="192"/>
      <c r="AG6" s="192"/>
      <c r="AH6" s="193"/>
      <c r="AI6" s="395">
        <f>(AB6+AC6+AD6+AE6+AF6+AG6)-AH6</f>
        <v>0</v>
      </c>
      <c r="AJ6" s="3">
        <f>'t1'!AK6</f>
        <v>0</v>
      </c>
      <c r="AL6"/>
      <c r="AM6" s="3" t="s">
        <v>462</v>
      </c>
      <c r="AN6" s="3" t="s">
        <v>462</v>
      </c>
      <c r="AO6" s="3" t="s">
        <v>1178</v>
      </c>
      <c r="AP6" s="952" t="str">
        <f>IF($AM6="no",(IF($AC6&gt;0,"Incongruenza","OK")),(IF($AC6=0,"OK","ok")))</f>
        <v>OK</v>
      </c>
      <c r="AQ6" s="953" t="str">
        <f>IF($AN6="no",(IF($AD6&gt;0,"Incongruenza","OK")),(IF($AD6=0,"OK","ok")))</f>
        <v>OK</v>
      </c>
      <c r="AR6" s="954" t="str">
        <f>IF(AND($AM6="no",$AN6="no",$AE6&gt;0),"Sono stati inseriti importi RIA e/o Progressioni",IF(AND($AM6="no",$AN6="no",$AC6&gt;0)," ",IF(OR($AP6="Incongruenza",$AQ6="Incongruenza"),"Incongruenza"," ")))</f>
        <v xml:space="preserve"> </v>
      </c>
    </row>
    <row r="7" spans="1:44" ht="12" customHeight="1" thickBot="1" x14ac:dyDescent="0.25">
      <c r="A7" s="144" t="str">
        <f>'t1'!A7</f>
        <v>DIRETTORE SANITARIO</v>
      </c>
      <c r="B7" s="206" t="str">
        <f>'t1'!B7</f>
        <v>0D0482</v>
      </c>
      <c r="C7" s="194">
        <f>ROUND(AA7,2)</f>
        <v>0</v>
      </c>
      <c r="D7" s="812">
        <f t="shared" si="0"/>
        <v>0</v>
      </c>
      <c r="E7" s="812">
        <f t="shared" si="0"/>
        <v>0</v>
      </c>
      <c r="F7" s="812">
        <f t="shared" si="0"/>
        <v>0</v>
      </c>
      <c r="G7" s="812">
        <f t="shared" si="0"/>
        <v>0</v>
      </c>
      <c r="H7" s="812">
        <f t="shared" si="1"/>
        <v>0</v>
      </c>
      <c r="I7" s="812">
        <f t="shared" si="1"/>
        <v>0</v>
      </c>
      <c r="J7" s="824">
        <f t="shared" si="1"/>
        <v>0</v>
      </c>
      <c r="K7" s="395">
        <f t="shared" ref="K7:K70" si="2">(D7+E7+F7+G7+H7+I7)-J7</f>
        <v>0</v>
      </c>
      <c r="L7" s="3">
        <f>'t1'!M7</f>
        <v>0</v>
      </c>
      <c r="M7" s="895" t="s">
        <v>1160</v>
      </c>
      <c r="AA7" s="194"/>
      <c r="AB7" s="192"/>
      <c r="AC7" s="192"/>
      <c r="AD7" s="192"/>
      <c r="AE7" s="192"/>
      <c r="AF7" s="192"/>
      <c r="AG7" s="192"/>
      <c r="AH7" s="193"/>
      <c r="AI7" s="395">
        <f t="shared" ref="AI7:AI70" si="3">(AB7+AC7+AD7+AE7+AF7+AG7)-AH7</f>
        <v>0</v>
      </c>
      <c r="AJ7" s="3">
        <f>'t1'!AK7</f>
        <v>0</v>
      </c>
      <c r="AM7" s="3" t="s">
        <v>462</v>
      </c>
      <c r="AN7" s="3" t="s">
        <v>462</v>
      </c>
      <c r="AO7" s="3" t="s">
        <v>1178</v>
      </c>
      <c r="AP7" s="952" t="str">
        <f t="shared" ref="AP7:AP70" si="4">IF($AM7="no",(IF($AC7&gt;0,"Incongruenza","OK")),(IF($AC7=0,"OK","ok")))</f>
        <v>OK</v>
      </c>
      <c r="AQ7" s="953" t="str">
        <f t="shared" ref="AQ7:AQ70" si="5">IF($AN7="no",(IF($AD7&gt;0,"Incongruenza","OK")),(IF($AD7=0,"OK","ok")))</f>
        <v>OK</v>
      </c>
      <c r="AR7" s="954" t="str">
        <f t="shared" ref="AR7:AR70" si="6">IF(AND($AM7="no",$AN7="no",$AE7&gt;0),"Sono stati inseriti importi RIA e/o Progressioni",IF(AND($AM7="no",$AN7="no",$AC7&gt;0)," ",IF(OR($AP7="Incongruenza",$AQ7="Incongruenza"),"Incongruenza"," ")))</f>
        <v xml:space="preserve"> </v>
      </c>
    </row>
    <row r="8" spans="1:44" ht="12" customHeight="1" thickBot="1" x14ac:dyDescent="0.25">
      <c r="A8" s="144" t="str">
        <f>'t1'!A8</f>
        <v>DIRETTORE AMMINISTRATIVO</v>
      </c>
      <c r="B8" s="206" t="str">
        <f>'t1'!B8</f>
        <v>0D0163</v>
      </c>
      <c r="C8" s="194">
        <f t="shared" ref="C8:C71" si="7">ROUND(AA8,2)</f>
        <v>0</v>
      </c>
      <c r="D8" s="812">
        <f t="shared" ref="D8:D71" si="8">ROUND(AB8,0)</f>
        <v>0</v>
      </c>
      <c r="E8" s="812">
        <f t="shared" ref="E8:E71" si="9">ROUND(AC8,0)</f>
        <v>0</v>
      </c>
      <c r="F8" s="812">
        <f t="shared" ref="F8:G71" si="10">ROUND(AD8,0)</f>
        <v>0</v>
      </c>
      <c r="G8" s="812">
        <f t="shared" si="10"/>
        <v>0</v>
      </c>
      <c r="H8" s="812">
        <f t="shared" ref="H8:H71" si="11">ROUND(AF8,0)</f>
        <v>0</v>
      </c>
      <c r="I8" s="812">
        <f t="shared" ref="I8:I71" si="12">ROUND(AG8,0)</f>
        <v>0</v>
      </c>
      <c r="J8" s="824">
        <f t="shared" ref="J8:J71" si="13">ROUND(AH8,0)</f>
        <v>0</v>
      </c>
      <c r="K8" s="395">
        <f t="shared" si="2"/>
        <v>0</v>
      </c>
      <c r="L8" s="3">
        <f>'t1'!M8</f>
        <v>0</v>
      </c>
      <c r="M8" s="895" t="s">
        <v>1160</v>
      </c>
      <c r="AA8" s="194"/>
      <c r="AB8" s="192"/>
      <c r="AC8" s="192"/>
      <c r="AD8" s="192"/>
      <c r="AE8" s="192"/>
      <c r="AF8" s="192"/>
      <c r="AG8" s="192"/>
      <c r="AH8" s="193"/>
      <c r="AI8" s="395">
        <f t="shared" si="3"/>
        <v>0</v>
      </c>
      <c r="AJ8" s="3">
        <f>'t1'!AK8</f>
        <v>0</v>
      </c>
      <c r="AM8" s="3" t="s">
        <v>462</v>
      </c>
      <c r="AN8" s="3" t="s">
        <v>462</v>
      </c>
      <c r="AO8" s="3" t="s">
        <v>1178</v>
      </c>
      <c r="AP8" s="952" t="str">
        <f t="shared" si="4"/>
        <v>OK</v>
      </c>
      <c r="AQ8" s="953" t="str">
        <f t="shared" si="5"/>
        <v>OK</v>
      </c>
      <c r="AR8" s="954" t="str">
        <f t="shared" si="6"/>
        <v xml:space="preserve"> </v>
      </c>
    </row>
    <row r="9" spans="1:44" ht="12" customHeight="1" thickBot="1" x14ac:dyDescent="0.25">
      <c r="A9" s="144" t="str">
        <f>'t1'!A9</f>
        <v>DIRETTORE DEI SERVIZI SOCIALI</v>
      </c>
      <c r="B9" s="206" t="str">
        <f>'t1'!B9</f>
        <v>0D0484</v>
      </c>
      <c r="C9" s="194">
        <f t="shared" si="7"/>
        <v>0</v>
      </c>
      <c r="D9" s="812">
        <f t="shared" si="8"/>
        <v>0</v>
      </c>
      <c r="E9" s="812">
        <f t="shared" si="9"/>
        <v>0</v>
      </c>
      <c r="F9" s="812">
        <f t="shared" si="10"/>
        <v>0</v>
      </c>
      <c r="G9" s="812">
        <f t="shared" si="10"/>
        <v>0</v>
      </c>
      <c r="H9" s="812">
        <f t="shared" si="11"/>
        <v>0</v>
      </c>
      <c r="I9" s="812">
        <f t="shared" si="12"/>
        <v>0</v>
      </c>
      <c r="J9" s="824">
        <f t="shared" si="13"/>
        <v>0</v>
      </c>
      <c r="K9" s="395">
        <f t="shared" si="2"/>
        <v>0</v>
      </c>
      <c r="L9" s="3">
        <f>'t1'!M9</f>
        <v>0</v>
      </c>
      <c r="M9" s="895" t="s">
        <v>1160</v>
      </c>
      <c r="AA9" s="194"/>
      <c r="AB9" s="192"/>
      <c r="AC9" s="192"/>
      <c r="AD9" s="192"/>
      <c r="AE9" s="192"/>
      <c r="AF9" s="192"/>
      <c r="AG9" s="192"/>
      <c r="AH9" s="193"/>
      <c r="AI9" s="395">
        <f t="shared" si="3"/>
        <v>0</v>
      </c>
      <c r="AJ9" s="3">
        <f>'t1'!AK9</f>
        <v>0</v>
      </c>
      <c r="AM9" s="3" t="s">
        <v>462</v>
      </c>
      <c r="AN9" s="3" t="s">
        <v>462</v>
      </c>
      <c r="AO9" s="3" t="s">
        <v>1178</v>
      </c>
      <c r="AP9" s="952" t="str">
        <f t="shared" si="4"/>
        <v>OK</v>
      </c>
      <c r="AQ9" s="953" t="str">
        <f t="shared" si="5"/>
        <v>OK</v>
      </c>
      <c r="AR9" s="954" t="str">
        <f t="shared" si="6"/>
        <v xml:space="preserve"> </v>
      </c>
    </row>
    <row r="10" spans="1:44" ht="12" customHeight="1" thickBot="1" x14ac:dyDescent="0.25">
      <c r="A10" s="144" t="str">
        <f>'t1'!A10</f>
        <v>DIR. MEDICO CON INC. STRUTTURA COMPLESSA (RAPP. ESCLUSIVO)</v>
      </c>
      <c r="B10" s="206" t="str">
        <f>'t1'!B10</f>
        <v>SD0E33</v>
      </c>
      <c r="C10" s="194">
        <f t="shared" si="7"/>
        <v>0</v>
      </c>
      <c r="D10" s="812">
        <f t="shared" si="8"/>
        <v>0</v>
      </c>
      <c r="E10" s="812">
        <f t="shared" si="9"/>
        <v>0</v>
      </c>
      <c r="F10" s="812">
        <f t="shared" si="10"/>
        <v>0</v>
      </c>
      <c r="G10" s="812">
        <f t="shared" si="10"/>
        <v>0</v>
      </c>
      <c r="H10" s="812">
        <f t="shared" si="11"/>
        <v>0</v>
      </c>
      <c r="I10" s="812">
        <f t="shared" si="12"/>
        <v>0</v>
      </c>
      <c r="J10" s="824">
        <f t="shared" si="13"/>
        <v>0</v>
      </c>
      <c r="K10" s="395">
        <f t="shared" si="2"/>
        <v>0</v>
      </c>
      <c r="L10" s="3">
        <f>'t1'!M10</f>
        <v>0</v>
      </c>
      <c r="M10" s="895" t="s">
        <v>505</v>
      </c>
      <c r="AA10" s="194"/>
      <c r="AB10" s="192"/>
      <c r="AC10" s="192"/>
      <c r="AD10" s="192"/>
      <c r="AE10" s="192"/>
      <c r="AF10" s="192"/>
      <c r="AG10" s="192"/>
      <c r="AH10" s="193"/>
      <c r="AI10" s="395">
        <f t="shared" si="3"/>
        <v>0</v>
      </c>
      <c r="AJ10" s="3">
        <f>'t1'!AK10</f>
        <v>0</v>
      </c>
      <c r="AM10" s="3" t="s">
        <v>462</v>
      </c>
      <c r="AN10" s="3" t="s">
        <v>462</v>
      </c>
      <c r="AO10" s="3" t="s">
        <v>1178</v>
      </c>
      <c r="AP10" s="952" t="str">
        <f t="shared" si="4"/>
        <v>OK</v>
      </c>
      <c r="AQ10" s="953" t="str">
        <f t="shared" si="5"/>
        <v>OK</v>
      </c>
      <c r="AR10" s="954" t="str">
        <f t="shared" si="6"/>
        <v xml:space="preserve"> </v>
      </c>
    </row>
    <row r="11" spans="1:44" ht="12" customHeight="1" thickBot="1" x14ac:dyDescent="0.25">
      <c r="A11" s="144" t="str">
        <f>'t1'!A11</f>
        <v>DIR. MEDICO CON INC. DI STRUTTURA COMPLESSA (RAPP. NON ESCL.</v>
      </c>
      <c r="B11" s="206" t="str">
        <f>'t1'!B11</f>
        <v>SD0N33</v>
      </c>
      <c r="C11" s="194">
        <f t="shared" si="7"/>
        <v>0</v>
      </c>
      <c r="D11" s="812">
        <f t="shared" si="8"/>
        <v>0</v>
      </c>
      <c r="E11" s="812">
        <f t="shared" si="9"/>
        <v>0</v>
      </c>
      <c r="F11" s="812">
        <f t="shared" si="10"/>
        <v>0</v>
      </c>
      <c r="G11" s="812">
        <f t="shared" si="10"/>
        <v>0</v>
      </c>
      <c r="H11" s="812">
        <f t="shared" si="11"/>
        <v>0</v>
      </c>
      <c r="I11" s="812">
        <f t="shared" si="12"/>
        <v>0</v>
      </c>
      <c r="J11" s="824">
        <f t="shared" si="13"/>
        <v>0</v>
      </c>
      <c r="K11" s="395">
        <f t="shared" si="2"/>
        <v>0</v>
      </c>
      <c r="L11" s="3">
        <f>'t1'!M11</f>
        <v>0</v>
      </c>
      <c r="M11" s="895" t="s">
        <v>505</v>
      </c>
      <c r="AA11" s="194"/>
      <c r="AB11" s="192"/>
      <c r="AC11" s="192"/>
      <c r="AD11" s="192"/>
      <c r="AE11" s="192"/>
      <c r="AF11" s="192"/>
      <c r="AG11" s="192"/>
      <c r="AH11" s="193"/>
      <c r="AI11" s="395">
        <f t="shared" si="3"/>
        <v>0</v>
      </c>
      <c r="AJ11" s="3">
        <f>'t1'!AK11</f>
        <v>0</v>
      </c>
      <c r="AM11" s="3" t="s">
        <v>462</v>
      </c>
      <c r="AN11" s="3" t="s">
        <v>462</v>
      </c>
      <c r="AO11" s="3" t="s">
        <v>1178</v>
      </c>
      <c r="AP11" s="952" t="str">
        <f t="shared" si="4"/>
        <v>OK</v>
      </c>
      <c r="AQ11" s="953" t="str">
        <f t="shared" si="5"/>
        <v>OK</v>
      </c>
      <c r="AR11" s="954" t="str">
        <f t="shared" si="6"/>
        <v xml:space="preserve"> </v>
      </c>
    </row>
    <row r="12" spans="1:44" ht="12" customHeight="1" thickBot="1" x14ac:dyDescent="0.25">
      <c r="A12" s="144" t="str">
        <f>'t1'!A12</f>
        <v>DIR. MEDICO CON INCARICO DI STRUTTURA SEMPLICE (RAPP. ESCLUS</v>
      </c>
      <c r="B12" s="206" t="str">
        <f>'t1'!B12</f>
        <v>SD0E34</v>
      </c>
      <c r="C12" s="194">
        <f t="shared" si="7"/>
        <v>0</v>
      </c>
      <c r="D12" s="812">
        <f t="shared" si="8"/>
        <v>0</v>
      </c>
      <c r="E12" s="812">
        <f t="shared" si="9"/>
        <v>0</v>
      </c>
      <c r="F12" s="812">
        <f t="shared" si="10"/>
        <v>0</v>
      </c>
      <c r="G12" s="812">
        <f t="shared" si="10"/>
        <v>0</v>
      </c>
      <c r="H12" s="812">
        <f t="shared" si="11"/>
        <v>0</v>
      </c>
      <c r="I12" s="812">
        <f t="shared" si="12"/>
        <v>0</v>
      </c>
      <c r="J12" s="824">
        <f t="shared" si="13"/>
        <v>0</v>
      </c>
      <c r="K12" s="395">
        <f t="shared" si="2"/>
        <v>0</v>
      </c>
      <c r="L12" s="3">
        <f>'t1'!M12</f>
        <v>0</v>
      </c>
      <c r="M12" s="895" t="s">
        <v>505</v>
      </c>
      <c r="AA12" s="194"/>
      <c r="AB12" s="192"/>
      <c r="AC12" s="192"/>
      <c r="AD12" s="192"/>
      <c r="AE12" s="192"/>
      <c r="AF12" s="192"/>
      <c r="AG12" s="192"/>
      <c r="AH12" s="193"/>
      <c r="AI12" s="395">
        <f t="shared" si="3"/>
        <v>0</v>
      </c>
      <c r="AJ12" s="3">
        <f>'t1'!AK12</f>
        <v>0</v>
      </c>
      <c r="AM12" s="3" t="s">
        <v>462</v>
      </c>
      <c r="AN12" s="3" t="s">
        <v>462</v>
      </c>
      <c r="AO12" s="3" t="s">
        <v>1178</v>
      </c>
      <c r="AP12" s="952" t="str">
        <f t="shared" si="4"/>
        <v>OK</v>
      </c>
      <c r="AQ12" s="953" t="str">
        <f t="shared" si="5"/>
        <v>OK</v>
      </c>
      <c r="AR12" s="954" t="str">
        <f t="shared" si="6"/>
        <v xml:space="preserve"> </v>
      </c>
    </row>
    <row r="13" spans="1:44" ht="12" customHeight="1" thickBot="1" x14ac:dyDescent="0.25">
      <c r="A13" s="144" t="str">
        <f>'t1'!A13</f>
        <v>DIR. MEDICO CON INCARICO STRUTTURA SEMPLICE (RAPP. NON ESCL.</v>
      </c>
      <c r="B13" s="206" t="str">
        <f>'t1'!B13</f>
        <v>SD0N34</v>
      </c>
      <c r="C13" s="194">
        <f t="shared" si="7"/>
        <v>0</v>
      </c>
      <c r="D13" s="812">
        <f t="shared" si="8"/>
        <v>0</v>
      </c>
      <c r="E13" s="812">
        <f t="shared" si="9"/>
        <v>0</v>
      </c>
      <c r="F13" s="812">
        <f t="shared" si="10"/>
        <v>0</v>
      </c>
      <c r="G13" s="812">
        <f t="shared" si="10"/>
        <v>0</v>
      </c>
      <c r="H13" s="812">
        <f t="shared" si="11"/>
        <v>0</v>
      </c>
      <c r="I13" s="812">
        <f t="shared" si="12"/>
        <v>0</v>
      </c>
      <c r="J13" s="824">
        <f t="shared" si="13"/>
        <v>0</v>
      </c>
      <c r="K13" s="395">
        <f t="shared" si="2"/>
        <v>0</v>
      </c>
      <c r="L13" s="3">
        <f>'t1'!M13</f>
        <v>0</v>
      </c>
      <c r="M13" s="895" t="s">
        <v>505</v>
      </c>
      <c r="AA13" s="194"/>
      <c r="AB13" s="192"/>
      <c r="AC13" s="192"/>
      <c r="AD13" s="192"/>
      <c r="AE13" s="192"/>
      <c r="AF13" s="192"/>
      <c r="AG13" s="192"/>
      <c r="AH13" s="193"/>
      <c r="AI13" s="395">
        <f t="shared" si="3"/>
        <v>0</v>
      </c>
      <c r="AJ13" s="3">
        <f>'t1'!AK13</f>
        <v>0</v>
      </c>
      <c r="AM13" s="3" t="s">
        <v>462</v>
      </c>
      <c r="AN13" s="3" t="s">
        <v>462</v>
      </c>
      <c r="AO13" s="3" t="s">
        <v>1178</v>
      </c>
      <c r="AP13" s="952" t="str">
        <f t="shared" si="4"/>
        <v>OK</v>
      </c>
      <c r="AQ13" s="953" t="str">
        <f t="shared" si="5"/>
        <v>OK</v>
      </c>
      <c r="AR13" s="954" t="str">
        <f t="shared" si="6"/>
        <v xml:space="preserve"> </v>
      </c>
    </row>
    <row r="14" spans="1:44" ht="12" customHeight="1" thickBot="1" x14ac:dyDescent="0.25">
      <c r="A14" s="144" t="str">
        <f>'t1'!A14</f>
        <v>DIRIGENTI MEDICI CON ALTRI INCAR. PROF.LI (RAPP. ESCLUSIVO)</v>
      </c>
      <c r="B14" s="206" t="str">
        <f>'t1'!B14</f>
        <v>SD0035</v>
      </c>
      <c r="C14" s="194">
        <f t="shared" si="7"/>
        <v>0</v>
      </c>
      <c r="D14" s="812">
        <f t="shared" si="8"/>
        <v>0</v>
      </c>
      <c r="E14" s="812">
        <f t="shared" si="9"/>
        <v>0</v>
      </c>
      <c r="F14" s="812">
        <f t="shared" si="10"/>
        <v>0</v>
      </c>
      <c r="G14" s="812">
        <f t="shared" si="10"/>
        <v>0</v>
      </c>
      <c r="H14" s="812">
        <f t="shared" si="11"/>
        <v>0</v>
      </c>
      <c r="I14" s="812">
        <f t="shared" si="12"/>
        <v>0</v>
      </c>
      <c r="J14" s="824">
        <f t="shared" si="13"/>
        <v>0</v>
      </c>
      <c r="K14" s="395">
        <f t="shared" si="2"/>
        <v>0</v>
      </c>
      <c r="L14" s="3">
        <f>'t1'!M14</f>
        <v>0</v>
      </c>
      <c r="M14" s="895" t="s">
        <v>505</v>
      </c>
      <c r="AA14" s="194"/>
      <c r="AB14" s="192"/>
      <c r="AC14" s="192"/>
      <c r="AD14" s="192"/>
      <c r="AE14" s="192"/>
      <c r="AF14" s="192"/>
      <c r="AG14" s="192"/>
      <c r="AH14" s="193"/>
      <c r="AI14" s="395">
        <f t="shared" si="3"/>
        <v>0</v>
      </c>
      <c r="AJ14" s="3">
        <f>'t1'!AK14</f>
        <v>0</v>
      </c>
      <c r="AM14" s="3" t="s">
        <v>462</v>
      </c>
      <c r="AN14" s="3" t="s">
        <v>462</v>
      </c>
      <c r="AO14" s="3" t="s">
        <v>1178</v>
      </c>
      <c r="AP14" s="952" t="str">
        <f t="shared" si="4"/>
        <v>OK</v>
      </c>
      <c r="AQ14" s="953" t="str">
        <f t="shared" si="5"/>
        <v>OK</v>
      </c>
      <c r="AR14" s="954" t="str">
        <f t="shared" si="6"/>
        <v xml:space="preserve"> </v>
      </c>
    </row>
    <row r="15" spans="1:44" ht="12" customHeight="1" thickBot="1" x14ac:dyDescent="0.25">
      <c r="A15" s="144" t="str">
        <f>'t1'!A15</f>
        <v>DIRIGENTI MEDICI CON ALTRI INCAR. PROF.LI (RAPP. NON ESCL.)</v>
      </c>
      <c r="B15" s="206" t="str">
        <f>'t1'!B15</f>
        <v>SD0036</v>
      </c>
      <c r="C15" s="194">
        <f t="shared" si="7"/>
        <v>0</v>
      </c>
      <c r="D15" s="812">
        <f t="shared" si="8"/>
        <v>0</v>
      </c>
      <c r="E15" s="812">
        <f t="shared" si="9"/>
        <v>0</v>
      </c>
      <c r="F15" s="812">
        <f t="shared" si="10"/>
        <v>0</v>
      </c>
      <c r="G15" s="812">
        <f t="shared" si="10"/>
        <v>0</v>
      </c>
      <c r="H15" s="812">
        <f t="shared" si="11"/>
        <v>0</v>
      </c>
      <c r="I15" s="812">
        <f t="shared" si="12"/>
        <v>0</v>
      </c>
      <c r="J15" s="824">
        <f t="shared" si="13"/>
        <v>0</v>
      </c>
      <c r="K15" s="395">
        <f t="shared" si="2"/>
        <v>0</v>
      </c>
      <c r="L15" s="3">
        <f>'t1'!M15</f>
        <v>0</v>
      </c>
      <c r="M15" s="895" t="s">
        <v>505</v>
      </c>
      <c r="AA15" s="194"/>
      <c r="AB15" s="192"/>
      <c r="AC15" s="192"/>
      <c r="AD15" s="192"/>
      <c r="AE15" s="192"/>
      <c r="AF15" s="192"/>
      <c r="AG15" s="192"/>
      <c r="AH15" s="193"/>
      <c r="AI15" s="395">
        <f t="shared" si="3"/>
        <v>0</v>
      </c>
      <c r="AJ15" s="3">
        <f>'t1'!AK15</f>
        <v>0</v>
      </c>
      <c r="AM15" s="3" t="s">
        <v>462</v>
      </c>
      <c r="AN15" s="3" t="s">
        <v>462</v>
      </c>
      <c r="AO15" s="3" t="s">
        <v>1178</v>
      </c>
      <c r="AP15" s="952" t="str">
        <f t="shared" si="4"/>
        <v>OK</v>
      </c>
      <c r="AQ15" s="953" t="str">
        <f t="shared" si="5"/>
        <v>OK</v>
      </c>
      <c r="AR15" s="954" t="str">
        <f t="shared" si="6"/>
        <v xml:space="preserve"> </v>
      </c>
    </row>
    <row r="16" spans="1:44" ht="12" customHeight="1" thickBot="1" x14ac:dyDescent="0.25">
      <c r="A16" s="144" t="str">
        <f>'t1'!A16</f>
        <v>DIR. MEDICI A T.  DETERMINATO(ART. 15-SEPTIES D.LGS. 502/92)</v>
      </c>
      <c r="B16" s="206" t="str">
        <f>'t1'!B16</f>
        <v>SD0597</v>
      </c>
      <c r="C16" s="194">
        <f t="shared" si="7"/>
        <v>0</v>
      </c>
      <c r="D16" s="812">
        <f t="shared" si="8"/>
        <v>0</v>
      </c>
      <c r="E16" s="812">
        <f t="shared" si="9"/>
        <v>0</v>
      </c>
      <c r="F16" s="812">
        <f t="shared" si="10"/>
        <v>0</v>
      </c>
      <c r="G16" s="812">
        <f t="shared" si="10"/>
        <v>0</v>
      </c>
      <c r="H16" s="812">
        <f t="shared" si="11"/>
        <v>0</v>
      </c>
      <c r="I16" s="812">
        <f t="shared" si="12"/>
        <v>0</v>
      </c>
      <c r="J16" s="824">
        <f t="shared" si="13"/>
        <v>0</v>
      </c>
      <c r="K16" s="395">
        <f t="shared" si="2"/>
        <v>0</v>
      </c>
      <c r="L16" s="3">
        <f>'t1'!M16</f>
        <v>0</v>
      </c>
      <c r="M16" s="895" t="s">
        <v>505</v>
      </c>
      <c r="AA16" s="194"/>
      <c r="AB16" s="192"/>
      <c r="AC16" s="192"/>
      <c r="AD16" s="192"/>
      <c r="AE16" s="192"/>
      <c r="AF16" s="192"/>
      <c r="AG16" s="192"/>
      <c r="AH16" s="193"/>
      <c r="AI16" s="395">
        <f t="shared" si="3"/>
        <v>0</v>
      </c>
      <c r="AJ16" s="3">
        <f>'t1'!AK16</f>
        <v>0</v>
      </c>
      <c r="AM16" s="3" t="s">
        <v>462</v>
      </c>
      <c r="AN16" s="3" t="s">
        <v>462</v>
      </c>
      <c r="AO16" s="3" t="s">
        <v>1178</v>
      </c>
      <c r="AP16" s="952" t="str">
        <f t="shared" si="4"/>
        <v>OK</v>
      </c>
      <c r="AQ16" s="953" t="str">
        <f t="shared" si="5"/>
        <v>OK</v>
      </c>
      <c r="AR16" s="954" t="str">
        <f t="shared" si="6"/>
        <v xml:space="preserve"> </v>
      </c>
    </row>
    <row r="17" spans="1:44" ht="12" customHeight="1" thickBot="1" x14ac:dyDescent="0.25">
      <c r="A17" s="144" t="str">
        <f>'t1'!A17</f>
        <v>VETERINARI CON INC. DI STRUTTURA COMPLESSA (RAPP.ESCLUSIVO)</v>
      </c>
      <c r="B17" s="206" t="str">
        <f>'t1'!B17</f>
        <v>SD0E74</v>
      </c>
      <c r="C17" s="194">
        <f t="shared" si="7"/>
        <v>0</v>
      </c>
      <c r="D17" s="812">
        <f t="shared" si="8"/>
        <v>0</v>
      </c>
      <c r="E17" s="812">
        <f t="shared" si="9"/>
        <v>0</v>
      </c>
      <c r="F17" s="812">
        <f t="shared" si="10"/>
        <v>0</v>
      </c>
      <c r="G17" s="812">
        <f t="shared" si="10"/>
        <v>0</v>
      </c>
      <c r="H17" s="812">
        <f t="shared" si="11"/>
        <v>0</v>
      </c>
      <c r="I17" s="812">
        <f t="shared" si="12"/>
        <v>0</v>
      </c>
      <c r="J17" s="824">
        <f t="shared" si="13"/>
        <v>0</v>
      </c>
      <c r="K17" s="395">
        <f t="shared" si="2"/>
        <v>0</v>
      </c>
      <c r="L17" s="3">
        <f>'t1'!M17</f>
        <v>0</v>
      </c>
      <c r="M17" s="895" t="s">
        <v>505</v>
      </c>
      <c r="AA17" s="194"/>
      <c r="AB17" s="192"/>
      <c r="AC17" s="192"/>
      <c r="AD17" s="192"/>
      <c r="AE17" s="192"/>
      <c r="AF17" s="192"/>
      <c r="AG17" s="192"/>
      <c r="AH17" s="193"/>
      <c r="AI17" s="395">
        <f t="shared" si="3"/>
        <v>0</v>
      </c>
      <c r="AJ17" s="3">
        <f>'t1'!AK17</f>
        <v>0</v>
      </c>
      <c r="AM17" s="3" t="s">
        <v>462</v>
      </c>
      <c r="AN17" s="3" t="s">
        <v>462</v>
      </c>
      <c r="AO17" s="3" t="s">
        <v>1178</v>
      </c>
      <c r="AP17" s="952" t="str">
        <f t="shared" si="4"/>
        <v>OK</v>
      </c>
      <c r="AQ17" s="953" t="str">
        <f t="shared" si="5"/>
        <v>OK</v>
      </c>
      <c r="AR17" s="954" t="str">
        <f t="shared" si="6"/>
        <v xml:space="preserve"> </v>
      </c>
    </row>
    <row r="18" spans="1:44" ht="12" customHeight="1" thickBot="1" x14ac:dyDescent="0.25">
      <c r="A18" s="144" t="str">
        <f>'t1'!A18</f>
        <v>VETERINARI CON INC. DI STRUTTURA COMPLESSA (RAPP. NON ESCL.)</v>
      </c>
      <c r="B18" s="206" t="str">
        <f>'t1'!B18</f>
        <v>SD0N74</v>
      </c>
      <c r="C18" s="194">
        <f t="shared" si="7"/>
        <v>0</v>
      </c>
      <c r="D18" s="812">
        <f t="shared" si="8"/>
        <v>0</v>
      </c>
      <c r="E18" s="812">
        <f t="shared" si="9"/>
        <v>0</v>
      </c>
      <c r="F18" s="812">
        <f t="shared" si="10"/>
        <v>0</v>
      </c>
      <c r="G18" s="812">
        <f t="shared" si="10"/>
        <v>0</v>
      </c>
      <c r="H18" s="812">
        <f t="shared" si="11"/>
        <v>0</v>
      </c>
      <c r="I18" s="812">
        <f t="shared" si="12"/>
        <v>0</v>
      </c>
      <c r="J18" s="824">
        <f t="shared" si="13"/>
        <v>0</v>
      </c>
      <c r="K18" s="395">
        <f t="shared" si="2"/>
        <v>0</v>
      </c>
      <c r="L18" s="3">
        <f>'t1'!M18</f>
        <v>0</v>
      </c>
      <c r="M18" s="895" t="s">
        <v>505</v>
      </c>
      <c r="AA18" s="194"/>
      <c r="AB18" s="192"/>
      <c r="AC18" s="192"/>
      <c r="AD18" s="192"/>
      <c r="AE18" s="192"/>
      <c r="AF18" s="192"/>
      <c r="AG18" s="192"/>
      <c r="AH18" s="193"/>
      <c r="AI18" s="395">
        <f t="shared" si="3"/>
        <v>0</v>
      </c>
      <c r="AJ18" s="3">
        <f>'t1'!AK18</f>
        <v>0</v>
      </c>
      <c r="AM18" s="3" t="s">
        <v>462</v>
      </c>
      <c r="AN18" s="3" t="s">
        <v>462</v>
      </c>
      <c r="AO18" s="3" t="s">
        <v>1178</v>
      </c>
      <c r="AP18" s="952" t="str">
        <f t="shared" si="4"/>
        <v>OK</v>
      </c>
      <c r="AQ18" s="953" t="str">
        <f t="shared" si="5"/>
        <v>OK</v>
      </c>
      <c r="AR18" s="954" t="str">
        <f t="shared" si="6"/>
        <v xml:space="preserve"> </v>
      </c>
    </row>
    <row r="19" spans="1:44" ht="12" customHeight="1" thickBot="1" x14ac:dyDescent="0.25">
      <c r="A19" s="144" t="str">
        <f>'t1'!A19</f>
        <v>VETERINARI CON INC. DI STRUTTURA SEMPLICE (RAPP. ESCLUSIVO)</v>
      </c>
      <c r="B19" s="206" t="str">
        <f>'t1'!B19</f>
        <v>SD0E73</v>
      </c>
      <c r="C19" s="194">
        <f t="shared" si="7"/>
        <v>0</v>
      </c>
      <c r="D19" s="812">
        <f t="shared" si="8"/>
        <v>0</v>
      </c>
      <c r="E19" s="812">
        <f t="shared" si="9"/>
        <v>0</v>
      </c>
      <c r="F19" s="812">
        <f t="shared" si="10"/>
        <v>0</v>
      </c>
      <c r="G19" s="812">
        <f t="shared" si="10"/>
        <v>0</v>
      </c>
      <c r="H19" s="812">
        <f t="shared" si="11"/>
        <v>0</v>
      </c>
      <c r="I19" s="812">
        <f t="shared" si="12"/>
        <v>0</v>
      </c>
      <c r="J19" s="824">
        <f t="shared" si="13"/>
        <v>0</v>
      </c>
      <c r="K19" s="395">
        <f t="shared" si="2"/>
        <v>0</v>
      </c>
      <c r="L19" s="3">
        <f>'t1'!M19</f>
        <v>0</v>
      </c>
      <c r="M19" s="895" t="s">
        <v>505</v>
      </c>
      <c r="AA19" s="194"/>
      <c r="AB19" s="192"/>
      <c r="AC19" s="192"/>
      <c r="AD19" s="192"/>
      <c r="AE19" s="192"/>
      <c r="AF19" s="192"/>
      <c r="AG19" s="192"/>
      <c r="AH19" s="193"/>
      <c r="AI19" s="395">
        <f t="shared" si="3"/>
        <v>0</v>
      </c>
      <c r="AJ19" s="3">
        <f>'t1'!AK19</f>
        <v>0</v>
      </c>
      <c r="AM19" s="3" t="s">
        <v>462</v>
      </c>
      <c r="AN19" s="3" t="s">
        <v>462</v>
      </c>
      <c r="AO19" s="3" t="s">
        <v>1178</v>
      </c>
      <c r="AP19" s="952" t="str">
        <f t="shared" si="4"/>
        <v>OK</v>
      </c>
      <c r="AQ19" s="953" t="str">
        <f t="shared" si="5"/>
        <v>OK</v>
      </c>
      <c r="AR19" s="954" t="str">
        <f t="shared" si="6"/>
        <v xml:space="preserve"> </v>
      </c>
    </row>
    <row r="20" spans="1:44" ht="12" customHeight="1" thickBot="1" x14ac:dyDescent="0.25">
      <c r="A20" s="144" t="str">
        <f>'t1'!A20</f>
        <v>VETERINARI CON INC. DI STRUTTURA SEMPLICE (RAPP. NON ESCL.)</v>
      </c>
      <c r="B20" s="206" t="str">
        <f>'t1'!B20</f>
        <v>SD0N73</v>
      </c>
      <c r="C20" s="194">
        <f t="shared" si="7"/>
        <v>0</v>
      </c>
      <c r="D20" s="812">
        <f t="shared" si="8"/>
        <v>0</v>
      </c>
      <c r="E20" s="812">
        <f t="shared" si="9"/>
        <v>0</v>
      </c>
      <c r="F20" s="812">
        <f t="shared" si="10"/>
        <v>0</v>
      </c>
      <c r="G20" s="812">
        <f t="shared" si="10"/>
        <v>0</v>
      </c>
      <c r="H20" s="812">
        <f t="shared" si="11"/>
        <v>0</v>
      </c>
      <c r="I20" s="812">
        <f t="shared" si="12"/>
        <v>0</v>
      </c>
      <c r="J20" s="824">
        <f t="shared" si="13"/>
        <v>0</v>
      </c>
      <c r="K20" s="395">
        <f t="shared" si="2"/>
        <v>0</v>
      </c>
      <c r="L20" s="3">
        <f>'t1'!M20</f>
        <v>0</v>
      </c>
      <c r="M20" s="895" t="s">
        <v>505</v>
      </c>
      <c r="AA20" s="194"/>
      <c r="AB20" s="192"/>
      <c r="AC20" s="192"/>
      <c r="AD20" s="192"/>
      <c r="AE20" s="192"/>
      <c r="AF20" s="192"/>
      <c r="AG20" s="192"/>
      <c r="AH20" s="193"/>
      <c r="AI20" s="395">
        <f t="shared" si="3"/>
        <v>0</v>
      </c>
      <c r="AJ20" s="3">
        <f>'t1'!AK20</f>
        <v>0</v>
      </c>
      <c r="AM20" s="3" t="s">
        <v>462</v>
      </c>
      <c r="AN20" s="3" t="s">
        <v>462</v>
      </c>
      <c r="AO20" s="3" t="s">
        <v>1178</v>
      </c>
      <c r="AP20" s="952" t="str">
        <f t="shared" si="4"/>
        <v>OK</v>
      </c>
      <c r="AQ20" s="953" t="str">
        <f t="shared" si="5"/>
        <v>OK</v>
      </c>
      <c r="AR20" s="954" t="str">
        <f t="shared" si="6"/>
        <v xml:space="preserve"> </v>
      </c>
    </row>
    <row r="21" spans="1:44" ht="12" customHeight="1" thickBot="1" x14ac:dyDescent="0.25">
      <c r="A21" s="144" t="str">
        <f>'t1'!A21</f>
        <v>VETERINARI CON ALTRI INCAR. PROF.LI (RAPP. ESCLUSIVO)</v>
      </c>
      <c r="B21" s="206" t="str">
        <f>'t1'!B21</f>
        <v>SD0A73</v>
      </c>
      <c r="C21" s="194">
        <f t="shared" si="7"/>
        <v>0</v>
      </c>
      <c r="D21" s="812">
        <f t="shared" si="8"/>
        <v>0</v>
      </c>
      <c r="E21" s="812">
        <f t="shared" si="9"/>
        <v>0</v>
      </c>
      <c r="F21" s="812">
        <f t="shared" si="10"/>
        <v>0</v>
      </c>
      <c r="G21" s="812">
        <f t="shared" si="10"/>
        <v>0</v>
      </c>
      <c r="H21" s="812">
        <f t="shared" si="11"/>
        <v>0</v>
      </c>
      <c r="I21" s="812">
        <f t="shared" si="12"/>
        <v>0</v>
      </c>
      <c r="J21" s="824">
        <f t="shared" si="13"/>
        <v>0</v>
      </c>
      <c r="K21" s="395">
        <f t="shared" si="2"/>
        <v>0</v>
      </c>
      <c r="L21" s="3">
        <f>'t1'!M21</f>
        <v>0</v>
      </c>
      <c r="M21" s="895" t="s">
        <v>505</v>
      </c>
      <c r="AA21" s="194"/>
      <c r="AB21" s="192"/>
      <c r="AC21" s="192"/>
      <c r="AD21" s="192"/>
      <c r="AE21" s="192"/>
      <c r="AF21" s="192"/>
      <c r="AG21" s="192"/>
      <c r="AH21" s="193"/>
      <c r="AI21" s="395">
        <f t="shared" si="3"/>
        <v>0</v>
      </c>
      <c r="AJ21" s="3">
        <f>'t1'!AK21</f>
        <v>0</v>
      </c>
      <c r="AM21" s="3" t="s">
        <v>462</v>
      </c>
      <c r="AN21" s="3" t="s">
        <v>462</v>
      </c>
      <c r="AO21" s="3" t="s">
        <v>1178</v>
      </c>
      <c r="AP21" s="952" t="str">
        <f t="shared" si="4"/>
        <v>OK</v>
      </c>
      <c r="AQ21" s="953" t="str">
        <f t="shared" si="5"/>
        <v>OK</v>
      </c>
      <c r="AR21" s="954" t="str">
        <f t="shared" si="6"/>
        <v xml:space="preserve"> </v>
      </c>
    </row>
    <row r="22" spans="1:44" ht="12" customHeight="1" thickBot="1" x14ac:dyDescent="0.25">
      <c r="A22" s="144" t="str">
        <f>'t1'!A22</f>
        <v>VETERINARI CON ALTRI INCAR. PROF.LI (RAPP. NON ESCL.)</v>
      </c>
      <c r="B22" s="206" t="str">
        <f>'t1'!B22</f>
        <v>SD0072</v>
      </c>
      <c r="C22" s="194">
        <f t="shared" si="7"/>
        <v>0</v>
      </c>
      <c r="D22" s="812">
        <f t="shared" si="8"/>
        <v>0</v>
      </c>
      <c r="E22" s="812">
        <f t="shared" si="9"/>
        <v>0</v>
      </c>
      <c r="F22" s="812">
        <f t="shared" si="10"/>
        <v>0</v>
      </c>
      <c r="G22" s="812">
        <f t="shared" si="10"/>
        <v>0</v>
      </c>
      <c r="H22" s="812">
        <f t="shared" si="11"/>
        <v>0</v>
      </c>
      <c r="I22" s="812">
        <f t="shared" si="12"/>
        <v>0</v>
      </c>
      <c r="J22" s="824">
        <f t="shared" si="13"/>
        <v>0</v>
      </c>
      <c r="K22" s="395">
        <f t="shared" si="2"/>
        <v>0</v>
      </c>
      <c r="L22" s="3">
        <f>'t1'!M22</f>
        <v>0</v>
      </c>
      <c r="M22" s="895" t="s">
        <v>505</v>
      </c>
      <c r="AA22" s="194"/>
      <c r="AB22" s="192"/>
      <c r="AC22" s="192"/>
      <c r="AD22" s="192"/>
      <c r="AE22" s="192"/>
      <c r="AF22" s="192"/>
      <c r="AG22" s="192"/>
      <c r="AH22" s="193"/>
      <c r="AI22" s="395">
        <f t="shared" si="3"/>
        <v>0</v>
      </c>
      <c r="AJ22" s="3">
        <f>'t1'!AK22</f>
        <v>0</v>
      </c>
      <c r="AM22" s="3" t="s">
        <v>462</v>
      </c>
      <c r="AN22" s="3" t="s">
        <v>462</v>
      </c>
      <c r="AO22" s="3" t="s">
        <v>1178</v>
      </c>
      <c r="AP22" s="952" t="str">
        <f t="shared" si="4"/>
        <v>OK</v>
      </c>
      <c r="AQ22" s="953" t="str">
        <f t="shared" si="5"/>
        <v>OK</v>
      </c>
      <c r="AR22" s="954" t="str">
        <f t="shared" si="6"/>
        <v xml:space="preserve"> </v>
      </c>
    </row>
    <row r="23" spans="1:44" ht="12" customHeight="1" thickBot="1" x14ac:dyDescent="0.25">
      <c r="A23" s="144" t="str">
        <f>'t1'!A23</f>
        <v>VETERINARI A T. DETERMINATO (ART. 15-SEPTIES D.LGS. 502/92)</v>
      </c>
      <c r="B23" s="206" t="str">
        <f>'t1'!B23</f>
        <v>SD0598</v>
      </c>
      <c r="C23" s="194">
        <f t="shared" si="7"/>
        <v>0</v>
      </c>
      <c r="D23" s="812">
        <f t="shared" si="8"/>
        <v>0</v>
      </c>
      <c r="E23" s="812">
        <f t="shared" si="9"/>
        <v>0</v>
      </c>
      <c r="F23" s="812">
        <f t="shared" si="10"/>
        <v>0</v>
      </c>
      <c r="G23" s="812">
        <f t="shared" si="10"/>
        <v>0</v>
      </c>
      <c r="H23" s="812">
        <f t="shared" si="11"/>
        <v>0</v>
      </c>
      <c r="I23" s="812">
        <f t="shared" si="12"/>
        <v>0</v>
      </c>
      <c r="J23" s="824">
        <f t="shared" si="13"/>
        <v>0</v>
      </c>
      <c r="K23" s="395">
        <f t="shared" si="2"/>
        <v>0</v>
      </c>
      <c r="L23" s="3">
        <f>'t1'!M23</f>
        <v>0</v>
      </c>
      <c r="M23" s="895" t="s">
        <v>505</v>
      </c>
      <c r="AA23" s="194"/>
      <c r="AB23" s="192"/>
      <c r="AC23" s="192"/>
      <c r="AD23" s="192"/>
      <c r="AE23" s="192"/>
      <c r="AF23" s="192"/>
      <c r="AG23" s="192"/>
      <c r="AH23" s="193"/>
      <c r="AI23" s="395">
        <f t="shared" si="3"/>
        <v>0</v>
      </c>
      <c r="AJ23" s="3">
        <f>'t1'!AK23</f>
        <v>0</v>
      </c>
      <c r="AM23" s="3" t="s">
        <v>462</v>
      </c>
      <c r="AN23" s="3" t="s">
        <v>462</v>
      </c>
      <c r="AO23" s="3" t="s">
        <v>1178</v>
      </c>
      <c r="AP23" s="952" t="str">
        <f t="shared" si="4"/>
        <v>OK</v>
      </c>
      <c r="AQ23" s="953" t="str">
        <f t="shared" si="5"/>
        <v>OK</v>
      </c>
      <c r="AR23" s="954" t="str">
        <f t="shared" si="6"/>
        <v xml:space="preserve"> </v>
      </c>
    </row>
    <row r="24" spans="1:44" ht="12" customHeight="1" thickBot="1" x14ac:dyDescent="0.25">
      <c r="A24" s="144" t="str">
        <f>'t1'!A24</f>
        <v>ODONTOIATRI CON INC. DI STRUTTURA COMPLESSA (RAPP. ESCL.)</v>
      </c>
      <c r="B24" s="206" t="str">
        <f>'t1'!B24</f>
        <v>SD0E49</v>
      </c>
      <c r="C24" s="194">
        <f t="shared" si="7"/>
        <v>0</v>
      </c>
      <c r="D24" s="812">
        <f t="shared" si="8"/>
        <v>0</v>
      </c>
      <c r="E24" s="812">
        <f t="shared" si="9"/>
        <v>0</v>
      </c>
      <c r="F24" s="812">
        <f t="shared" si="10"/>
        <v>0</v>
      </c>
      <c r="G24" s="812">
        <f t="shared" si="10"/>
        <v>0</v>
      </c>
      <c r="H24" s="812">
        <f t="shared" si="11"/>
        <v>0</v>
      </c>
      <c r="I24" s="812">
        <f t="shared" si="12"/>
        <v>0</v>
      </c>
      <c r="J24" s="824">
        <f t="shared" si="13"/>
        <v>0</v>
      </c>
      <c r="K24" s="395">
        <f t="shared" si="2"/>
        <v>0</v>
      </c>
      <c r="L24" s="3">
        <f>'t1'!M24</f>
        <v>0</v>
      </c>
      <c r="M24" s="895" t="s">
        <v>505</v>
      </c>
      <c r="AA24" s="194"/>
      <c r="AB24" s="192"/>
      <c r="AC24" s="192"/>
      <c r="AD24" s="192"/>
      <c r="AE24" s="192"/>
      <c r="AF24" s="192"/>
      <c r="AG24" s="192"/>
      <c r="AH24" s="193"/>
      <c r="AI24" s="395">
        <f t="shared" si="3"/>
        <v>0</v>
      </c>
      <c r="AJ24" s="3">
        <f>'t1'!AK24</f>
        <v>0</v>
      </c>
      <c r="AM24" s="3" t="s">
        <v>462</v>
      </c>
      <c r="AN24" s="3" t="s">
        <v>462</v>
      </c>
      <c r="AO24" s="3" t="s">
        <v>1178</v>
      </c>
      <c r="AP24" s="952" t="str">
        <f t="shared" si="4"/>
        <v>OK</v>
      </c>
      <c r="AQ24" s="953" t="str">
        <f t="shared" si="5"/>
        <v>OK</v>
      </c>
      <c r="AR24" s="954" t="str">
        <f t="shared" si="6"/>
        <v xml:space="preserve"> </v>
      </c>
    </row>
    <row r="25" spans="1:44" ht="12" customHeight="1" thickBot="1" x14ac:dyDescent="0.25">
      <c r="A25" s="144" t="str">
        <f>'t1'!A25</f>
        <v>ODONTOIATRI CON INC. DI STRUTTURA COMPLESSA (RAPP. NON ESCL.</v>
      </c>
      <c r="B25" s="206" t="str">
        <f>'t1'!B25</f>
        <v>SD0N49</v>
      </c>
      <c r="C25" s="194">
        <f t="shared" si="7"/>
        <v>0</v>
      </c>
      <c r="D25" s="812">
        <f t="shared" si="8"/>
        <v>0</v>
      </c>
      <c r="E25" s="812">
        <f t="shared" si="9"/>
        <v>0</v>
      </c>
      <c r="F25" s="812">
        <f t="shared" si="10"/>
        <v>0</v>
      </c>
      <c r="G25" s="812">
        <f t="shared" si="10"/>
        <v>0</v>
      </c>
      <c r="H25" s="812">
        <f t="shared" si="11"/>
        <v>0</v>
      </c>
      <c r="I25" s="812">
        <f t="shared" si="12"/>
        <v>0</v>
      </c>
      <c r="J25" s="824">
        <f t="shared" si="13"/>
        <v>0</v>
      </c>
      <c r="K25" s="395">
        <f t="shared" si="2"/>
        <v>0</v>
      </c>
      <c r="L25" s="3">
        <f>'t1'!M25</f>
        <v>0</v>
      </c>
      <c r="M25" s="895" t="s">
        <v>505</v>
      </c>
      <c r="AA25" s="194"/>
      <c r="AB25" s="192"/>
      <c r="AC25" s="192"/>
      <c r="AD25" s="192"/>
      <c r="AE25" s="192"/>
      <c r="AF25" s="192"/>
      <c r="AG25" s="192"/>
      <c r="AH25" s="193"/>
      <c r="AI25" s="395">
        <f t="shared" si="3"/>
        <v>0</v>
      </c>
      <c r="AJ25" s="3">
        <f>'t1'!AK25</f>
        <v>0</v>
      </c>
      <c r="AM25" s="3" t="s">
        <v>462</v>
      </c>
      <c r="AN25" s="3" t="s">
        <v>462</v>
      </c>
      <c r="AO25" s="3" t="s">
        <v>1178</v>
      </c>
      <c r="AP25" s="952" t="str">
        <f t="shared" si="4"/>
        <v>OK</v>
      </c>
      <c r="AQ25" s="953" t="str">
        <f t="shared" si="5"/>
        <v>OK</v>
      </c>
      <c r="AR25" s="954" t="str">
        <f t="shared" si="6"/>
        <v xml:space="preserve"> </v>
      </c>
    </row>
    <row r="26" spans="1:44" ht="12" customHeight="1" thickBot="1" x14ac:dyDescent="0.25">
      <c r="A26" s="144" t="str">
        <f>'t1'!A26</f>
        <v>ODONTOIATRI CON INC. DI STRUTTURA SEMPLICE (RAPP. ESCLUSIVO)</v>
      </c>
      <c r="B26" s="206" t="str">
        <f>'t1'!B26</f>
        <v>SD0E48</v>
      </c>
      <c r="C26" s="194">
        <f t="shared" si="7"/>
        <v>0</v>
      </c>
      <c r="D26" s="812">
        <f t="shared" si="8"/>
        <v>0</v>
      </c>
      <c r="E26" s="812">
        <f t="shared" si="9"/>
        <v>0</v>
      </c>
      <c r="F26" s="812">
        <f t="shared" si="10"/>
        <v>0</v>
      </c>
      <c r="G26" s="812">
        <f t="shared" si="10"/>
        <v>0</v>
      </c>
      <c r="H26" s="812">
        <f t="shared" si="11"/>
        <v>0</v>
      </c>
      <c r="I26" s="812">
        <f t="shared" si="12"/>
        <v>0</v>
      </c>
      <c r="J26" s="824">
        <f t="shared" si="13"/>
        <v>0</v>
      </c>
      <c r="K26" s="395">
        <f t="shared" si="2"/>
        <v>0</v>
      </c>
      <c r="L26" s="3">
        <f>'t1'!M26</f>
        <v>0</v>
      </c>
      <c r="M26" s="895" t="s">
        <v>505</v>
      </c>
      <c r="AA26" s="194"/>
      <c r="AB26" s="192"/>
      <c r="AC26" s="192"/>
      <c r="AD26" s="192"/>
      <c r="AE26" s="192"/>
      <c r="AF26" s="192"/>
      <c r="AG26" s="192"/>
      <c r="AH26" s="193"/>
      <c r="AI26" s="395">
        <f t="shared" si="3"/>
        <v>0</v>
      </c>
      <c r="AJ26" s="3">
        <f>'t1'!AK26</f>
        <v>0</v>
      </c>
      <c r="AM26" s="3" t="s">
        <v>462</v>
      </c>
      <c r="AN26" s="3" t="s">
        <v>462</v>
      </c>
      <c r="AO26" s="3" t="s">
        <v>1178</v>
      </c>
      <c r="AP26" s="952" t="str">
        <f t="shared" si="4"/>
        <v>OK</v>
      </c>
      <c r="AQ26" s="953" t="str">
        <f t="shared" si="5"/>
        <v>OK</v>
      </c>
      <c r="AR26" s="954" t="str">
        <f t="shared" si="6"/>
        <v xml:space="preserve"> </v>
      </c>
    </row>
    <row r="27" spans="1:44" ht="12" customHeight="1" thickBot="1" x14ac:dyDescent="0.25">
      <c r="A27" s="144" t="str">
        <f>'t1'!A27</f>
        <v>ODONTOIATRI CON INC. DI STRUTTURA SEMPLICE (RAPP. NON ESCL.)</v>
      </c>
      <c r="B27" s="206" t="str">
        <f>'t1'!B27</f>
        <v>SD0N48</v>
      </c>
      <c r="C27" s="194">
        <f t="shared" si="7"/>
        <v>0</v>
      </c>
      <c r="D27" s="812">
        <f t="shared" si="8"/>
        <v>0</v>
      </c>
      <c r="E27" s="812">
        <f t="shared" si="9"/>
        <v>0</v>
      </c>
      <c r="F27" s="812">
        <f t="shared" si="10"/>
        <v>0</v>
      </c>
      <c r="G27" s="812">
        <f t="shared" si="10"/>
        <v>0</v>
      </c>
      <c r="H27" s="812">
        <f t="shared" si="11"/>
        <v>0</v>
      </c>
      <c r="I27" s="812">
        <f t="shared" si="12"/>
        <v>0</v>
      </c>
      <c r="J27" s="824">
        <f t="shared" si="13"/>
        <v>0</v>
      </c>
      <c r="K27" s="395">
        <f t="shared" si="2"/>
        <v>0</v>
      </c>
      <c r="L27" s="3">
        <f>'t1'!M27</f>
        <v>0</v>
      </c>
      <c r="M27" s="895" t="s">
        <v>505</v>
      </c>
      <c r="AA27" s="194"/>
      <c r="AB27" s="192"/>
      <c r="AC27" s="192"/>
      <c r="AD27" s="192"/>
      <c r="AE27" s="192"/>
      <c r="AF27" s="192"/>
      <c r="AG27" s="192"/>
      <c r="AH27" s="193"/>
      <c r="AI27" s="395">
        <f t="shared" si="3"/>
        <v>0</v>
      </c>
      <c r="AJ27" s="3">
        <f>'t1'!AK27</f>
        <v>0</v>
      </c>
      <c r="AM27" s="3" t="s">
        <v>462</v>
      </c>
      <c r="AN27" s="3" t="s">
        <v>462</v>
      </c>
      <c r="AO27" s="3" t="s">
        <v>1178</v>
      </c>
      <c r="AP27" s="952" t="str">
        <f t="shared" si="4"/>
        <v>OK</v>
      </c>
      <c r="AQ27" s="953" t="str">
        <f t="shared" si="5"/>
        <v>OK</v>
      </c>
      <c r="AR27" s="954" t="str">
        <f t="shared" si="6"/>
        <v xml:space="preserve"> </v>
      </c>
    </row>
    <row r="28" spans="1:44" ht="12" customHeight="1" thickBot="1" x14ac:dyDescent="0.25">
      <c r="A28" s="144" t="str">
        <f>'t1'!A28</f>
        <v>ODONTOIATRI CON ALTRI INCAR. PROF.LI (RAPP. ESCLUSIVO)</v>
      </c>
      <c r="B28" s="206" t="str">
        <f>'t1'!B28</f>
        <v>SD0A48</v>
      </c>
      <c r="C28" s="194">
        <f t="shared" si="7"/>
        <v>0</v>
      </c>
      <c r="D28" s="812">
        <f t="shared" si="8"/>
        <v>0</v>
      </c>
      <c r="E28" s="812">
        <f t="shared" si="9"/>
        <v>0</v>
      </c>
      <c r="F28" s="812">
        <f t="shared" si="10"/>
        <v>0</v>
      </c>
      <c r="G28" s="812">
        <f t="shared" si="10"/>
        <v>0</v>
      </c>
      <c r="H28" s="812">
        <f t="shared" si="11"/>
        <v>0</v>
      </c>
      <c r="I28" s="812">
        <f t="shared" si="12"/>
        <v>0</v>
      </c>
      <c r="J28" s="824">
        <f t="shared" si="13"/>
        <v>0</v>
      </c>
      <c r="K28" s="395">
        <f t="shared" si="2"/>
        <v>0</v>
      </c>
      <c r="L28" s="3">
        <f>'t1'!M28</f>
        <v>0</v>
      </c>
      <c r="M28" s="895" t="s">
        <v>505</v>
      </c>
      <c r="AA28" s="194"/>
      <c r="AB28" s="192"/>
      <c r="AC28" s="192"/>
      <c r="AD28" s="192"/>
      <c r="AE28" s="192"/>
      <c r="AF28" s="192"/>
      <c r="AG28" s="192"/>
      <c r="AH28" s="193"/>
      <c r="AI28" s="395">
        <f t="shared" si="3"/>
        <v>0</v>
      </c>
      <c r="AJ28" s="3">
        <f>'t1'!AK28</f>
        <v>0</v>
      </c>
      <c r="AM28" s="3" t="s">
        <v>462</v>
      </c>
      <c r="AN28" s="3" t="s">
        <v>462</v>
      </c>
      <c r="AO28" s="3" t="s">
        <v>1178</v>
      </c>
      <c r="AP28" s="952" t="str">
        <f t="shared" si="4"/>
        <v>OK</v>
      </c>
      <c r="AQ28" s="953" t="str">
        <f t="shared" si="5"/>
        <v>OK</v>
      </c>
      <c r="AR28" s="954" t="str">
        <f t="shared" si="6"/>
        <v xml:space="preserve"> </v>
      </c>
    </row>
    <row r="29" spans="1:44" ht="12" customHeight="1" thickBot="1" x14ac:dyDescent="0.25">
      <c r="A29" s="144" t="str">
        <f>'t1'!A29</f>
        <v>ODONTOIATRI CON ALTRI INCAR. PROF.LI (RAPP. NON ESCL.)</v>
      </c>
      <c r="B29" s="206" t="str">
        <f>'t1'!B29</f>
        <v>SD0047</v>
      </c>
      <c r="C29" s="194">
        <f t="shared" si="7"/>
        <v>0</v>
      </c>
      <c r="D29" s="812">
        <f t="shared" si="8"/>
        <v>0</v>
      </c>
      <c r="E29" s="812">
        <f t="shared" si="9"/>
        <v>0</v>
      </c>
      <c r="F29" s="812">
        <f t="shared" si="10"/>
        <v>0</v>
      </c>
      <c r="G29" s="812">
        <f t="shared" si="10"/>
        <v>0</v>
      </c>
      <c r="H29" s="812">
        <f t="shared" si="11"/>
        <v>0</v>
      </c>
      <c r="I29" s="812">
        <f t="shared" si="12"/>
        <v>0</v>
      </c>
      <c r="J29" s="824">
        <f t="shared" si="13"/>
        <v>0</v>
      </c>
      <c r="K29" s="395">
        <f t="shared" si="2"/>
        <v>0</v>
      </c>
      <c r="L29" s="3">
        <f>'t1'!M29</f>
        <v>0</v>
      </c>
      <c r="M29" s="895" t="s">
        <v>505</v>
      </c>
      <c r="AA29" s="194"/>
      <c r="AB29" s="192"/>
      <c r="AC29" s="192"/>
      <c r="AD29" s="192"/>
      <c r="AE29" s="192"/>
      <c r="AF29" s="192"/>
      <c r="AG29" s="192"/>
      <c r="AH29" s="193"/>
      <c r="AI29" s="395">
        <f t="shared" si="3"/>
        <v>0</v>
      </c>
      <c r="AJ29" s="3">
        <f>'t1'!AK29</f>
        <v>0</v>
      </c>
      <c r="AM29" s="3" t="s">
        <v>462</v>
      </c>
      <c r="AN29" s="3" t="s">
        <v>462</v>
      </c>
      <c r="AO29" s="3" t="s">
        <v>1178</v>
      </c>
      <c r="AP29" s="952" t="str">
        <f t="shared" si="4"/>
        <v>OK</v>
      </c>
      <c r="AQ29" s="953" t="str">
        <f t="shared" si="5"/>
        <v>OK</v>
      </c>
      <c r="AR29" s="954" t="str">
        <f t="shared" si="6"/>
        <v xml:space="preserve"> </v>
      </c>
    </row>
    <row r="30" spans="1:44" ht="12" customHeight="1" thickBot="1" x14ac:dyDescent="0.25">
      <c r="A30" s="144" t="str">
        <f>'t1'!A30</f>
        <v>ODONTOIATRI A T. DETERMINATO (ART. 15-SEPTIES D.LGS. 502/92)</v>
      </c>
      <c r="B30" s="206" t="str">
        <f>'t1'!B30</f>
        <v>SD0599</v>
      </c>
      <c r="C30" s="194">
        <f t="shared" si="7"/>
        <v>0</v>
      </c>
      <c r="D30" s="812">
        <f t="shared" si="8"/>
        <v>0</v>
      </c>
      <c r="E30" s="812">
        <f t="shared" si="9"/>
        <v>0</v>
      </c>
      <c r="F30" s="812">
        <f t="shared" si="10"/>
        <v>0</v>
      </c>
      <c r="G30" s="812">
        <f t="shared" si="10"/>
        <v>0</v>
      </c>
      <c r="H30" s="812">
        <f t="shared" si="11"/>
        <v>0</v>
      </c>
      <c r="I30" s="812">
        <f t="shared" si="12"/>
        <v>0</v>
      </c>
      <c r="J30" s="824">
        <f t="shared" si="13"/>
        <v>0</v>
      </c>
      <c r="K30" s="395">
        <f t="shared" si="2"/>
        <v>0</v>
      </c>
      <c r="L30" s="3">
        <f>'t1'!M30</f>
        <v>0</v>
      </c>
      <c r="M30" s="895" t="s">
        <v>505</v>
      </c>
      <c r="AA30" s="194"/>
      <c r="AB30" s="192"/>
      <c r="AC30" s="192"/>
      <c r="AD30" s="192"/>
      <c r="AE30" s="192"/>
      <c r="AF30" s="192"/>
      <c r="AG30" s="192"/>
      <c r="AH30" s="193"/>
      <c r="AI30" s="395">
        <f t="shared" si="3"/>
        <v>0</v>
      </c>
      <c r="AJ30" s="3">
        <f>'t1'!AK30</f>
        <v>0</v>
      </c>
      <c r="AM30" s="3" t="s">
        <v>462</v>
      </c>
      <c r="AN30" s="3" t="s">
        <v>462</v>
      </c>
      <c r="AO30" s="3" t="s">
        <v>1178</v>
      </c>
      <c r="AP30" s="952" t="str">
        <f t="shared" si="4"/>
        <v>OK</v>
      </c>
      <c r="AQ30" s="953" t="str">
        <f t="shared" si="5"/>
        <v>OK</v>
      </c>
      <c r="AR30" s="954" t="str">
        <f t="shared" si="6"/>
        <v xml:space="preserve"> </v>
      </c>
    </row>
    <row r="31" spans="1:44" ht="12" customHeight="1" thickBot="1" x14ac:dyDescent="0.25">
      <c r="A31" s="144" t="str">
        <f>'t1'!A31</f>
        <v>FARMACISTI CON INC. DI STRUTTURA COMPLESSA (RAPP. ESCLUSIVO)</v>
      </c>
      <c r="B31" s="206" t="str">
        <f>'t1'!B31</f>
        <v>SD0E39</v>
      </c>
      <c r="C31" s="194">
        <f t="shared" si="7"/>
        <v>0</v>
      </c>
      <c r="D31" s="812">
        <f t="shared" si="8"/>
        <v>0</v>
      </c>
      <c r="E31" s="812">
        <f t="shared" si="9"/>
        <v>0</v>
      </c>
      <c r="F31" s="812">
        <f t="shared" si="10"/>
        <v>0</v>
      </c>
      <c r="G31" s="812">
        <f t="shared" si="10"/>
        <v>0</v>
      </c>
      <c r="H31" s="812">
        <f t="shared" si="11"/>
        <v>0</v>
      </c>
      <c r="I31" s="812">
        <f t="shared" si="12"/>
        <v>0</v>
      </c>
      <c r="J31" s="824">
        <f t="shared" si="13"/>
        <v>0</v>
      </c>
      <c r="K31" s="395">
        <f t="shared" si="2"/>
        <v>0</v>
      </c>
      <c r="L31" s="3">
        <f>'t1'!M31</f>
        <v>0</v>
      </c>
      <c r="M31" s="895" t="s">
        <v>507</v>
      </c>
      <c r="AA31" s="194"/>
      <c r="AB31" s="192"/>
      <c r="AC31" s="192"/>
      <c r="AD31" s="192"/>
      <c r="AE31" s="192"/>
      <c r="AF31" s="192"/>
      <c r="AG31" s="192"/>
      <c r="AH31" s="193"/>
      <c r="AI31" s="395">
        <f t="shared" si="3"/>
        <v>0</v>
      </c>
      <c r="AJ31" s="3">
        <f>'t1'!AK31</f>
        <v>0</v>
      </c>
      <c r="AM31" s="3" t="s">
        <v>462</v>
      </c>
      <c r="AN31" s="3" t="s">
        <v>462</v>
      </c>
      <c r="AO31" s="3" t="s">
        <v>1178</v>
      </c>
      <c r="AP31" s="952" t="str">
        <f t="shared" si="4"/>
        <v>OK</v>
      </c>
      <c r="AQ31" s="953" t="str">
        <f t="shared" si="5"/>
        <v>OK</v>
      </c>
      <c r="AR31" s="954" t="str">
        <f t="shared" si="6"/>
        <v xml:space="preserve"> </v>
      </c>
    </row>
    <row r="32" spans="1:44" ht="12" customHeight="1" thickBot="1" x14ac:dyDescent="0.25">
      <c r="A32" s="144" t="str">
        <f>'t1'!A32</f>
        <v>FARMACISTI CON INC. DI STRUTTURA COMPLESSA (RAPP. NON ESCL.)</v>
      </c>
      <c r="B32" s="206" t="str">
        <f>'t1'!B32</f>
        <v>SD0N39</v>
      </c>
      <c r="C32" s="194">
        <f t="shared" si="7"/>
        <v>0</v>
      </c>
      <c r="D32" s="812">
        <f t="shared" si="8"/>
        <v>0</v>
      </c>
      <c r="E32" s="812">
        <f t="shared" si="9"/>
        <v>0</v>
      </c>
      <c r="F32" s="812">
        <f t="shared" si="10"/>
        <v>0</v>
      </c>
      <c r="G32" s="812">
        <f t="shared" si="10"/>
        <v>0</v>
      </c>
      <c r="H32" s="812">
        <f t="shared" si="11"/>
        <v>0</v>
      </c>
      <c r="I32" s="812">
        <f t="shared" si="12"/>
        <v>0</v>
      </c>
      <c r="J32" s="824">
        <f t="shared" si="13"/>
        <v>0</v>
      </c>
      <c r="K32" s="395">
        <f t="shared" si="2"/>
        <v>0</v>
      </c>
      <c r="L32" s="3">
        <f>'t1'!M32</f>
        <v>0</v>
      </c>
      <c r="M32" s="895" t="s">
        <v>507</v>
      </c>
      <c r="AA32" s="194"/>
      <c r="AB32" s="192"/>
      <c r="AC32" s="192"/>
      <c r="AD32" s="192"/>
      <c r="AE32" s="192"/>
      <c r="AF32" s="192"/>
      <c r="AG32" s="192"/>
      <c r="AH32" s="193"/>
      <c r="AI32" s="395">
        <f t="shared" si="3"/>
        <v>0</v>
      </c>
      <c r="AJ32" s="3">
        <f>'t1'!AK32</f>
        <v>0</v>
      </c>
      <c r="AM32" s="3" t="s">
        <v>462</v>
      </c>
      <c r="AN32" s="3" t="s">
        <v>462</v>
      </c>
      <c r="AO32" s="3" t="s">
        <v>1178</v>
      </c>
      <c r="AP32" s="952" t="str">
        <f t="shared" si="4"/>
        <v>OK</v>
      </c>
      <c r="AQ32" s="953" t="str">
        <f t="shared" si="5"/>
        <v>OK</v>
      </c>
      <c r="AR32" s="954" t="str">
        <f t="shared" si="6"/>
        <v xml:space="preserve"> </v>
      </c>
    </row>
    <row r="33" spans="1:44" ht="12" customHeight="1" thickBot="1" x14ac:dyDescent="0.25">
      <c r="A33" s="144" t="str">
        <f>'t1'!A33</f>
        <v>FARMACISTI CON INC. DI STRUTTURA SEMPLICE (RAPP. ESCLUSIVO)</v>
      </c>
      <c r="B33" s="206" t="str">
        <f>'t1'!B33</f>
        <v>SD0E38</v>
      </c>
      <c r="C33" s="194">
        <f t="shared" si="7"/>
        <v>0</v>
      </c>
      <c r="D33" s="812">
        <f t="shared" si="8"/>
        <v>0</v>
      </c>
      <c r="E33" s="812">
        <f t="shared" si="9"/>
        <v>0</v>
      </c>
      <c r="F33" s="812">
        <f t="shared" si="10"/>
        <v>0</v>
      </c>
      <c r="G33" s="812">
        <f t="shared" si="10"/>
        <v>0</v>
      </c>
      <c r="H33" s="812">
        <f t="shared" si="11"/>
        <v>0</v>
      </c>
      <c r="I33" s="812">
        <f t="shared" si="12"/>
        <v>0</v>
      </c>
      <c r="J33" s="824">
        <f t="shared" si="13"/>
        <v>0</v>
      </c>
      <c r="K33" s="395">
        <f t="shared" si="2"/>
        <v>0</v>
      </c>
      <c r="L33" s="3">
        <f>'t1'!M33</f>
        <v>0</v>
      </c>
      <c r="M33" s="895" t="s">
        <v>507</v>
      </c>
      <c r="AA33" s="194"/>
      <c r="AB33" s="192"/>
      <c r="AC33" s="192"/>
      <c r="AD33" s="192"/>
      <c r="AE33" s="192"/>
      <c r="AF33" s="192"/>
      <c r="AG33" s="192"/>
      <c r="AH33" s="193"/>
      <c r="AI33" s="395">
        <f t="shared" si="3"/>
        <v>0</v>
      </c>
      <c r="AJ33" s="3">
        <f>'t1'!AK33</f>
        <v>0</v>
      </c>
      <c r="AM33" s="3" t="s">
        <v>462</v>
      </c>
      <c r="AN33" s="3" t="s">
        <v>462</v>
      </c>
      <c r="AO33" s="3" t="s">
        <v>1178</v>
      </c>
      <c r="AP33" s="952" t="str">
        <f t="shared" si="4"/>
        <v>OK</v>
      </c>
      <c r="AQ33" s="953" t="str">
        <f t="shared" si="5"/>
        <v>OK</v>
      </c>
      <c r="AR33" s="954" t="str">
        <f t="shared" si="6"/>
        <v xml:space="preserve"> </v>
      </c>
    </row>
    <row r="34" spans="1:44" ht="12" customHeight="1" thickBot="1" x14ac:dyDescent="0.25">
      <c r="A34" s="144" t="str">
        <f>'t1'!A34</f>
        <v>FARMACISTI CON INC. DI STRUTTURA SEMPLICE (RAPP. NON ESCL.)</v>
      </c>
      <c r="B34" s="206" t="str">
        <f>'t1'!B34</f>
        <v>SD0N38</v>
      </c>
      <c r="C34" s="194">
        <f t="shared" si="7"/>
        <v>0</v>
      </c>
      <c r="D34" s="812">
        <f t="shared" si="8"/>
        <v>0</v>
      </c>
      <c r="E34" s="812">
        <f t="shared" si="9"/>
        <v>0</v>
      </c>
      <c r="F34" s="812">
        <f t="shared" si="10"/>
        <v>0</v>
      </c>
      <c r="G34" s="812">
        <f t="shared" si="10"/>
        <v>0</v>
      </c>
      <c r="H34" s="812">
        <f t="shared" si="11"/>
        <v>0</v>
      </c>
      <c r="I34" s="812">
        <f t="shared" si="12"/>
        <v>0</v>
      </c>
      <c r="J34" s="824">
        <f t="shared" si="13"/>
        <v>0</v>
      </c>
      <c r="K34" s="395">
        <f t="shared" si="2"/>
        <v>0</v>
      </c>
      <c r="L34" s="3">
        <f>'t1'!M34</f>
        <v>0</v>
      </c>
      <c r="M34" s="895" t="s">
        <v>507</v>
      </c>
      <c r="AA34" s="194"/>
      <c r="AB34" s="192"/>
      <c r="AC34" s="192"/>
      <c r="AD34" s="192"/>
      <c r="AE34" s="192"/>
      <c r="AF34" s="192"/>
      <c r="AG34" s="192"/>
      <c r="AH34" s="193"/>
      <c r="AI34" s="395">
        <f t="shared" si="3"/>
        <v>0</v>
      </c>
      <c r="AJ34" s="3">
        <f>'t1'!AK34</f>
        <v>0</v>
      </c>
      <c r="AM34" s="3" t="s">
        <v>462</v>
      </c>
      <c r="AN34" s="3" t="s">
        <v>462</v>
      </c>
      <c r="AO34" s="3" t="s">
        <v>1178</v>
      </c>
      <c r="AP34" s="952" t="str">
        <f t="shared" si="4"/>
        <v>OK</v>
      </c>
      <c r="AQ34" s="953" t="str">
        <f t="shared" si="5"/>
        <v>OK</v>
      </c>
      <c r="AR34" s="954" t="str">
        <f t="shared" si="6"/>
        <v xml:space="preserve"> </v>
      </c>
    </row>
    <row r="35" spans="1:44" ht="12" customHeight="1" thickBot="1" x14ac:dyDescent="0.25">
      <c r="A35" s="144" t="str">
        <f>'t1'!A35</f>
        <v>FARMACISTI CON ALTRI INCAR. PROF.LI (RAPP. ESCLUSIVO)</v>
      </c>
      <c r="B35" s="206" t="str">
        <f>'t1'!B35</f>
        <v>SD0A38</v>
      </c>
      <c r="C35" s="194">
        <f t="shared" si="7"/>
        <v>0</v>
      </c>
      <c r="D35" s="812">
        <f t="shared" si="8"/>
        <v>0</v>
      </c>
      <c r="E35" s="812">
        <f t="shared" si="9"/>
        <v>0</v>
      </c>
      <c r="F35" s="812">
        <f t="shared" si="10"/>
        <v>0</v>
      </c>
      <c r="G35" s="812">
        <f t="shared" si="10"/>
        <v>0</v>
      </c>
      <c r="H35" s="812">
        <f t="shared" si="11"/>
        <v>0</v>
      </c>
      <c r="I35" s="812">
        <f t="shared" si="12"/>
        <v>0</v>
      </c>
      <c r="J35" s="824">
        <f t="shared" si="13"/>
        <v>0</v>
      </c>
      <c r="K35" s="395">
        <f t="shared" si="2"/>
        <v>0</v>
      </c>
      <c r="L35" s="3">
        <f>'t1'!M35</f>
        <v>0</v>
      </c>
      <c r="M35" s="895" t="s">
        <v>507</v>
      </c>
      <c r="AA35" s="194"/>
      <c r="AB35" s="192"/>
      <c r="AC35" s="192"/>
      <c r="AD35" s="192"/>
      <c r="AE35" s="192"/>
      <c r="AF35" s="192"/>
      <c r="AG35" s="192"/>
      <c r="AH35" s="193"/>
      <c r="AI35" s="395">
        <f t="shared" si="3"/>
        <v>0</v>
      </c>
      <c r="AJ35" s="3">
        <f>'t1'!AK35</f>
        <v>0</v>
      </c>
      <c r="AM35" s="3" t="s">
        <v>462</v>
      </c>
      <c r="AN35" s="3" t="s">
        <v>462</v>
      </c>
      <c r="AO35" s="3" t="s">
        <v>1178</v>
      </c>
      <c r="AP35" s="952" t="str">
        <f t="shared" si="4"/>
        <v>OK</v>
      </c>
      <c r="AQ35" s="953" t="str">
        <f t="shared" si="5"/>
        <v>OK</v>
      </c>
      <c r="AR35" s="954" t="str">
        <f t="shared" si="6"/>
        <v xml:space="preserve"> </v>
      </c>
    </row>
    <row r="36" spans="1:44" ht="12" customHeight="1" thickBot="1" x14ac:dyDescent="0.25">
      <c r="A36" s="144" t="str">
        <f>'t1'!A36</f>
        <v>FARMACISTI CON ALTRI INCAR. PROF.LI (RAPP. NON ESCL.)</v>
      </c>
      <c r="B36" s="206" t="str">
        <f>'t1'!B36</f>
        <v>SD0037</v>
      </c>
      <c r="C36" s="194">
        <f t="shared" si="7"/>
        <v>0</v>
      </c>
      <c r="D36" s="812">
        <f t="shared" si="8"/>
        <v>0</v>
      </c>
      <c r="E36" s="812">
        <f t="shared" si="9"/>
        <v>0</v>
      </c>
      <c r="F36" s="812">
        <f t="shared" si="10"/>
        <v>0</v>
      </c>
      <c r="G36" s="812">
        <f t="shared" si="10"/>
        <v>0</v>
      </c>
      <c r="H36" s="812">
        <f t="shared" si="11"/>
        <v>0</v>
      </c>
      <c r="I36" s="812">
        <f t="shared" si="12"/>
        <v>0</v>
      </c>
      <c r="J36" s="824">
        <f t="shared" si="13"/>
        <v>0</v>
      </c>
      <c r="K36" s="395">
        <f t="shared" si="2"/>
        <v>0</v>
      </c>
      <c r="L36" s="3">
        <f>'t1'!M36</f>
        <v>0</v>
      </c>
      <c r="M36" s="895" t="s">
        <v>507</v>
      </c>
      <c r="AA36" s="194"/>
      <c r="AB36" s="192"/>
      <c r="AC36" s="192"/>
      <c r="AD36" s="192"/>
      <c r="AE36" s="192"/>
      <c r="AF36" s="192"/>
      <c r="AG36" s="192"/>
      <c r="AH36" s="193"/>
      <c r="AI36" s="395">
        <f t="shared" si="3"/>
        <v>0</v>
      </c>
      <c r="AJ36" s="3">
        <f>'t1'!AK36</f>
        <v>0</v>
      </c>
      <c r="AM36" s="3" t="s">
        <v>462</v>
      </c>
      <c r="AN36" s="3" t="s">
        <v>462</v>
      </c>
      <c r="AO36" s="3" t="s">
        <v>1178</v>
      </c>
      <c r="AP36" s="952" t="str">
        <f t="shared" si="4"/>
        <v>OK</v>
      </c>
      <c r="AQ36" s="953" t="str">
        <f t="shared" si="5"/>
        <v>OK</v>
      </c>
      <c r="AR36" s="954" t="str">
        <f t="shared" si="6"/>
        <v xml:space="preserve"> </v>
      </c>
    </row>
    <row r="37" spans="1:44" ht="12" customHeight="1" thickBot="1" x14ac:dyDescent="0.25">
      <c r="A37" s="144" t="str">
        <f>'t1'!A37</f>
        <v>FARMACISTI A T. DETERMINATO (ART. 15-SEPTIES D.LGS. 502/92)</v>
      </c>
      <c r="B37" s="206" t="str">
        <f>'t1'!B37</f>
        <v>SD0600</v>
      </c>
      <c r="C37" s="194">
        <f t="shared" si="7"/>
        <v>0</v>
      </c>
      <c r="D37" s="812">
        <f t="shared" si="8"/>
        <v>0</v>
      </c>
      <c r="E37" s="812">
        <f t="shared" si="9"/>
        <v>0</v>
      </c>
      <c r="F37" s="812">
        <f t="shared" si="10"/>
        <v>0</v>
      </c>
      <c r="G37" s="812">
        <f t="shared" si="10"/>
        <v>0</v>
      </c>
      <c r="H37" s="812">
        <f t="shared" si="11"/>
        <v>0</v>
      </c>
      <c r="I37" s="812">
        <f t="shared" si="12"/>
        <v>0</v>
      </c>
      <c r="J37" s="824">
        <f t="shared" si="13"/>
        <v>0</v>
      </c>
      <c r="K37" s="395">
        <f t="shared" si="2"/>
        <v>0</v>
      </c>
      <c r="L37" s="3">
        <f>'t1'!M37</f>
        <v>0</v>
      </c>
      <c r="M37" s="895" t="s">
        <v>507</v>
      </c>
      <c r="AA37" s="194"/>
      <c r="AB37" s="192"/>
      <c r="AC37" s="192"/>
      <c r="AD37" s="192"/>
      <c r="AE37" s="192"/>
      <c r="AF37" s="192"/>
      <c r="AG37" s="192"/>
      <c r="AH37" s="193"/>
      <c r="AI37" s="395">
        <f t="shared" si="3"/>
        <v>0</v>
      </c>
      <c r="AJ37" s="3">
        <f>'t1'!AK37</f>
        <v>0</v>
      </c>
      <c r="AM37" s="3" t="s">
        <v>462</v>
      </c>
      <c r="AN37" s="3" t="s">
        <v>462</v>
      </c>
      <c r="AO37" s="3" t="s">
        <v>1178</v>
      </c>
      <c r="AP37" s="952" t="str">
        <f t="shared" si="4"/>
        <v>OK</v>
      </c>
      <c r="AQ37" s="953" t="str">
        <f t="shared" si="5"/>
        <v>OK</v>
      </c>
      <c r="AR37" s="954" t="str">
        <f t="shared" si="6"/>
        <v xml:space="preserve"> </v>
      </c>
    </row>
    <row r="38" spans="1:44" ht="12" customHeight="1" thickBot="1" x14ac:dyDescent="0.25">
      <c r="A38" s="144" t="str">
        <f>'t1'!A38</f>
        <v>BIOLOGI CON INC. DI STRUTTURA COMPLESSA (RAPP. ESCLUSIVO)</v>
      </c>
      <c r="B38" s="206" t="str">
        <f>'t1'!B38</f>
        <v>SD0E13</v>
      </c>
      <c r="C38" s="194">
        <f t="shared" si="7"/>
        <v>0</v>
      </c>
      <c r="D38" s="812">
        <f t="shared" si="8"/>
        <v>0</v>
      </c>
      <c r="E38" s="812">
        <f t="shared" si="9"/>
        <v>0</v>
      </c>
      <c r="F38" s="812">
        <f t="shared" si="10"/>
        <v>0</v>
      </c>
      <c r="G38" s="812">
        <f t="shared" si="10"/>
        <v>0</v>
      </c>
      <c r="H38" s="812">
        <f t="shared" si="11"/>
        <v>0</v>
      </c>
      <c r="I38" s="812">
        <f t="shared" si="12"/>
        <v>0</v>
      </c>
      <c r="J38" s="824">
        <f t="shared" si="13"/>
        <v>0</v>
      </c>
      <c r="K38" s="395">
        <f t="shared" si="2"/>
        <v>0</v>
      </c>
      <c r="L38" s="3">
        <f>'t1'!M38</f>
        <v>0</v>
      </c>
      <c r="M38" s="895" t="s">
        <v>507</v>
      </c>
      <c r="AA38" s="194"/>
      <c r="AB38" s="192"/>
      <c r="AC38" s="192"/>
      <c r="AD38" s="192"/>
      <c r="AE38" s="192"/>
      <c r="AF38" s="192"/>
      <c r="AG38" s="192"/>
      <c r="AH38" s="193"/>
      <c r="AI38" s="395">
        <f t="shared" si="3"/>
        <v>0</v>
      </c>
      <c r="AJ38" s="3">
        <f>'t1'!AK38</f>
        <v>0</v>
      </c>
      <c r="AM38" s="3" t="s">
        <v>462</v>
      </c>
      <c r="AN38" s="3" t="s">
        <v>462</v>
      </c>
      <c r="AO38" s="3" t="s">
        <v>1178</v>
      </c>
      <c r="AP38" s="952" t="str">
        <f t="shared" si="4"/>
        <v>OK</v>
      </c>
      <c r="AQ38" s="953" t="str">
        <f t="shared" si="5"/>
        <v>OK</v>
      </c>
      <c r="AR38" s="954" t="str">
        <f t="shared" si="6"/>
        <v xml:space="preserve"> </v>
      </c>
    </row>
    <row r="39" spans="1:44" ht="12" customHeight="1" thickBot="1" x14ac:dyDescent="0.25">
      <c r="A39" s="144" t="str">
        <f>'t1'!A39</f>
        <v>BIOLOGI CON INC. DI STRUTTURA COMPLESSA (RAPP. NON ESCL.)</v>
      </c>
      <c r="B39" s="206" t="str">
        <f>'t1'!B39</f>
        <v>SD0N13</v>
      </c>
      <c r="C39" s="194">
        <f t="shared" si="7"/>
        <v>0</v>
      </c>
      <c r="D39" s="812">
        <f t="shared" si="8"/>
        <v>0</v>
      </c>
      <c r="E39" s="812">
        <f t="shared" si="9"/>
        <v>0</v>
      </c>
      <c r="F39" s="812">
        <f t="shared" si="10"/>
        <v>0</v>
      </c>
      <c r="G39" s="812">
        <f t="shared" si="10"/>
        <v>0</v>
      </c>
      <c r="H39" s="812">
        <f t="shared" si="11"/>
        <v>0</v>
      </c>
      <c r="I39" s="812">
        <f t="shared" si="12"/>
        <v>0</v>
      </c>
      <c r="J39" s="824">
        <f t="shared" si="13"/>
        <v>0</v>
      </c>
      <c r="K39" s="395">
        <f t="shared" si="2"/>
        <v>0</v>
      </c>
      <c r="L39" s="3">
        <f>'t1'!M39</f>
        <v>0</v>
      </c>
      <c r="M39" s="895" t="s">
        <v>507</v>
      </c>
      <c r="AA39" s="194"/>
      <c r="AB39" s="192"/>
      <c r="AC39" s="192"/>
      <c r="AD39" s="192"/>
      <c r="AE39" s="192"/>
      <c r="AF39" s="192"/>
      <c r="AG39" s="192"/>
      <c r="AH39" s="193"/>
      <c r="AI39" s="395">
        <f t="shared" si="3"/>
        <v>0</v>
      </c>
      <c r="AJ39" s="3">
        <f>'t1'!AK39</f>
        <v>0</v>
      </c>
      <c r="AM39" s="3" t="s">
        <v>462</v>
      </c>
      <c r="AN39" s="3" t="s">
        <v>462</v>
      </c>
      <c r="AO39" s="3" t="s">
        <v>1178</v>
      </c>
      <c r="AP39" s="952" t="str">
        <f t="shared" si="4"/>
        <v>OK</v>
      </c>
      <c r="AQ39" s="953" t="str">
        <f t="shared" si="5"/>
        <v>OK</v>
      </c>
      <c r="AR39" s="954" t="str">
        <f t="shared" si="6"/>
        <v xml:space="preserve"> </v>
      </c>
    </row>
    <row r="40" spans="1:44" ht="12" customHeight="1" thickBot="1" x14ac:dyDescent="0.25">
      <c r="A40" s="144" t="str">
        <f>'t1'!A40</f>
        <v>BIOLOGI CON INC. DI STRUTTURA SEMPLICE (RAPP. ESCLUSIVO)</v>
      </c>
      <c r="B40" s="206" t="str">
        <f>'t1'!B40</f>
        <v>SD0E12</v>
      </c>
      <c r="C40" s="194">
        <f t="shared" si="7"/>
        <v>0</v>
      </c>
      <c r="D40" s="812">
        <f t="shared" si="8"/>
        <v>0</v>
      </c>
      <c r="E40" s="812">
        <f t="shared" si="9"/>
        <v>0</v>
      </c>
      <c r="F40" s="812">
        <f t="shared" si="10"/>
        <v>0</v>
      </c>
      <c r="G40" s="812">
        <f t="shared" si="10"/>
        <v>0</v>
      </c>
      <c r="H40" s="812">
        <f t="shared" si="11"/>
        <v>0</v>
      </c>
      <c r="I40" s="812">
        <f t="shared" si="12"/>
        <v>0</v>
      </c>
      <c r="J40" s="824">
        <f t="shared" si="13"/>
        <v>0</v>
      </c>
      <c r="K40" s="395">
        <f t="shared" si="2"/>
        <v>0</v>
      </c>
      <c r="L40" s="3">
        <f>'t1'!M40</f>
        <v>0</v>
      </c>
      <c r="M40" s="895" t="s">
        <v>507</v>
      </c>
      <c r="AA40" s="194"/>
      <c r="AB40" s="192"/>
      <c r="AC40" s="192"/>
      <c r="AD40" s="192"/>
      <c r="AE40" s="192"/>
      <c r="AF40" s="192"/>
      <c r="AG40" s="192"/>
      <c r="AH40" s="193"/>
      <c r="AI40" s="395">
        <f t="shared" si="3"/>
        <v>0</v>
      </c>
      <c r="AJ40" s="3">
        <f>'t1'!AK40</f>
        <v>0</v>
      </c>
      <c r="AM40" s="3" t="s">
        <v>462</v>
      </c>
      <c r="AN40" s="3" t="s">
        <v>462</v>
      </c>
      <c r="AO40" s="3" t="s">
        <v>1178</v>
      </c>
      <c r="AP40" s="952" t="str">
        <f t="shared" si="4"/>
        <v>OK</v>
      </c>
      <c r="AQ40" s="953" t="str">
        <f t="shared" si="5"/>
        <v>OK</v>
      </c>
      <c r="AR40" s="954" t="str">
        <f t="shared" si="6"/>
        <v xml:space="preserve"> </v>
      </c>
    </row>
    <row r="41" spans="1:44" ht="12" customHeight="1" thickBot="1" x14ac:dyDescent="0.25">
      <c r="A41" s="144" t="str">
        <f>'t1'!A41</f>
        <v>BIOLOGI CON INC. DI STRUTTURA SEMPLICE (RAPP. NON ESCL.)</v>
      </c>
      <c r="B41" s="206" t="str">
        <f>'t1'!B41</f>
        <v>SD0N12</v>
      </c>
      <c r="C41" s="194">
        <f t="shared" si="7"/>
        <v>0</v>
      </c>
      <c r="D41" s="812">
        <f t="shared" si="8"/>
        <v>0</v>
      </c>
      <c r="E41" s="812">
        <f t="shared" si="9"/>
        <v>0</v>
      </c>
      <c r="F41" s="812">
        <f t="shared" si="10"/>
        <v>0</v>
      </c>
      <c r="G41" s="812">
        <f t="shared" si="10"/>
        <v>0</v>
      </c>
      <c r="H41" s="812">
        <f t="shared" si="11"/>
        <v>0</v>
      </c>
      <c r="I41" s="812">
        <f t="shared" si="12"/>
        <v>0</v>
      </c>
      <c r="J41" s="824">
        <f t="shared" si="13"/>
        <v>0</v>
      </c>
      <c r="K41" s="395">
        <f t="shared" si="2"/>
        <v>0</v>
      </c>
      <c r="L41" s="3">
        <f>'t1'!M41</f>
        <v>0</v>
      </c>
      <c r="M41" s="895" t="s">
        <v>507</v>
      </c>
      <c r="AA41" s="194"/>
      <c r="AB41" s="192"/>
      <c r="AC41" s="192"/>
      <c r="AD41" s="192"/>
      <c r="AE41" s="192"/>
      <c r="AF41" s="192"/>
      <c r="AG41" s="192"/>
      <c r="AH41" s="193"/>
      <c r="AI41" s="395">
        <f t="shared" si="3"/>
        <v>0</v>
      </c>
      <c r="AJ41" s="3">
        <f>'t1'!AK41</f>
        <v>0</v>
      </c>
      <c r="AM41" s="3" t="s">
        <v>462</v>
      </c>
      <c r="AN41" s="3" t="s">
        <v>462</v>
      </c>
      <c r="AO41" s="3" t="s">
        <v>1178</v>
      </c>
      <c r="AP41" s="952" t="str">
        <f t="shared" si="4"/>
        <v>OK</v>
      </c>
      <c r="AQ41" s="953" t="str">
        <f t="shared" si="5"/>
        <v>OK</v>
      </c>
      <c r="AR41" s="954" t="str">
        <f t="shared" si="6"/>
        <v xml:space="preserve"> </v>
      </c>
    </row>
    <row r="42" spans="1:44" ht="12" customHeight="1" thickBot="1" x14ac:dyDescent="0.25">
      <c r="A42" s="144" t="str">
        <f>'t1'!A42</f>
        <v>BIOLOGI CON ALTRI INCAR. PROF.LI (RAPP. ESCLUSIVO)</v>
      </c>
      <c r="B42" s="206" t="str">
        <f>'t1'!B42</f>
        <v>SD0A12</v>
      </c>
      <c r="C42" s="194">
        <f t="shared" si="7"/>
        <v>0</v>
      </c>
      <c r="D42" s="812">
        <f t="shared" si="8"/>
        <v>0</v>
      </c>
      <c r="E42" s="812">
        <f t="shared" si="9"/>
        <v>0</v>
      </c>
      <c r="F42" s="812">
        <f t="shared" si="10"/>
        <v>0</v>
      </c>
      <c r="G42" s="812">
        <f t="shared" si="10"/>
        <v>0</v>
      </c>
      <c r="H42" s="812">
        <f t="shared" si="11"/>
        <v>0</v>
      </c>
      <c r="I42" s="812">
        <f t="shared" si="12"/>
        <v>0</v>
      </c>
      <c r="J42" s="824">
        <f t="shared" si="13"/>
        <v>0</v>
      </c>
      <c r="K42" s="395">
        <f t="shared" si="2"/>
        <v>0</v>
      </c>
      <c r="L42" s="3">
        <f>'t1'!M42</f>
        <v>0</v>
      </c>
      <c r="M42" s="895" t="s">
        <v>507</v>
      </c>
      <c r="AA42" s="194"/>
      <c r="AB42" s="192"/>
      <c r="AC42" s="192"/>
      <c r="AD42" s="192"/>
      <c r="AE42" s="192"/>
      <c r="AF42" s="192"/>
      <c r="AG42" s="192"/>
      <c r="AH42" s="193"/>
      <c r="AI42" s="395">
        <f t="shared" si="3"/>
        <v>0</v>
      </c>
      <c r="AJ42" s="3">
        <f>'t1'!AK42</f>
        <v>0</v>
      </c>
      <c r="AM42" s="3" t="s">
        <v>462</v>
      </c>
      <c r="AN42" s="3" t="s">
        <v>462</v>
      </c>
      <c r="AO42" s="3" t="s">
        <v>1178</v>
      </c>
      <c r="AP42" s="952" t="str">
        <f t="shared" si="4"/>
        <v>OK</v>
      </c>
      <c r="AQ42" s="953" t="str">
        <f t="shared" si="5"/>
        <v>OK</v>
      </c>
      <c r="AR42" s="954" t="str">
        <f t="shared" si="6"/>
        <v xml:space="preserve"> </v>
      </c>
    </row>
    <row r="43" spans="1:44" ht="12" customHeight="1" thickBot="1" x14ac:dyDescent="0.25">
      <c r="A43" s="144" t="str">
        <f>'t1'!A43</f>
        <v>BIOLOGI CON ALTRI INCAR. PROF.LI (RAPP. NON ESCL.)</v>
      </c>
      <c r="B43" s="206" t="str">
        <f>'t1'!B43</f>
        <v>SD0011</v>
      </c>
      <c r="C43" s="194">
        <f t="shared" si="7"/>
        <v>0</v>
      </c>
      <c r="D43" s="812">
        <f t="shared" si="8"/>
        <v>0</v>
      </c>
      <c r="E43" s="812">
        <f t="shared" si="9"/>
        <v>0</v>
      </c>
      <c r="F43" s="812">
        <f t="shared" si="10"/>
        <v>0</v>
      </c>
      <c r="G43" s="812">
        <f t="shared" si="10"/>
        <v>0</v>
      </c>
      <c r="H43" s="812">
        <f t="shared" si="11"/>
        <v>0</v>
      </c>
      <c r="I43" s="812">
        <f t="shared" si="12"/>
        <v>0</v>
      </c>
      <c r="J43" s="824">
        <f t="shared" si="13"/>
        <v>0</v>
      </c>
      <c r="K43" s="395">
        <f t="shared" si="2"/>
        <v>0</v>
      </c>
      <c r="L43" s="3">
        <f>'t1'!M43</f>
        <v>0</v>
      </c>
      <c r="M43" s="895" t="s">
        <v>507</v>
      </c>
      <c r="AA43" s="194"/>
      <c r="AB43" s="192"/>
      <c r="AC43" s="192"/>
      <c r="AD43" s="192"/>
      <c r="AE43" s="192"/>
      <c r="AF43" s="192"/>
      <c r="AG43" s="192"/>
      <c r="AH43" s="193"/>
      <c r="AI43" s="395">
        <f t="shared" si="3"/>
        <v>0</v>
      </c>
      <c r="AJ43" s="3">
        <f>'t1'!AK43</f>
        <v>0</v>
      </c>
      <c r="AM43" s="3" t="s">
        <v>462</v>
      </c>
      <c r="AN43" s="3" t="s">
        <v>462</v>
      </c>
      <c r="AO43" s="3" t="s">
        <v>1178</v>
      </c>
      <c r="AP43" s="952" t="str">
        <f t="shared" si="4"/>
        <v>OK</v>
      </c>
      <c r="AQ43" s="953" t="str">
        <f t="shared" si="5"/>
        <v>OK</v>
      </c>
      <c r="AR43" s="954" t="str">
        <f t="shared" si="6"/>
        <v xml:space="preserve"> </v>
      </c>
    </row>
    <row r="44" spans="1:44" ht="12" customHeight="1" thickBot="1" x14ac:dyDescent="0.25">
      <c r="A44" s="144" t="str">
        <f>'t1'!A44</f>
        <v>BIOLOGI A T. DETERMINATO (ART. 15-SEPTIES D.LGS. 502/92)</v>
      </c>
      <c r="B44" s="206" t="str">
        <f>'t1'!B44</f>
        <v>SD0601</v>
      </c>
      <c r="C44" s="194">
        <f t="shared" si="7"/>
        <v>0</v>
      </c>
      <c r="D44" s="812">
        <f t="shared" si="8"/>
        <v>0</v>
      </c>
      <c r="E44" s="812">
        <f t="shared" si="9"/>
        <v>0</v>
      </c>
      <c r="F44" s="812">
        <f t="shared" si="10"/>
        <v>0</v>
      </c>
      <c r="G44" s="812">
        <f t="shared" si="10"/>
        <v>0</v>
      </c>
      <c r="H44" s="812">
        <f t="shared" si="11"/>
        <v>0</v>
      </c>
      <c r="I44" s="812">
        <f t="shared" si="12"/>
        <v>0</v>
      </c>
      <c r="J44" s="824">
        <f t="shared" si="13"/>
        <v>0</v>
      </c>
      <c r="K44" s="395">
        <f t="shared" si="2"/>
        <v>0</v>
      </c>
      <c r="L44" s="3">
        <f>'t1'!M44</f>
        <v>0</v>
      </c>
      <c r="M44" s="895" t="s">
        <v>507</v>
      </c>
      <c r="AA44" s="194"/>
      <c r="AB44" s="192"/>
      <c r="AC44" s="192"/>
      <c r="AD44" s="192"/>
      <c r="AE44" s="192"/>
      <c r="AF44" s="192"/>
      <c r="AG44" s="192"/>
      <c r="AH44" s="193"/>
      <c r="AI44" s="395">
        <f t="shared" si="3"/>
        <v>0</v>
      </c>
      <c r="AJ44" s="3">
        <f>'t1'!AK44</f>
        <v>0</v>
      </c>
      <c r="AM44" s="3" t="s">
        <v>462</v>
      </c>
      <c r="AN44" s="3" t="s">
        <v>462</v>
      </c>
      <c r="AO44" s="3" t="s">
        <v>1178</v>
      </c>
      <c r="AP44" s="952" t="str">
        <f t="shared" si="4"/>
        <v>OK</v>
      </c>
      <c r="AQ44" s="953" t="str">
        <f t="shared" si="5"/>
        <v>OK</v>
      </c>
      <c r="AR44" s="954" t="str">
        <f t="shared" si="6"/>
        <v xml:space="preserve"> </v>
      </c>
    </row>
    <row r="45" spans="1:44" ht="12" customHeight="1" thickBot="1" x14ac:dyDescent="0.25">
      <c r="A45" s="144" t="str">
        <f>'t1'!A45</f>
        <v>CHIMICI CON INC. DI STRUTTURA COMPLESSA (RAPP. ESCLUSIVO)</v>
      </c>
      <c r="B45" s="206" t="str">
        <f>'t1'!B45</f>
        <v>SD0E16</v>
      </c>
      <c r="C45" s="194">
        <f t="shared" si="7"/>
        <v>0</v>
      </c>
      <c r="D45" s="812">
        <f t="shared" si="8"/>
        <v>0</v>
      </c>
      <c r="E45" s="812">
        <f t="shared" si="9"/>
        <v>0</v>
      </c>
      <c r="F45" s="812">
        <f t="shared" si="10"/>
        <v>0</v>
      </c>
      <c r="G45" s="812">
        <f t="shared" si="10"/>
        <v>0</v>
      </c>
      <c r="H45" s="812">
        <f t="shared" si="11"/>
        <v>0</v>
      </c>
      <c r="I45" s="812">
        <f t="shared" si="12"/>
        <v>0</v>
      </c>
      <c r="J45" s="824">
        <f t="shared" si="13"/>
        <v>0</v>
      </c>
      <c r="K45" s="395">
        <f t="shared" si="2"/>
        <v>0</v>
      </c>
      <c r="L45" s="3">
        <f>'t1'!M45</f>
        <v>0</v>
      </c>
      <c r="M45" s="895" t="s">
        <v>507</v>
      </c>
      <c r="AA45" s="194"/>
      <c r="AB45" s="192"/>
      <c r="AC45" s="192"/>
      <c r="AD45" s="192"/>
      <c r="AE45" s="192"/>
      <c r="AF45" s="192"/>
      <c r="AG45" s="192"/>
      <c r="AH45" s="193"/>
      <c r="AI45" s="395">
        <f t="shared" si="3"/>
        <v>0</v>
      </c>
      <c r="AJ45" s="3">
        <f>'t1'!AK45</f>
        <v>0</v>
      </c>
      <c r="AM45" s="3" t="s">
        <v>462</v>
      </c>
      <c r="AN45" s="3" t="s">
        <v>462</v>
      </c>
      <c r="AO45" s="3" t="s">
        <v>1178</v>
      </c>
      <c r="AP45" s="952" t="str">
        <f t="shared" si="4"/>
        <v>OK</v>
      </c>
      <c r="AQ45" s="953" t="str">
        <f t="shared" si="5"/>
        <v>OK</v>
      </c>
      <c r="AR45" s="954" t="str">
        <f t="shared" si="6"/>
        <v xml:space="preserve"> </v>
      </c>
    </row>
    <row r="46" spans="1:44" ht="12" customHeight="1" thickBot="1" x14ac:dyDescent="0.25">
      <c r="A46" s="144" t="str">
        <f>'t1'!A46</f>
        <v>CHIMICI CON INC. DI STRUTTURA COMPLESSA (RAPP.NON ESCL.)</v>
      </c>
      <c r="B46" s="206" t="str">
        <f>'t1'!B46</f>
        <v>SD0N16</v>
      </c>
      <c r="C46" s="194">
        <f t="shared" si="7"/>
        <v>0</v>
      </c>
      <c r="D46" s="812">
        <f t="shared" si="8"/>
        <v>0</v>
      </c>
      <c r="E46" s="812">
        <f t="shared" si="9"/>
        <v>0</v>
      </c>
      <c r="F46" s="812">
        <f t="shared" si="10"/>
        <v>0</v>
      </c>
      <c r="G46" s="812">
        <f t="shared" si="10"/>
        <v>0</v>
      </c>
      <c r="H46" s="812">
        <f t="shared" si="11"/>
        <v>0</v>
      </c>
      <c r="I46" s="812">
        <f t="shared" si="12"/>
        <v>0</v>
      </c>
      <c r="J46" s="824">
        <f t="shared" si="13"/>
        <v>0</v>
      </c>
      <c r="K46" s="395">
        <f t="shared" si="2"/>
        <v>0</v>
      </c>
      <c r="L46" s="3">
        <f>'t1'!M46</f>
        <v>0</v>
      </c>
      <c r="M46" s="895" t="s">
        <v>507</v>
      </c>
      <c r="AA46" s="194"/>
      <c r="AB46" s="192"/>
      <c r="AC46" s="192"/>
      <c r="AD46" s="192"/>
      <c r="AE46" s="192"/>
      <c r="AF46" s="192"/>
      <c r="AG46" s="192"/>
      <c r="AH46" s="193"/>
      <c r="AI46" s="395">
        <f t="shared" si="3"/>
        <v>0</v>
      </c>
      <c r="AJ46" s="3">
        <f>'t1'!AK46</f>
        <v>0</v>
      </c>
      <c r="AM46" s="3" t="s">
        <v>462</v>
      </c>
      <c r="AN46" s="3" t="s">
        <v>462</v>
      </c>
      <c r="AO46" s="3" t="s">
        <v>1178</v>
      </c>
      <c r="AP46" s="952" t="str">
        <f t="shared" si="4"/>
        <v>OK</v>
      </c>
      <c r="AQ46" s="953" t="str">
        <f t="shared" si="5"/>
        <v>OK</v>
      </c>
      <c r="AR46" s="954" t="str">
        <f t="shared" si="6"/>
        <v xml:space="preserve"> </v>
      </c>
    </row>
    <row r="47" spans="1:44" ht="12" customHeight="1" thickBot="1" x14ac:dyDescent="0.25">
      <c r="A47" s="144" t="str">
        <f>'t1'!A47</f>
        <v>CHIMICI CON INC. DI STRUTTURA SEMPLICE (RAPP. ESCLUSIVO)</v>
      </c>
      <c r="B47" s="206" t="str">
        <f>'t1'!B47</f>
        <v>SD0E15</v>
      </c>
      <c r="C47" s="194">
        <f t="shared" si="7"/>
        <v>0</v>
      </c>
      <c r="D47" s="812">
        <f t="shared" si="8"/>
        <v>0</v>
      </c>
      <c r="E47" s="812">
        <f t="shared" si="9"/>
        <v>0</v>
      </c>
      <c r="F47" s="812">
        <f t="shared" si="10"/>
        <v>0</v>
      </c>
      <c r="G47" s="812">
        <f t="shared" si="10"/>
        <v>0</v>
      </c>
      <c r="H47" s="812">
        <f t="shared" si="11"/>
        <v>0</v>
      </c>
      <c r="I47" s="812">
        <f t="shared" si="12"/>
        <v>0</v>
      </c>
      <c r="J47" s="824">
        <f t="shared" si="13"/>
        <v>0</v>
      </c>
      <c r="K47" s="395">
        <f t="shared" si="2"/>
        <v>0</v>
      </c>
      <c r="L47" s="3">
        <f>'t1'!M47</f>
        <v>0</v>
      </c>
      <c r="M47" s="895" t="s">
        <v>507</v>
      </c>
      <c r="AA47" s="194"/>
      <c r="AB47" s="192"/>
      <c r="AC47" s="192"/>
      <c r="AD47" s="192"/>
      <c r="AE47" s="192"/>
      <c r="AF47" s="192"/>
      <c r="AG47" s="192"/>
      <c r="AH47" s="193"/>
      <c r="AI47" s="395">
        <f t="shared" si="3"/>
        <v>0</v>
      </c>
      <c r="AJ47" s="3">
        <f>'t1'!AK47</f>
        <v>0</v>
      </c>
      <c r="AM47" s="3" t="s">
        <v>462</v>
      </c>
      <c r="AN47" s="3" t="s">
        <v>462</v>
      </c>
      <c r="AO47" s="3" t="s">
        <v>1178</v>
      </c>
      <c r="AP47" s="952" t="str">
        <f t="shared" si="4"/>
        <v>OK</v>
      </c>
      <c r="AQ47" s="953" t="str">
        <f t="shared" si="5"/>
        <v>OK</v>
      </c>
      <c r="AR47" s="954" t="str">
        <f t="shared" si="6"/>
        <v xml:space="preserve"> </v>
      </c>
    </row>
    <row r="48" spans="1:44" ht="12" customHeight="1" thickBot="1" x14ac:dyDescent="0.25">
      <c r="A48" s="144" t="str">
        <f>'t1'!A48</f>
        <v>CHIMICI CON INC. DI STRUTTURA SEMPLICE (RAPP. NON ESCL.)</v>
      </c>
      <c r="B48" s="206" t="str">
        <f>'t1'!B48</f>
        <v>SD0N15</v>
      </c>
      <c r="C48" s="194">
        <f t="shared" si="7"/>
        <v>0</v>
      </c>
      <c r="D48" s="812">
        <f t="shared" si="8"/>
        <v>0</v>
      </c>
      <c r="E48" s="812">
        <f t="shared" si="9"/>
        <v>0</v>
      </c>
      <c r="F48" s="812">
        <f t="shared" si="10"/>
        <v>0</v>
      </c>
      <c r="G48" s="812">
        <f t="shared" si="10"/>
        <v>0</v>
      </c>
      <c r="H48" s="812">
        <f t="shared" si="11"/>
        <v>0</v>
      </c>
      <c r="I48" s="812">
        <f t="shared" si="12"/>
        <v>0</v>
      </c>
      <c r="J48" s="824">
        <f t="shared" si="13"/>
        <v>0</v>
      </c>
      <c r="K48" s="395">
        <f t="shared" si="2"/>
        <v>0</v>
      </c>
      <c r="L48" s="3">
        <f>'t1'!M48</f>
        <v>0</v>
      </c>
      <c r="M48" s="895" t="s">
        <v>507</v>
      </c>
      <c r="AA48" s="194"/>
      <c r="AB48" s="192"/>
      <c r="AC48" s="192"/>
      <c r="AD48" s="192"/>
      <c r="AE48" s="192"/>
      <c r="AF48" s="192"/>
      <c r="AG48" s="192"/>
      <c r="AH48" s="193"/>
      <c r="AI48" s="395">
        <f t="shared" si="3"/>
        <v>0</v>
      </c>
      <c r="AJ48" s="3">
        <f>'t1'!AK48</f>
        <v>0</v>
      </c>
      <c r="AM48" s="3" t="s">
        <v>462</v>
      </c>
      <c r="AN48" s="3" t="s">
        <v>462</v>
      </c>
      <c r="AO48" s="3" t="s">
        <v>1178</v>
      </c>
      <c r="AP48" s="952" t="str">
        <f t="shared" si="4"/>
        <v>OK</v>
      </c>
      <c r="AQ48" s="953" t="str">
        <f t="shared" si="5"/>
        <v>OK</v>
      </c>
      <c r="AR48" s="954" t="str">
        <f t="shared" si="6"/>
        <v xml:space="preserve"> </v>
      </c>
    </row>
    <row r="49" spans="1:44" ht="12" customHeight="1" thickBot="1" x14ac:dyDescent="0.25">
      <c r="A49" s="144" t="str">
        <f>'t1'!A49</f>
        <v>CHIMICI CON ALTRI INCAR. PROF.LI (RAPP. ESCLUSIVO)</v>
      </c>
      <c r="B49" s="206" t="str">
        <f>'t1'!B49</f>
        <v>SD0A15</v>
      </c>
      <c r="C49" s="194">
        <f t="shared" si="7"/>
        <v>0</v>
      </c>
      <c r="D49" s="812">
        <f t="shared" si="8"/>
        <v>0</v>
      </c>
      <c r="E49" s="812">
        <f t="shared" si="9"/>
        <v>0</v>
      </c>
      <c r="F49" s="812">
        <f t="shared" si="10"/>
        <v>0</v>
      </c>
      <c r="G49" s="812">
        <f t="shared" si="10"/>
        <v>0</v>
      </c>
      <c r="H49" s="812">
        <f t="shared" si="11"/>
        <v>0</v>
      </c>
      <c r="I49" s="812">
        <f t="shared" si="12"/>
        <v>0</v>
      </c>
      <c r="J49" s="824">
        <f t="shared" si="13"/>
        <v>0</v>
      </c>
      <c r="K49" s="395">
        <f t="shared" si="2"/>
        <v>0</v>
      </c>
      <c r="L49" s="3">
        <f>'t1'!M49</f>
        <v>0</v>
      </c>
      <c r="M49" s="895" t="s">
        <v>507</v>
      </c>
      <c r="AA49" s="194"/>
      <c r="AB49" s="192"/>
      <c r="AC49" s="192"/>
      <c r="AD49" s="192"/>
      <c r="AE49" s="192"/>
      <c r="AF49" s="192"/>
      <c r="AG49" s="192"/>
      <c r="AH49" s="193"/>
      <c r="AI49" s="395">
        <f t="shared" si="3"/>
        <v>0</v>
      </c>
      <c r="AJ49" s="3">
        <f>'t1'!AK49</f>
        <v>0</v>
      </c>
      <c r="AM49" s="3" t="s">
        <v>462</v>
      </c>
      <c r="AN49" s="3" t="s">
        <v>462</v>
      </c>
      <c r="AO49" s="3" t="s">
        <v>1178</v>
      </c>
      <c r="AP49" s="952" t="str">
        <f t="shared" si="4"/>
        <v>OK</v>
      </c>
      <c r="AQ49" s="953" t="str">
        <f t="shared" si="5"/>
        <v>OK</v>
      </c>
      <c r="AR49" s="954" t="str">
        <f t="shared" si="6"/>
        <v xml:space="preserve"> </v>
      </c>
    </row>
    <row r="50" spans="1:44" ht="12" customHeight="1" thickBot="1" x14ac:dyDescent="0.25">
      <c r="A50" s="144" t="str">
        <f>'t1'!A50</f>
        <v>CHIMICI CON ALTRI INCAR. PROF.LI (RAPP. NON ESCL.)</v>
      </c>
      <c r="B50" s="206" t="str">
        <f>'t1'!B50</f>
        <v>SD0014</v>
      </c>
      <c r="C50" s="194">
        <f t="shared" si="7"/>
        <v>0</v>
      </c>
      <c r="D50" s="812">
        <f t="shared" si="8"/>
        <v>0</v>
      </c>
      <c r="E50" s="812">
        <f t="shared" si="9"/>
        <v>0</v>
      </c>
      <c r="F50" s="812">
        <f t="shared" si="10"/>
        <v>0</v>
      </c>
      <c r="G50" s="812">
        <f t="shared" si="10"/>
        <v>0</v>
      </c>
      <c r="H50" s="812">
        <f t="shared" si="11"/>
        <v>0</v>
      </c>
      <c r="I50" s="812">
        <f t="shared" si="12"/>
        <v>0</v>
      </c>
      <c r="J50" s="824">
        <f t="shared" si="13"/>
        <v>0</v>
      </c>
      <c r="K50" s="395">
        <f t="shared" si="2"/>
        <v>0</v>
      </c>
      <c r="L50" s="3">
        <f>'t1'!M50</f>
        <v>0</v>
      </c>
      <c r="M50" s="895" t="s">
        <v>507</v>
      </c>
      <c r="AA50" s="194"/>
      <c r="AB50" s="192"/>
      <c r="AC50" s="192"/>
      <c r="AD50" s="192"/>
      <c r="AE50" s="192"/>
      <c r="AF50" s="192"/>
      <c r="AG50" s="192"/>
      <c r="AH50" s="193"/>
      <c r="AI50" s="395">
        <f t="shared" si="3"/>
        <v>0</v>
      </c>
      <c r="AJ50" s="3">
        <f>'t1'!AK50</f>
        <v>0</v>
      </c>
      <c r="AM50" s="3" t="s">
        <v>462</v>
      </c>
      <c r="AN50" s="3" t="s">
        <v>462</v>
      </c>
      <c r="AO50" s="3" t="s">
        <v>1178</v>
      </c>
      <c r="AP50" s="952" t="str">
        <f t="shared" si="4"/>
        <v>OK</v>
      </c>
      <c r="AQ50" s="953" t="str">
        <f t="shared" si="5"/>
        <v>OK</v>
      </c>
      <c r="AR50" s="954" t="str">
        <f t="shared" si="6"/>
        <v xml:space="preserve"> </v>
      </c>
    </row>
    <row r="51" spans="1:44" ht="12" customHeight="1" thickBot="1" x14ac:dyDescent="0.25">
      <c r="A51" s="144" t="str">
        <f>'t1'!A51</f>
        <v>CHIMICI A T. DETERMINATO (ART. 15-SEPTIES D.LGS. 502/92)</v>
      </c>
      <c r="B51" s="206" t="str">
        <f>'t1'!B51</f>
        <v>SD0602</v>
      </c>
      <c r="C51" s="194">
        <f t="shared" si="7"/>
        <v>0</v>
      </c>
      <c r="D51" s="812">
        <f t="shared" si="8"/>
        <v>0</v>
      </c>
      <c r="E51" s="812">
        <f t="shared" si="9"/>
        <v>0</v>
      </c>
      <c r="F51" s="812">
        <f t="shared" si="10"/>
        <v>0</v>
      </c>
      <c r="G51" s="812">
        <f t="shared" si="10"/>
        <v>0</v>
      </c>
      <c r="H51" s="812">
        <f t="shared" si="11"/>
        <v>0</v>
      </c>
      <c r="I51" s="812">
        <f t="shared" si="12"/>
        <v>0</v>
      </c>
      <c r="J51" s="824">
        <f t="shared" si="13"/>
        <v>0</v>
      </c>
      <c r="K51" s="395">
        <f t="shared" si="2"/>
        <v>0</v>
      </c>
      <c r="L51" s="3">
        <f>'t1'!M51</f>
        <v>0</v>
      </c>
      <c r="M51" s="895" t="s">
        <v>507</v>
      </c>
      <c r="AA51" s="194"/>
      <c r="AB51" s="192"/>
      <c r="AC51" s="192"/>
      <c r="AD51" s="192"/>
      <c r="AE51" s="192"/>
      <c r="AF51" s="192"/>
      <c r="AG51" s="192"/>
      <c r="AH51" s="193"/>
      <c r="AI51" s="395">
        <f t="shared" si="3"/>
        <v>0</v>
      </c>
      <c r="AJ51" s="3">
        <f>'t1'!AK51</f>
        <v>0</v>
      </c>
      <c r="AM51" s="3" t="s">
        <v>462</v>
      </c>
      <c r="AN51" s="3" t="s">
        <v>462</v>
      </c>
      <c r="AO51" s="3" t="s">
        <v>1178</v>
      </c>
      <c r="AP51" s="952" t="str">
        <f t="shared" si="4"/>
        <v>OK</v>
      </c>
      <c r="AQ51" s="953" t="str">
        <f t="shared" si="5"/>
        <v>OK</v>
      </c>
      <c r="AR51" s="954" t="str">
        <f t="shared" si="6"/>
        <v xml:space="preserve"> </v>
      </c>
    </row>
    <row r="52" spans="1:44" ht="12" customHeight="1" thickBot="1" x14ac:dyDescent="0.25">
      <c r="A52" s="144" t="str">
        <f>'t1'!A52</f>
        <v>FISICI CON INC. DI STRUTTURA COMPLESSA (RAPP. ESCLUSIVO)</v>
      </c>
      <c r="B52" s="206" t="str">
        <f>'t1'!B52</f>
        <v>SD0E42</v>
      </c>
      <c r="C52" s="194">
        <f t="shared" si="7"/>
        <v>0</v>
      </c>
      <c r="D52" s="812">
        <f t="shared" si="8"/>
        <v>0</v>
      </c>
      <c r="E52" s="812">
        <f t="shared" si="9"/>
        <v>0</v>
      </c>
      <c r="F52" s="812">
        <f t="shared" si="10"/>
        <v>0</v>
      </c>
      <c r="G52" s="812">
        <f t="shared" si="10"/>
        <v>0</v>
      </c>
      <c r="H52" s="812">
        <f t="shared" si="11"/>
        <v>0</v>
      </c>
      <c r="I52" s="812">
        <f t="shared" si="12"/>
        <v>0</v>
      </c>
      <c r="J52" s="824">
        <f t="shared" si="13"/>
        <v>0</v>
      </c>
      <c r="K52" s="395">
        <f t="shared" si="2"/>
        <v>0</v>
      </c>
      <c r="L52" s="3">
        <f>'t1'!M52</f>
        <v>0</v>
      </c>
      <c r="M52" s="895" t="s">
        <v>507</v>
      </c>
      <c r="AA52" s="194"/>
      <c r="AB52" s="192"/>
      <c r="AC52" s="192"/>
      <c r="AD52" s="192"/>
      <c r="AE52" s="192"/>
      <c r="AF52" s="192"/>
      <c r="AG52" s="192"/>
      <c r="AH52" s="193"/>
      <c r="AI52" s="395">
        <f t="shared" si="3"/>
        <v>0</v>
      </c>
      <c r="AJ52" s="3">
        <f>'t1'!AK52</f>
        <v>0</v>
      </c>
      <c r="AM52" s="3" t="s">
        <v>462</v>
      </c>
      <c r="AN52" s="3" t="s">
        <v>462</v>
      </c>
      <c r="AO52" s="3" t="s">
        <v>1178</v>
      </c>
      <c r="AP52" s="952" t="str">
        <f t="shared" si="4"/>
        <v>OK</v>
      </c>
      <c r="AQ52" s="953" t="str">
        <f t="shared" si="5"/>
        <v>OK</v>
      </c>
      <c r="AR52" s="954" t="str">
        <f t="shared" si="6"/>
        <v xml:space="preserve"> </v>
      </c>
    </row>
    <row r="53" spans="1:44" ht="12" customHeight="1" thickBot="1" x14ac:dyDescent="0.25">
      <c r="A53" s="144" t="str">
        <f>'t1'!A53</f>
        <v>FISICI CON INC. DI STRUTTURA COMPLESSA (RAPP. NON ESCL.)</v>
      </c>
      <c r="B53" s="206" t="str">
        <f>'t1'!B53</f>
        <v>SD0N42</v>
      </c>
      <c r="C53" s="194">
        <f t="shared" si="7"/>
        <v>0</v>
      </c>
      <c r="D53" s="812">
        <f t="shared" si="8"/>
        <v>0</v>
      </c>
      <c r="E53" s="812">
        <f t="shared" si="9"/>
        <v>0</v>
      </c>
      <c r="F53" s="812">
        <f t="shared" si="10"/>
        <v>0</v>
      </c>
      <c r="G53" s="812">
        <f t="shared" si="10"/>
        <v>0</v>
      </c>
      <c r="H53" s="812">
        <f t="shared" si="11"/>
        <v>0</v>
      </c>
      <c r="I53" s="812">
        <f t="shared" si="12"/>
        <v>0</v>
      </c>
      <c r="J53" s="824">
        <f t="shared" si="13"/>
        <v>0</v>
      </c>
      <c r="K53" s="395">
        <f t="shared" si="2"/>
        <v>0</v>
      </c>
      <c r="L53" s="3">
        <f>'t1'!M53</f>
        <v>0</v>
      </c>
      <c r="M53" s="895" t="s">
        <v>507</v>
      </c>
      <c r="AA53" s="194"/>
      <c r="AB53" s="192"/>
      <c r="AC53" s="192"/>
      <c r="AD53" s="192"/>
      <c r="AE53" s="192"/>
      <c r="AF53" s="192"/>
      <c r="AG53" s="192"/>
      <c r="AH53" s="193"/>
      <c r="AI53" s="395">
        <f t="shared" si="3"/>
        <v>0</v>
      </c>
      <c r="AJ53" s="3">
        <f>'t1'!AK53</f>
        <v>0</v>
      </c>
      <c r="AM53" s="3" t="s">
        <v>462</v>
      </c>
      <c r="AN53" s="3" t="s">
        <v>462</v>
      </c>
      <c r="AO53" s="3" t="s">
        <v>1178</v>
      </c>
      <c r="AP53" s="952" t="str">
        <f t="shared" si="4"/>
        <v>OK</v>
      </c>
      <c r="AQ53" s="953" t="str">
        <f t="shared" si="5"/>
        <v>OK</v>
      </c>
      <c r="AR53" s="954" t="str">
        <f t="shared" si="6"/>
        <v xml:space="preserve"> </v>
      </c>
    </row>
    <row r="54" spans="1:44" ht="12" customHeight="1" thickBot="1" x14ac:dyDescent="0.25">
      <c r="A54" s="144" t="str">
        <f>'t1'!A54</f>
        <v>FISICI CON INC. DI STRUTTURA SEMPLICE (RAPP. ESCLUSIVO)</v>
      </c>
      <c r="B54" s="206" t="str">
        <f>'t1'!B54</f>
        <v>SD0E41</v>
      </c>
      <c r="C54" s="194">
        <f t="shared" si="7"/>
        <v>0</v>
      </c>
      <c r="D54" s="812">
        <f t="shared" si="8"/>
        <v>0</v>
      </c>
      <c r="E54" s="812">
        <f t="shared" si="9"/>
        <v>0</v>
      </c>
      <c r="F54" s="812">
        <f t="shared" si="10"/>
        <v>0</v>
      </c>
      <c r="G54" s="812">
        <f t="shared" si="10"/>
        <v>0</v>
      </c>
      <c r="H54" s="812">
        <f t="shared" si="11"/>
        <v>0</v>
      </c>
      <c r="I54" s="812">
        <f t="shared" si="12"/>
        <v>0</v>
      </c>
      <c r="J54" s="824">
        <f t="shared" si="13"/>
        <v>0</v>
      </c>
      <c r="K54" s="395">
        <f t="shared" si="2"/>
        <v>0</v>
      </c>
      <c r="L54" s="3">
        <f>'t1'!M54</f>
        <v>0</v>
      </c>
      <c r="M54" s="895" t="s">
        <v>507</v>
      </c>
      <c r="AA54" s="194"/>
      <c r="AB54" s="192"/>
      <c r="AC54" s="192"/>
      <c r="AD54" s="192"/>
      <c r="AE54" s="192"/>
      <c r="AF54" s="192"/>
      <c r="AG54" s="192"/>
      <c r="AH54" s="193"/>
      <c r="AI54" s="395">
        <f t="shared" si="3"/>
        <v>0</v>
      </c>
      <c r="AJ54" s="3">
        <f>'t1'!AK54</f>
        <v>0</v>
      </c>
      <c r="AM54" s="3" t="s">
        <v>462</v>
      </c>
      <c r="AN54" s="3" t="s">
        <v>462</v>
      </c>
      <c r="AO54" s="3" t="s">
        <v>1178</v>
      </c>
      <c r="AP54" s="952" t="str">
        <f t="shared" si="4"/>
        <v>OK</v>
      </c>
      <c r="AQ54" s="953" t="str">
        <f t="shared" si="5"/>
        <v>OK</v>
      </c>
      <c r="AR54" s="954" t="str">
        <f t="shared" si="6"/>
        <v xml:space="preserve"> </v>
      </c>
    </row>
    <row r="55" spans="1:44" ht="12" customHeight="1" thickBot="1" x14ac:dyDescent="0.25">
      <c r="A55" s="144" t="str">
        <f>'t1'!A55</f>
        <v>FISICI CON INC. DI STRUTTURA SEMPLICE (RAPP. NON ESCL.)</v>
      </c>
      <c r="B55" s="206" t="str">
        <f>'t1'!B55</f>
        <v>SD0N41</v>
      </c>
      <c r="C55" s="194">
        <f t="shared" si="7"/>
        <v>0</v>
      </c>
      <c r="D55" s="812">
        <f t="shared" si="8"/>
        <v>0</v>
      </c>
      <c r="E55" s="812">
        <f t="shared" si="9"/>
        <v>0</v>
      </c>
      <c r="F55" s="812">
        <f t="shared" si="10"/>
        <v>0</v>
      </c>
      <c r="G55" s="812">
        <f t="shared" si="10"/>
        <v>0</v>
      </c>
      <c r="H55" s="812">
        <f t="shared" si="11"/>
        <v>0</v>
      </c>
      <c r="I55" s="812">
        <f t="shared" si="12"/>
        <v>0</v>
      </c>
      <c r="J55" s="824">
        <f t="shared" si="13"/>
        <v>0</v>
      </c>
      <c r="K55" s="395">
        <f t="shared" si="2"/>
        <v>0</v>
      </c>
      <c r="L55" s="3">
        <f>'t1'!M55</f>
        <v>0</v>
      </c>
      <c r="M55" s="895" t="s">
        <v>507</v>
      </c>
      <c r="AA55" s="194"/>
      <c r="AB55" s="192"/>
      <c r="AC55" s="192"/>
      <c r="AD55" s="192"/>
      <c r="AE55" s="192"/>
      <c r="AF55" s="192"/>
      <c r="AG55" s="192"/>
      <c r="AH55" s="193"/>
      <c r="AI55" s="395">
        <f t="shared" si="3"/>
        <v>0</v>
      </c>
      <c r="AJ55" s="3">
        <f>'t1'!AK55</f>
        <v>0</v>
      </c>
      <c r="AM55" s="3" t="s">
        <v>462</v>
      </c>
      <c r="AN55" s="3" t="s">
        <v>462</v>
      </c>
      <c r="AO55" s="3" t="s">
        <v>1178</v>
      </c>
      <c r="AP55" s="952" t="str">
        <f t="shared" si="4"/>
        <v>OK</v>
      </c>
      <c r="AQ55" s="953" t="str">
        <f t="shared" si="5"/>
        <v>OK</v>
      </c>
      <c r="AR55" s="954" t="str">
        <f t="shared" si="6"/>
        <v xml:space="preserve"> </v>
      </c>
    </row>
    <row r="56" spans="1:44" ht="12" customHeight="1" thickBot="1" x14ac:dyDescent="0.25">
      <c r="A56" s="144" t="str">
        <f>'t1'!A56</f>
        <v>FISICI CON ALTRI INCAR. PROF.LI (RAPP. ESCLUSIVO)</v>
      </c>
      <c r="B56" s="206" t="str">
        <f>'t1'!B56</f>
        <v>SD0A41</v>
      </c>
      <c r="C56" s="194">
        <f t="shared" si="7"/>
        <v>0</v>
      </c>
      <c r="D56" s="812">
        <f t="shared" si="8"/>
        <v>0</v>
      </c>
      <c r="E56" s="812">
        <f t="shared" si="9"/>
        <v>0</v>
      </c>
      <c r="F56" s="812">
        <f t="shared" si="10"/>
        <v>0</v>
      </c>
      <c r="G56" s="812">
        <f t="shared" si="10"/>
        <v>0</v>
      </c>
      <c r="H56" s="812">
        <f t="shared" si="11"/>
        <v>0</v>
      </c>
      <c r="I56" s="812">
        <f t="shared" si="12"/>
        <v>0</v>
      </c>
      <c r="J56" s="824">
        <f t="shared" si="13"/>
        <v>0</v>
      </c>
      <c r="K56" s="395">
        <f t="shared" si="2"/>
        <v>0</v>
      </c>
      <c r="L56" s="3">
        <f>'t1'!M56</f>
        <v>0</v>
      </c>
      <c r="M56" s="895" t="s">
        <v>507</v>
      </c>
      <c r="AA56" s="194"/>
      <c r="AB56" s="192"/>
      <c r="AC56" s="192"/>
      <c r="AD56" s="192"/>
      <c r="AE56" s="192"/>
      <c r="AF56" s="192"/>
      <c r="AG56" s="192"/>
      <c r="AH56" s="193"/>
      <c r="AI56" s="395">
        <f t="shared" si="3"/>
        <v>0</v>
      </c>
      <c r="AJ56" s="3">
        <f>'t1'!AK56</f>
        <v>0</v>
      </c>
      <c r="AM56" s="3" t="s">
        <v>462</v>
      </c>
      <c r="AN56" s="3" t="s">
        <v>462</v>
      </c>
      <c r="AO56" s="3" t="s">
        <v>1178</v>
      </c>
      <c r="AP56" s="952" t="str">
        <f t="shared" si="4"/>
        <v>OK</v>
      </c>
      <c r="AQ56" s="953" t="str">
        <f t="shared" si="5"/>
        <v>OK</v>
      </c>
      <c r="AR56" s="954" t="str">
        <f t="shared" si="6"/>
        <v xml:space="preserve"> </v>
      </c>
    </row>
    <row r="57" spans="1:44" ht="12" customHeight="1" thickBot="1" x14ac:dyDescent="0.25">
      <c r="A57" s="144" t="str">
        <f>'t1'!A57</f>
        <v>FISICI CON ALTRI INCAR. PROF.LI (RAPP. NON ESCL.)</v>
      </c>
      <c r="B57" s="206" t="str">
        <f>'t1'!B57</f>
        <v>SD0040</v>
      </c>
      <c r="C57" s="194">
        <f t="shared" si="7"/>
        <v>0</v>
      </c>
      <c r="D57" s="812">
        <f t="shared" si="8"/>
        <v>0</v>
      </c>
      <c r="E57" s="812">
        <f t="shared" si="9"/>
        <v>0</v>
      </c>
      <c r="F57" s="812">
        <f t="shared" si="10"/>
        <v>0</v>
      </c>
      <c r="G57" s="812">
        <f t="shared" si="10"/>
        <v>0</v>
      </c>
      <c r="H57" s="812">
        <f t="shared" si="11"/>
        <v>0</v>
      </c>
      <c r="I57" s="812">
        <f t="shared" si="12"/>
        <v>0</v>
      </c>
      <c r="J57" s="824">
        <f t="shared" si="13"/>
        <v>0</v>
      </c>
      <c r="K57" s="395">
        <f t="shared" si="2"/>
        <v>0</v>
      </c>
      <c r="L57" s="3">
        <f>'t1'!M57</f>
        <v>0</v>
      </c>
      <c r="M57" s="895" t="s">
        <v>507</v>
      </c>
      <c r="AA57" s="194"/>
      <c r="AB57" s="192"/>
      <c r="AC57" s="192"/>
      <c r="AD57" s="192"/>
      <c r="AE57" s="192"/>
      <c r="AF57" s="192"/>
      <c r="AG57" s="192"/>
      <c r="AH57" s="193"/>
      <c r="AI57" s="395">
        <f t="shared" si="3"/>
        <v>0</v>
      </c>
      <c r="AJ57" s="3">
        <f>'t1'!AK57</f>
        <v>0</v>
      </c>
      <c r="AM57" s="3" t="s">
        <v>462</v>
      </c>
      <c r="AN57" s="3" t="s">
        <v>462</v>
      </c>
      <c r="AO57" s="3" t="s">
        <v>1178</v>
      </c>
      <c r="AP57" s="952" t="str">
        <f t="shared" si="4"/>
        <v>OK</v>
      </c>
      <c r="AQ57" s="953" t="str">
        <f t="shared" si="5"/>
        <v>OK</v>
      </c>
      <c r="AR57" s="954" t="str">
        <f t="shared" si="6"/>
        <v xml:space="preserve"> </v>
      </c>
    </row>
    <row r="58" spans="1:44" ht="12" customHeight="1" thickBot="1" x14ac:dyDescent="0.25">
      <c r="A58" s="144" t="str">
        <f>'t1'!A58</f>
        <v>FISICI A T. DETERMINATO (ART. 15-SEPTIES D.LGS. 502/92)</v>
      </c>
      <c r="B58" s="206" t="str">
        <f>'t1'!B58</f>
        <v>SD0603</v>
      </c>
      <c r="C58" s="194">
        <f t="shared" si="7"/>
        <v>0</v>
      </c>
      <c r="D58" s="812">
        <f t="shared" si="8"/>
        <v>0</v>
      </c>
      <c r="E58" s="812">
        <f t="shared" si="9"/>
        <v>0</v>
      </c>
      <c r="F58" s="812">
        <f t="shared" si="10"/>
        <v>0</v>
      </c>
      <c r="G58" s="812">
        <f t="shared" si="10"/>
        <v>0</v>
      </c>
      <c r="H58" s="812">
        <f t="shared" si="11"/>
        <v>0</v>
      </c>
      <c r="I58" s="812">
        <f t="shared" si="12"/>
        <v>0</v>
      </c>
      <c r="J58" s="824">
        <f t="shared" si="13"/>
        <v>0</v>
      </c>
      <c r="K58" s="395">
        <f t="shared" si="2"/>
        <v>0</v>
      </c>
      <c r="L58" s="3">
        <f>'t1'!M58</f>
        <v>0</v>
      </c>
      <c r="M58" s="895" t="s">
        <v>507</v>
      </c>
      <c r="AA58" s="194"/>
      <c r="AB58" s="192"/>
      <c r="AC58" s="192"/>
      <c r="AD58" s="192"/>
      <c r="AE58" s="192"/>
      <c r="AF58" s="192"/>
      <c r="AG58" s="192"/>
      <c r="AH58" s="193"/>
      <c r="AI58" s="395">
        <f t="shared" si="3"/>
        <v>0</v>
      </c>
      <c r="AJ58" s="3">
        <f>'t1'!AK58</f>
        <v>0</v>
      </c>
      <c r="AM58" s="3" t="s">
        <v>462</v>
      </c>
      <c r="AN58" s="3" t="s">
        <v>462</v>
      </c>
      <c r="AO58" s="3" t="s">
        <v>1178</v>
      </c>
      <c r="AP58" s="952" t="str">
        <f t="shared" si="4"/>
        <v>OK</v>
      </c>
      <c r="AQ58" s="953" t="str">
        <f t="shared" si="5"/>
        <v>OK</v>
      </c>
      <c r="AR58" s="954" t="str">
        <f t="shared" si="6"/>
        <v xml:space="preserve"> </v>
      </c>
    </row>
    <row r="59" spans="1:44" ht="12" customHeight="1" thickBot="1" x14ac:dyDescent="0.25">
      <c r="A59" s="144" t="str">
        <f>'t1'!A59</f>
        <v>PSICOLOGI CON INC. DI STRUTTURA COMPLESSA (RAPP. ESCLUSIVO)</v>
      </c>
      <c r="B59" s="206" t="str">
        <f>'t1'!B59</f>
        <v>SD0E66</v>
      </c>
      <c r="C59" s="194">
        <f t="shared" si="7"/>
        <v>0</v>
      </c>
      <c r="D59" s="812">
        <f t="shared" si="8"/>
        <v>0</v>
      </c>
      <c r="E59" s="812">
        <f t="shared" si="9"/>
        <v>0</v>
      </c>
      <c r="F59" s="812">
        <f t="shared" si="10"/>
        <v>0</v>
      </c>
      <c r="G59" s="812">
        <f t="shared" si="10"/>
        <v>0</v>
      </c>
      <c r="H59" s="812">
        <f t="shared" si="11"/>
        <v>0</v>
      </c>
      <c r="I59" s="812">
        <f t="shared" si="12"/>
        <v>0</v>
      </c>
      <c r="J59" s="824">
        <f t="shared" si="13"/>
        <v>0</v>
      </c>
      <c r="K59" s="395">
        <f t="shared" si="2"/>
        <v>0</v>
      </c>
      <c r="L59" s="3">
        <f>'t1'!M59</f>
        <v>0</v>
      </c>
      <c r="M59" s="895" t="s">
        <v>507</v>
      </c>
      <c r="AA59" s="194"/>
      <c r="AB59" s="192"/>
      <c r="AC59" s="192"/>
      <c r="AD59" s="192"/>
      <c r="AE59" s="192"/>
      <c r="AF59" s="192"/>
      <c r="AG59" s="192"/>
      <c r="AH59" s="193"/>
      <c r="AI59" s="395">
        <f t="shared" si="3"/>
        <v>0</v>
      </c>
      <c r="AJ59" s="3">
        <f>'t1'!AK59</f>
        <v>0</v>
      </c>
      <c r="AM59" s="3" t="s">
        <v>462</v>
      </c>
      <c r="AN59" s="3" t="s">
        <v>462</v>
      </c>
      <c r="AO59" s="3" t="s">
        <v>1178</v>
      </c>
      <c r="AP59" s="952" t="str">
        <f t="shared" si="4"/>
        <v>OK</v>
      </c>
      <c r="AQ59" s="953" t="str">
        <f t="shared" si="5"/>
        <v>OK</v>
      </c>
      <c r="AR59" s="954" t="str">
        <f t="shared" si="6"/>
        <v xml:space="preserve"> </v>
      </c>
    </row>
    <row r="60" spans="1:44" ht="12" customHeight="1" thickBot="1" x14ac:dyDescent="0.25">
      <c r="A60" s="144" t="str">
        <f>'t1'!A60</f>
        <v>PSICOLOGI CON INC. DI STRUTTURA COMPLESSA (RAPP. NON ESCL.)</v>
      </c>
      <c r="B60" s="206" t="str">
        <f>'t1'!B60</f>
        <v>SD0N66</v>
      </c>
      <c r="C60" s="194">
        <f t="shared" si="7"/>
        <v>0</v>
      </c>
      <c r="D60" s="812">
        <f t="shared" si="8"/>
        <v>0</v>
      </c>
      <c r="E60" s="812">
        <f t="shared" si="9"/>
        <v>0</v>
      </c>
      <c r="F60" s="812">
        <f t="shared" si="10"/>
        <v>0</v>
      </c>
      <c r="G60" s="812">
        <f t="shared" si="10"/>
        <v>0</v>
      </c>
      <c r="H60" s="812">
        <f t="shared" si="11"/>
        <v>0</v>
      </c>
      <c r="I60" s="812">
        <f t="shared" si="12"/>
        <v>0</v>
      </c>
      <c r="J60" s="824">
        <f t="shared" si="13"/>
        <v>0</v>
      </c>
      <c r="K60" s="395">
        <f t="shared" si="2"/>
        <v>0</v>
      </c>
      <c r="L60" s="3">
        <f>'t1'!M60</f>
        <v>0</v>
      </c>
      <c r="M60" s="895" t="s">
        <v>507</v>
      </c>
      <c r="AA60" s="194"/>
      <c r="AB60" s="192"/>
      <c r="AC60" s="192"/>
      <c r="AD60" s="192"/>
      <c r="AE60" s="192"/>
      <c r="AF60" s="192"/>
      <c r="AG60" s="192"/>
      <c r="AH60" s="193"/>
      <c r="AI60" s="395">
        <f t="shared" si="3"/>
        <v>0</v>
      </c>
      <c r="AJ60" s="3">
        <f>'t1'!AK60</f>
        <v>0</v>
      </c>
      <c r="AM60" s="3" t="s">
        <v>462</v>
      </c>
      <c r="AN60" s="3" t="s">
        <v>462</v>
      </c>
      <c r="AO60" s="3" t="s">
        <v>1178</v>
      </c>
      <c r="AP60" s="952" t="str">
        <f t="shared" si="4"/>
        <v>OK</v>
      </c>
      <c r="AQ60" s="953" t="str">
        <f t="shared" si="5"/>
        <v>OK</v>
      </c>
      <c r="AR60" s="954" t="str">
        <f t="shared" si="6"/>
        <v xml:space="preserve"> </v>
      </c>
    </row>
    <row r="61" spans="1:44" ht="12" customHeight="1" thickBot="1" x14ac:dyDescent="0.25">
      <c r="A61" s="144" t="str">
        <f>'t1'!A61</f>
        <v>PSICOLOGI CON INC. DI STRUTTURA SEMPLICE (RAPP. ESCLUSIVO)</v>
      </c>
      <c r="B61" s="206" t="str">
        <f>'t1'!B61</f>
        <v>SD0E65</v>
      </c>
      <c r="C61" s="194">
        <f t="shared" si="7"/>
        <v>0</v>
      </c>
      <c r="D61" s="812">
        <f t="shared" si="8"/>
        <v>0</v>
      </c>
      <c r="E61" s="812">
        <f t="shared" si="9"/>
        <v>0</v>
      </c>
      <c r="F61" s="812">
        <f t="shared" si="10"/>
        <v>0</v>
      </c>
      <c r="G61" s="812">
        <f t="shared" si="10"/>
        <v>0</v>
      </c>
      <c r="H61" s="812">
        <f t="shared" si="11"/>
        <v>0</v>
      </c>
      <c r="I61" s="812">
        <f t="shared" si="12"/>
        <v>0</v>
      </c>
      <c r="J61" s="824">
        <f t="shared" si="13"/>
        <v>0</v>
      </c>
      <c r="K61" s="395">
        <f t="shared" si="2"/>
        <v>0</v>
      </c>
      <c r="L61" s="3">
        <f>'t1'!M61</f>
        <v>0</v>
      </c>
      <c r="M61" s="895" t="s">
        <v>507</v>
      </c>
      <c r="AA61" s="194"/>
      <c r="AB61" s="192"/>
      <c r="AC61" s="192"/>
      <c r="AD61" s="192"/>
      <c r="AE61" s="192"/>
      <c r="AF61" s="192"/>
      <c r="AG61" s="192"/>
      <c r="AH61" s="193"/>
      <c r="AI61" s="395">
        <f t="shared" si="3"/>
        <v>0</v>
      </c>
      <c r="AJ61" s="3">
        <f>'t1'!AK61</f>
        <v>0</v>
      </c>
      <c r="AM61" s="3" t="s">
        <v>462</v>
      </c>
      <c r="AN61" s="3" t="s">
        <v>462</v>
      </c>
      <c r="AO61" s="3" t="s">
        <v>1178</v>
      </c>
      <c r="AP61" s="952" t="str">
        <f t="shared" si="4"/>
        <v>OK</v>
      </c>
      <c r="AQ61" s="953" t="str">
        <f t="shared" si="5"/>
        <v>OK</v>
      </c>
      <c r="AR61" s="954" t="str">
        <f t="shared" si="6"/>
        <v xml:space="preserve"> </v>
      </c>
    </row>
    <row r="62" spans="1:44" ht="12" customHeight="1" thickBot="1" x14ac:dyDescent="0.25">
      <c r="A62" s="144" t="str">
        <f>'t1'!A62</f>
        <v>PSICOLOGI CON INC. DI STRUTTURA SEMPLICE (RAPP. NON ESCL.)</v>
      </c>
      <c r="B62" s="206" t="str">
        <f>'t1'!B62</f>
        <v>SD0N65</v>
      </c>
      <c r="C62" s="194">
        <f t="shared" si="7"/>
        <v>0</v>
      </c>
      <c r="D62" s="812">
        <f t="shared" si="8"/>
        <v>0</v>
      </c>
      <c r="E62" s="812">
        <f t="shared" si="9"/>
        <v>0</v>
      </c>
      <c r="F62" s="812">
        <f t="shared" si="10"/>
        <v>0</v>
      </c>
      <c r="G62" s="812">
        <f t="shared" si="10"/>
        <v>0</v>
      </c>
      <c r="H62" s="812">
        <f t="shared" si="11"/>
        <v>0</v>
      </c>
      <c r="I62" s="812">
        <f t="shared" si="12"/>
        <v>0</v>
      </c>
      <c r="J62" s="824">
        <f t="shared" si="13"/>
        <v>0</v>
      </c>
      <c r="K62" s="395">
        <f t="shared" si="2"/>
        <v>0</v>
      </c>
      <c r="L62" s="3">
        <f>'t1'!M62</f>
        <v>0</v>
      </c>
      <c r="M62" s="895" t="s">
        <v>507</v>
      </c>
      <c r="AA62" s="194"/>
      <c r="AB62" s="192"/>
      <c r="AC62" s="192"/>
      <c r="AD62" s="192"/>
      <c r="AE62" s="192"/>
      <c r="AF62" s="192"/>
      <c r="AG62" s="192"/>
      <c r="AH62" s="193"/>
      <c r="AI62" s="395">
        <f t="shared" si="3"/>
        <v>0</v>
      </c>
      <c r="AJ62" s="3">
        <f>'t1'!AK62</f>
        <v>0</v>
      </c>
      <c r="AM62" s="3" t="s">
        <v>462</v>
      </c>
      <c r="AN62" s="3" t="s">
        <v>462</v>
      </c>
      <c r="AO62" s="3" t="s">
        <v>1178</v>
      </c>
      <c r="AP62" s="952" t="str">
        <f t="shared" si="4"/>
        <v>OK</v>
      </c>
      <c r="AQ62" s="953" t="str">
        <f t="shared" si="5"/>
        <v>OK</v>
      </c>
      <c r="AR62" s="954" t="str">
        <f t="shared" si="6"/>
        <v xml:space="preserve"> </v>
      </c>
    </row>
    <row r="63" spans="1:44" ht="12" customHeight="1" thickBot="1" x14ac:dyDescent="0.25">
      <c r="A63" s="144" t="str">
        <f>'t1'!A63</f>
        <v>PSICOLOGI CON ALTRI INCAR. PROF.LI (RAPP. ESCLUSIVO)</v>
      </c>
      <c r="B63" s="206" t="str">
        <f>'t1'!B63</f>
        <v>SD0A65</v>
      </c>
      <c r="C63" s="194">
        <f t="shared" si="7"/>
        <v>0</v>
      </c>
      <c r="D63" s="812">
        <f t="shared" si="8"/>
        <v>0</v>
      </c>
      <c r="E63" s="812">
        <f t="shared" si="9"/>
        <v>0</v>
      </c>
      <c r="F63" s="812">
        <f t="shared" si="10"/>
        <v>0</v>
      </c>
      <c r="G63" s="812">
        <f t="shared" si="10"/>
        <v>0</v>
      </c>
      <c r="H63" s="812">
        <f t="shared" si="11"/>
        <v>0</v>
      </c>
      <c r="I63" s="812">
        <f t="shared" si="12"/>
        <v>0</v>
      </c>
      <c r="J63" s="824">
        <f t="shared" si="13"/>
        <v>0</v>
      </c>
      <c r="K63" s="395">
        <f t="shared" si="2"/>
        <v>0</v>
      </c>
      <c r="L63" s="3">
        <f>'t1'!M63</f>
        <v>0</v>
      </c>
      <c r="M63" s="895" t="s">
        <v>507</v>
      </c>
      <c r="AA63" s="194"/>
      <c r="AB63" s="192"/>
      <c r="AC63" s="192"/>
      <c r="AD63" s="192"/>
      <c r="AE63" s="192"/>
      <c r="AF63" s="192"/>
      <c r="AG63" s="192"/>
      <c r="AH63" s="193"/>
      <c r="AI63" s="395">
        <f t="shared" si="3"/>
        <v>0</v>
      </c>
      <c r="AJ63" s="3">
        <f>'t1'!AK63</f>
        <v>0</v>
      </c>
      <c r="AM63" s="3" t="s">
        <v>462</v>
      </c>
      <c r="AN63" s="3" t="s">
        <v>462</v>
      </c>
      <c r="AO63" s="3" t="s">
        <v>1178</v>
      </c>
      <c r="AP63" s="952" t="str">
        <f t="shared" si="4"/>
        <v>OK</v>
      </c>
      <c r="AQ63" s="953" t="str">
        <f t="shared" si="5"/>
        <v>OK</v>
      </c>
      <c r="AR63" s="954" t="str">
        <f t="shared" si="6"/>
        <v xml:space="preserve"> </v>
      </c>
    </row>
    <row r="64" spans="1:44" ht="12" customHeight="1" thickBot="1" x14ac:dyDescent="0.25">
      <c r="A64" s="144" t="str">
        <f>'t1'!A64</f>
        <v>PSICOLOGI CON ALTRI INCAR. PROF.LI (RAPP. NON ESCL.)</v>
      </c>
      <c r="B64" s="206" t="str">
        <f>'t1'!B64</f>
        <v>SD0064</v>
      </c>
      <c r="C64" s="194">
        <f t="shared" si="7"/>
        <v>0</v>
      </c>
      <c r="D64" s="812">
        <f t="shared" si="8"/>
        <v>0</v>
      </c>
      <c r="E64" s="812">
        <f t="shared" si="9"/>
        <v>0</v>
      </c>
      <c r="F64" s="812">
        <f t="shared" si="10"/>
        <v>0</v>
      </c>
      <c r="G64" s="812">
        <f t="shared" si="10"/>
        <v>0</v>
      </c>
      <c r="H64" s="812">
        <f t="shared" si="11"/>
        <v>0</v>
      </c>
      <c r="I64" s="812">
        <f t="shared" si="12"/>
        <v>0</v>
      </c>
      <c r="J64" s="824">
        <f t="shared" si="13"/>
        <v>0</v>
      </c>
      <c r="K64" s="395">
        <f t="shared" si="2"/>
        <v>0</v>
      </c>
      <c r="L64" s="3">
        <f>'t1'!M64</f>
        <v>0</v>
      </c>
      <c r="M64" s="895" t="s">
        <v>507</v>
      </c>
      <c r="AA64" s="194"/>
      <c r="AB64" s="192"/>
      <c r="AC64" s="192"/>
      <c r="AD64" s="192"/>
      <c r="AE64" s="192"/>
      <c r="AF64" s="192"/>
      <c r="AG64" s="192"/>
      <c r="AH64" s="193"/>
      <c r="AI64" s="395">
        <f t="shared" si="3"/>
        <v>0</v>
      </c>
      <c r="AJ64" s="3">
        <f>'t1'!AK64</f>
        <v>0</v>
      </c>
      <c r="AM64" s="3" t="s">
        <v>462</v>
      </c>
      <c r="AN64" s="3" t="s">
        <v>462</v>
      </c>
      <c r="AO64" s="3" t="s">
        <v>1178</v>
      </c>
      <c r="AP64" s="952" t="str">
        <f t="shared" si="4"/>
        <v>OK</v>
      </c>
      <c r="AQ64" s="953" t="str">
        <f t="shared" si="5"/>
        <v>OK</v>
      </c>
      <c r="AR64" s="954" t="str">
        <f t="shared" si="6"/>
        <v xml:space="preserve"> </v>
      </c>
    </row>
    <row r="65" spans="1:44" ht="12" customHeight="1" thickBot="1" x14ac:dyDescent="0.25">
      <c r="A65" s="144" t="str">
        <f>'t1'!A65</f>
        <v>PSICOLOGI A T. DETERMINATO (ART. 15-SEPTIES D.LGS. 502/92)</v>
      </c>
      <c r="B65" s="206" t="str">
        <f>'t1'!B65</f>
        <v>SD0604</v>
      </c>
      <c r="C65" s="194">
        <f t="shared" si="7"/>
        <v>0</v>
      </c>
      <c r="D65" s="812">
        <f t="shared" si="8"/>
        <v>0</v>
      </c>
      <c r="E65" s="812">
        <f t="shared" si="9"/>
        <v>0</v>
      </c>
      <c r="F65" s="812">
        <f t="shared" si="10"/>
        <v>0</v>
      </c>
      <c r="G65" s="812">
        <f t="shared" si="10"/>
        <v>0</v>
      </c>
      <c r="H65" s="812">
        <f t="shared" si="11"/>
        <v>0</v>
      </c>
      <c r="I65" s="812">
        <f t="shared" si="12"/>
        <v>0</v>
      </c>
      <c r="J65" s="824">
        <f t="shared" si="13"/>
        <v>0</v>
      </c>
      <c r="K65" s="395">
        <f t="shared" si="2"/>
        <v>0</v>
      </c>
      <c r="L65" s="3">
        <f>'t1'!M65</f>
        <v>0</v>
      </c>
      <c r="M65" s="895" t="s">
        <v>507</v>
      </c>
      <c r="AA65" s="194"/>
      <c r="AB65" s="192"/>
      <c r="AC65" s="192"/>
      <c r="AD65" s="192"/>
      <c r="AE65" s="192"/>
      <c r="AF65" s="192"/>
      <c r="AG65" s="192"/>
      <c r="AH65" s="193"/>
      <c r="AI65" s="395">
        <f t="shared" si="3"/>
        <v>0</v>
      </c>
      <c r="AJ65" s="3">
        <f>'t1'!AK65</f>
        <v>0</v>
      </c>
      <c r="AM65" s="3" t="s">
        <v>462</v>
      </c>
      <c r="AN65" s="3" t="s">
        <v>462</v>
      </c>
      <c r="AO65" s="3" t="s">
        <v>1178</v>
      </c>
      <c r="AP65" s="952" t="str">
        <f t="shared" si="4"/>
        <v>OK</v>
      </c>
      <c r="AQ65" s="953" t="str">
        <f t="shared" si="5"/>
        <v>OK</v>
      </c>
      <c r="AR65" s="954" t="str">
        <f t="shared" si="6"/>
        <v xml:space="preserve"> </v>
      </c>
    </row>
    <row r="66" spans="1:44" ht="12" customHeight="1" thickBot="1" x14ac:dyDescent="0.25">
      <c r="A66" s="144" t="str">
        <f>'t1'!A66</f>
        <v>DIRIGENTE PROF. SANIT. INFERM/OSTETRICA (INC. STRUT. COMPL.)</v>
      </c>
      <c r="B66" s="206" t="str">
        <f>'t1'!B66</f>
        <v>SD0CO1</v>
      </c>
      <c r="C66" s="194">
        <f t="shared" si="7"/>
        <v>0</v>
      </c>
      <c r="D66" s="812">
        <f t="shared" si="8"/>
        <v>0</v>
      </c>
      <c r="E66" s="812">
        <f t="shared" si="9"/>
        <v>0</v>
      </c>
      <c r="F66" s="812">
        <f t="shared" si="10"/>
        <v>0</v>
      </c>
      <c r="G66" s="812">
        <f t="shared" si="10"/>
        <v>0</v>
      </c>
      <c r="H66" s="812">
        <f t="shared" si="11"/>
        <v>0</v>
      </c>
      <c r="I66" s="812">
        <f t="shared" si="12"/>
        <v>0</v>
      </c>
      <c r="J66" s="824">
        <f t="shared" si="13"/>
        <v>0</v>
      </c>
      <c r="K66" s="395">
        <f t="shared" si="2"/>
        <v>0</v>
      </c>
      <c r="L66" s="3">
        <f>'t1'!M66</f>
        <v>0</v>
      </c>
      <c r="M66" s="895" t="s">
        <v>507</v>
      </c>
      <c r="AA66" s="194"/>
      <c r="AB66" s="192"/>
      <c r="AC66" s="192"/>
      <c r="AD66" s="192"/>
      <c r="AE66" s="192"/>
      <c r="AF66" s="192"/>
      <c r="AG66" s="192"/>
      <c r="AH66" s="193"/>
      <c r="AI66" s="395">
        <f t="shared" si="3"/>
        <v>0</v>
      </c>
      <c r="AJ66" s="3">
        <f>'t1'!AK66</f>
        <v>0</v>
      </c>
      <c r="AM66" s="3" t="s">
        <v>462</v>
      </c>
      <c r="AN66" s="3" t="s">
        <v>462</v>
      </c>
      <c r="AO66" s="3" t="s">
        <v>1178</v>
      </c>
      <c r="AP66" s="952" t="str">
        <f t="shared" si="4"/>
        <v>OK</v>
      </c>
      <c r="AQ66" s="953" t="str">
        <f t="shared" si="5"/>
        <v>OK</v>
      </c>
      <c r="AR66" s="954" t="str">
        <f t="shared" si="6"/>
        <v xml:space="preserve"> </v>
      </c>
    </row>
    <row r="67" spans="1:44" ht="12" customHeight="1" thickBot="1" x14ac:dyDescent="0.25">
      <c r="A67" s="144" t="str">
        <f>'t1'!A67</f>
        <v>DIRIGENTE PROF. SANIT. INFERM/OSTETRICA (INC. STRUT. SEMPL.)</v>
      </c>
      <c r="B67" s="206" t="str">
        <f>'t1'!B67</f>
        <v>SD0SE1</v>
      </c>
      <c r="C67" s="194">
        <f t="shared" si="7"/>
        <v>0</v>
      </c>
      <c r="D67" s="812">
        <f t="shared" si="8"/>
        <v>0</v>
      </c>
      <c r="E67" s="812">
        <f t="shared" si="9"/>
        <v>0</v>
      </c>
      <c r="F67" s="812">
        <f t="shared" si="10"/>
        <v>0</v>
      </c>
      <c r="G67" s="812">
        <f t="shared" si="10"/>
        <v>0</v>
      </c>
      <c r="H67" s="812">
        <f t="shared" si="11"/>
        <v>0</v>
      </c>
      <c r="I67" s="812">
        <f t="shared" si="12"/>
        <v>0</v>
      </c>
      <c r="J67" s="824">
        <f t="shared" si="13"/>
        <v>0</v>
      </c>
      <c r="K67" s="395">
        <f t="shared" si="2"/>
        <v>0</v>
      </c>
      <c r="L67" s="3">
        <f>'t1'!M67</f>
        <v>0</v>
      </c>
      <c r="M67" s="895" t="s">
        <v>507</v>
      </c>
      <c r="AA67" s="194"/>
      <c r="AB67" s="192"/>
      <c r="AC67" s="192"/>
      <c r="AD67" s="192"/>
      <c r="AE67" s="192"/>
      <c r="AF67" s="192"/>
      <c r="AG67" s="192"/>
      <c r="AH67" s="193"/>
      <c r="AI67" s="395">
        <f t="shared" si="3"/>
        <v>0</v>
      </c>
      <c r="AJ67" s="3">
        <f>'t1'!AK67</f>
        <v>0</v>
      </c>
      <c r="AM67" s="3" t="s">
        <v>462</v>
      </c>
      <c r="AN67" s="3" t="s">
        <v>462</v>
      </c>
      <c r="AO67" s="3" t="s">
        <v>1178</v>
      </c>
      <c r="AP67" s="952" t="str">
        <f t="shared" si="4"/>
        <v>OK</v>
      </c>
      <c r="AQ67" s="953" t="str">
        <f t="shared" si="5"/>
        <v>OK</v>
      </c>
      <c r="AR67" s="954" t="str">
        <f t="shared" si="6"/>
        <v xml:space="preserve"> </v>
      </c>
    </row>
    <row r="68" spans="1:44" ht="12" customHeight="1" thickBot="1" x14ac:dyDescent="0.25">
      <c r="A68" s="144" t="str">
        <f>'t1'!A68</f>
        <v>DIRIGENTE PROF. SANIT. INFERM/OSTETRICA (ALTRI INC. PROF.LI)</v>
      </c>
      <c r="B68" s="206" t="str">
        <f>'t1'!B68</f>
        <v>SD0AI1</v>
      </c>
      <c r="C68" s="194">
        <f t="shared" si="7"/>
        <v>0</v>
      </c>
      <c r="D68" s="812">
        <f t="shared" si="8"/>
        <v>0</v>
      </c>
      <c r="E68" s="812">
        <f t="shared" si="9"/>
        <v>0</v>
      </c>
      <c r="F68" s="812">
        <f t="shared" si="10"/>
        <v>0</v>
      </c>
      <c r="G68" s="812">
        <f t="shared" si="10"/>
        <v>0</v>
      </c>
      <c r="H68" s="812">
        <f t="shared" si="11"/>
        <v>0</v>
      </c>
      <c r="I68" s="812">
        <f t="shared" si="12"/>
        <v>0</v>
      </c>
      <c r="J68" s="824">
        <f t="shared" si="13"/>
        <v>0</v>
      </c>
      <c r="K68" s="395">
        <f t="shared" si="2"/>
        <v>0</v>
      </c>
      <c r="L68" s="3">
        <f>'t1'!M68</f>
        <v>0</v>
      </c>
      <c r="M68" s="895" t="s">
        <v>507</v>
      </c>
      <c r="AA68" s="194"/>
      <c r="AB68" s="192"/>
      <c r="AC68" s="192"/>
      <c r="AD68" s="192"/>
      <c r="AE68" s="192"/>
      <c r="AF68" s="192"/>
      <c r="AG68" s="192"/>
      <c r="AH68" s="193"/>
      <c r="AI68" s="395">
        <f t="shared" si="3"/>
        <v>0</v>
      </c>
      <c r="AJ68" s="3">
        <f>'t1'!AK68</f>
        <v>0</v>
      </c>
      <c r="AM68" s="3" t="s">
        <v>462</v>
      </c>
      <c r="AN68" s="3" t="s">
        <v>462</v>
      </c>
      <c r="AO68" s="3" t="s">
        <v>1178</v>
      </c>
      <c r="AP68" s="952" t="str">
        <f t="shared" si="4"/>
        <v>OK</v>
      </c>
      <c r="AQ68" s="953" t="str">
        <f t="shared" si="5"/>
        <v>OK</v>
      </c>
      <c r="AR68" s="954" t="str">
        <f t="shared" si="6"/>
        <v xml:space="preserve"> </v>
      </c>
    </row>
    <row r="69" spans="1:44" ht="12" customHeight="1" thickBot="1" x14ac:dyDescent="0.25">
      <c r="A69" s="144" t="str">
        <f>'t1'!A69</f>
        <v>DIR. PROF.SAN.INFERM/OSTET T.DET.ART.15-SEPTIES DLGS 502/92</v>
      </c>
      <c r="B69" s="206" t="str">
        <f>'t1'!B69</f>
        <v>SD048B</v>
      </c>
      <c r="C69" s="194">
        <f t="shared" si="7"/>
        <v>0</v>
      </c>
      <c r="D69" s="812">
        <f t="shared" si="8"/>
        <v>0</v>
      </c>
      <c r="E69" s="812">
        <f t="shared" si="9"/>
        <v>0</v>
      </c>
      <c r="F69" s="812">
        <f t="shared" si="10"/>
        <v>0</v>
      </c>
      <c r="G69" s="812">
        <f t="shared" si="10"/>
        <v>0</v>
      </c>
      <c r="H69" s="812">
        <f t="shared" si="11"/>
        <v>0</v>
      </c>
      <c r="I69" s="812">
        <f t="shared" si="12"/>
        <v>0</v>
      </c>
      <c r="J69" s="824">
        <f t="shared" si="13"/>
        <v>0</v>
      </c>
      <c r="K69" s="395">
        <f t="shared" si="2"/>
        <v>0</v>
      </c>
      <c r="L69" s="3">
        <f>'t1'!M69</f>
        <v>0</v>
      </c>
      <c r="M69" s="895" t="s">
        <v>507</v>
      </c>
      <c r="AA69" s="194"/>
      <c r="AB69" s="192"/>
      <c r="AC69" s="192"/>
      <c r="AD69" s="192"/>
      <c r="AE69" s="192"/>
      <c r="AF69" s="192"/>
      <c r="AG69" s="192"/>
      <c r="AH69" s="193"/>
      <c r="AI69" s="395">
        <f t="shared" si="3"/>
        <v>0</v>
      </c>
      <c r="AJ69" s="3">
        <f>'t1'!AK69</f>
        <v>0</v>
      </c>
      <c r="AM69" s="3" t="s">
        <v>462</v>
      </c>
      <c r="AN69" s="3" t="s">
        <v>462</v>
      </c>
      <c r="AO69" s="3" t="s">
        <v>1178</v>
      </c>
      <c r="AP69" s="952" t="str">
        <f t="shared" si="4"/>
        <v>OK</v>
      </c>
      <c r="AQ69" s="953" t="str">
        <f t="shared" si="5"/>
        <v>OK</v>
      </c>
      <c r="AR69" s="954" t="str">
        <f t="shared" si="6"/>
        <v xml:space="preserve"> </v>
      </c>
    </row>
    <row r="70" spans="1:44" ht="12" customHeight="1" thickBot="1" x14ac:dyDescent="0.25">
      <c r="A70" s="144" t="str">
        <f>'t1'!A70</f>
        <v>DIRIGENTE PROF. SANIT. RIABILITATIVE (INC. STRUT. COMPL.)</v>
      </c>
      <c r="B70" s="206" t="str">
        <f>'t1'!B70</f>
        <v>SD0CO2</v>
      </c>
      <c r="C70" s="194">
        <f t="shared" si="7"/>
        <v>0</v>
      </c>
      <c r="D70" s="812">
        <f t="shared" si="8"/>
        <v>0</v>
      </c>
      <c r="E70" s="812">
        <f t="shared" si="9"/>
        <v>0</v>
      </c>
      <c r="F70" s="812">
        <f t="shared" si="10"/>
        <v>0</v>
      </c>
      <c r="G70" s="812">
        <f t="shared" si="10"/>
        <v>0</v>
      </c>
      <c r="H70" s="812">
        <f t="shared" si="11"/>
        <v>0</v>
      </c>
      <c r="I70" s="812">
        <f t="shared" si="12"/>
        <v>0</v>
      </c>
      <c r="J70" s="824">
        <f t="shared" si="13"/>
        <v>0</v>
      </c>
      <c r="K70" s="395">
        <f t="shared" si="2"/>
        <v>0</v>
      </c>
      <c r="L70" s="3">
        <f>'t1'!M70</f>
        <v>0</v>
      </c>
      <c r="M70" s="895" t="s">
        <v>507</v>
      </c>
      <c r="AA70" s="194"/>
      <c r="AB70" s="192"/>
      <c r="AC70" s="192"/>
      <c r="AD70" s="192"/>
      <c r="AE70" s="192"/>
      <c r="AF70" s="192"/>
      <c r="AG70" s="192"/>
      <c r="AH70" s="193"/>
      <c r="AI70" s="395">
        <f t="shared" si="3"/>
        <v>0</v>
      </c>
      <c r="AJ70" s="3">
        <f>'t1'!AK70</f>
        <v>0</v>
      </c>
      <c r="AM70" s="3" t="s">
        <v>462</v>
      </c>
      <c r="AN70" s="3" t="s">
        <v>462</v>
      </c>
      <c r="AO70" s="3" t="s">
        <v>1178</v>
      </c>
      <c r="AP70" s="952" t="str">
        <f t="shared" si="4"/>
        <v>OK</v>
      </c>
      <c r="AQ70" s="953" t="str">
        <f t="shared" si="5"/>
        <v>OK</v>
      </c>
      <c r="AR70" s="954" t="str">
        <f t="shared" si="6"/>
        <v xml:space="preserve"> </v>
      </c>
    </row>
    <row r="71" spans="1:44" ht="12" customHeight="1" thickBot="1" x14ac:dyDescent="0.25">
      <c r="A71" s="144" t="str">
        <f>'t1'!A71</f>
        <v>DIRIGENTE PROF. SANIT. RIABILITATIVE (INC. STRUT. SEMPL.)</v>
      </c>
      <c r="B71" s="206" t="str">
        <f>'t1'!B71</f>
        <v>SD0SE2</v>
      </c>
      <c r="C71" s="194">
        <f t="shared" si="7"/>
        <v>0</v>
      </c>
      <c r="D71" s="812">
        <f t="shared" si="8"/>
        <v>0</v>
      </c>
      <c r="E71" s="812">
        <f t="shared" si="9"/>
        <v>0</v>
      </c>
      <c r="F71" s="812">
        <f t="shared" si="10"/>
        <v>0</v>
      </c>
      <c r="G71" s="812">
        <f t="shared" si="10"/>
        <v>0</v>
      </c>
      <c r="H71" s="812">
        <f t="shared" si="11"/>
        <v>0</v>
      </c>
      <c r="I71" s="812">
        <f t="shared" si="12"/>
        <v>0</v>
      </c>
      <c r="J71" s="824">
        <f t="shared" si="13"/>
        <v>0</v>
      </c>
      <c r="K71" s="395">
        <f t="shared" ref="K71:K134" si="14">(D71+E71+F71+G71+H71+I71)-J71</f>
        <v>0</v>
      </c>
      <c r="L71" s="3">
        <f>'t1'!M71</f>
        <v>0</v>
      </c>
      <c r="M71" s="895" t="s">
        <v>507</v>
      </c>
      <c r="AA71" s="194"/>
      <c r="AB71" s="192"/>
      <c r="AC71" s="192"/>
      <c r="AD71" s="192"/>
      <c r="AE71" s="192"/>
      <c r="AF71" s="192"/>
      <c r="AG71" s="192"/>
      <c r="AH71" s="193"/>
      <c r="AI71" s="395">
        <f t="shared" ref="AI71:AI134" si="15">(AB71+AC71+AD71+AE71+AF71+AG71)-AH71</f>
        <v>0</v>
      </c>
      <c r="AJ71" s="3">
        <f>'t1'!AK71</f>
        <v>0</v>
      </c>
      <c r="AM71" s="3" t="s">
        <v>462</v>
      </c>
      <c r="AN71" s="3" t="s">
        <v>462</v>
      </c>
      <c r="AO71" s="3" t="s">
        <v>1178</v>
      </c>
      <c r="AP71" s="952" t="str">
        <f t="shared" ref="AP71:AP138" si="16">IF($AM71="no",(IF($AC71&gt;0,"Incongruenza","OK")),(IF($AC71=0,"OK","ok")))</f>
        <v>OK</v>
      </c>
      <c r="AQ71" s="953" t="str">
        <f t="shared" ref="AQ71:AQ138" si="17">IF($AN71="no",(IF($AD71&gt;0,"Incongruenza","OK")),(IF($AD71=0,"OK","ok")))</f>
        <v>OK</v>
      </c>
      <c r="AR71" s="954" t="str">
        <f t="shared" ref="AR71:AR134" si="18">IF(AND($AM71="no",$AN71="no",$AE71&gt;0),"Sono stati inseriti importi RIA e/o Progressioni",IF(AND($AM71="no",$AN71="no",$AC71&gt;0)," ",IF(OR($AP71="Incongruenza",$AQ71="Incongruenza"),"Incongruenza"," ")))</f>
        <v xml:space="preserve"> </v>
      </c>
    </row>
    <row r="72" spans="1:44" ht="12" customHeight="1" thickBot="1" x14ac:dyDescent="0.25">
      <c r="A72" s="144" t="str">
        <f>'t1'!A72</f>
        <v>DIRIGENTE PROF. SANIT. RIABILITATIVE (ALTRI INC. PROF.LI)</v>
      </c>
      <c r="B72" s="206" t="str">
        <f>'t1'!B72</f>
        <v>SD0AI2</v>
      </c>
      <c r="C72" s="194">
        <f t="shared" ref="C72:C139" si="19">ROUND(AA72,2)</f>
        <v>0</v>
      </c>
      <c r="D72" s="812">
        <f t="shared" ref="D72:D139" si="20">ROUND(AB72,0)</f>
        <v>0</v>
      </c>
      <c r="E72" s="812">
        <f t="shared" ref="E72:E139" si="21">ROUND(AC72,0)</f>
        <v>0</v>
      </c>
      <c r="F72" s="812">
        <f t="shared" ref="F72:G139" si="22">ROUND(AD72,0)</f>
        <v>0</v>
      </c>
      <c r="G72" s="812">
        <f t="shared" si="22"/>
        <v>0</v>
      </c>
      <c r="H72" s="812">
        <f t="shared" ref="H72:H139" si="23">ROUND(AF72,0)</f>
        <v>0</v>
      </c>
      <c r="I72" s="812">
        <f t="shared" ref="I72:I139" si="24">ROUND(AG72,0)</f>
        <v>0</v>
      </c>
      <c r="J72" s="824">
        <f t="shared" ref="J72:J139" si="25">ROUND(AH72,0)</f>
        <v>0</v>
      </c>
      <c r="K72" s="395">
        <f t="shared" si="14"/>
        <v>0</v>
      </c>
      <c r="L72" s="3">
        <f>'t1'!M72</f>
        <v>0</v>
      </c>
      <c r="M72" s="895" t="s">
        <v>507</v>
      </c>
      <c r="AA72" s="194"/>
      <c r="AB72" s="192"/>
      <c r="AC72" s="192"/>
      <c r="AD72" s="192"/>
      <c r="AE72" s="192"/>
      <c r="AF72" s="192"/>
      <c r="AG72" s="192"/>
      <c r="AH72" s="193"/>
      <c r="AI72" s="395">
        <f t="shared" si="15"/>
        <v>0</v>
      </c>
      <c r="AJ72" s="3">
        <f>'t1'!AK72</f>
        <v>0</v>
      </c>
      <c r="AM72" s="3" t="s">
        <v>462</v>
      </c>
      <c r="AN72" s="3" t="s">
        <v>462</v>
      </c>
      <c r="AO72" s="3" t="s">
        <v>1178</v>
      </c>
      <c r="AP72" s="952" t="str">
        <f t="shared" si="16"/>
        <v>OK</v>
      </c>
      <c r="AQ72" s="953" t="str">
        <f t="shared" si="17"/>
        <v>OK</v>
      </c>
      <c r="AR72" s="954" t="str">
        <f t="shared" si="18"/>
        <v xml:space="preserve"> </v>
      </c>
    </row>
    <row r="73" spans="1:44" ht="12" customHeight="1" thickBot="1" x14ac:dyDescent="0.25">
      <c r="A73" s="144" t="str">
        <f>'t1'!A73</f>
        <v>DIR. PROF. SAN. RIABILITAT. T.DET.ART.15-SEPTIES DLGS 502/92</v>
      </c>
      <c r="B73" s="206" t="str">
        <f>'t1'!B73</f>
        <v>SD048C</v>
      </c>
      <c r="C73" s="194">
        <f t="shared" si="19"/>
        <v>0</v>
      </c>
      <c r="D73" s="812">
        <f t="shared" si="20"/>
        <v>0</v>
      </c>
      <c r="E73" s="812">
        <f t="shared" si="21"/>
        <v>0</v>
      </c>
      <c r="F73" s="812">
        <f t="shared" si="22"/>
        <v>0</v>
      </c>
      <c r="G73" s="812">
        <f t="shared" si="22"/>
        <v>0</v>
      </c>
      <c r="H73" s="812">
        <f t="shared" si="23"/>
        <v>0</v>
      </c>
      <c r="I73" s="812">
        <f t="shared" si="24"/>
        <v>0</v>
      </c>
      <c r="J73" s="824">
        <f t="shared" si="25"/>
        <v>0</v>
      </c>
      <c r="K73" s="395">
        <f t="shared" si="14"/>
        <v>0</v>
      </c>
      <c r="L73" s="3">
        <f>'t1'!M73</f>
        <v>0</v>
      </c>
      <c r="M73" s="895" t="s">
        <v>507</v>
      </c>
      <c r="AA73" s="194"/>
      <c r="AB73" s="192"/>
      <c r="AC73" s="192"/>
      <c r="AD73" s="192"/>
      <c r="AE73" s="192"/>
      <c r="AF73" s="192"/>
      <c r="AG73" s="192"/>
      <c r="AH73" s="193"/>
      <c r="AI73" s="395">
        <f t="shared" si="15"/>
        <v>0</v>
      </c>
      <c r="AJ73" s="3">
        <f>'t1'!AK73</f>
        <v>0</v>
      </c>
      <c r="AM73" s="3" t="s">
        <v>462</v>
      </c>
      <c r="AN73" s="3" t="s">
        <v>462</v>
      </c>
      <c r="AO73" s="3" t="s">
        <v>1178</v>
      </c>
      <c r="AP73" s="952" t="str">
        <f t="shared" si="16"/>
        <v>OK</v>
      </c>
      <c r="AQ73" s="953" t="str">
        <f t="shared" si="17"/>
        <v>OK</v>
      </c>
      <c r="AR73" s="954" t="str">
        <f t="shared" si="18"/>
        <v xml:space="preserve"> </v>
      </c>
    </row>
    <row r="74" spans="1:44" ht="12" customHeight="1" thickBot="1" x14ac:dyDescent="0.25">
      <c r="A74" s="144" t="str">
        <f>'t1'!A74</f>
        <v>DIRIGENTE PROF. TECNICO SANITARIE (INC. STRUT. COMPL.)</v>
      </c>
      <c r="B74" s="206" t="str">
        <f>'t1'!B74</f>
        <v>SD0CO3</v>
      </c>
      <c r="C74" s="194">
        <f t="shared" si="19"/>
        <v>0</v>
      </c>
      <c r="D74" s="812">
        <f t="shared" si="20"/>
        <v>0</v>
      </c>
      <c r="E74" s="812">
        <f t="shared" si="21"/>
        <v>0</v>
      </c>
      <c r="F74" s="812">
        <f t="shared" si="22"/>
        <v>0</v>
      </c>
      <c r="G74" s="812">
        <f t="shared" si="22"/>
        <v>0</v>
      </c>
      <c r="H74" s="812">
        <f t="shared" si="23"/>
        <v>0</v>
      </c>
      <c r="I74" s="812">
        <f t="shared" si="24"/>
        <v>0</v>
      </c>
      <c r="J74" s="824">
        <f t="shared" si="25"/>
        <v>0</v>
      </c>
      <c r="K74" s="395">
        <f t="shared" si="14"/>
        <v>0</v>
      </c>
      <c r="L74" s="3">
        <f>'t1'!M74</f>
        <v>0</v>
      </c>
      <c r="M74" s="895" t="s">
        <v>507</v>
      </c>
      <c r="AA74" s="194"/>
      <c r="AB74" s="192"/>
      <c r="AC74" s="192"/>
      <c r="AD74" s="192"/>
      <c r="AE74" s="192"/>
      <c r="AF74" s="192"/>
      <c r="AG74" s="192"/>
      <c r="AH74" s="193"/>
      <c r="AI74" s="395">
        <f t="shared" si="15"/>
        <v>0</v>
      </c>
      <c r="AJ74" s="3">
        <f>'t1'!AK74</f>
        <v>0</v>
      </c>
      <c r="AM74" s="3" t="s">
        <v>462</v>
      </c>
      <c r="AN74" s="3" t="s">
        <v>462</v>
      </c>
      <c r="AO74" s="3" t="s">
        <v>1178</v>
      </c>
      <c r="AP74" s="952" t="str">
        <f t="shared" si="16"/>
        <v>OK</v>
      </c>
      <c r="AQ74" s="953" t="str">
        <f t="shared" si="17"/>
        <v>OK</v>
      </c>
      <c r="AR74" s="954" t="str">
        <f t="shared" si="18"/>
        <v xml:space="preserve"> </v>
      </c>
    </row>
    <row r="75" spans="1:44" ht="12" customHeight="1" thickBot="1" x14ac:dyDescent="0.25">
      <c r="A75" s="144" t="str">
        <f>'t1'!A75</f>
        <v>DIRIGENTE PROF. TECNICO SANITARIE (INC. STRUT. SEMPL.)</v>
      </c>
      <c r="B75" s="206" t="str">
        <f>'t1'!B75</f>
        <v>SD0SE3</v>
      </c>
      <c r="C75" s="194">
        <f t="shared" si="19"/>
        <v>0</v>
      </c>
      <c r="D75" s="812">
        <f t="shared" si="20"/>
        <v>0</v>
      </c>
      <c r="E75" s="812">
        <f t="shared" si="21"/>
        <v>0</v>
      </c>
      <c r="F75" s="812">
        <f t="shared" si="22"/>
        <v>0</v>
      </c>
      <c r="G75" s="812">
        <f t="shared" si="22"/>
        <v>0</v>
      </c>
      <c r="H75" s="812">
        <f t="shared" si="23"/>
        <v>0</v>
      </c>
      <c r="I75" s="812">
        <f t="shared" si="24"/>
        <v>0</v>
      </c>
      <c r="J75" s="824">
        <f t="shared" si="25"/>
        <v>0</v>
      </c>
      <c r="K75" s="395">
        <f t="shared" si="14"/>
        <v>0</v>
      </c>
      <c r="L75" s="3">
        <f>'t1'!M75</f>
        <v>0</v>
      </c>
      <c r="M75" s="895" t="s">
        <v>507</v>
      </c>
      <c r="AA75" s="194"/>
      <c r="AB75" s="192"/>
      <c r="AC75" s="192"/>
      <c r="AD75" s="192"/>
      <c r="AE75" s="192"/>
      <c r="AF75" s="192"/>
      <c r="AG75" s="192"/>
      <c r="AH75" s="193"/>
      <c r="AI75" s="395">
        <f t="shared" si="15"/>
        <v>0</v>
      </c>
      <c r="AJ75" s="3">
        <f>'t1'!AK75</f>
        <v>0</v>
      </c>
      <c r="AM75" s="3" t="s">
        <v>462</v>
      </c>
      <c r="AN75" s="3" t="s">
        <v>462</v>
      </c>
      <c r="AO75" s="3" t="s">
        <v>1178</v>
      </c>
      <c r="AP75" s="952" t="str">
        <f t="shared" si="16"/>
        <v>OK</v>
      </c>
      <c r="AQ75" s="953" t="str">
        <f t="shared" si="17"/>
        <v>OK</v>
      </c>
      <c r="AR75" s="954" t="str">
        <f t="shared" si="18"/>
        <v xml:space="preserve"> </v>
      </c>
    </row>
    <row r="76" spans="1:44" ht="12" customHeight="1" thickBot="1" x14ac:dyDescent="0.25">
      <c r="A76" s="144" t="str">
        <f>'t1'!A76</f>
        <v>DIRIGENTE PROF. TECNICO SANITARIE (ALTRI INC. PROF.LI)</v>
      </c>
      <c r="B76" s="206" t="str">
        <f>'t1'!B76</f>
        <v>SD0AI3</v>
      </c>
      <c r="C76" s="194">
        <f t="shared" si="19"/>
        <v>0</v>
      </c>
      <c r="D76" s="812">
        <f t="shared" si="20"/>
        <v>0</v>
      </c>
      <c r="E76" s="812">
        <f t="shared" si="21"/>
        <v>0</v>
      </c>
      <c r="F76" s="812">
        <f t="shared" si="22"/>
        <v>0</v>
      </c>
      <c r="G76" s="812">
        <f t="shared" si="22"/>
        <v>0</v>
      </c>
      <c r="H76" s="812">
        <f t="shared" si="23"/>
        <v>0</v>
      </c>
      <c r="I76" s="812">
        <f t="shared" si="24"/>
        <v>0</v>
      </c>
      <c r="J76" s="824">
        <f t="shared" si="25"/>
        <v>0</v>
      </c>
      <c r="K76" s="395">
        <f t="shared" si="14"/>
        <v>0</v>
      </c>
      <c r="L76" s="3">
        <f>'t1'!M76</f>
        <v>0</v>
      </c>
      <c r="M76" s="895" t="s">
        <v>507</v>
      </c>
      <c r="AA76" s="194"/>
      <c r="AB76" s="192"/>
      <c r="AC76" s="192"/>
      <c r="AD76" s="192"/>
      <c r="AE76" s="192"/>
      <c r="AF76" s="192"/>
      <c r="AG76" s="192"/>
      <c r="AH76" s="193"/>
      <c r="AI76" s="395">
        <f t="shared" si="15"/>
        <v>0</v>
      </c>
      <c r="AJ76" s="3">
        <f>'t1'!AK76</f>
        <v>0</v>
      </c>
      <c r="AM76" s="3" t="s">
        <v>462</v>
      </c>
      <c r="AN76" s="3" t="s">
        <v>462</v>
      </c>
      <c r="AO76" s="3" t="s">
        <v>1178</v>
      </c>
      <c r="AP76" s="952" t="str">
        <f t="shared" si="16"/>
        <v>OK</v>
      </c>
      <c r="AQ76" s="953" t="str">
        <f t="shared" si="17"/>
        <v>OK</v>
      </c>
      <c r="AR76" s="954" t="str">
        <f t="shared" si="18"/>
        <v xml:space="preserve"> </v>
      </c>
    </row>
    <row r="77" spans="1:44" ht="12" customHeight="1" thickBot="1" x14ac:dyDescent="0.25">
      <c r="A77" s="144" t="str">
        <f>'t1'!A77</f>
        <v>DIR. PROF.TECNICO SANITARIE T.DET.ART.15-SEPTIES DLGS 502/92</v>
      </c>
      <c r="B77" s="206" t="str">
        <f>'t1'!B77</f>
        <v>SD048D</v>
      </c>
      <c r="C77" s="194">
        <f t="shared" si="19"/>
        <v>0</v>
      </c>
      <c r="D77" s="812">
        <f t="shared" si="20"/>
        <v>0</v>
      </c>
      <c r="E77" s="812">
        <f t="shared" si="21"/>
        <v>0</v>
      </c>
      <c r="F77" s="812">
        <f t="shared" si="22"/>
        <v>0</v>
      </c>
      <c r="G77" s="812">
        <f t="shared" si="22"/>
        <v>0</v>
      </c>
      <c r="H77" s="812">
        <f t="shared" si="23"/>
        <v>0</v>
      </c>
      <c r="I77" s="812">
        <f t="shared" si="24"/>
        <v>0</v>
      </c>
      <c r="J77" s="824">
        <f t="shared" si="25"/>
        <v>0</v>
      </c>
      <c r="K77" s="395">
        <f t="shared" si="14"/>
        <v>0</v>
      </c>
      <c r="L77" s="3">
        <f>'t1'!M77</f>
        <v>0</v>
      </c>
      <c r="M77" s="895" t="s">
        <v>507</v>
      </c>
      <c r="AA77" s="194"/>
      <c r="AB77" s="192"/>
      <c r="AC77" s="192"/>
      <c r="AD77" s="192"/>
      <c r="AE77" s="192"/>
      <c r="AF77" s="192"/>
      <c r="AG77" s="192"/>
      <c r="AH77" s="193"/>
      <c r="AI77" s="395">
        <f t="shared" si="15"/>
        <v>0</v>
      </c>
      <c r="AJ77" s="3">
        <f>'t1'!AK77</f>
        <v>0</v>
      </c>
      <c r="AM77" s="3" t="s">
        <v>462</v>
      </c>
      <c r="AN77" s="3" t="s">
        <v>462</v>
      </c>
      <c r="AO77" s="3" t="s">
        <v>1178</v>
      </c>
      <c r="AP77" s="952" t="str">
        <f t="shared" si="16"/>
        <v>OK</v>
      </c>
      <c r="AQ77" s="953" t="str">
        <f t="shared" si="17"/>
        <v>OK</v>
      </c>
      <c r="AR77" s="954" t="str">
        <f t="shared" si="18"/>
        <v xml:space="preserve"> </v>
      </c>
    </row>
    <row r="78" spans="1:44" ht="12" customHeight="1" thickBot="1" x14ac:dyDescent="0.25">
      <c r="A78" s="144" t="str">
        <f>'t1'!A78</f>
        <v>DIRIGENTE PROF.TECNICHE DELLA PREVENZIONE (INC.STRUT.COMPL.)</v>
      </c>
      <c r="B78" s="206" t="str">
        <f>'t1'!B78</f>
        <v>SD0CO4</v>
      </c>
      <c r="C78" s="194">
        <f t="shared" si="19"/>
        <v>0</v>
      </c>
      <c r="D78" s="812">
        <f t="shared" si="20"/>
        <v>0</v>
      </c>
      <c r="E78" s="812">
        <f t="shared" si="21"/>
        <v>0</v>
      </c>
      <c r="F78" s="812">
        <f t="shared" si="22"/>
        <v>0</v>
      </c>
      <c r="G78" s="812">
        <f t="shared" si="22"/>
        <v>0</v>
      </c>
      <c r="H78" s="812">
        <f t="shared" si="23"/>
        <v>0</v>
      </c>
      <c r="I78" s="812">
        <f t="shared" si="24"/>
        <v>0</v>
      </c>
      <c r="J78" s="824">
        <f t="shared" si="25"/>
        <v>0</v>
      </c>
      <c r="K78" s="395">
        <f t="shared" si="14"/>
        <v>0</v>
      </c>
      <c r="L78" s="3">
        <f>'t1'!M78</f>
        <v>0</v>
      </c>
      <c r="M78" s="895" t="s">
        <v>507</v>
      </c>
      <c r="AA78" s="194"/>
      <c r="AB78" s="192"/>
      <c r="AC78" s="192"/>
      <c r="AD78" s="192"/>
      <c r="AE78" s="192"/>
      <c r="AF78" s="192"/>
      <c r="AG78" s="192"/>
      <c r="AH78" s="193"/>
      <c r="AI78" s="395">
        <f t="shared" si="15"/>
        <v>0</v>
      </c>
      <c r="AJ78" s="3">
        <f>'t1'!AK78</f>
        <v>0</v>
      </c>
      <c r="AM78" s="3" t="s">
        <v>462</v>
      </c>
      <c r="AN78" s="3" t="s">
        <v>462</v>
      </c>
      <c r="AO78" s="3" t="s">
        <v>1178</v>
      </c>
      <c r="AP78" s="952" t="str">
        <f t="shared" si="16"/>
        <v>OK</v>
      </c>
      <c r="AQ78" s="953" t="str">
        <f t="shared" si="17"/>
        <v>OK</v>
      </c>
      <c r="AR78" s="954" t="str">
        <f t="shared" si="18"/>
        <v xml:space="preserve"> </v>
      </c>
    </row>
    <row r="79" spans="1:44" ht="12" customHeight="1" thickBot="1" x14ac:dyDescent="0.25">
      <c r="A79" s="144" t="str">
        <f>'t1'!A79</f>
        <v>DIRIGENTE PROF.TECNICHE DELLA PREVENZIONE (INC.STRUT.SEMPL.)</v>
      </c>
      <c r="B79" s="206" t="str">
        <f>'t1'!B79</f>
        <v>SD0SE4</v>
      </c>
      <c r="C79" s="194">
        <f t="shared" si="19"/>
        <v>0</v>
      </c>
      <c r="D79" s="812">
        <f t="shared" si="20"/>
        <v>0</v>
      </c>
      <c r="E79" s="812">
        <f t="shared" si="21"/>
        <v>0</v>
      </c>
      <c r="F79" s="812">
        <f t="shared" si="22"/>
        <v>0</v>
      </c>
      <c r="G79" s="812">
        <f t="shared" si="22"/>
        <v>0</v>
      </c>
      <c r="H79" s="812">
        <f t="shared" si="23"/>
        <v>0</v>
      </c>
      <c r="I79" s="812">
        <f t="shared" si="24"/>
        <v>0</v>
      </c>
      <c r="J79" s="824">
        <f t="shared" si="25"/>
        <v>0</v>
      </c>
      <c r="K79" s="395">
        <f t="shared" si="14"/>
        <v>0</v>
      </c>
      <c r="L79" s="3">
        <f>'t1'!M79</f>
        <v>0</v>
      </c>
      <c r="M79" s="895" t="s">
        <v>507</v>
      </c>
      <c r="AA79" s="194"/>
      <c r="AB79" s="192"/>
      <c r="AC79" s="192"/>
      <c r="AD79" s="192"/>
      <c r="AE79" s="192"/>
      <c r="AF79" s="192"/>
      <c r="AG79" s="192"/>
      <c r="AH79" s="193"/>
      <c r="AI79" s="395">
        <f t="shared" si="15"/>
        <v>0</v>
      </c>
      <c r="AJ79" s="3">
        <f>'t1'!AK79</f>
        <v>0</v>
      </c>
      <c r="AM79" s="3" t="s">
        <v>462</v>
      </c>
      <c r="AN79" s="3" t="s">
        <v>462</v>
      </c>
      <c r="AO79" s="3" t="s">
        <v>1178</v>
      </c>
      <c r="AP79" s="952" t="str">
        <f t="shared" si="16"/>
        <v>OK</v>
      </c>
      <c r="AQ79" s="953" t="str">
        <f t="shared" si="17"/>
        <v>OK</v>
      </c>
      <c r="AR79" s="954" t="str">
        <f t="shared" si="18"/>
        <v xml:space="preserve"> </v>
      </c>
    </row>
    <row r="80" spans="1:44" ht="12" customHeight="1" thickBot="1" x14ac:dyDescent="0.25">
      <c r="A80" s="144" t="str">
        <f>'t1'!A80</f>
        <v>DIRIGENTE PROF.TECNICHE DELLA PREVENZIONE(ALTRI INC.PROF.LI)</v>
      </c>
      <c r="B80" s="206" t="str">
        <f>'t1'!B80</f>
        <v>SD0AI4</v>
      </c>
      <c r="C80" s="194">
        <f t="shared" si="19"/>
        <v>0</v>
      </c>
      <c r="D80" s="812">
        <f t="shared" si="20"/>
        <v>0</v>
      </c>
      <c r="E80" s="812">
        <f t="shared" si="21"/>
        <v>0</v>
      </c>
      <c r="F80" s="812">
        <f t="shared" si="22"/>
        <v>0</v>
      </c>
      <c r="G80" s="812">
        <f t="shared" si="22"/>
        <v>0</v>
      </c>
      <c r="H80" s="812">
        <f t="shared" si="23"/>
        <v>0</v>
      </c>
      <c r="I80" s="812">
        <f t="shared" si="24"/>
        <v>0</v>
      </c>
      <c r="J80" s="824">
        <f t="shared" si="25"/>
        <v>0</v>
      </c>
      <c r="K80" s="395">
        <f t="shared" si="14"/>
        <v>0</v>
      </c>
      <c r="L80" s="3">
        <f>'t1'!M80</f>
        <v>0</v>
      </c>
      <c r="M80" s="895" t="s">
        <v>507</v>
      </c>
      <c r="AA80" s="194"/>
      <c r="AB80" s="192"/>
      <c r="AC80" s="192"/>
      <c r="AD80" s="192"/>
      <c r="AE80" s="192"/>
      <c r="AF80" s="192"/>
      <c r="AG80" s="192"/>
      <c r="AH80" s="193"/>
      <c r="AI80" s="395">
        <f t="shared" si="15"/>
        <v>0</v>
      </c>
      <c r="AJ80" s="3">
        <f>'t1'!AK80</f>
        <v>0</v>
      </c>
      <c r="AM80" s="3" t="s">
        <v>462</v>
      </c>
      <c r="AN80" s="3" t="s">
        <v>462</v>
      </c>
      <c r="AO80" s="3" t="s">
        <v>1178</v>
      </c>
      <c r="AP80" s="952" t="str">
        <f t="shared" si="16"/>
        <v>OK</v>
      </c>
      <c r="AQ80" s="953" t="str">
        <f t="shared" si="17"/>
        <v>OK</v>
      </c>
      <c r="AR80" s="954" t="str">
        <f t="shared" si="18"/>
        <v xml:space="preserve"> </v>
      </c>
    </row>
    <row r="81" spans="1:44" ht="12" customHeight="1" thickBot="1" x14ac:dyDescent="0.25">
      <c r="A81" s="144" t="str">
        <f>'t1'!A81</f>
        <v>DIR. PROF.TECNICHE PREVENZ. T.DET.ART.15-SEPTIES DLGS 502/92</v>
      </c>
      <c r="B81" s="206" t="str">
        <f>'t1'!B81</f>
        <v>SD048E</v>
      </c>
      <c r="C81" s="194">
        <f t="shared" si="19"/>
        <v>0</v>
      </c>
      <c r="D81" s="812">
        <f t="shared" si="20"/>
        <v>0</v>
      </c>
      <c r="E81" s="812">
        <f t="shared" si="21"/>
        <v>0</v>
      </c>
      <c r="F81" s="812">
        <f t="shared" si="22"/>
        <v>0</v>
      </c>
      <c r="G81" s="812">
        <f t="shared" si="22"/>
        <v>0</v>
      </c>
      <c r="H81" s="812">
        <f t="shared" si="23"/>
        <v>0</v>
      </c>
      <c r="I81" s="812">
        <f t="shared" si="24"/>
        <v>0</v>
      </c>
      <c r="J81" s="824">
        <f t="shared" si="25"/>
        <v>0</v>
      </c>
      <c r="K81" s="395">
        <f t="shared" si="14"/>
        <v>0</v>
      </c>
      <c r="L81" s="3">
        <f>'t1'!M81</f>
        <v>0</v>
      </c>
      <c r="M81" s="895" t="s">
        <v>507</v>
      </c>
      <c r="AA81" s="194"/>
      <c r="AB81" s="192"/>
      <c r="AC81" s="192"/>
      <c r="AD81" s="192"/>
      <c r="AE81" s="192"/>
      <c r="AF81" s="192"/>
      <c r="AG81" s="192"/>
      <c r="AH81" s="193"/>
      <c r="AI81" s="395">
        <f t="shared" si="15"/>
        <v>0</v>
      </c>
      <c r="AJ81" s="3">
        <f>'t1'!AK81</f>
        <v>0</v>
      </c>
      <c r="AM81" s="3" t="s">
        <v>462</v>
      </c>
      <c r="AN81" s="3" t="s">
        <v>462</v>
      </c>
      <c r="AO81" s="3" t="s">
        <v>1178</v>
      </c>
      <c r="AP81" s="952" t="str">
        <f t="shared" si="16"/>
        <v>OK</v>
      </c>
      <c r="AQ81" s="953" t="str">
        <f t="shared" si="17"/>
        <v>OK</v>
      </c>
      <c r="AR81" s="954" t="str">
        <f t="shared" si="18"/>
        <v xml:space="preserve"> </v>
      </c>
    </row>
    <row r="82" spans="1:44" ht="12" customHeight="1" thickBot="1" x14ac:dyDescent="0.25">
      <c r="A82" s="144" t="str">
        <f>'t1'!A82</f>
        <v>AVVOCATO DIRIG. CON INCARICO DI STRUTTURA COMPLESSA</v>
      </c>
      <c r="B82" s="206" t="str">
        <f>'t1'!B82</f>
        <v>PD0010</v>
      </c>
      <c r="C82" s="194">
        <f t="shared" si="19"/>
        <v>0</v>
      </c>
      <c r="D82" s="812">
        <f t="shared" si="20"/>
        <v>0</v>
      </c>
      <c r="E82" s="812">
        <f t="shared" si="21"/>
        <v>0</v>
      </c>
      <c r="F82" s="812">
        <f t="shared" si="22"/>
        <v>0</v>
      </c>
      <c r="G82" s="812">
        <f t="shared" si="22"/>
        <v>0</v>
      </c>
      <c r="H82" s="812">
        <f t="shared" si="23"/>
        <v>0</v>
      </c>
      <c r="I82" s="812">
        <f t="shared" si="24"/>
        <v>0</v>
      </c>
      <c r="J82" s="824">
        <f t="shared" si="25"/>
        <v>0</v>
      </c>
      <c r="K82" s="395">
        <f t="shared" si="14"/>
        <v>0</v>
      </c>
      <c r="L82" s="3">
        <f>'t1'!M82</f>
        <v>0</v>
      </c>
      <c r="M82" s="895" t="s">
        <v>474</v>
      </c>
      <c r="AA82" s="194"/>
      <c r="AB82" s="192"/>
      <c r="AC82" s="192"/>
      <c r="AD82" s="192"/>
      <c r="AE82" s="192"/>
      <c r="AF82" s="192"/>
      <c r="AG82" s="192"/>
      <c r="AH82" s="193"/>
      <c r="AI82" s="395">
        <f t="shared" si="15"/>
        <v>0</v>
      </c>
      <c r="AJ82" s="3">
        <f>'t1'!AK82</f>
        <v>0</v>
      </c>
      <c r="AM82" s="3" t="s">
        <v>462</v>
      </c>
      <c r="AN82" s="3" t="s">
        <v>462</v>
      </c>
      <c r="AO82" s="3" t="s">
        <v>462</v>
      </c>
      <c r="AP82" s="952" t="str">
        <f t="shared" si="16"/>
        <v>OK</v>
      </c>
      <c r="AQ82" s="953" t="str">
        <f t="shared" si="17"/>
        <v>OK</v>
      </c>
      <c r="AR82" s="954" t="str">
        <f t="shared" si="18"/>
        <v xml:space="preserve"> </v>
      </c>
    </row>
    <row r="83" spans="1:44" ht="12" customHeight="1" thickBot="1" x14ac:dyDescent="0.25">
      <c r="A83" s="144" t="str">
        <f>'t1'!A83</f>
        <v>AVVOCATO DIRIG. CON INCARICO DI STRUTTURA SEMPLICE</v>
      </c>
      <c r="B83" s="206" t="str">
        <f>'t1'!B83</f>
        <v>PD0S09</v>
      </c>
      <c r="C83" s="194">
        <f t="shared" si="19"/>
        <v>0</v>
      </c>
      <c r="D83" s="812">
        <f t="shared" si="20"/>
        <v>0</v>
      </c>
      <c r="E83" s="812">
        <f t="shared" si="21"/>
        <v>0</v>
      </c>
      <c r="F83" s="812">
        <f t="shared" si="22"/>
        <v>0</v>
      </c>
      <c r="G83" s="812">
        <f t="shared" si="22"/>
        <v>0</v>
      </c>
      <c r="H83" s="812">
        <f t="shared" si="23"/>
        <v>0</v>
      </c>
      <c r="I83" s="812">
        <f t="shared" si="24"/>
        <v>0</v>
      </c>
      <c r="J83" s="824">
        <f t="shared" si="25"/>
        <v>0</v>
      </c>
      <c r="K83" s="395">
        <f t="shared" si="14"/>
        <v>0</v>
      </c>
      <c r="L83" s="3">
        <f>'t1'!M83</f>
        <v>0</v>
      </c>
      <c r="M83" s="895" t="s">
        <v>474</v>
      </c>
      <c r="AA83" s="194"/>
      <c r="AB83" s="192"/>
      <c r="AC83" s="192"/>
      <c r="AD83" s="192"/>
      <c r="AE83" s="192"/>
      <c r="AF83" s="192"/>
      <c r="AG83" s="192"/>
      <c r="AH83" s="193"/>
      <c r="AI83" s="395">
        <f t="shared" si="15"/>
        <v>0</v>
      </c>
      <c r="AJ83" s="3">
        <f>'t1'!AK83</f>
        <v>0</v>
      </c>
      <c r="AM83" s="3" t="s">
        <v>462</v>
      </c>
      <c r="AN83" s="3" t="s">
        <v>462</v>
      </c>
      <c r="AO83" s="3" t="s">
        <v>462</v>
      </c>
      <c r="AP83" s="952" t="str">
        <f t="shared" si="16"/>
        <v>OK</v>
      </c>
      <c r="AQ83" s="953" t="str">
        <f t="shared" si="17"/>
        <v>OK</v>
      </c>
      <c r="AR83" s="954" t="str">
        <f t="shared" si="18"/>
        <v xml:space="preserve"> </v>
      </c>
    </row>
    <row r="84" spans="1:44" ht="12" customHeight="1" thickBot="1" x14ac:dyDescent="0.25">
      <c r="A84" s="144" t="str">
        <f>'t1'!A84</f>
        <v>AVVOCATO DIRIG. CON ALTRI INCAR.PROF.LI</v>
      </c>
      <c r="B84" s="206" t="str">
        <f>'t1'!B84</f>
        <v>PD0A09</v>
      </c>
      <c r="C84" s="194">
        <f t="shared" si="19"/>
        <v>0</v>
      </c>
      <c r="D84" s="812">
        <f t="shared" si="20"/>
        <v>0</v>
      </c>
      <c r="E84" s="812">
        <f t="shared" si="21"/>
        <v>0</v>
      </c>
      <c r="F84" s="812">
        <f t="shared" si="22"/>
        <v>0</v>
      </c>
      <c r="G84" s="812">
        <f t="shared" si="22"/>
        <v>0</v>
      </c>
      <c r="H84" s="812">
        <f t="shared" si="23"/>
        <v>0</v>
      </c>
      <c r="I84" s="812">
        <f t="shared" si="24"/>
        <v>0</v>
      </c>
      <c r="J84" s="824">
        <f t="shared" si="25"/>
        <v>0</v>
      </c>
      <c r="K84" s="395">
        <f t="shared" si="14"/>
        <v>0</v>
      </c>
      <c r="L84" s="3">
        <f>'t1'!M84</f>
        <v>0</v>
      </c>
      <c r="M84" s="895" t="s">
        <v>474</v>
      </c>
      <c r="AA84" s="194"/>
      <c r="AB84" s="192"/>
      <c r="AC84" s="192"/>
      <c r="AD84" s="192"/>
      <c r="AE84" s="192"/>
      <c r="AF84" s="192"/>
      <c r="AG84" s="192"/>
      <c r="AH84" s="193"/>
      <c r="AI84" s="395">
        <f t="shared" si="15"/>
        <v>0</v>
      </c>
      <c r="AJ84" s="3">
        <f>'t1'!AK84</f>
        <v>0</v>
      </c>
      <c r="AM84" s="3" t="s">
        <v>462</v>
      </c>
      <c r="AN84" s="3" t="s">
        <v>462</v>
      </c>
      <c r="AO84" s="3" t="s">
        <v>462</v>
      </c>
      <c r="AP84" s="952" t="str">
        <f t="shared" si="16"/>
        <v>OK</v>
      </c>
      <c r="AQ84" s="953" t="str">
        <f t="shared" si="17"/>
        <v>OK</v>
      </c>
      <c r="AR84" s="954" t="str">
        <f t="shared" si="18"/>
        <v xml:space="preserve"> </v>
      </c>
    </row>
    <row r="85" spans="1:44" ht="12" customHeight="1" thickBot="1" x14ac:dyDescent="0.25">
      <c r="A85" s="144" t="str">
        <f>'t1'!A85</f>
        <v>AVVOCATO DIR. A T. DETERMINATO(ART. 15-SEPTIES DLGS. 502/92)</v>
      </c>
      <c r="B85" s="206" t="str">
        <f>'t1'!B85</f>
        <v>PD0605</v>
      </c>
      <c r="C85" s="194">
        <f t="shared" si="19"/>
        <v>0</v>
      </c>
      <c r="D85" s="812">
        <f t="shared" si="20"/>
        <v>0</v>
      </c>
      <c r="E85" s="812">
        <f t="shared" si="21"/>
        <v>0</v>
      </c>
      <c r="F85" s="812">
        <f t="shared" si="22"/>
        <v>0</v>
      </c>
      <c r="G85" s="812">
        <f t="shared" si="22"/>
        <v>0</v>
      </c>
      <c r="H85" s="812">
        <f t="shared" si="23"/>
        <v>0</v>
      </c>
      <c r="I85" s="812">
        <f t="shared" si="24"/>
        <v>0</v>
      </c>
      <c r="J85" s="824">
        <f t="shared" si="25"/>
        <v>0</v>
      </c>
      <c r="K85" s="395">
        <f t="shared" si="14"/>
        <v>0</v>
      </c>
      <c r="L85" s="3">
        <f>'t1'!M85</f>
        <v>0</v>
      </c>
      <c r="M85" s="895" t="s">
        <v>474</v>
      </c>
      <c r="AA85" s="194"/>
      <c r="AB85" s="192"/>
      <c r="AC85" s="192"/>
      <c r="AD85" s="192"/>
      <c r="AE85" s="192"/>
      <c r="AF85" s="192"/>
      <c r="AG85" s="192"/>
      <c r="AH85" s="193"/>
      <c r="AI85" s="395">
        <f t="shared" si="15"/>
        <v>0</v>
      </c>
      <c r="AJ85" s="3">
        <f>'t1'!AK85</f>
        <v>0</v>
      </c>
      <c r="AM85" s="3" t="s">
        <v>462</v>
      </c>
      <c r="AN85" s="3" t="s">
        <v>462</v>
      </c>
      <c r="AO85" s="3" t="s">
        <v>462</v>
      </c>
      <c r="AP85" s="952" t="str">
        <f t="shared" si="16"/>
        <v>OK</v>
      </c>
      <c r="AQ85" s="953" t="str">
        <f t="shared" si="17"/>
        <v>OK</v>
      </c>
      <c r="AR85" s="954" t="str">
        <f t="shared" si="18"/>
        <v xml:space="preserve"> </v>
      </c>
    </row>
    <row r="86" spans="1:44" ht="12" customHeight="1" thickBot="1" x14ac:dyDescent="0.25">
      <c r="A86" s="144" t="str">
        <f>'t1'!A86</f>
        <v>INGEGNERE DIRIG. CON INCARICO DI STRUTTURA COMPLESSA</v>
      </c>
      <c r="B86" s="206" t="str">
        <f>'t1'!B86</f>
        <v>PD0046</v>
      </c>
      <c r="C86" s="194">
        <f t="shared" si="19"/>
        <v>0</v>
      </c>
      <c r="D86" s="812">
        <f t="shared" si="20"/>
        <v>0</v>
      </c>
      <c r="E86" s="812">
        <f t="shared" si="21"/>
        <v>0</v>
      </c>
      <c r="F86" s="812">
        <f t="shared" si="22"/>
        <v>0</v>
      </c>
      <c r="G86" s="812">
        <f t="shared" si="22"/>
        <v>0</v>
      </c>
      <c r="H86" s="812">
        <f t="shared" si="23"/>
        <v>0</v>
      </c>
      <c r="I86" s="812">
        <f t="shared" si="24"/>
        <v>0</v>
      </c>
      <c r="J86" s="824">
        <f t="shared" si="25"/>
        <v>0</v>
      </c>
      <c r="K86" s="395">
        <f t="shared" si="14"/>
        <v>0</v>
      </c>
      <c r="L86" s="3">
        <f>'t1'!M86</f>
        <v>0</v>
      </c>
      <c r="M86" s="895" t="s">
        <v>474</v>
      </c>
      <c r="AA86" s="194"/>
      <c r="AB86" s="192"/>
      <c r="AC86" s="192"/>
      <c r="AD86" s="192"/>
      <c r="AE86" s="192"/>
      <c r="AF86" s="192"/>
      <c r="AG86" s="192"/>
      <c r="AH86" s="193"/>
      <c r="AI86" s="395">
        <f t="shared" si="15"/>
        <v>0</v>
      </c>
      <c r="AJ86" s="3">
        <f>'t1'!AK86</f>
        <v>0</v>
      </c>
      <c r="AM86" s="3" t="s">
        <v>462</v>
      </c>
      <c r="AN86" s="3" t="s">
        <v>462</v>
      </c>
      <c r="AO86" s="3" t="s">
        <v>462</v>
      </c>
      <c r="AP86" s="952" t="str">
        <f t="shared" si="16"/>
        <v>OK</v>
      </c>
      <c r="AQ86" s="953" t="str">
        <f t="shared" si="17"/>
        <v>OK</v>
      </c>
      <c r="AR86" s="954" t="str">
        <f t="shared" si="18"/>
        <v xml:space="preserve"> </v>
      </c>
    </row>
    <row r="87" spans="1:44" ht="12" customHeight="1" thickBot="1" x14ac:dyDescent="0.25">
      <c r="A87" s="144" t="str">
        <f>'t1'!A87</f>
        <v>INGEGNERE DIRIG. CON INCARICO DI STRUTTURA SEMPLICE</v>
      </c>
      <c r="B87" s="206" t="str">
        <f>'t1'!B87</f>
        <v>PD0S45</v>
      </c>
      <c r="C87" s="194">
        <f t="shared" si="19"/>
        <v>0</v>
      </c>
      <c r="D87" s="812">
        <f t="shared" si="20"/>
        <v>0</v>
      </c>
      <c r="E87" s="812">
        <f t="shared" si="21"/>
        <v>0</v>
      </c>
      <c r="F87" s="812">
        <f t="shared" si="22"/>
        <v>0</v>
      </c>
      <c r="G87" s="812">
        <f t="shared" si="22"/>
        <v>0</v>
      </c>
      <c r="H87" s="812">
        <f t="shared" si="23"/>
        <v>0</v>
      </c>
      <c r="I87" s="812">
        <f t="shared" si="24"/>
        <v>0</v>
      </c>
      <c r="J87" s="824">
        <f t="shared" si="25"/>
        <v>0</v>
      </c>
      <c r="K87" s="395">
        <f t="shared" si="14"/>
        <v>0</v>
      </c>
      <c r="L87" s="3">
        <f>'t1'!M87</f>
        <v>0</v>
      </c>
      <c r="M87" s="895" t="s">
        <v>474</v>
      </c>
      <c r="AA87" s="194"/>
      <c r="AB87" s="192"/>
      <c r="AC87" s="192"/>
      <c r="AD87" s="192"/>
      <c r="AE87" s="192"/>
      <c r="AF87" s="192"/>
      <c r="AG87" s="192"/>
      <c r="AH87" s="193"/>
      <c r="AI87" s="395">
        <f t="shared" si="15"/>
        <v>0</v>
      </c>
      <c r="AJ87" s="3">
        <f>'t1'!AK87</f>
        <v>0</v>
      </c>
      <c r="AM87" s="3" t="s">
        <v>462</v>
      </c>
      <c r="AN87" s="3" t="s">
        <v>462</v>
      </c>
      <c r="AO87" s="3" t="s">
        <v>462</v>
      </c>
      <c r="AP87" s="952" t="str">
        <f t="shared" si="16"/>
        <v>OK</v>
      </c>
      <c r="AQ87" s="953" t="str">
        <f t="shared" si="17"/>
        <v>OK</v>
      </c>
      <c r="AR87" s="954" t="str">
        <f t="shared" si="18"/>
        <v xml:space="preserve"> </v>
      </c>
    </row>
    <row r="88" spans="1:44" ht="12" customHeight="1" thickBot="1" x14ac:dyDescent="0.25">
      <c r="A88" s="144" t="str">
        <f>'t1'!A88</f>
        <v>INGEGNERE DIRIG. CON ALTRI INCAR.PROF.LI</v>
      </c>
      <c r="B88" s="206" t="str">
        <f>'t1'!B88</f>
        <v>PD0A45</v>
      </c>
      <c r="C88" s="194">
        <f t="shared" si="19"/>
        <v>0</v>
      </c>
      <c r="D88" s="812">
        <f t="shared" si="20"/>
        <v>0</v>
      </c>
      <c r="E88" s="812">
        <f t="shared" si="21"/>
        <v>0</v>
      </c>
      <c r="F88" s="812">
        <f t="shared" si="22"/>
        <v>0</v>
      </c>
      <c r="G88" s="812">
        <f t="shared" si="22"/>
        <v>0</v>
      </c>
      <c r="H88" s="812">
        <f t="shared" si="23"/>
        <v>0</v>
      </c>
      <c r="I88" s="812">
        <f t="shared" si="24"/>
        <v>0</v>
      </c>
      <c r="J88" s="824">
        <f t="shared" si="25"/>
        <v>0</v>
      </c>
      <c r="K88" s="395">
        <f t="shared" si="14"/>
        <v>0</v>
      </c>
      <c r="L88" s="3">
        <f>'t1'!M88</f>
        <v>0</v>
      </c>
      <c r="M88" s="895" t="s">
        <v>474</v>
      </c>
      <c r="AA88" s="194"/>
      <c r="AB88" s="192"/>
      <c r="AC88" s="192"/>
      <c r="AD88" s="192"/>
      <c r="AE88" s="192"/>
      <c r="AF88" s="192"/>
      <c r="AG88" s="192"/>
      <c r="AH88" s="193"/>
      <c r="AI88" s="395">
        <f t="shared" si="15"/>
        <v>0</v>
      </c>
      <c r="AJ88" s="3">
        <f>'t1'!AK88</f>
        <v>0</v>
      </c>
      <c r="AM88" s="3" t="s">
        <v>462</v>
      </c>
      <c r="AN88" s="3" t="s">
        <v>462</v>
      </c>
      <c r="AO88" s="3" t="s">
        <v>462</v>
      </c>
      <c r="AP88" s="952" t="str">
        <f t="shared" si="16"/>
        <v>OK</v>
      </c>
      <c r="AQ88" s="953" t="str">
        <f t="shared" si="17"/>
        <v>OK</v>
      </c>
      <c r="AR88" s="954" t="str">
        <f t="shared" si="18"/>
        <v xml:space="preserve"> </v>
      </c>
    </row>
    <row r="89" spans="1:44" ht="12" customHeight="1" thickBot="1" x14ac:dyDescent="0.25">
      <c r="A89" s="144" t="str">
        <f>'t1'!A89</f>
        <v>INGEGNERE DIR. A T. DETERMINATO(ART.15-SEPTIES DLGS. 502/92)</v>
      </c>
      <c r="B89" s="206" t="str">
        <f>'t1'!B89</f>
        <v>PD0606</v>
      </c>
      <c r="C89" s="194">
        <f t="shared" si="19"/>
        <v>0</v>
      </c>
      <c r="D89" s="812">
        <f t="shared" si="20"/>
        <v>0</v>
      </c>
      <c r="E89" s="812">
        <f t="shared" si="21"/>
        <v>0</v>
      </c>
      <c r="F89" s="812">
        <f t="shared" si="22"/>
        <v>0</v>
      </c>
      <c r="G89" s="812">
        <f t="shared" si="22"/>
        <v>0</v>
      </c>
      <c r="H89" s="812">
        <f t="shared" si="23"/>
        <v>0</v>
      </c>
      <c r="I89" s="812">
        <f t="shared" si="24"/>
        <v>0</v>
      </c>
      <c r="J89" s="824">
        <f t="shared" si="25"/>
        <v>0</v>
      </c>
      <c r="K89" s="395">
        <f t="shared" si="14"/>
        <v>0</v>
      </c>
      <c r="L89" s="3">
        <f>'t1'!M89</f>
        <v>0</v>
      </c>
      <c r="M89" s="895" t="s">
        <v>474</v>
      </c>
      <c r="AA89" s="194"/>
      <c r="AB89" s="192"/>
      <c r="AC89" s="192"/>
      <c r="AD89" s="192"/>
      <c r="AE89" s="192"/>
      <c r="AF89" s="192"/>
      <c r="AG89" s="192"/>
      <c r="AH89" s="193"/>
      <c r="AI89" s="395">
        <f t="shared" si="15"/>
        <v>0</v>
      </c>
      <c r="AJ89" s="3">
        <f>'t1'!AK89</f>
        <v>0</v>
      </c>
      <c r="AM89" s="3" t="s">
        <v>462</v>
      </c>
      <c r="AN89" s="3" t="s">
        <v>462</v>
      </c>
      <c r="AO89" s="3" t="s">
        <v>462</v>
      </c>
      <c r="AP89" s="952" t="str">
        <f t="shared" si="16"/>
        <v>OK</v>
      </c>
      <c r="AQ89" s="953" t="str">
        <f t="shared" si="17"/>
        <v>OK</v>
      </c>
      <c r="AR89" s="954" t="str">
        <f t="shared" si="18"/>
        <v xml:space="preserve"> </v>
      </c>
    </row>
    <row r="90" spans="1:44" ht="12" customHeight="1" thickBot="1" x14ac:dyDescent="0.25">
      <c r="A90" s="144" t="str">
        <f>'t1'!A90</f>
        <v>ARCHITETTI DIRIG. CON INCARICO DI STRUTTURA COMPLESSA</v>
      </c>
      <c r="B90" s="206" t="str">
        <f>'t1'!B90</f>
        <v>PD0004</v>
      </c>
      <c r="C90" s="194">
        <f t="shared" si="19"/>
        <v>0</v>
      </c>
      <c r="D90" s="812">
        <f t="shared" si="20"/>
        <v>0</v>
      </c>
      <c r="E90" s="812">
        <f t="shared" si="21"/>
        <v>0</v>
      </c>
      <c r="F90" s="812">
        <f t="shared" si="22"/>
        <v>0</v>
      </c>
      <c r="G90" s="812">
        <f t="shared" si="22"/>
        <v>0</v>
      </c>
      <c r="H90" s="812">
        <f t="shared" si="23"/>
        <v>0</v>
      </c>
      <c r="I90" s="812">
        <f t="shared" si="24"/>
        <v>0</v>
      </c>
      <c r="J90" s="824">
        <f t="shared" si="25"/>
        <v>0</v>
      </c>
      <c r="K90" s="395">
        <f t="shared" si="14"/>
        <v>0</v>
      </c>
      <c r="L90" s="3">
        <f>'t1'!M90</f>
        <v>0</v>
      </c>
      <c r="M90" s="895" t="s">
        <v>474</v>
      </c>
      <c r="AA90" s="194"/>
      <c r="AB90" s="192"/>
      <c r="AC90" s="192"/>
      <c r="AD90" s="192"/>
      <c r="AE90" s="192"/>
      <c r="AF90" s="192"/>
      <c r="AG90" s="192"/>
      <c r="AH90" s="193"/>
      <c r="AI90" s="395">
        <f t="shared" si="15"/>
        <v>0</v>
      </c>
      <c r="AJ90" s="3">
        <f>'t1'!AK90</f>
        <v>0</v>
      </c>
      <c r="AM90" s="3" t="s">
        <v>462</v>
      </c>
      <c r="AN90" s="3" t="s">
        <v>462</v>
      </c>
      <c r="AO90" s="3" t="s">
        <v>462</v>
      </c>
      <c r="AP90" s="952" t="str">
        <f t="shared" si="16"/>
        <v>OK</v>
      </c>
      <c r="AQ90" s="953" t="str">
        <f t="shared" si="17"/>
        <v>OK</v>
      </c>
      <c r="AR90" s="954" t="str">
        <f t="shared" si="18"/>
        <v xml:space="preserve"> </v>
      </c>
    </row>
    <row r="91" spans="1:44" ht="12" customHeight="1" thickBot="1" x14ac:dyDescent="0.25">
      <c r="A91" s="144" t="str">
        <f>'t1'!A91</f>
        <v>ARCHITETTI DIRIG. CON INCARICO DI STRUTTURA SEMPLICE</v>
      </c>
      <c r="B91" s="206" t="str">
        <f>'t1'!B91</f>
        <v>PD0S03</v>
      </c>
      <c r="C91" s="194">
        <f t="shared" si="19"/>
        <v>0</v>
      </c>
      <c r="D91" s="812">
        <f t="shared" si="20"/>
        <v>0</v>
      </c>
      <c r="E91" s="812">
        <f t="shared" si="21"/>
        <v>0</v>
      </c>
      <c r="F91" s="812">
        <f t="shared" si="22"/>
        <v>0</v>
      </c>
      <c r="G91" s="812">
        <f t="shared" si="22"/>
        <v>0</v>
      </c>
      <c r="H91" s="812">
        <f t="shared" si="23"/>
        <v>0</v>
      </c>
      <c r="I91" s="812">
        <f t="shared" si="24"/>
        <v>0</v>
      </c>
      <c r="J91" s="824">
        <f t="shared" si="25"/>
        <v>0</v>
      </c>
      <c r="K91" s="395">
        <f t="shared" si="14"/>
        <v>0</v>
      </c>
      <c r="L91" s="3">
        <f>'t1'!M91</f>
        <v>0</v>
      </c>
      <c r="M91" s="895" t="s">
        <v>474</v>
      </c>
      <c r="AA91" s="194"/>
      <c r="AB91" s="192"/>
      <c r="AC91" s="192"/>
      <c r="AD91" s="192"/>
      <c r="AE91" s="192"/>
      <c r="AF91" s="192"/>
      <c r="AG91" s="192"/>
      <c r="AH91" s="193"/>
      <c r="AI91" s="395">
        <f t="shared" si="15"/>
        <v>0</v>
      </c>
      <c r="AJ91" s="3">
        <f>'t1'!AK91</f>
        <v>0</v>
      </c>
      <c r="AM91" s="3" t="s">
        <v>462</v>
      </c>
      <c r="AN91" s="3" t="s">
        <v>462</v>
      </c>
      <c r="AO91" s="3" t="s">
        <v>462</v>
      </c>
      <c r="AP91" s="952" t="str">
        <f t="shared" si="16"/>
        <v>OK</v>
      </c>
      <c r="AQ91" s="953" t="str">
        <f t="shared" si="17"/>
        <v>OK</v>
      </c>
      <c r="AR91" s="954" t="str">
        <f t="shared" si="18"/>
        <v xml:space="preserve"> </v>
      </c>
    </row>
    <row r="92" spans="1:44" ht="12" customHeight="1" thickBot="1" x14ac:dyDescent="0.25">
      <c r="A92" s="144" t="str">
        <f>'t1'!A92</f>
        <v>ARCHITETTI DIRIG. CON ALTRI INCAR.PROF.LI</v>
      </c>
      <c r="B92" s="206" t="str">
        <f>'t1'!B92</f>
        <v>PD0A03</v>
      </c>
      <c r="C92" s="194">
        <f t="shared" si="19"/>
        <v>0</v>
      </c>
      <c r="D92" s="812">
        <f t="shared" si="20"/>
        <v>0</v>
      </c>
      <c r="E92" s="812">
        <f t="shared" si="21"/>
        <v>0</v>
      </c>
      <c r="F92" s="812">
        <f t="shared" si="22"/>
        <v>0</v>
      </c>
      <c r="G92" s="812">
        <f t="shared" si="22"/>
        <v>0</v>
      </c>
      <c r="H92" s="812">
        <f t="shared" si="23"/>
        <v>0</v>
      </c>
      <c r="I92" s="812">
        <f t="shared" si="24"/>
        <v>0</v>
      </c>
      <c r="J92" s="824">
        <f t="shared" si="25"/>
        <v>0</v>
      </c>
      <c r="K92" s="395">
        <f t="shared" si="14"/>
        <v>0</v>
      </c>
      <c r="L92" s="3">
        <f>'t1'!M92</f>
        <v>0</v>
      </c>
      <c r="M92" s="895" t="s">
        <v>474</v>
      </c>
      <c r="AA92" s="194"/>
      <c r="AB92" s="192"/>
      <c r="AC92" s="192"/>
      <c r="AD92" s="192"/>
      <c r="AE92" s="192"/>
      <c r="AF92" s="192"/>
      <c r="AG92" s="192"/>
      <c r="AH92" s="193"/>
      <c r="AI92" s="395">
        <f t="shared" si="15"/>
        <v>0</v>
      </c>
      <c r="AJ92" s="3">
        <f>'t1'!AK92</f>
        <v>0</v>
      </c>
      <c r="AM92" s="3" t="s">
        <v>462</v>
      </c>
      <c r="AN92" s="3" t="s">
        <v>462</v>
      </c>
      <c r="AO92" s="3" t="s">
        <v>462</v>
      </c>
      <c r="AP92" s="952" t="str">
        <f t="shared" si="16"/>
        <v>OK</v>
      </c>
      <c r="AQ92" s="953" t="str">
        <f t="shared" si="17"/>
        <v>OK</v>
      </c>
      <c r="AR92" s="954" t="str">
        <f t="shared" si="18"/>
        <v xml:space="preserve"> </v>
      </c>
    </row>
    <row r="93" spans="1:44" ht="12" customHeight="1" thickBot="1" x14ac:dyDescent="0.25">
      <c r="A93" s="144" t="str">
        <f>'t1'!A93</f>
        <v>ARCHITETTI DIR. A T.DETERMINATO(ART. 15-SEPTIES DLGS.502/92)</v>
      </c>
      <c r="B93" s="206" t="str">
        <f>'t1'!B93</f>
        <v>PD0607</v>
      </c>
      <c r="C93" s="194">
        <f t="shared" si="19"/>
        <v>0</v>
      </c>
      <c r="D93" s="812">
        <f t="shared" si="20"/>
        <v>0</v>
      </c>
      <c r="E93" s="812">
        <f t="shared" si="21"/>
        <v>0</v>
      </c>
      <c r="F93" s="812">
        <f t="shared" si="22"/>
        <v>0</v>
      </c>
      <c r="G93" s="812">
        <f t="shared" si="22"/>
        <v>0</v>
      </c>
      <c r="H93" s="812">
        <f t="shared" si="23"/>
        <v>0</v>
      </c>
      <c r="I93" s="812">
        <f t="shared" si="24"/>
        <v>0</v>
      </c>
      <c r="J93" s="824">
        <f t="shared" si="25"/>
        <v>0</v>
      </c>
      <c r="K93" s="395">
        <f t="shared" si="14"/>
        <v>0</v>
      </c>
      <c r="L93" s="3">
        <f>'t1'!M93</f>
        <v>0</v>
      </c>
      <c r="M93" s="895" t="s">
        <v>474</v>
      </c>
      <c r="AA93" s="194"/>
      <c r="AB93" s="192"/>
      <c r="AC93" s="192"/>
      <c r="AD93" s="192"/>
      <c r="AE93" s="192"/>
      <c r="AF93" s="192"/>
      <c r="AG93" s="192"/>
      <c r="AH93" s="193"/>
      <c r="AI93" s="395">
        <f t="shared" si="15"/>
        <v>0</v>
      </c>
      <c r="AJ93" s="3">
        <f>'t1'!AK93</f>
        <v>0</v>
      </c>
      <c r="AM93" s="3" t="s">
        <v>462</v>
      </c>
      <c r="AN93" s="3" t="s">
        <v>462</v>
      </c>
      <c r="AO93" s="3" t="s">
        <v>462</v>
      </c>
      <c r="AP93" s="952" t="str">
        <f t="shared" si="16"/>
        <v>OK</v>
      </c>
      <c r="AQ93" s="953" t="str">
        <f t="shared" si="17"/>
        <v>OK</v>
      </c>
      <c r="AR93" s="954" t="str">
        <f t="shared" si="18"/>
        <v xml:space="preserve"> </v>
      </c>
    </row>
    <row r="94" spans="1:44" ht="12" customHeight="1" thickBot="1" x14ac:dyDescent="0.25">
      <c r="A94" s="144" t="str">
        <f>'t1'!A94</f>
        <v>GEOLOGI DIRIG. CON INCARICO DI STRUTTURA COMPLESSA</v>
      </c>
      <c r="B94" s="206" t="str">
        <f>'t1'!B94</f>
        <v>PD0044</v>
      </c>
      <c r="C94" s="194">
        <f t="shared" si="19"/>
        <v>0</v>
      </c>
      <c r="D94" s="812">
        <f t="shared" si="20"/>
        <v>0</v>
      </c>
      <c r="E94" s="812">
        <f t="shared" si="21"/>
        <v>0</v>
      </c>
      <c r="F94" s="812">
        <f t="shared" si="22"/>
        <v>0</v>
      </c>
      <c r="G94" s="812">
        <f t="shared" si="22"/>
        <v>0</v>
      </c>
      <c r="H94" s="812">
        <f t="shared" si="23"/>
        <v>0</v>
      </c>
      <c r="I94" s="812">
        <f t="shared" si="24"/>
        <v>0</v>
      </c>
      <c r="J94" s="824">
        <f t="shared" si="25"/>
        <v>0</v>
      </c>
      <c r="K94" s="395">
        <f t="shared" si="14"/>
        <v>0</v>
      </c>
      <c r="L94" s="3">
        <f>'t1'!M94</f>
        <v>0</v>
      </c>
      <c r="M94" s="895" t="s">
        <v>474</v>
      </c>
      <c r="AA94" s="194"/>
      <c r="AB94" s="192"/>
      <c r="AC94" s="192"/>
      <c r="AD94" s="192"/>
      <c r="AE94" s="192"/>
      <c r="AF94" s="192"/>
      <c r="AG94" s="192"/>
      <c r="AH94" s="193"/>
      <c r="AI94" s="395">
        <f t="shared" si="15"/>
        <v>0</v>
      </c>
      <c r="AJ94" s="3">
        <f>'t1'!AK94</f>
        <v>0</v>
      </c>
      <c r="AM94" s="3" t="s">
        <v>462</v>
      </c>
      <c r="AN94" s="3" t="s">
        <v>462</v>
      </c>
      <c r="AO94" s="3" t="s">
        <v>462</v>
      </c>
      <c r="AP94" s="952" t="str">
        <f t="shared" si="16"/>
        <v>OK</v>
      </c>
      <c r="AQ94" s="953" t="str">
        <f t="shared" si="17"/>
        <v>OK</v>
      </c>
      <c r="AR94" s="954" t="str">
        <f t="shared" si="18"/>
        <v xml:space="preserve"> </v>
      </c>
    </row>
    <row r="95" spans="1:44" ht="12" customHeight="1" thickBot="1" x14ac:dyDescent="0.25">
      <c r="A95" s="144" t="str">
        <f>'t1'!A95</f>
        <v>GEOLOGI DIRIG. CON INCARICO DI STRUTTURA SEMPLICE</v>
      </c>
      <c r="B95" s="206" t="str">
        <f>'t1'!B95</f>
        <v>PD0S43</v>
      </c>
      <c r="C95" s="194">
        <f t="shared" si="19"/>
        <v>0</v>
      </c>
      <c r="D95" s="812">
        <f t="shared" si="20"/>
        <v>0</v>
      </c>
      <c r="E95" s="812">
        <f t="shared" si="21"/>
        <v>0</v>
      </c>
      <c r="F95" s="812">
        <f t="shared" si="22"/>
        <v>0</v>
      </c>
      <c r="G95" s="812">
        <f t="shared" si="22"/>
        <v>0</v>
      </c>
      <c r="H95" s="812">
        <f t="shared" si="23"/>
        <v>0</v>
      </c>
      <c r="I95" s="812">
        <f t="shared" si="24"/>
        <v>0</v>
      </c>
      <c r="J95" s="824">
        <f t="shared" si="25"/>
        <v>0</v>
      </c>
      <c r="K95" s="395">
        <f t="shared" si="14"/>
        <v>0</v>
      </c>
      <c r="L95" s="3">
        <f>'t1'!M95</f>
        <v>0</v>
      </c>
      <c r="M95" s="895" t="s">
        <v>474</v>
      </c>
      <c r="AA95" s="194"/>
      <c r="AB95" s="192"/>
      <c r="AC95" s="192"/>
      <c r="AD95" s="192"/>
      <c r="AE95" s="192"/>
      <c r="AF95" s="192"/>
      <c r="AG95" s="192"/>
      <c r="AH95" s="193"/>
      <c r="AI95" s="395">
        <f t="shared" si="15"/>
        <v>0</v>
      </c>
      <c r="AJ95" s="3">
        <f>'t1'!AK95</f>
        <v>0</v>
      </c>
      <c r="AM95" s="3" t="s">
        <v>462</v>
      </c>
      <c r="AN95" s="3" t="s">
        <v>462</v>
      </c>
      <c r="AO95" s="3" t="s">
        <v>462</v>
      </c>
      <c r="AP95" s="952" t="str">
        <f t="shared" si="16"/>
        <v>OK</v>
      </c>
      <c r="AQ95" s="953" t="str">
        <f t="shared" si="17"/>
        <v>OK</v>
      </c>
      <c r="AR95" s="954" t="str">
        <f t="shared" si="18"/>
        <v xml:space="preserve"> </v>
      </c>
    </row>
    <row r="96" spans="1:44" ht="12" customHeight="1" thickBot="1" x14ac:dyDescent="0.25">
      <c r="A96" s="144" t="str">
        <f>'t1'!A96</f>
        <v>GEOLOGI DIRIG. CON ALTRI INCAR.PROF.LI</v>
      </c>
      <c r="B96" s="206" t="str">
        <f>'t1'!B96</f>
        <v>PD0A43</v>
      </c>
      <c r="C96" s="194">
        <f t="shared" si="19"/>
        <v>0</v>
      </c>
      <c r="D96" s="812">
        <f t="shared" si="20"/>
        <v>0</v>
      </c>
      <c r="E96" s="812">
        <f t="shared" si="21"/>
        <v>0</v>
      </c>
      <c r="F96" s="812">
        <f t="shared" si="22"/>
        <v>0</v>
      </c>
      <c r="G96" s="812">
        <f t="shared" si="22"/>
        <v>0</v>
      </c>
      <c r="H96" s="812">
        <f t="shared" si="23"/>
        <v>0</v>
      </c>
      <c r="I96" s="812">
        <f t="shared" si="24"/>
        <v>0</v>
      </c>
      <c r="J96" s="824">
        <f t="shared" si="25"/>
        <v>0</v>
      </c>
      <c r="K96" s="395">
        <f t="shared" si="14"/>
        <v>0</v>
      </c>
      <c r="L96" s="3">
        <f>'t1'!M96</f>
        <v>0</v>
      </c>
      <c r="M96" s="895" t="s">
        <v>474</v>
      </c>
      <c r="AA96" s="194"/>
      <c r="AB96" s="192"/>
      <c r="AC96" s="192"/>
      <c r="AD96" s="192"/>
      <c r="AE96" s="192"/>
      <c r="AF96" s="192"/>
      <c r="AG96" s="192"/>
      <c r="AH96" s="193"/>
      <c r="AI96" s="395">
        <f t="shared" si="15"/>
        <v>0</v>
      </c>
      <c r="AJ96" s="3">
        <f>'t1'!AK96</f>
        <v>0</v>
      </c>
      <c r="AM96" s="3" t="s">
        <v>462</v>
      </c>
      <c r="AN96" s="3" t="s">
        <v>462</v>
      </c>
      <c r="AO96" s="3" t="s">
        <v>462</v>
      </c>
      <c r="AP96" s="952" t="str">
        <f t="shared" si="16"/>
        <v>OK</v>
      </c>
      <c r="AQ96" s="953" t="str">
        <f t="shared" si="17"/>
        <v>OK</v>
      </c>
      <c r="AR96" s="954" t="str">
        <f t="shared" si="18"/>
        <v xml:space="preserve"> </v>
      </c>
    </row>
    <row r="97" spans="1:44" ht="12" customHeight="1" thickBot="1" x14ac:dyDescent="0.25">
      <c r="A97" s="144" t="str">
        <f>'t1'!A97</f>
        <v>GEOLOGI  DIR. A T. DETERMINATO(ART. 15-SEPTIES DLGS. 502/92)</v>
      </c>
      <c r="B97" s="206" t="str">
        <f>'t1'!B97</f>
        <v>PD0608</v>
      </c>
      <c r="C97" s="194">
        <f t="shared" si="19"/>
        <v>0</v>
      </c>
      <c r="D97" s="812">
        <f t="shared" si="20"/>
        <v>0</v>
      </c>
      <c r="E97" s="812">
        <f t="shared" si="21"/>
        <v>0</v>
      </c>
      <c r="F97" s="812">
        <f t="shared" si="22"/>
        <v>0</v>
      </c>
      <c r="G97" s="812">
        <f t="shared" si="22"/>
        <v>0</v>
      </c>
      <c r="H97" s="812">
        <f t="shared" si="23"/>
        <v>0</v>
      </c>
      <c r="I97" s="812">
        <f t="shared" si="24"/>
        <v>0</v>
      </c>
      <c r="J97" s="824">
        <f t="shared" si="25"/>
        <v>0</v>
      </c>
      <c r="K97" s="395">
        <f t="shared" si="14"/>
        <v>0</v>
      </c>
      <c r="L97" s="3">
        <f>'t1'!M97</f>
        <v>0</v>
      </c>
      <c r="M97" s="895" t="s">
        <v>474</v>
      </c>
      <c r="AA97" s="194"/>
      <c r="AB97" s="192"/>
      <c r="AC97" s="192"/>
      <c r="AD97" s="192"/>
      <c r="AE97" s="192"/>
      <c r="AF97" s="192"/>
      <c r="AG97" s="192"/>
      <c r="AH97" s="193"/>
      <c r="AI97" s="395">
        <f t="shared" si="15"/>
        <v>0</v>
      </c>
      <c r="AJ97" s="3">
        <f>'t1'!AK97</f>
        <v>0</v>
      </c>
      <c r="AM97" s="3" t="s">
        <v>462</v>
      </c>
      <c r="AN97" s="3" t="s">
        <v>462</v>
      </c>
      <c r="AO97" s="3" t="s">
        <v>462</v>
      </c>
      <c r="AP97" s="952" t="str">
        <f t="shared" si="16"/>
        <v>OK</v>
      </c>
      <c r="AQ97" s="953" t="str">
        <f t="shared" si="17"/>
        <v>OK</v>
      </c>
      <c r="AR97" s="954" t="str">
        <f t="shared" si="18"/>
        <v xml:space="preserve"> </v>
      </c>
    </row>
    <row r="98" spans="1:44" ht="12" customHeight="1" thickBot="1" x14ac:dyDescent="0.25">
      <c r="A98" s="144" t="str">
        <f>'t1'!A98</f>
        <v>ANALISTI DIRIG. CON INCARICO DI STRUTTURA COMPLESSA</v>
      </c>
      <c r="B98" s="206" t="str">
        <f>'t1'!B98</f>
        <v>TD0002</v>
      </c>
      <c r="C98" s="194">
        <f t="shared" si="19"/>
        <v>0</v>
      </c>
      <c r="D98" s="812">
        <f t="shared" si="20"/>
        <v>0</v>
      </c>
      <c r="E98" s="812">
        <f t="shared" si="21"/>
        <v>0</v>
      </c>
      <c r="F98" s="812">
        <f t="shared" si="22"/>
        <v>0</v>
      </c>
      <c r="G98" s="812">
        <f t="shared" si="22"/>
        <v>0</v>
      </c>
      <c r="H98" s="812">
        <f t="shared" si="23"/>
        <v>0</v>
      </c>
      <c r="I98" s="812">
        <f t="shared" si="24"/>
        <v>0</v>
      </c>
      <c r="J98" s="824">
        <f t="shared" si="25"/>
        <v>0</v>
      </c>
      <c r="K98" s="395">
        <f t="shared" si="14"/>
        <v>0</v>
      </c>
      <c r="L98" s="3">
        <f>'t1'!M98</f>
        <v>0</v>
      </c>
      <c r="M98" s="895" t="s">
        <v>474</v>
      </c>
      <c r="AA98" s="194"/>
      <c r="AB98" s="192"/>
      <c r="AC98" s="192"/>
      <c r="AD98" s="192"/>
      <c r="AE98" s="192"/>
      <c r="AF98" s="192"/>
      <c r="AG98" s="192"/>
      <c r="AH98" s="193"/>
      <c r="AI98" s="395">
        <f t="shared" si="15"/>
        <v>0</v>
      </c>
      <c r="AJ98" s="3">
        <f>'t1'!AK98</f>
        <v>0</v>
      </c>
      <c r="AM98" s="3" t="s">
        <v>462</v>
      </c>
      <c r="AN98" s="3" t="s">
        <v>462</v>
      </c>
      <c r="AO98" s="3" t="s">
        <v>462</v>
      </c>
      <c r="AP98" s="952" t="str">
        <f t="shared" si="16"/>
        <v>OK</v>
      </c>
      <c r="AQ98" s="953" t="str">
        <f t="shared" si="17"/>
        <v>OK</v>
      </c>
      <c r="AR98" s="954" t="str">
        <f t="shared" si="18"/>
        <v xml:space="preserve"> </v>
      </c>
    </row>
    <row r="99" spans="1:44" ht="12" customHeight="1" thickBot="1" x14ac:dyDescent="0.25">
      <c r="A99" s="144" t="str">
        <f>'t1'!A99</f>
        <v>ANALISTI DIRIG. CON INCARICO DI STRUTTURA SEMPLICE</v>
      </c>
      <c r="B99" s="206" t="str">
        <f>'t1'!B99</f>
        <v>TD0S01</v>
      </c>
      <c r="C99" s="194">
        <f t="shared" si="19"/>
        <v>0</v>
      </c>
      <c r="D99" s="812">
        <f t="shared" si="20"/>
        <v>0</v>
      </c>
      <c r="E99" s="812">
        <f t="shared" si="21"/>
        <v>0</v>
      </c>
      <c r="F99" s="812">
        <f t="shared" si="22"/>
        <v>0</v>
      </c>
      <c r="G99" s="812">
        <f t="shared" si="22"/>
        <v>0</v>
      </c>
      <c r="H99" s="812">
        <f t="shared" si="23"/>
        <v>0</v>
      </c>
      <c r="I99" s="812">
        <f t="shared" si="24"/>
        <v>0</v>
      </c>
      <c r="J99" s="824">
        <f t="shared" si="25"/>
        <v>0</v>
      </c>
      <c r="K99" s="395">
        <f t="shared" si="14"/>
        <v>0</v>
      </c>
      <c r="L99" s="3">
        <f>'t1'!M99</f>
        <v>0</v>
      </c>
      <c r="M99" s="895" t="s">
        <v>507</v>
      </c>
      <c r="AA99" s="194"/>
      <c r="AB99" s="192"/>
      <c r="AC99" s="192"/>
      <c r="AD99" s="192"/>
      <c r="AE99" s="192"/>
      <c r="AF99" s="192"/>
      <c r="AG99" s="192"/>
      <c r="AH99" s="193"/>
      <c r="AI99" s="395">
        <f t="shared" si="15"/>
        <v>0</v>
      </c>
      <c r="AJ99" s="3">
        <f>'t1'!AK99</f>
        <v>0</v>
      </c>
      <c r="AM99" s="3" t="s">
        <v>462</v>
      </c>
      <c r="AN99" s="3" t="s">
        <v>462</v>
      </c>
      <c r="AO99" s="3" t="s">
        <v>1178</v>
      </c>
      <c r="AP99" s="952" t="str">
        <f t="shared" si="16"/>
        <v>OK</v>
      </c>
      <c r="AQ99" s="953" t="str">
        <f t="shared" si="17"/>
        <v>OK</v>
      </c>
      <c r="AR99" s="954" t="str">
        <f t="shared" si="18"/>
        <v xml:space="preserve"> </v>
      </c>
    </row>
    <row r="100" spans="1:44" ht="12" customHeight="1" thickBot="1" x14ac:dyDescent="0.25">
      <c r="A100" s="144" t="str">
        <f>'t1'!A100</f>
        <v>ANALISTI DIRIG. CON ALTRI INCAR.PROF.LI</v>
      </c>
      <c r="B100" s="206" t="str">
        <f>'t1'!B100</f>
        <v>TD0A01</v>
      </c>
      <c r="C100" s="194">
        <f t="shared" si="19"/>
        <v>0</v>
      </c>
      <c r="D100" s="812">
        <f t="shared" si="20"/>
        <v>0</v>
      </c>
      <c r="E100" s="812">
        <f t="shared" si="21"/>
        <v>0</v>
      </c>
      <c r="F100" s="812">
        <f t="shared" si="22"/>
        <v>0</v>
      </c>
      <c r="G100" s="812">
        <f t="shared" si="22"/>
        <v>0</v>
      </c>
      <c r="H100" s="812">
        <f t="shared" si="23"/>
        <v>0</v>
      </c>
      <c r="I100" s="812">
        <f t="shared" si="24"/>
        <v>0</v>
      </c>
      <c r="J100" s="824">
        <f t="shared" si="25"/>
        <v>0</v>
      </c>
      <c r="K100" s="395">
        <f t="shared" si="14"/>
        <v>0</v>
      </c>
      <c r="L100" s="3">
        <f>'t1'!M100</f>
        <v>0</v>
      </c>
      <c r="M100" s="895" t="s">
        <v>507</v>
      </c>
      <c r="AA100" s="194"/>
      <c r="AB100" s="192"/>
      <c r="AC100" s="192"/>
      <c r="AD100" s="192"/>
      <c r="AE100" s="192"/>
      <c r="AF100" s="192"/>
      <c r="AG100" s="192"/>
      <c r="AH100" s="193"/>
      <c r="AI100" s="395">
        <f t="shared" si="15"/>
        <v>0</v>
      </c>
      <c r="AJ100" s="3">
        <f>'t1'!AK100</f>
        <v>0</v>
      </c>
      <c r="AM100" s="3" t="s">
        <v>462</v>
      </c>
      <c r="AN100" s="3" t="s">
        <v>462</v>
      </c>
      <c r="AO100" s="3" t="s">
        <v>1178</v>
      </c>
      <c r="AP100" s="952" t="str">
        <f t="shared" si="16"/>
        <v>OK</v>
      </c>
      <c r="AQ100" s="953" t="str">
        <f t="shared" si="17"/>
        <v>OK</v>
      </c>
      <c r="AR100" s="954" t="str">
        <f t="shared" si="18"/>
        <v xml:space="preserve"> </v>
      </c>
    </row>
    <row r="101" spans="1:44" ht="12" customHeight="1" thickBot="1" x14ac:dyDescent="0.25">
      <c r="A101" s="144" t="str">
        <f>'t1'!A101</f>
        <v>ANALISTI DIR. A T. DETERMINATO(ART. 15-SEPTIES DLGS. 502/92)</v>
      </c>
      <c r="B101" s="206" t="str">
        <f>'t1'!B101</f>
        <v>TD0609</v>
      </c>
      <c r="C101" s="194">
        <f t="shared" si="19"/>
        <v>0</v>
      </c>
      <c r="D101" s="812">
        <f t="shared" si="20"/>
        <v>0</v>
      </c>
      <c r="E101" s="812">
        <f t="shared" si="21"/>
        <v>0</v>
      </c>
      <c r="F101" s="812">
        <f t="shared" si="22"/>
        <v>0</v>
      </c>
      <c r="G101" s="812">
        <f t="shared" si="22"/>
        <v>0</v>
      </c>
      <c r="H101" s="812">
        <f t="shared" si="23"/>
        <v>0</v>
      </c>
      <c r="I101" s="812">
        <f t="shared" si="24"/>
        <v>0</v>
      </c>
      <c r="J101" s="824">
        <f t="shared" si="25"/>
        <v>0</v>
      </c>
      <c r="K101" s="395">
        <f t="shared" si="14"/>
        <v>0</v>
      </c>
      <c r="L101" s="3">
        <f>'t1'!M101</f>
        <v>0</v>
      </c>
      <c r="M101" s="895" t="s">
        <v>507</v>
      </c>
      <c r="AA101" s="194"/>
      <c r="AB101" s="192"/>
      <c r="AC101" s="192"/>
      <c r="AD101" s="192"/>
      <c r="AE101" s="192"/>
      <c r="AF101" s="192"/>
      <c r="AG101" s="192"/>
      <c r="AH101" s="193"/>
      <c r="AI101" s="395">
        <f t="shared" si="15"/>
        <v>0</v>
      </c>
      <c r="AJ101" s="3">
        <f>'t1'!AK101</f>
        <v>0</v>
      </c>
      <c r="AM101" s="3" t="s">
        <v>462</v>
      </c>
      <c r="AN101" s="3" t="s">
        <v>462</v>
      </c>
      <c r="AO101" s="3" t="s">
        <v>1178</v>
      </c>
      <c r="AP101" s="952" t="str">
        <f t="shared" si="16"/>
        <v>OK</v>
      </c>
      <c r="AQ101" s="953" t="str">
        <f t="shared" si="17"/>
        <v>OK</v>
      </c>
      <c r="AR101" s="954" t="str">
        <f t="shared" si="18"/>
        <v xml:space="preserve"> </v>
      </c>
    </row>
    <row r="102" spans="1:44" ht="12" customHeight="1" thickBot="1" x14ac:dyDescent="0.25">
      <c r="A102" s="144" t="str">
        <f>'t1'!A102</f>
        <v>STATISTICO DIRIG. CON INCARICO DI STRUTTURA COMPLESSA</v>
      </c>
      <c r="B102" s="206" t="str">
        <f>'t1'!B102</f>
        <v>TD0071</v>
      </c>
      <c r="C102" s="194">
        <f t="shared" si="19"/>
        <v>0</v>
      </c>
      <c r="D102" s="812">
        <f t="shared" si="20"/>
        <v>0</v>
      </c>
      <c r="E102" s="812">
        <f t="shared" si="21"/>
        <v>0</v>
      </c>
      <c r="F102" s="812">
        <f t="shared" si="22"/>
        <v>0</v>
      </c>
      <c r="G102" s="812">
        <f t="shared" si="22"/>
        <v>0</v>
      </c>
      <c r="H102" s="812">
        <f t="shared" si="23"/>
        <v>0</v>
      </c>
      <c r="I102" s="812">
        <f t="shared" si="24"/>
        <v>0</v>
      </c>
      <c r="J102" s="824">
        <f t="shared" si="25"/>
        <v>0</v>
      </c>
      <c r="K102" s="395">
        <f t="shared" si="14"/>
        <v>0</v>
      </c>
      <c r="L102" s="3">
        <f>'t1'!M102</f>
        <v>0</v>
      </c>
      <c r="M102" s="895" t="s">
        <v>507</v>
      </c>
      <c r="AA102" s="194"/>
      <c r="AB102" s="192"/>
      <c r="AC102" s="192"/>
      <c r="AD102" s="192"/>
      <c r="AE102" s="192"/>
      <c r="AF102" s="192"/>
      <c r="AG102" s="192"/>
      <c r="AH102" s="193"/>
      <c r="AI102" s="395">
        <f t="shared" si="15"/>
        <v>0</v>
      </c>
      <c r="AJ102" s="3">
        <f>'t1'!AK102</f>
        <v>0</v>
      </c>
      <c r="AM102" s="3" t="s">
        <v>462</v>
      </c>
      <c r="AN102" s="3" t="s">
        <v>462</v>
      </c>
      <c r="AO102" s="3" t="s">
        <v>1178</v>
      </c>
      <c r="AP102" s="952" t="str">
        <f t="shared" si="16"/>
        <v>OK</v>
      </c>
      <c r="AQ102" s="953" t="str">
        <f t="shared" si="17"/>
        <v>OK</v>
      </c>
      <c r="AR102" s="954" t="str">
        <f t="shared" si="18"/>
        <v xml:space="preserve"> </v>
      </c>
    </row>
    <row r="103" spans="1:44" ht="12" customHeight="1" thickBot="1" x14ac:dyDescent="0.25">
      <c r="A103" s="144" t="str">
        <f>'t1'!A103</f>
        <v>STATISTICO DIRIG. CON INCARICO DI STRUTTURA SEMPLICE</v>
      </c>
      <c r="B103" s="206" t="str">
        <f>'t1'!B103</f>
        <v>TD0S70</v>
      </c>
      <c r="C103" s="194">
        <f t="shared" si="19"/>
        <v>0</v>
      </c>
      <c r="D103" s="812">
        <f t="shared" si="20"/>
        <v>0</v>
      </c>
      <c r="E103" s="812">
        <f t="shared" si="21"/>
        <v>0</v>
      </c>
      <c r="F103" s="812">
        <f t="shared" si="22"/>
        <v>0</v>
      </c>
      <c r="G103" s="812">
        <f t="shared" si="22"/>
        <v>0</v>
      </c>
      <c r="H103" s="812">
        <f t="shared" si="23"/>
        <v>0</v>
      </c>
      <c r="I103" s="812">
        <f t="shared" si="24"/>
        <v>0</v>
      </c>
      <c r="J103" s="824">
        <f t="shared" si="25"/>
        <v>0</v>
      </c>
      <c r="K103" s="395">
        <f t="shared" si="14"/>
        <v>0</v>
      </c>
      <c r="L103" s="3">
        <f>'t1'!M103</f>
        <v>0</v>
      </c>
      <c r="M103" s="895" t="s">
        <v>507</v>
      </c>
      <c r="AA103" s="194"/>
      <c r="AB103" s="192"/>
      <c r="AC103" s="192"/>
      <c r="AD103" s="192"/>
      <c r="AE103" s="192"/>
      <c r="AF103" s="192"/>
      <c r="AG103" s="192"/>
      <c r="AH103" s="193"/>
      <c r="AI103" s="395">
        <f t="shared" si="15"/>
        <v>0</v>
      </c>
      <c r="AJ103" s="3">
        <f>'t1'!AK103</f>
        <v>0</v>
      </c>
      <c r="AM103" s="3" t="s">
        <v>462</v>
      </c>
      <c r="AN103" s="3" t="s">
        <v>462</v>
      </c>
      <c r="AO103" s="3" t="s">
        <v>1178</v>
      </c>
      <c r="AP103" s="952" t="str">
        <f t="shared" si="16"/>
        <v>OK</v>
      </c>
      <c r="AQ103" s="953" t="str">
        <f t="shared" si="17"/>
        <v>OK</v>
      </c>
      <c r="AR103" s="954" t="str">
        <f t="shared" si="18"/>
        <v xml:space="preserve"> </v>
      </c>
    </row>
    <row r="104" spans="1:44" ht="12" customHeight="1" thickBot="1" x14ac:dyDescent="0.25">
      <c r="A104" s="144" t="str">
        <f>'t1'!A104</f>
        <v>STATISTICO DIRIG. CON ALTRI INCAR.PROF.LI</v>
      </c>
      <c r="B104" s="206" t="str">
        <f>'t1'!B104</f>
        <v>TD0A70</v>
      </c>
      <c r="C104" s="194">
        <f t="shared" si="19"/>
        <v>0</v>
      </c>
      <c r="D104" s="812">
        <f t="shared" si="20"/>
        <v>0</v>
      </c>
      <c r="E104" s="812">
        <f t="shared" si="21"/>
        <v>0</v>
      </c>
      <c r="F104" s="812">
        <f t="shared" si="22"/>
        <v>0</v>
      </c>
      <c r="G104" s="812">
        <f t="shared" si="22"/>
        <v>0</v>
      </c>
      <c r="H104" s="812">
        <f t="shared" si="23"/>
        <v>0</v>
      </c>
      <c r="I104" s="812">
        <f t="shared" si="24"/>
        <v>0</v>
      </c>
      <c r="J104" s="824">
        <f t="shared" si="25"/>
        <v>0</v>
      </c>
      <c r="K104" s="395">
        <f t="shared" si="14"/>
        <v>0</v>
      </c>
      <c r="L104" s="3">
        <f>'t1'!M104</f>
        <v>0</v>
      </c>
      <c r="M104" s="895" t="s">
        <v>507</v>
      </c>
      <c r="AA104" s="194"/>
      <c r="AB104" s="192"/>
      <c r="AC104" s="192"/>
      <c r="AD104" s="192"/>
      <c r="AE104" s="192"/>
      <c r="AF104" s="192"/>
      <c r="AG104" s="192"/>
      <c r="AH104" s="193"/>
      <c r="AI104" s="395">
        <f t="shared" si="15"/>
        <v>0</v>
      </c>
      <c r="AJ104" s="3">
        <f>'t1'!AK104</f>
        <v>0</v>
      </c>
      <c r="AM104" s="3" t="s">
        <v>462</v>
      </c>
      <c r="AN104" s="3" t="s">
        <v>462</v>
      </c>
      <c r="AO104" s="3" t="s">
        <v>1178</v>
      </c>
      <c r="AP104" s="952" t="str">
        <f t="shared" si="16"/>
        <v>OK</v>
      </c>
      <c r="AQ104" s="953" t="str">
        <f t="shared" si="17"/>
        <v>OK</v>
      </c>
      <c r="AR104" s="954" t="str">
        <f t="shared" si="18"/>
        <v xml:space="preserve"> </v>
      </c>
    </row>
    <row r="105" spans="1:44" ht="12" customHeight="1" thickBot="1" x14ac:dyDescent="0.25">
      <c r="A105" s="144" t="str">
        <f>'t1'!A105</f>
        <v>STATISTICO DIR. A T.DETERMINATO(ART. 15-SEPTIES DLGS.502/92)</v>
      </c>
      <c r="B105" s="206" t="str">
        <f>'t1'!B105</f>
        <v>TD0610</v>
      </c>
      <c r="C105" s="194">
        <f t="shared" si="19"/>
        <v>0</v>
      </c>
      <c r="D105" s="812">
        <f t="shared" si="20"/>
        <v>0</v>
      </c>
      <c r="E105" s="812">
        <f t="shared" si="21"/>
        <v>0</v>
      </c>
      <c r="F105" s="812">
        <f t="shared" si="22"/>
        <v>0</v>
      </c>
      <c r="G105" s="812">
        <f t="shared" si="22"/>
        <v>0</v>
      </c>
      <c r="H105" s="812">
        <f t="shared" si="23"/>
        <v>0</v>
      </c>
      <c r="I105" s="812">
        <f t="shared" si="24"/>
        <v>0</v>
      </c>
      <c r="J105" s="824">
        <f t="shared" si="25"/>
        <v>0</v>
      </c>
      <c r="K105" s="395">
        <f t="shared" si="14"/>
        <v>0</v>
      </c>
      <c r="L105" s="3">
        <f>'t1'!M105</f>
        <v>0</v>
      </c>
      <c r="M105" s="895" t="s">
        <v>507</v>
      </c>
      <c r="AA105" s="194"/>
      <c r="AB105" s="192"/>
      <c r="AC105" s="192"/>
      <c r="AD105" s="192"/>
      <c r="AE105" s="192"/>
      <c r="AF105" s="192"/>
      <c r="AG105" s="192"/>
      <c r="AH105" s="193"/>
      <c r="AI105" s="395">
        <f t="shared" si="15"/>
        <v>0</v>
      </c>
      <c r="AJ105" s="3">
        <f>'t1'!AK105</f>
        <v>0</v>
      </c>
      <c r="AM105" s="3" t="s">
        <v>462</v>
      </c>
      <c r="AN105" s="3" t="s">
        <v>462</v>
      </c>
      <c r="AO105" s="3" t="s">
        <v>1178</v>
      </c>
      <c r="AP105" s="952" t="str">
        <f t="shared" si="16"/>
        <v>OK</v>
      </c>
      <c r="AQ105" s="953" t="str">
        <f t="shared" si="17"/>
        <v>OK</v>
      </c>
      <c r="AR105" s="954" t="str">
        <f t="shared" si="18"/>
        <v xml:space="preserve"> </v>
      </c>
    </row>
    <row r="106" spans="1:44" ht="12" customHeight="1" thickBot="1" x14ac:dyDescent="0.25">
      <c r="A106" s="144" t="str">
        <f>'t1'!A106</f>
        <v>SOCIOLOGO DIRIG. CON INCARICO DI STRUTTURA COMPLESSA</v>
      </c>
      <c r="B106" s="206" t="str">
        <f>'t1'!B106</f>
        <v>TD0068</v>
      </c>
      <c r="C106" s="194">
        <f t="shared" si="19"/>
        <v>0</v>
      </c>
      <c r="D106" s="812">
        <f t="shared" si="20"/>
        <v>0</v>
      </c>
      <c r="E106" s="812">
        <f t="shared" si="21"/>
        <v>0</v>
      </c>
      <c r="F106" s="812">
        <f t="shared" si="22"/>
        <v>0</v>
      </c>
      <c r="G106" s="812">
        <f t="shared" si="22"/>
        <v>0</v>
      </c>
      <c r="H106" s="812">
        <f t="shared" si="23"/>
        <v>0</v>
      </c>
      <c r="I106" s="812">
        <f t="shared" si="24"/>
        <v>0</v>
      </c>
      <c r="J106" s="824">
        <f t="shared" si="25"/>
        <v>0</v>
      </c>
      <c r="K106" s="395">
        <f t="shared" si="14"/>
        <v>0</v>
      </c>
      <c r="L106" s="3">
        <f>'t1'!M106</f>
        <v>0</v>
      </c>
      <c r="M106" s="895" t="s">
        <v>507</v>
      </c>
      <c r="AA106" s="194"/>
      <c r="AB106" s="192"/>
      <c r="AC106" s="192"/>
      <c r="AD106" s="192"/>
      <c r="AE106" s="192"/>
      <c r="AF106" s="192"/>
      <c r="AG106" s="192"/>
      <c r="AH106" s="193"/>
      <c r="AI106" s="395">
        <f t="shared" si="15"/>
        <v>0</v>
      </c>
      <c r="AJ106" s="3">
        <f>'t1'!AK106</f>
        <v>0</v>
      </c>
      <c r="AM106" s="3" t="s">
        <v>462</v>
      </c>
      <c r="AN106" s="3" t="s">
        <v>462</v>
      </c>
      <c r="AO106" s="3" t="s">
        <v>1178</v>
      </c>
      <c r="AP106" s="952" t="str">
        <f t="shared" si="16"/>
        <v>OK</v>
      </c>
      <c r="AQ106" s="953" t="str">
        <f t="shared" si="17"/>
        <v>OK</v>
      </c>
      <c r="AR106" s="954" t="str">
        <f t="shared" si="18"/>
        <v xml:space="preserve"> </v>
      </c>
    </row>
    <row r="107" spans="1:44" ht="12" customHeight="1" thickBot="1" x14ac:dyDescent="0.25">
      <c r="A107" s="144" t="str">
        <f>'t1'!A107</f>
        <v>SOCIOLOGO DIRIG. CON INCARICO DI STRUTTURA SEMPLICE</v>
      </c>
      <c r="B107" s="206" t="str">
        <f>'t1'!B107</f>
        <v>TD0S67</v>
      </c>
      <c r="C107" s="194">
        <f t="shared" si="19"/>
        <v>0</v>
      </c>
      <c r="D107" s="812">
        <f t="shared" si="20"/>
        <v>0</v>
      </c>
      <c r="E107" s="812">
        <f t="shared" si="21"/>
        <v>0</v>
      </c>
      <c r="F107" s="812">
        <f t="shared" si="22"/>
        <v>0</v>
      </c>
      <c r="G107" s="812">
        <f t="shared" si="22"/>
        <v>0</v>
      </c>
      <c r="H107" s="812">
        <f t="shared" si="23"/>
        <v>0</v>
      </c>
      <c r="I107" s="812">
        <f t="shared" si="24"/>
        <v>0</v>
      </c>
      <c r="J107" s="824">
        <f t="shared" si="25"/>
        <v>0</v>
      </c>
      <c r="K107" s="395">
        <f t="shared" si="14"/>
        <v>0</v>
      </c>
      <c r="L107" s="3">
        <f>'t1'!M107</f>
        <v>0</v>
      </c>
      <c r="M107" s="895" t="s">
        <v>507</v>
      </c>
      <c r="AA107" s="194"/>
      <c r="AB107" s="192"/>
      <c r="AC107" s="192"/>
      <c r="AD107" s="192"/>
      <c r="AE107" s="192"/>
      <c r="AF107" s="192"/>
      <c r="AG107" s="192"/>
      <c r="AH107" s="193"/>
      <c r="AI107" s="395">
        <f t="shared" si="15"/>
        <v>0</v>
      </c>
      <c r="AJ107" s="3">
        <f>'t1'!AK107</f>
        <v>0</v>
      </c>
      <c r="AM107" s="3" t="s">
        <v>462</v>
      </c>
      <c r="AN107" s="3" t="s">
        <v>462</v>
      </c>
      <c r="AO107" s="3" t="s">
        <v>1178</v>
      </c>
      <c r="AP107" s="952" t="str">
        <f t="shared" si="16"/>
        <v>OK</v>
      </c>
      <c r="AQ107" s="953" t="str">
        <f t="shared" si="17"/>
        <v>OK</v>
      </c>
      <c r="AR107" s="954" t="str">
        <f t="shared" si="18"/>
        <v xml:space="preserve"> </v>
      </c>
    </row>
    <row r="108" spans="1:44" ht="12" customHeight="1" thickBot="1" x14ac:dyDescent="0.25">
      <c r="A108" s="144" t="str">
        <f>'t1'!A108</f>
        <v>SOCIOLOGO DIRIG. CON ALTRI INCAR.PROF.LI</v>
      </c>
      <c r="B108" s="206" t="str">
        <f>'t1'!B108</f>
        <v>TD0A67</v>
      </c>
      <c r="C108" s="194">
        <f t="shared" si="19"/>
        <v>0</v>
      </c>
      <c r="D108" s="812">
        <f t="shared" si="20"/>
        <v>0</v>
      </c>
      <c r="E108" s="812">
        <f t="shared" si="21"/>
        <v>0</v>
      </c>
      <c r="F108" s="812">
        <f t="shared" si="22"/>
        <v>0</v>
      </c>
      <c r="G108" s="812">
        <f t="shared" si="22"/>
        <v>0</v>
      </c>
      <c r="H108" s="812">
        <f t="shared" si="23"/>
        <v>0</v>
      </c>
      <c r="I108" s="812">
        <f t="shared" si="24"/>
        <v>0</v>
      </c>
      <c r="J108" s="824">
        <f t="shared" si="25"/>
        <v>0</v>
      </c>
      <c r="K108" s="395">
        <f t="shared" si="14"/>
        <v>0</v>
      </c>
      <c r="L108" s="3">
        <f>'t1'!M108</f>
        <v>0</v>
      </c>
      <c r="M108" s="895" t="s">
        <v>507</v>
      </c>
      <c r="AA108" s="194"/>
      <c r="AB108" s="192"/>
      <c r="AC108" s="192"/>
      <c r="AD108" s="192"/>
      <c r="AE108" s="192"/>
      <c r="AF108" s="192"/>
      <c r="AG108" s="192"/>
      <c r="AH108" s="193"/>
      <c r="AI108" s="395">
        <f t="shared" si="15"/>
        <v>0</v>
      </c>
      <c r="AJ108" s="3">
        <f>'t1'!AK108</f>
        <v>0</v>
      </c>
      <c r="AM108" s="3" t="s">
        <v>462</v>
      </c>
      <c r="AN108" s="3" t="s">
        <v>462</v>
      </c>
      <c r="AO108" s="3" t="s">
        <v>1178</v>
      </c>
      <c r="AP108" s="952" t="str">
        <f t="shared" si="16"/>
        <v>OK</v>
      </c>
      <c r="AQ108" s="953" t="str">
        <f t="shared" si="17"/>
        <v>OK</v>
      </c>
      <c r="AR108" s="954" t="str">
        <f t="shared" si="18"/>
        <v xml:space="preserve"> </v>
      </c>
    </row>
    <row r="109" spans="1:44" ht="12" customHeight="1" thickBot="1" x14ac:dyDescent="0.25">
      <c r="A109" s="144" t="str">
        <f>'t1'!A109</f>
        <v>SOCIOLOGO DIR. A T. DETERMINATO(ART.15-SEPTIES DLGS. 502/92)</v>
      </c>
      <c r="B109" s="206" t="str">
        <f>'t1'!B109</f>
        <v>TD0611</v>
      </c>
      <c r="C109" s="194">
        <f t="shared" si="19"/>
        <v>0</v>
      </c>
      <c r="D109" s="812">
        <f t="shared" si="20"/>
        <v>0</v>
      </c>
      <c r="E109" s="812">
        <f t="shared" si="21"/>
        <v>0</v>
      </c>
      <c r="F109" s="812">
        <f t="shared" si="22"/>
        <v>0</v>
      </c>
      <c r="G109" s="812">
        <f t="shared" si="22"/>
        <v>0</v>
      </c>
      <c r="H109" s="812">
        <f t="shared" si="23"/>
        <v>0</v>
      </c>
      <c r="I109" s="812">
        <f t="shared" si="24"/>
        <v>0</v>
      </c>
      <c r="J109" s="824">
        <f t="shared" si="25"/>
        <v>0</v>
      </c>
      <c r="K109" s="395">
        <f t="shared" si="14"/>
        <v>0</v>
      </c>
      <c r="L109" s="3">
        <f>'t1'!M109</f>
        <v>0</v>
      </c>
      <c r="M109" s="895" t="s">
        <v>507</v>
      </c>
      <c r="AA109" s="194"/>
      <c r="AB109" s="192"/>
      <c r="AC109" s="192"/>
      <c r="AD109" s="192"/>
      <c r="AE109" s="192"/>
      <c r="AF109" s="192"/>
      <c r="AG109" s="192"/>
      <c r="AH109" s="193"/>
      <c r="AI109" s="395">
        <f t="shared" si="15"/>
        <v>0</v>
      </c>
      <c r="AJ109" s="3">
        <f>'t1'!AK109</f>
        <v>0</v>
      </c>
      <c r="AM109" s="3" t="s">
        <v>462</v>
      </c>
      <c r="AN109" s="3" t="s">
        <v>462</v>
      </c>
      <c r="AO109" s="3" t="s">
        <v>1178</v>
      </c>
      <c r="AP109" s="952" t="str">
        <f t="shared" si="16"/>
        <v>OK</v>
      </c>
      <c r="AQ109" s="953" t="str">
        <f t="shared" si="17"/>
        <v>OK</v>
      </c>
      <c r="AR109" s="954" t="str">
        <f t="shared" si="18"/>
        <v xml:space="preserve"> </v>
      </c>
    </row>
    <row r="110" spans="1:44" ht="12" customHeight="1" thickBot="1" x14ac:dyDescent="0.25">
      <c r="A110" s="144" t="str">
        <f>'t1'!A110</f>
        <v>DIR. AMBIENTALE CON INCARICO DI STRUTTURA COMPLESSA</v>
      </c>
      <c r="B110" s="206" t="str">
        <f>'t1'!B110</f>
        <v>TD0C02</v>
      </c>
      <c r="C110" s="194">
        <f t="shared" si="19"/>
        <v>0</v>
      </c>
      <c r="D110" s="812">
        <f t="shared" si="20"/>
        <v>0</v>
      </c>
      <c r="E110" s="812">
        <f t="shared" si="21"/>
        <v>0</v>
      </c>
      <c r="F110" s="812">
        <f t="shared" si="22"/>
        <v>0</v>
      </c>
      <c r="G110" s="812">
        <f t="shared" si="22"/>
        <v>0</v>
      </c>
      <c r="H110" s="812">
        <f t="shared" si="23"/>
        <v>0</v>
      </c>
      <c r="I110" s="812">
        <f t="shared" si="24"/>
        <v>0</v>
      </c>
      <c r="J110" s="824">
        <f t="shared" si="25"/>
        <v>0</v>
      </c>
      <c r="K110" s="395">
        <f t="shared" si="14"/>
        <v>0</v>
      </c>
      <c r="L110" s="3">
        <f>'t1'!M110</f>
        <v>0</v>
      </c>
      <c r="M110" s="895" t="s">
        <v>507</v>
      </c>
      <c r="AA110" s="194"/>
      <c r="AB110" s="192"/>
      <c r="AC110" s="192"/>
      <c r="AD110" s="192"/>
      <c r="AE110" s="192"/>
      <c r="AF110" s="192"/>
      <c r="AG110" s="192"/>
      <c r="AH110" s="193"/>
      <c r="AI110" s="395">
        <f t="shared" si="15"/>
        <v>0</v>
      </c>
      <c r="AJ110" s="3">
        <f>'t1'!AK110</f>
        <v>0</v>
      </c>
      <c r="AM110" s="3" t="s">
        <v>462</v>
      </c>
      <c r="AN110" s="3" t="s">
        <v>462</v>
      </c>
      <c r="AO110" s="3" t="s">
        <v>1178</v>
      </c>
      <c r="AP110" s="952" t="str">
        <f t="shared" si="16"/>
        <v>OK</v>
      </c>
      <c r="AQ110" s="953" t="str">
        <f t="shared" si="17"/>
        <v>OK</v>
      </c>
      <c r="AR110" s="954" t="str">
        <f t="shared" si="18"/>
        <v xml:space="preserve"> </v>
      </c>
    </row>
    <row r="111" spans="1:44" ht="12" customHeight="1" thickBot="1" x14ac:dyDescent="0.25">
      <c r="A111" s="144" t="str">
        <f>'t1'!A111</f>
        <v>DIR. AMBIENTALE CON INCARICO DI STRUTTURA SEMPLICE</v>
      </c>
      <c r="B111" s="206" t="str">
        <f>'t1'!B111</f>
        <v>TD0S02</v>
      </c>
      <c r="C111" s="194">
        <f t="shared" si="19"/>
        <v>0</v>
      </c>
      <c r="D111" s="812">
        <f t="shared" si="20"/>
        <v>0</v>
      </c>
      <c r="E111" s="812">
        <f t="shared" si="21"/>
        <v>0</v>
      </c>
      <c r="F111" s="812">
        <f t="shared" si="22"/>
        <v>0</v>
      </c>
      <c r="G111" s="812">
        <f t="shared" si="22"/>
        <v>0</v>
      </c>
      <c r="H111" s="812">
        <f t="shared" si="23"/>
        <v>0</v>
      </c>
      <c r="I111" s="812">
        <f t="shared" si="24"/>
        <v>0</v>
      </c>
      <c r="J111" s="824">
        <f t="shared" si="25"/>
        <v>0</v>
      </c>
      <c r="K111" s="395">
        <f t="shared" si="14"/>
        <v>0</v>
      </c>
      <c r="L111" s="3">
        <f>'t1'!M111</f>
        <v>0</v>
      </c>
      <c r="M111" s="895" t="s">
        <v>507</v>
      </c>
      <c r="AA111" s="194"/>
      <c r="AB111" s="192"/>
      <c r="AC111" s="192"/>
      <c r="AD111" s="192"/>
      <c r="AE111" s="192"/>
      <c r="AF111" s="192"/>
      <c r="AG111" s="192"/>
      <c r="AH111" s="193"/>
      <c r="AI111" s="395">
        <f t="shared" si="15"/>
        <v>0</v>
      </c>
      <c r="AJ111" s="3">
        <f>'t1'!AK111</f>
        <v>0</v>
      </c>
      <c r="AM111" s="3" t="s">
        <v>462</v>
      </c>
      <c r="AN111" s="3" t="s">
        <v>462</v>
      </c>
      <c r="AO111" s="3" t="s">
        <v>1178</v>
      </c>
      <c r="AP111" s="952" t="str">
        <f t="shared" si="16"/>
        <v>OK</v>
      </c>
      <c r="AQ111" s="953" t="str">
        <f t="shared" si="17"/>
        <v>OK</v>
      </c>
      <c r="AR111" s="954" t="str">
        <f t="shared" si="18"/>
        <v xml:space="preserve"> </v>
      </c>
    </row>
    <row r="112" spans="1:44" ht="12" customHeight="1" thickBot="1" x14ac:dyDescent="0.25">
      <c r="A112" s="144" t="str">
        <f>'t1'!A112</f>
        <v>DIR. AMBIENTALE CON ALTRI INCAR.PROF.LI</v>
      </c>
      <c r="B112" s="206" t="str">
        <f>'t1'!B112</f>
        <v>TD0A02</v>
      </c>
      <c r="C112" s="194">
        <f t="shared" si="19"/>
        <v>0</v>
      </c>
      <c r="D112" s="812">
        <f t="shared" si="20"/>
        <v>0</v>
      </c>
      <c r="E112" s="812">
        <f t="shared" si="21"/>
        <v>0</v>
      </c>
      <c r="F112" s="812">
        <f t="shared" si="22"/>
        <v>0</v>
      </c>
      <c r="G112" s="812">
        <f t="shared" si="22"/>
        <v>0</v>
      </c>
      <c r="H112" s="812">
        <f t="shared" si="23"/>
        <v>0</v>
      </c>
      <c r="I112" s="812">
        <f t="shared" si="24"/>
        <v>0</v>
      </c>
      <c r="J112" s="824">
        <f t="shared" si="25"/>
        <v>0</v>
      </c>
      <c r="K112" s="395">
        <f t="shared" si="14"/>
        <v>0</v>
      </c>
      <c r="L112" s="3">
        <f>'t1'!M112</f>
        <v>0</v>
      </c>
      <c r="M112" s="895" t="s">
        <v>507</v>
      </c>
      <c r="AA112" s="194"/>
      <c r="AB112" s="192"/>
      <c r="AC112" s="192"/>
      <c r="AD112" s="192"/>
      <c r="AE112" s="192"/>
      <c r="AF112" s="192"/>
      <c r="AG112" s="192"/>
      <c r="AH112" s="193"/>
      <c r="AI112" s="395">
        <f t="shared" si="15"/>
        <v>0</v>
      </c>
      <c r="AJ112" s="3">
        <f>'t1'!AK112</f>
        <v>0</v>
      </c>
      <c r="AM112" s="3" t="s">
        <v>462</v>
      </c>
      <c r="AN112" s="3" t="s">
        <v>462</v>
      </c>
      <c r="AO112" s="3" t="s">
        <v>1178</v>
      </c>
      <c r="AP112" s="952" t="str">
        <f t="shared" si="16"/>
        <v>OK</v>
      </c>
      <c r="AQ112" s="953" t="str">
        <f t="shared" si="17"/>
        <v>OK</v>
      </c>
      <c r="AR112" s="954" t="str">
        <f t="shared" si="18"/>
        <v xml:space="preserve"> </v>
      </c>
    </row>
    <row r="113" spans="1:44" ht="12" customHeight="1" thickBot="1" x14ac:dyDescent="0.25">
      <c r="A113" s="144" t="str">
        <f>'t1'!A113</f>
        <v>DIR. AMBIENTALE A T.DETERMINATO (ART.15-SEPTIES DLGS 502/92)</v>
      </c>
      <c r="B113" s="206" t="str">
        <f>'t1'!B113</f>
        <v>TD0810</v>
      </c>
      <c r="C113" s="194">
        <f t="shared" si="19"/>
        <v>0</v>
      </c>
      <c r="D113" s="812">
        <f t="shared" si="20"/>
        <v>0</v>
      </c>
      <c r="E113" s="812">
        <f t="shared" si="21"/>
        <v>0</v>
      </c>
      <c r="F113" s="812">
        <f t="shared" si="22"/>
        <v>0</v>
      </c>
      <c r="G113" s="812">
        <f t="shared" si="22"/>
        <v>0</v>
      </c>
      <c r="H113" s="812">
        <f t="shared" si="23"/>
        <v>0</v>
      </c>
      <c r="I113" s="812">
        <f t="shared" si="24"/>
        <v>0</v>
      </c>
      <c r="J113" s="824">
        <f t="shared" si="25"/>
        <v>0</v>
      </c>
      <c r="K113" s="395">
        <f t="shared" si="14"/>
        <v>0</v>
      </c>
      <c r="L113" s="3">
        <f>'t1'!M113</f>
        <v>0</v>
      </c>
      <c r="M113" s="895" t="s">
        <v>507</v>
      </c>
      <c r="AA113" s="194"/>
      <c r="AB113" s="192"/>
      <c r="AC113" s="192"/>
      <c r="AD113" s="192"/>
      <c r="AE113" s="192"/>
      <c r="AF113" s="192"/>
      <c r="AG113" s="192"/>
      <c r="AH113" s="193"/>
      <c r="AI113" s="395">
        <f t="shared" si="15"/>
        <v>0</v>
      </c>
      <c r="AJ113" s="3">
        <f>'t1'!AK113</f>
        <v>0</v>
      </c>
      <c r="AM113" s="3" t="s">
        <v>462</v>
      </c>
      <c r="AN113" s="3" t="s">
        <v>462</v>
      </c>
      <c r="AO113" s="3" t="s">
        <v>1178</v>
      </c>
      <c r="AP113" s="952" t="str">
        <f t="shared" si="16"/>
        <v>OK</v>
      </c>
      <c r="AQ113" s="953" t="str">
        <f t="shared" si="17"/>
        <v>OK</v>
      </c>
      <c r="AR113" s="954" t="str">
        <f t="shared" si="18"/>
        <v xml:space="preserve"> </v>
      </c>
    </row>
    <row r="114" spans="1:44" ht="12" customHeight="1" thickBot="1" x14ac:dyDescent="0.25">
      <c r="A114" s="144" t="str">
        <f>'t1'!A114</f>
        <v>DIRIGENTE AMM.VO CON INCARICO DI STRUTTURA COMPLESSA</v>
      </c>
      <c r="B114" s="206" t="str">
        <f>'t1'!B114</f>
        <v>AD0032</v>
      </c>
      <c r="C114" s="194">
        <f t="shared" si="19"/>
        <v>0</v>
      </c>
      <c r="D114" s="812">
        <f t="shared" si="20"/>
        <v>0</v>
      </c>
      <c r="E114" s="812">
        <f t="shared" si="21"/>
        <v>0</v>
      </c>
      <c r="F114" s="812">
        <f t="shared" si="22"/>
        <v>0</v>
      </c>
      <c r="G114" s="812">
        <f t="shared" si="22"/>
        <v>0</v>
      </c>
      <c r="H114" s="812">
        <f t="shared" si="23"/>
        <v>0</v>
      </c>
      <c r="I114" s="812">
        <f t="shared" si="24"/>
        <v>0</v>
      </c>
      <c r="J114" s="824">
        <f t="shared" si="25"/>
        <v>0</v>
      </c>
      <c r="K114" s="395">
        <f t="shared" si="14"/>
        <v>0</v>
      </c>
      <c r="L114" s="3">
        <f>'t1'!M114</f>
        <v>0</v>
      </c>
      <c r="M114" s="895" t="s">
        <v>507</v>
      </c>
      <c r="AA114" s="194"/>
      <c r="AB114" s="192"/>
      <c r="AC114" s="192"/>
      <c r="AD114" s="192"/>
      <c r="AE114" s="192"/>
      <c r="AF114" s="192"/>
      <c r="AG114" s="192"/>
      <c r="AH114" s="193"/>
      <c r="AI114" s="395">
        <f t="shared" si="15"/>
        <v>0</v>
      </c>
      <c r="AJ114" s="3">
        <f>'t1'!AK114</f>
        <v>0</v>
      </c>
      <c r="AM114" s="3" t="s">
        <v>462</v>
      </c>
      <c r="AN114" s="3" t="s">
        <v>462</v>
      </c>
      <c r="AO114" s="3" t="s">
        <v>1178</v>
      </c>
      <c r="AP114" s="952" t="str">
        <f t="shared" si="16"/>
        <v>OK</v>
      </c>
      <c r="AQ114" s="953" t="str">
        <f t="shared" si="17"/>
        <v>OK</v>
      </c>
      <c r="AR114" s="954" t="str">
        <f t="shared" si="18"/>
        <v xml:space="preserve"> </v>
      </c>
    </row>
    <row r="115" spans="1:44" ht="12" customHeight="1" thickBot="1" x14ac:dyDescent="0.25">
      <c r="A115" s="144" t="str">
        <f>'t1'!A115</f>
        <v>DIRIGENTE AMM.VO CON INCARICO DI STRUTTURA SEMPLICE</v>
      </c>
      <c r="B115" s="206" t="str">
        <f>'t1'!B115</f>
        <v>AD0S31</v>
      </c>
      <c r="C115" s="194">
        <f t="shared" si="19"/>
        <v>0</v>
      </c>
      <c r="D115" s="812">
        <f t="shared" si="20"/>
        <v>0</v>
      </c>
      <c r="E115" s="812">
        <f t="shared" si="21"/>
        <v>0</v>
      </c>
      <c r="F115" s="812">
        <f t="shared" si="22"/>
        <v>0</v>
      </c>
      <c r="G115" s="812">
        <f t="shared" si="22"/>
        <v>0</v>
      </c>
      <c r="H115" s="812">
        <f t="shared" si="23"/>
        <v>0</v>
      </c>
      <c r="I115" s="812">
        <f t="shared" si="24"/>
        <v>0</v>
      </c>
      <c r="J115" s="824">
        <f t="shared" si="25"/>
        <v>0</v>
      </c>
      <c r="K115" s="395">
        <f t="shared" si="14"/>
        <v>0</v>
      </c>
      <c r="L115" s="3">
        <f>'t1'!M115</f>
        <v>0</v>
      </c>
      <c r="M115" s="895" t="s">
        <v>474</v>
      </c>
      <c r="AA115" s="194"/>
      <c r="AB115" s="192"/>
      <c r="AC115" s="192"/>
      <c r="AD115" s="192"/>
      <c r="AE115" s="192"/>
      <c r="AF115" s="192"/>
      <c r="AG115" s="192"/>
      <c r="AH115" s="193"/>
      <c r="AI115" s="395">
        <f t="shared" si="15"/>
        <v>0</v>
      </c>
      <c r="AJ115" s="3">
        <f>'t1'!AK115</f>
        <v>0</v>
      </c>
      <c r="AM115" s="3" t="s">
        <v>462</v>
      </c>
      <c r="AN115" s="3" t="s">
        <v>462</v>
      </c>
      <c r="AO115" s="3" t="s">
        <v>462</v>
      </c>
      <c r="AP115" s="952" t="str">
        <f t="shared" si="16"/>
        <v>OK</v>
      </c>
      <c r="AQ115" s="953" t="str">
        <f t="shared" si="17"/>
        <v>OK</v>
      </c>
      <c r="AR115" s="954" t="str">
        <f t="shared" si="18"/>
        <v xml:space="preserve"> </v>
      </c>
    </row>
    <row r="116" spans="1:44" ht="12" customHeight="1" thickBot="1" x14ac:dyDescent="0.25">
      <c r="A116" s="144" t="str">
        <f>'t1'!A116</f>
        <v>DIRIGENTE AMM.VO CON ALTRI INCAR.PROF.LI</v>
      </c>
      <c r="B116" s="206" t="str">
        <f>'t1'!B116</f>
        <v>AD0A31</v>
      </c>
      <c r="C116" s="194">
        <f t="shared" si="19"/>
        <v>0</v>
      </c>
      <c r="D116" s="812">
        <f t="shared" si="20"/>
        <v>0</v>
      </c>
      <c r="E116" s="812">
        <f t="shared" si="21"/>
        <v>0</v>
      </c>
      <c r="F116" s="812">
        <f t="shared" si="22"/>
        <v>0</v>
      </c>
      <c r="G116" s="812">
        <f t="shared" si="22"/>
        <v>0</v>
      </c>
      <c r="H116" s="812">
        <f t="shared" si="23"/>
        <v>0</v>
      </c>
      <c r="I116" s="812">
        <f t="shared" si="24"/>
        <v>0</v>
      </c>
      <c r="J116" s="824">
        <f t="shared" si="25"/>
        <v>0</v>
      </c>
      <c r="K116" s="395">
        <f t="shared" si="14"/>
        <v>0</v>
      </c>
      <c r="L116" s="3">
        <f>'t1'!M116</f>
        <v>0</v>
      </c>
      <c r="M116" s="895" t="s">
        <v>474</v>
      </c>
      <c r="AA116" s="194"/>
      <c r="AB116" s="192"/>
      <c r="AC116" s="192"/>
      <c r="AD116" s="192"/>
      <c r="AE116" s="192"/>
      <c r="AF116" s="192"/>
      <c r="AG116" s="192"/>
      <c r="AH116" s="193"/>
      <c r="AI116" s="395">
        <f t="shared" si="15"/>
        <v>0</v>
      </c>
      <c r="AJ116" s="3">
        <f>'t1'!AK116</f>
        <v>0</v>
      </c>
      <c r="AM116" s="3" t="s">
        <v>462</v>
      </c>
      <c r="AN116" s="3" t="s">
        <v>462</v>
      </c>
      <c r="AO116" s="3" t="s">
        <v>462</v>
      </c>
      <c r="AP116" s="952" t="str">
        <f t="shared" si="16"/>
        <v>OK</v>
      </c>
      <c r="AQ116" s="953" t="str">
        <f t="shared" si="17"/>
        <v>OK</v>
      </c>
      <c r="AR116" s="954" t="str">
        <f t="shared" si="18"/>
        <v xml:space="preserve"> </v>
      </c>
    </row>
    <row r="117" spans="1:44" ht="12" customHeight="1" thickBot="1" x14ac:dyDescent="0.25">
      <c r="A117" s="144" t="str">
        <f>'t1'!A117</f>
        <v>DIRIG. AMM.VO A T. DETERMINATO (ART. 15-SEPTIES DLGS.502/92)</v>
      </c>
      <c r="B117" s="206" t="str">
        <f>'t1'!B117</f>
        <v>AD0612</v>
      </c>
      <c r="C117" s="194">
        <f t="shared" si="19"/>
        <v>0</v>
      </c>
      <c r="D117" s="812">
        <f t="shared" si="20"/>
        <v>0</v>
      </c>
      <c r="E117" s="812">
        <f t="shared" si="21"/>
        <v>0</v>
      </c>
      <c r="F117" s="812">
        <f t="shared" si="22"/>
        <v>0</v>
      </c>
      <c r="G117" s="812">
        <f t="shared" si="22"/>
        <v>0</v>
      </c>
      <c r="H117" s="812">
        <f t="shared" si="23"/>
        <v>0</v>
      </c>
      <c r="I117" s="812">
        <f t="shared" si="24"/>
        <v>0</v>
      </c>
      <c r="J117" s="824">
        <f t="shared" si="25"/>
        <v>0</v>
      </c>
      <c r="K117" s="395">
        <f t="shared" si="14"/>
        <v>0</v>
      </c>
      <c r="L117" s="3">
        <f>'t1'!M117</f>
        <v>0</v>
      </c>
      <c r="M117" s="895" t="s">
        <v>474</v>
      </c>
      <c r="AA117" s="194"/>
      <c r="AB117" s="192"/>
      <c r="AC117" s="192"/>
      <c r="AD117" s="192"/>
      <c r="AE117" s="192"/>
      <c r="AF117" s="192"/>
      <c r="AG117" s="192"/>
      <c r="AH117" s="193"/>
      <c r="AI117" s="395">
        <f t="shared" si="15"/>
        <v>0</v>
      </c>
      <c r="AJ117" s="3">
        <f>'t1'!AK117</f>
        <v>0</v>
      </c>
      <c r="AM117" s="3" t="s">
        <v>462</v>
      </c>
      <c r="AN117" s="3" t="s">
        <v>462</v>
      </c>
      <c r="AO117" s="3" t="s">
        <v>462</v>
      </c>
      <c r="AP117" s="952" t="str">
        <f t="shared" si="16"/>
        <v>OK</v>
      </c>
      <c r="AQ117" s="953" t="str">
        <f t="shared" si="17"/>
        <v>OK</v>
      </c>
      <c r="AR117" s="954" t="str">
        <f t="shared" si="18"/>
        <v xml:space="preserve"> </v>
      </c>
    </row>
    <row r="118" spans="1:44" ht="12" customHeight="1" thickBot="1" x14ac:dyDescent="0.25">
      <c r="A118" s="144" t="str">
        <f>'t1'!A118</f>
        <v>RICERCATORE SANITARIO</v>
      </c>
      <c r="B118" s="206" t="str">
        <f>'t1'!B118</f>
        <v>N18694</v>
      </c>
      <c r="C118" s="194">
        <f t="shared" si="19"/>
        <v>0</v>
      </c>
      <c r="D118" s="812">
        <f t="shared" si="20"/>
        <v>0</v>
      </c>
      <c r="E118" s="812">
        <f t="shared" si="21"/>
        <v>0</v>
      </c>
      <c r="F118" s="812">
        <f t="shared" si="22"/>
        <v>0</v>
      </c>
      <c r="G118" s="812">
        <f t="shared" si="22"/>
        <v>0</v>
      </c>
      <c r="H118" s="812">
        <f t="shared" si="23"/>
        <v>0</v>
      </c>
      <c r="I118" s="812">
        <f t="shared" si="24"/>
        <v>0</v>
      </c>
      <c r="J118" s="824">
        <f t="shared" si="25"/>
        <v>0</v>
      </c>
      <c r="K118" s="395">
        <f t="shared" si="14"/>
        <v>0</v>
      </c>
      <c r="L118" s="3">
        <f>'t1'!M118</f>
        <v>0</v>
      </c>
      <c r="M118" s="895" t="s">
        <v>474</v>
      </c>
      <c r="AA118" s="194"/>
      <c r="AB118" s="192"/>
      <c r="AC118" s="192"/>
      <c r="AD118" s="192"/>
      <c r="AE118" s="192"/>
      <c r="AF118" s="192"/>
      <c r="AG118" s="192"/>
      <c r="AH118" s="193"/>
      <c r="AI118" s="395">
        <f t="shared" si="15"/>
        <v>0</v>
      </c>
      <c r="AJ118" s="3">
        <f>'t1'!AK118</f>
        <v>0</v>
      </c>
      <c r="AM118" s="3" t="s">
        <v>462</v>
      </c>
      <c r="AN118" s="3" t="s">
        <v>462</v>
      </c>
      <c r="AO118" s="3" t="s">
        <v>462</v>
      </c>
      <c r="AP118" s="952" t="str">
        <f t="shared" si="16"/>
        <v>OK</v>
      </c>
      <c r="AQ118" s="953" t="str">
        <f t="shared" si="17"/>
        <v>OK</v>
      </c>
      <c r="AR118" s="954" t="str">
        <f t="shared" si="18"/>
        <v xml:space="preserve"> </v>
      </c>
    </row>
    <row r="119" spans="1:44" ht="12" customHeight="1" thickBot="1" x14ac:dyDescent="0.25">
      <c r="A119" s="144" t="str">
        <f>'t1'!A119</f>
        <v>COLLABORATORE PROF.LE DI RICERCA SANITARIA</v>
      </c>
      <c r="B119" s="206" t="str">
        <f>'t1'!B119</f>
        <v>N16695</v>
      </c>
      <c r="C119" s="194">
        <f t="shared" si="19"/>
        <v>0</v>
      </c>
      <c r="D119" s="812">
        <f t="shared" si="20"/>
        <v>0</v>
      </c>
      <c r="E119" s="812">
        <f t="shared" si="21"/>
        <v>0</v>
      </c>
      <c r="F119" s="812">
        <f t="shared" si="22"/>
        <v>0</v>
      </c>
      <c r="G119" s="812">
        <f t="shared" si="22"/>
        <v>0</v>
      </c>
      <c r="H119" s="812">
        <f t="shared" si="23"/>
        <v>0</v>
      </c>
      <c r="I119" s="812">
        <f t="shared" si="24"/>
        <v>0</v>
      </c>
      <c r="J119" s="824">
        <f t="shared" si="25"/>
        <v>0</v>
      </c>
      <c r="K119" s="395">
        <f t="shared" si="14"/>
        <v>0</v>
      </c>
      <c r="L119" s="3">
        <f>'t1'!M119</f>
        <v>0</v>
      </c>
      <c r="M119" s="895" t="s">
        <v>507</v>
      </c>
      <c r="AA119" s="194"/>
      <c r="AB119" s="192"/>
      <c r="AC119" s="192"/>
      <c r="AD119" s="192"/>
      <c r="AE119" s="192"/>
      <c r="AF119" s="192"/>
      <c r="AG119" s="192"/>
      <c r="AH119" s="193"/>
      <c r="AI119" s="395">
        <f t="shared" si="15"/>
        <v>0</v>
      </c>
      <c r="AJ119" s="3">
        <f>'t1'!AK119</f>
        <v>0</v>
      </c>
      <c r="AM119" s="3" t="s">
        <v>462</v>
      </c>
      <c r="AN119" s="3" t="s">
        <v>462</v>
      </c>
      <c r="AO119" s="3" t="s">
        <v>1178</v>
      </c>
      <c r="AP119" s="952" t="str">
        <f t="shared" si="16"/>
        <v>OK</v>
      </c>
      <c r="AQ119" s="953" t="str">
        <f t="shared" si="17"/>
        <v>OK</v>
      </c>
      <c r="AR119" s="954" t="str">
        <f t="shared" si="18"/>
        <v xml:space="preserve"> </v>
      </c>
    </row>
    <row r="120" spans="1:44" ht="12" customHeight="1" thickBot="1" x14ac:dyDescent="0.25">
      <c r="A120" s="144" t="str">
        <f>'t1'!A120</f>
        <v>RUOLO SANITARIO - PROF. SANITARIE INFERMIERISTICHE E.Q.</v>
      </c>
      <c r="B120" s="206" t="str">
        <f>'t1'!B120</f>
        <v>SEQINF</v>
      </c>
      <c r="C120" s="194">
        <f t="shared" si="19"/>
        <v>0</v>
      </c>
      <c r="D120" s="812">
        <f t="shared" si="20"/>
        <v>0</v>
      </c>
      <c r="E120" s="812">
        <f t="shared" si="21"/>
        <v>0</v>
      </c>
      <c r="F120" s="812">
        <f t="shared" si="22"/>
        <v>0</v>
      </c>
      <c r="G120" s="812">
        <f t="shared" si="22"/>
        <v>0</v>
      </c>
      <c r="H120" s="812">
        <f t="shared" si="23"/>
        <v>0</v>
      </c>
      <c r="I120" s="812">
        <f t="shared" si="24"/>
        <v>0</v>
      </c>
      <c r="J120" s="824">
        <f t="shared" si="25"/>
        <v>0</v>
      </c>
      <c r="K120" s="395">
        <f t="shared" si="14"/>
        <v>0</v>
      </c>
      <c r="L120" s="3">
        <f>'t1'!M120</f>
        <v>0</v>
      </c>
      <c r="M120" s="895" t="s">
        <v>507</v>
      </c>
      <c r="AA120" s="194"/>
      <c r="AB120" s="192"/>
      <c r="AC120" s="192"/>
      <c r="AD120" s="192"/>
      <c r="AE120" s="192"/>
      <c r="AF120" s="192"/>
      <c r="AG120" s="192"/>
      <c r="AH120" s="193"/>
      <c r="AI120" s="395">
        <f t="shared" si="15"/>
        <v>0</v>
      </c>
      <c r="AJ120" s="3">
        <f>'t1'!AK120</f>
        <v>0</v>
      </c>
      <c r="AM120" s="3" t="s">
        <v>462</v>
      </c>
      <c r="AN120" s="3" t="s">
        <v>462</v>
      </c>
      <c r="AO120" s="3" t="s">
        <v>1178</v>
      </c>
      <c r="AP120" s="952" t="str">
        <f t="shared" si="16"/>
        <v>OK</v>
      </c>
      <c r="AQ120" s="953" t="str">
        <f t="shared" si="17"/>
        <v>OK</v>
      </c>
      <c r="AR120" s="954" t="str">
        <f t="shared" si="18"/>
        <v xml:space="preserve"> </v>
      </c>
    </row>
    <row r="121" spans="1:44" ht="12" customHeight="1" thickBot="1" x14ac:dyDescent="0.25">
      <c r="A121" s="144" t="str">
        <f>'t1'!A121</f>
        <v>RUOLO SANITARIO - PROF. SANITARIA OSTETRICA E.Q.</v>
      </c>
      <c r="B121" s="206" t="str">
        <f>'t1'!B121</f>
        <v>SEQOST</v>
      </c>
      <c r="C121" s="194">
        <f t="shared" si="19"/>
        <v>0</v>
      </c>
      <c r="D121" s="812">
        <f t="shared" si="20"/>
        <v>0</v>
      </c>
      <c r="E121" s="812">
        <f t="shared" si="21"/>
        <v>0</v>
      </c>
      <c r="F121" s="812">
        <f t="shared" si="22"/>
        <v>0</v>
      </c>
      <c r="G121" s="812">
        <f t="shared" si="22"/>
        <v>0</v>
      </c>
      <c r="H121" s="812">
        <f t="shared" si="23"/>
        <v>0</v>
      </c>
      <c r="I121" s="812">
        <f t="shared" si="24"/>
        <v>0</v>
      </c>
      <c r="J121" s="824">
        <f t="shared" si="25"/>
        <v>0</v>
      </c>
      <c r="K121" s="395">
        <f t="shared" si="14"/>
        <v>0</v>
      </c>
      <c r="L121" s="3">
        <f>'t1'!M121</f>
        <v>0</v>
      </c>
      <c r="M121" s="895" t="s">
        <v>507</v>
      </c>
      <c r="AA121" s="194"/>
      <c r="AB121" s="192"/>
      <c r="AC121" s="192"/>
      <c r="AD121" s="192"/>
      <c r="AE121" s="192"/>
      <c r="AF121" s="192"/>
      <c r="AG121" s="192"/>
      <c r="AH121" s="193"/>
      <c r="AI121" s="395">
        <f t="shared" si="15"/>
        <v>0</v>
      </c>
      <c r="AJ121" s="3">
        <f>'t1'!AK121</f>
        <v>0</v>
      </c>
      <c r="AM121" s="3" t="s">
        <v>462</v>
      </c>
      <c r="AN121" s="3" t="s">
        <v>462</v>
      </c>
      <c r="AO121" s="3" t="s">
        <v>1178</v>
      </c>
      <c r="AP121" s="952" t="str">
        <f t="shared" si="16"/>
        <v>OK</v>
      </c>
      <c r="AQ121" s="953" t="str">
        <f t="shared" si="17"/>
        <v>OK</v>
      </c>
      <c r="AR121" s="954" t="str">
        <f t="shared" si="18"/>
        <v xml:space="preserve"> </v>
      </c>
    </row>
    <row r="122" spans="1:44" ht="12" customHeight="1" thickBot="1" x14ac:dyDescent="0.25">
      <c r="A122" s="144" t="str">
        <f>'t1'!A122</f>
        <v>RUOLO SANITARIO - PROFESSIONI TECNICO SANITARIE E.Q.</v>
      </c>
      <c r="B122" s="206" t="str">
        <f>'t1'!B122</f>
        <v>SEQTCN</v>
      </c>
      <c r="C122" s="194">
        <f t="shared" si="19"/>
        <v>0</v>
      </c>
      <c r="D122" s="812">
        <f t="shared" si="20"/>
        <v>0</v>
      </c>
      <c r="E122" s="812">
        <f t="shared" si="21"/>
        <v>0</v>
      </c>
      <c r="F122" s="812">
        <f t="shared" si="22"/>
        <v>0</v>
      </c>
      <c r="G122" s="812">
        <f t="shared" si="22"/>
        <v>0</v>
      </c>
      <c r="H122" s="812">
        <f t="shared" si="23"/>
        <v>0</v>
      </c>
      <c r="I122" s="812">
        <f t="shared" si="24"/>
        <v>0</v>
      </c>
      <c r="J122" s="824">
        <f t="shared" si="25"/>
        <v>0</v>
      </c>
      <c r="K122" s="395">
        <f t="shared" si="14"/>
        <v>0</v>
      </c>
      <c r="L122" s="3">
        <f>'t1'!M122</f>
        <v>0</v>
      </c>
      <c r="M122" s="895" t="s">
        <v>507</v>
      </c>
      <c r="AA122" s="194"/>
      <c r="AB122" s="192"/>
      <c r="AC122" s="192"/>
      <c r="AD122" s="192"/>
      <c r="AE122" s="192"/>
      <c r="AF122" s="192"/>
      <c r="AG122" s="192"/>
      <c r="AH122" s="193"/>
      <c r="AI122" s="395">
        <f t="shared" si="15"/>
        <v>0</v>
      </c>
      <c r="AJ122" s="3">
        <f>'t1'!AK122</f>
        <v>0</v>
      </c>
      <c r="AM122" s="3" t="s">
        <v>462</v>
      </c>
      <c r="AN122" s="3" t="s">
        <v>462</v>
      </c>
      <c r="AO122" s="3" t="s">
        <v>1178</v>
      </c>
      <c r="AP122" s="952" t="str">
        <f t="shared" si="16"/>
        <v>OK</v>
      </c>
      <c r="AQ122" s="953" t="str">
        <f t="shared" si="17"/>
        <v>OK</v>
      </c>
      <c r="AR122" s="954" t="str">
        <f t="shared" si="18"/>
        <v xml:space="preserve"> </v>
      </c>
    </row>
    <row r="123" spans="1:44" ht="12" customHeight="1" thickBot="1" x14ac:dyDescent="0.25">
      <c r="A123" s="144" t="str">
        <f>'t1'!A123</f>
        <v>RUOLO SANITARIO - PROF. SANITARIE DELLA RIABILITAZIONE E.Q.</v>
      </c>
      <c r="B123" s="206" t="str">
        <f>'t1'!B123</f>
        <v>SEQRAB</v>
      </c>
      <c r="C123" s="194">
        <f t="shared" si="19"/>
        <v>0</v>
      </c>
      <c r="D123" s="812">
        <f t="shared" si="20"/>
        <v>0</v>
      </c>
      <c r="E123" s="812">
        <f t="shared" si="21"/>
        <v>0</v>
      </c>
      <c r="F123" s="812">
        <f t="shared" si="22"/>
        <v>0</v>
      </c>
      <c r="G123" s="812">
        <f t="shared" si="22"/>
        <v>0</v>
      </c>
      <c r="H123" s="812">
        <f t="shared" si="23"/>
        <v>0</v>
      </c>
      <c r="I123" s="812">
        <f t="shared" si="24"/>
        <v>0</v>
      </c>
      <c r="J123" s="824">
        <f t="shared" si="25"/>
        <v>0</v>
      </c>
      <c r="K123" s="395">
        <f t="shared" si="14"/>
        <v>0</v>
      </c>
      <c r="L123" s="3">
        <f>'t1'!M123</f>
        <v>0</v>
      </c>
      <c r="M123" s="895" t="s">
        <v>507</v>
      </c>
      <c r="AA123" s="194"/>
      <c r="AB123" s="192"/>
      <c r="AC123" s="192"/>
      <c r="AD123" s="192"/>
      <c r="AE123" s="192"/>
      <c r="AF123" s="192"/>
      <c r="AG123" s="192"/>
      <c r="AH123" s="193"/>
      <c r="AI123" s="395">
        <f t="shared" si="15"/>
        <v>0</v>
      </c>
      <c r="AJ123" s="3">
        <f>'t1'!AK123</f>
        <v>0</v>
      </c>
      <c r="AM123" s="3" t="s">
        <v>462</v>
      </c>
      <c r="AN123" s="3" t="s">
        <v>462</v>
      </c>
      <c r="AO123" s="3" t="s">
        <v>1178</v>
      </c>
      <c r="AP123" s="952" t="str">
        <f t="shared" si="16"/>
        <v>OK</v>
      </c>
      <c r="AQ123" s="953" t="str">
        <f t="shared" si="17"/>
        <v>OK</v>
      </c>
      <c r="AR123" s="954" t="str">
        <f t="shared" si="18"/>
        <v xml:space="preserve"> </v>
      </c>
    </row>
    <row r="124" spans="1:44" ht="12" customHeight="1" thickBot="1" x14ac:dyDescent="0.25">
      <c r="A124" s="144" t="str">
        <f>'t1'!A124</f>
        <v>RUOLO SANITARIO - PROF. SANITARIE DELLA PREVENZIONE E.Q.</v>
      </c>
      <c r="B124" s="206" t="str">
        <f>'t1'!B124</f>
        <v>SEQPRV</v>
      </c>
      <c r="C124" s="194">
        <f t="shared" si="19"/>
        <v>0</v>
      </c>
      <c r="D124" s="812">
        <f t="shared" si="20"/>
        <v>0</v>
      </c>
      <c r="E124" s="812">
        <f t="shared" si="21"/>
        <v>0</v>
      </c>
      <c r="F124" s="812">
        <f t="shared" si="22"/>
        <v>0</v>
      </c>
      <c r="G124" s="812">
        <f t="shared" si="22"/>
        <v>0</v>
      </c>
      <c r="H124" s="812">
        <f t="shared" si="23"/>
        <v>0</v>
      </c>
      <c r="I124" s="812">
        <f t="shared" si="24"/>
        <v>0</v>
      </c>
      <c r="J124" s="824">
        <f t="shared" si="25"/>
        <v>0</v>
      </c>
      <c r="K124" s="395">
        <f t="shared" si="14"/>
        <v>0</v>
      </c>
      <c r="L124" s="3">
        <f>'t1'!M124</f>
        <v>0</v>
      </c>
      <c r="M124" s="895" t="s">
        <v>507</v>
      </c>
      <c r="AA124" s="194"/>
      <c r="AB124" s="192"/>
      <c r="AC124" s="192"/>
      <c r="AD124" s="192"/>
      <c r="AE124" s="192"/>
      <c r="AF124" s="192"/>
      <c r="AG124" s="192"/>
      <c r="AH124" s="193"/>
      <c r="AI124" s="395">
        <f t="shared" si="15"/>
        <v>0</v>
      </c>
      <c r="AJ124" s="3">
        <f>'t1'!AK124</f>
        <v>0</v>
      </c>
      <c r="AM124" s="3" t="s">
        <v>462</v>
      </c>
      <c r="AN124" s="3" t="s">
        <v>462</v>
      </c>
      <c r="AO124" s="3" t="s">
        <v>1178</v>
      </c>
      <c r="AP124" s="952" t="str">
        <f t="shared" si="16"/>
        <v>OK</v>
      </c>
      <c r="AQ124" s="953" t="str">
        <f t="shared" si="17"/>
        <v>OK</v>
      </c>
      <c r="AR124" s="954" t="str">
        <f t="shared" si="18"/>
        <v xml:space="preserve"> </v>
      </c>
    </row>
    <row r="125" spans="1:44" ht="12" customHeight="1" thickBot="1" x14ac:dyDescent="0.25">
      <c r="A125" s="144" t="str">
        <f>'t1'!A125</f>
        <v>RUOLO SANITARIO - PROF. SAN. INFERM. SENIOR ESAURIMENTO E.Q.</v>
      </c>
      <c r="B125" s="206" t="str">
        <f>'t1'!B125</f>
        <v>SEQINE</v>
      </c>
      <c r="C125" s="194">
        <f t="shared" si="19"/>
        <v>0</v>
      </c>
      <c r="D125" s="812">
        <f t="shared" si="20"/>
        <v>0</v>
      </c>
      <c r="E125" s="812">
        <f t="shared" si="21"/>
        <v>0</v>
      </c>
      <c r="F125" s="812">
        <f t="shared" si="22"/>
        <v>0</v>
      </c>
      <c r="G125" s="812">
        <f t="shared" si="22"/>
        <v>0</v>
      </c>
      <c r="H125" s="812">
        <f t="shared" si="23"/>
        <v>0</v>
      </c>
      <c r="I125" s="812">
        <f t="shared" si="24"/>
        <v>0</v>
      </c>
      <c r="J125" s="824">
        <f t="shared" si="25"/>
        <v>0</v>
      </c>
      <c r="K125" s="395">
        <f t="shared" si="14"/>
        <v>0</v>
      </c>
      <c r="L125" s="3">
        <f>'t1'!M125</f>
        <v>0</v>
      </c>
      <c r="M125" s="895" t="s">
        <v>507</v>
      </c>
      <c r="AA125" s="194"/>
      <c r="AB125" s="192"/>
      <c r="AC125" s="192"/>
      <c r="AD125" s="192"/>
      <c r="AE125" s="192"/>
      <c r="AF125" s="192"/>
      <c r="AG125" s="192"/>
      <c r="AH125" s="193"/>
      <c r="AI125" s="395">
        <f t="shared" si="15"/>
        <v>0</v>
      </c>
      <c r="AJ125" s="3">
        <f>'t1'!AK125</f>
        <v>0</v>
      </c>
      <c r="AM125" s="3" t="s">
        <v>462</v>
      </c>
      <c r="AN125" s="3" t="s">
        <v>462</v>
      </c>
      <c r="AO125" s="3" t="s">
        <v>1178</v>
      </c>
      <c r="AP125" s="952" t="str">
        <f t="shared" si="16"/>
        <v>OK</v>
      </c>
      <c r="AQ125" s="953" t="str">
        <f t="shared" si="17"/>
        <v>OK</v>
      </c>
      <c r="AR125" s="954" t="str">
        <f t="shared" si="18"/>
        <v xml:space="preserve"> </v>
      </c>
    </row>
    <row r="126" spans="1:44" ht="12" customHeight="1" thickBot="1" x14ac:dyDescent="0.25">
      <c r="A126" s="144" t="str">
        <f>'t1'!A126</f>
        <v>RUOLO SANITARIO - ALTRI PROF. SAN. SENIOR A ESAURIMENTO E.Q.</v>
      </c>
      <c r="B126" s="206" t="str">
        <f>'t1'!B126</f>
        <v>SEQASE</v>
      </c>
      <c r="C126" s="194">
        <f t="shared" si="19"/>
        <v>0</v>
      </c>
      <c r="D126" s="812">
        <f t="shared" si="20"/>
        <v>0</v>
      </c>
      <c r="E126" s="812">
        <f t="shared" si="21"/>
        <v>0</v>
      </c>
      <c r="F126" s="812">
        <f t="shared" si="22"/>
        <v>0</v>
      </c>
      <c r="G126" s="812">
        <f t="shared" si="22"/>
        <v>0</v>
      </c>
      <c r="H126" s="812">
        <f t="shared" si="23"/>
        <v>0</v>
      </c>
      <c r="I126" s="812">
        <f t="shared" si="24"/>
        <v>0</v>
      </c>
      <c r="J126" s="824">
        <f t="shared" si="25"/>
        <v>0</v>
      </c>
      <c r="K126" s="395">
        <f t="shared" si="14"/>
        <v>0</v>
      </c>
      <c r="L126" s="3">
        <f>'t1'!M126</f>
        <v>0</v>
      </c>
      <c r="M126" s="895" t="s">
        <v>507</v>
      </c>
      <c r="AA126" s="194"/>
      <c r="AB126" s="192"/>
      <c r="AC126" s="192"/>
      <c r="AD126" s="192"/>
      <c r="AE126" s="192"/>
      <c r="AF126" s="192"/>
      <c r="AG126" s="192"/>
      <c r="AH126" s="193"/>
      <c r="AI126" s="395">
        <f t="shared" si="15"/>
        <v>0</v>
      </c>
      <c r="AJ126" s="3">
        <f>'t1'!AK126</f>
        <v>0</v>
      </c>
      <c r="AM126" s="3" t="s">
        <v>462</v>
      </c>
      <c r="AN126" s="3" t="s">
        <v>462</v>
      </c>
      <c r="AO126" s="3" t="s">
        <v>1178</v>
      </c>
      <c r="AP126" s="952" t="str">
        <f t="shared" si="16"/>
        <v>OK</v>
      </c>
      <c r="AQ126" s="953" t="str">
        <f t="shared" si="17"/>
        <v>OK</v>
      </c>
      <c r="AR126" s="954" t="str">
        <f t="shared" si="18"/>
        <v xml:space="preserve"> </v>
      </c>
    </row>
    <row r="127" spans="1:44" ht="12" customHeight="1" thickBot="1" x14ac:dyDescent="0.25">
      <c r="A127" s="144" t="str">
        <f>'t1'!A127</f>
        <v>RUOLO SOCIOSANITARIO - ASSISTENTE SOCIALE E.Q.</v>
      </c>
      <c r="B127" s="206" t="str">
        <f>'t1'!B127</f>
        <v>KEQASC</v>
      </c>
      <c r="C127" s="194">
        <f t="shared" si="19"/>
        <v>0</v>
      </c>
      <c r="D127" s="812">
        <f t="shared" si="20"/>
        <v>0</v>
      </c>
      <c r="E127" s="812">
        <f t="shared" si="21"/>
        <v>0</v>
      </c>
      <c r="F127" s="812">
        <f t="shared" si="22"/>
        <v>0</v>
      </c>
      <c r="G127" s="812">
        <f t="shared" si="22"/>
        <v>0</v>
      </c>
      <c r="H127" s="812">
        <f t="shared" si="23"/>
        <v>0</v>
      </c>
      <c r="I127" s="812">
        <f t="shared" si="24"/>
        <v>0</v>
      </c>
      <c r="J127" s="824">
        <f t="shared" si="25"/>
        <v>0</v>
      </c>
      <c r="K127" s="395">
        <f t="shared" si="14"/>
        <v>0</v>
      </c>
      <c r="L127" s="3">
        <f>'t1'!M127</f>
        <v>0</v>
      </c>
      <c r="M127" s="895" t="s">
        <v>507</v>
      </c>
      <c r="AA127" s="194"/>
      <c r="AB127" s="192"/>
      <c r="AC127" s="192"/>
      <c r="AD127" s="192"/>
      <c r="AE127" s="192"/>
      <c r="AF127" s="192"/>
      <c r="AG127" s="192"/>
      <c r="AH127" s="193"/>
      <c r="AI127" s="395">
        <f t="shared" si="15"/>
        <v>0</v>
      </c>
      <c r="AJ127" s="3">
        <f>'t1'!AK127</f>
        <v>0</v>
      </c>
      <c r="AM127" s="3" t="s">
        <v>462</v>
      </c>
      <c r="AN127" s="3" t="s">
        <v>462</v>
      </c>
      <c r="AO127" s="3" t="s">
        <v>1178</v>
      </c>
      <c r="AP127" s="952" t="str">
        <f t="shared" si="16"/>
        <v>OK</v>
      </c>
      <c r="AQ127" s="953" t="str">
        <f t="shared" si="17"/>
        <v>OK</v>
      </c>
      <c r="AR127" s="954" t="str">
        <f t="shared" si="18"/>
        <v xml:space="preserve"> </v>
      </c>
    </row>
    <row r="128" spans="1:44" ht="12" customHeight="1" thickBot="1" x14ac:dyDescent="0.25">
      <c r="A128" s="144" t="str">
        <f>'t1'!A128</f>
        <v>RUOLO SOCIOSANITARIO - ASSIST. SOC. SENIOR ESAURIMENTO E.Q.</v>
      </c>
      <c r="B128" s="206" t="str">
        <f>'t1'!B128</f>
        <v>KEQSCE</v>
      </c>
      <c r="C128" s="194">
        <f t="shared" si="19"/>
        <v>0</v>
      </c>
      <c r="D128" s="812">
        <f t="shared" si="20"/>
        <v>0</v>
      </c>
      <c r="E128" s="812">
        <f t="shared" si="21"/>
        <v>0</v>
      </c>
      <c r="F128" s="812">
        <f t="shared" si="22"/>
        <v>0</v>
      </c>
      <c r="G128" s="812">
        <f t="shared" si="22"/>
        <v>0</v>
      </c>
      <c r="H128" s="812">
        <f t="shared" si="23"/>
        <v>0</v>
      </c>
      <c r="I128" s="812">
        <f t="shared" si="24"/>
        <v>0</v>
      </c>
      <c r="J128" s="824">
        <f t="shared" si="25"/>
        <v>0</v>
      </c>
      <c r="K128" s="395">
        <f t="shared" si="14"/>
        <v>0</v>
      </c>
      <c r="L128" s="3">
        <f>'t1'!M128</f>
        <v>0</v>
      </c>
      <c r="M128" s="895" t="s">
        <v>507</v>
      </c>
      <c r="AA128" s="194"/>
      <c r="AB128" s="192"/>
      <c r="AC128" s="192"/>
      <c r="AD128" s="192"/>
      <c r="AE128" s="192"/>
      <c r="AF128" s="192"/>
      <c r="AG128" s="192"/>
      <c r="AH128" s="193"/>
      <c r="AI128" s="395">
        <f t="shared" si="15"/>
        <v>0</v>
      </c>
      <c r="AJ128" s="3">
        <f>'t1'!AK128</f>
        <v>0</v>
      </c>
      <c r="AM128" s="3" t="s">
        <v>462</v>
      </c>
      <c r="AN128" s="3" t="s">
        <v>462</v>
      </c>
      <c r="AO128" s="3" t="s">
        <v>1178</v>
      </c>
      <c r="AP128" s="952" t="str">
        <f t="shared" si="16"/>
        <v>OK</v>
      </c>
      <c r="AQ128" s="953" t="str">
        <f t="shared" si="17"/>
        <v>OK</v>
      </c>
      <c r="AR128" s="954" t="str">
        <f t="shared" si="18"/>
        <v xml:space="preserve"> </v>
      </c>
    </row>
    <row r="129" spans="1:44" ht="12" customHeight="1" thickBot="1" x14ac:dyDescent="0.25">
      <c r="A129" s="144" t="str">
        <f>'t1'!A129</f>
        <v>RUOLO PROFESSIONALE - SPECIALISTA DELLA COMUNIC. ISTIT. E.Q.</v>
      </c>
      <c r="B129" s="206" t="str">
        <f>'t1'!B129</f>
        <v>PEQ871</v>
      </c>
      <c r="C129" s="194">
        <f t="shared" si="19"/>
        <v>0</v>
      </c>
      <c r="D129" s="812">
        <f t="shared" si="20"/>
        <v>0</v>
      </c>
      <c r="E129" s="812">
        <f t="shared" si="21"/>
        <v>0</v>
      </c>
      <c r="F129" s="812">
        <f t="shared" si="22"/>
        <v>0</v>
      </c>
      <c r="G129" s="812">
        <f t="shared" si="22"/>
        <v>0</v>
      </c>
      <c r="H129" s="812">
        <f t="shared" si="23"/>
        <v>0</v>
      </c>
      <c r="I129" s="812">
        <f t="shared" si="24"/>
        <v>0</v>
      </c>
      <c r="J129" s="824">
        <f t="shared" si="25"/>
        <v>0</v>
      </c>
      <c r="K129" s="395">
        <f t="shared" si="14"/>
        <v>0</v>
      </c>
      <c r="L129" s="3">
        <f>'t1'!M129</f>
        <v>0</v>
      </c>
      <c r="M129" s="895" t="s">
        <v>507</v>
      </c>
      <c r="AA129" s="194"/>
      <c r="AB129" s="192"/>
      <c r="AC129" s="192"/>
      <c r="AD129" s="192"/>
      <c r="AE129" s="192"/>
      <c r="AF129" s="192"/>
      <c r="AG129" s="192"/>
      <c r="AH129" s="193"/>
      <c r="AI129" s="395">
        <f t="shared" si="15"/>
        <v>0</v>
      </c>
      <c r="AJ129" s="3">
        <f>'t1'!AK129</f>
        <v>0</v>
      </c>
      <c r="AM129" s="3" t="s">
        <v>462</v>
      </c>
      <c r="AN129" s="3" t="s">
        <v>462</v>
      </c>
      <c r="AO129" s="3" t="s">
        <v>1178</v>
      </c>
      <c r="AP129" s="952" t="str">
        <f t="shared" si="16"/>
        <v>OK</v>
      </c>
      <c r="AQ129" s="953" t="str">
        <f t="shared" si="17"/>
        <v>OK</v>
      </c>
      <c r="AR129" s="954" t="str">
        <f t="shared" si="18"/>
        <v xml:space="preserve"> </v>
      </c>
    </row>
    <row r="130" spans="1:44" ht="12" customHeight="1" thickBot="1" x14ac:dyDescent="0.25">
      <c r="A130" s="144" t="str">
        <f>'t1'!A130</f>
        <v>RUOLO PROFESSIONALE - SPECIALISTA RAPPORTI CON I MEDIA E.Q.</v>
      </c>
      <c r="B130" s="206" t="str">
        <f>'t1'!B130</f>
        <v>PEQ872</v>
      </c>
      <c r="C130" s="194">
        <f t="shared" si="19"/>
        <v>0</v>
      </c>
      <c r="D130" s="812">
        <f t="shared" si="20"/>
        <v>0</v>
      </c>
      <c r="E130" s="812">
        <f t="shared" si="21"/>
        <v>0</v>
      </c>
      <c r="F130" s="812">
        <f t="shared" si="22"/>
        <v>0</v>
      </c>
      <c r="G130" s="812">
        <f t="shared" si="22"/>
        <v>0</v>
      </c>
      <c r="H130" s="812">
        <f t="shared" si="23"/>
        <v>0</v>
      </c>
      <c r="I130" s="812">
        <f t="shared" si="24"/>
        <v>0</v>
      </c>
      <c r="J130" s="824">
        <f t="shared" si="25"/>
        <v>0</v>
      </c>
      <c r="K130" s="395">
        <f t="shared" si="14"/>
        <v>0</v>
      </c>
      <c r="L130" s="3">
        <f>'t1'!M130</f>
        <v>0</v>
      </c>
      <c r="M130" s="895" t="s">
        <v>507</v>
      </c>
      <c r="AA130" s="194"/>
      <c r="AB130" s="192"/>
      <c r="AC130" s="192"/>
      <c r="AD130" s="192"/>
      <c r="AE130" s="192"/>
      <c r="AF130" s="192"/>
      <c r="AG130" s="192"/>
      <c r="AH130" s="193"/>
      <c r="AI130" s="395">
        <f t="shared" si="15"/>
        <v>0</v>
      </c>
      <c r="AJ130" s="3">
        <f>'t1'!AK130</f>
        <v>0</v>
      </c>
      <c r="AM130" s="3" t="s">
        <v>462</v>
      </c>
      <c r="AN130" s="3" t="s">
        <v>462</v>
      </c>
      <c r="AO130" s="3" t="s">
        <v>1178</v>
      </c>
      <c r="AP130" s="952" t="str">
        <f t="shared" si="16"/>
        <v>OK</v>
      </c>
      <c r="AQ130" s="953" t="str">
        <f t="shared" si="17"/>
        <v>OK</v>
      </c>
      <c r="AR130" s="954" t="str">
        <f t="shared" si="18"/>
        <v xml:space="preserve"> </v>
      </c>
    </row>
    <row r="131" spans="1:44" ht="12" customHeight="1" thickBot="1" x14ac:dyDescent="0.25">
      <c r="A131" s="144" t="str">
        <f>'t1'!A131</f>
        <v>RUOLO PROFESSIONALE - ASSISTENTE RELIGIOSO E.Q.</v>
      </c>
      <c r="B131" s="206" t="str">
        <f>'t1'!B131</f>
        <v>PEQ006</v>
      </c>
      <c r="C131" s="194">
        <f>ROUND(AA131,2)</f>
        <v>0</v>
      </c>
      <c r="D131" s="812">
        <f t="shared" ref="D131:G135" si="26">ROUND(AB131,0)</f>
        <v>0</v>
      </c>
      <c r="E131" s="812">
        <f t="shared" si="26"/>
        <v>0</v>
      </c>
      <c r="F131" s="812">
        <f t="shared" si="26"/>
        <v>0</v>
      </c>
      <c r="G131" s="812">
        <f t="shared" si="26"/>
        <v>0</v>
      </c>
      <c r="H131" s="812">
        <f t="shared" ref="H131:J135" si="27">ROUND(AF131,0)</f>
        <v>0</v>
      </c>
      <c r="I131" s="812">
        <f t="shared" si="27"/>
        <v>0</v>
      </c>
      <c r="J131" s="824">
        <f t="shared" si="27"/>
        <v>0</v>
      </c>
      <c r="K131" s="395">
        <f t="shared" si="14"/>
        <v>0</v>
      </c>
      <c r="L131" s="3">
        <f>'t1'!M131</f>
        <v>0</v>
      </c>
      <c r="M131" s="895" t="s">
        <v>507</v>
      </c>
      <c r="AA131" s="194"/>
      <c r="AB131" s="192"/>
      <c r="AC131" s="192"/>
      <c r="AD131" s="192"/>
      <c r="AE131" s="192"/>
      <c r="AF131" s="192"/>
      <c r="AG131" s="192"/>
      <c r="AH131" s="193"/>
      <c r="AI131" s="395">
        <f t="shared" si="15"/>
        <v>0</v>
      </c>
      <c r="AJ131" s="3">
        <f>'t1'!AK131</f>
        <v>0</v>
      </c>
      <c r="AM131" s="3" t="s">
        <v>462</v>
      </c>
      <c r="AN131" s="3" t="s">
        <v>462</v>
      </c>
      <c r="AO131" s="3" t="s">
        <v>1178</v>
      </c>
      <c r="AP131" s="952" t="str">
        <f t="shared" si="16"/>
        <v>OK</v>
      </c>
      <c r="AQ131" s="953" t="str">
        <f t="shared" si="17"/>
        <v>OK</v>
      </c>
      <c r="AR131" s="954" t="str">
        <f t="shared" si="18"/>
        <v xml:space="preserve"> </v>
      </c>
    </row>
    <row r="132" spans="1:44" ht="12" customHeight="1" thickBot="1" x14ac:dyDescent="0.25">
      <c r="A132" s="144" t="str">
        <f>'t1'!A132</f>
        <v>RUOLO TECNICO - COLLABORATORE TECNICO PROFESSIONALE E.Q.</v>
      </c>
      <c r="B132" s="206" t="str">
        <f>'t1'!B132</f>
        <v>TEQ027</v>
      </c>
      <c r="C132" s="194">
        <f>ROUND(AA132,2)</f>
        <v>0</v>
      </c>
      <c r="D132" s="812">
        <f t="shared" si="26"/>
        <v>0</v>
      </c>
      <c r="E132" s="812">
        <f t="shared" si="26"/>
        <v>0</v>
      </c>
      <c r="F132" s="812">
        <f t="shared" si="26"/>
        <v>0</v>
      </c>
      <c r="G132" s="812">
        <f t="shared" si="26"/>
        <v>0</v>
      </c>
      <c r="H132" s="812">
        <f t="shared" si="27"/>
        <v>0</v>
      </c>
      <c r="I132" s="812">
        <f t="shared" si="27"/>
        <v>0</v>
      </c>
      <c r="J132" s="824">
        <f t="shared" si="27"/>
        <v>0</v>
      </c>
      <c r="K132" s="395">
        <f t="shared" si="14"/>
        <v>0</v>
      </c>
      <c r="L132" s="3">
        <f>'t1'!M132</f>
        <v>0</v>
      </c>
      <c r="M132" s="895" t="s">
        <v>507</v>
      </c>
      <c r="AA132" s="194"/>
      <c r="AB132" s="192"/>
      <c r="AC132" s="192"/>
      <c r="AD132" s="192"/>
      <c r="AE132" s="192"/>
      <c r="AF132" s="192"/>
      <c r="AG132" s="192"/>
      <c r="AH132" s="193"/>
      <c r="AI132" s="395">
        <f t="shared" si="15"/>
        <v>0</v>
      </c>
      <c r="AJ132" s="3">
        <f>'t1'!AK132</f>
        <v>0</v>
      </c>
      <c r="AM132" s="3" t="s">
        <v>462</v>
      </c>
      <c r="AN132" s="3" t="s">
        <v>462</v>
      </c>
      <c r="AO132" s="3" t="s">
        <v>1178</v>
      </c>
      <c r="AP132" s="952" t="str">
        <f t="shared" si="16"/>
        <v>OK</v>
      </c>
      <c r="AQ132" s="953" t="str">
        <f t="shared" si="17"/>
        <v>OK</v>
      </c>
      <c r="AR132" s="954" t="str">
        <f t="shared" si="18"/>
        <v xml:space="preserve"> </v>
      </c>
    </row>
    <row r="133" spans="1:44" ht="12" customHeight="1" thickBot="1" x14ac:dyDescent="0.25">
      <c r="A133" s="144" t="str">
        <f>'t1'!A133</f>
        <v>RUOLO TECNICO - COLLAB. TEC. PROF. SENIOR A ESAURIMENTO E.Q.</v>
      </c>
      <c r="B133" s="206" t="str">
        <f>'t1'!B133</f>
        <v>TEQCTS</v>
      </c>
      <c r="C133" s="194">
        <f>ROUND(AA133,2)</f>
        <v>0</v>
      </c>
      <c r="D133" s="812">
        <f t="shared" si="26"/>
        <v>0</v>
      </c>
      <c r="E133" s="812">
        <f t="shared" si="26"/>
        <v>0</v>
      </c>
      <c r="F133" s="812">
        <f t="shared" si="26"/>
        <v>0</v>
      </c>
      <c r="G133" s="812">
        <f t="shared" si="26"/>
        <v>0</v>
      </c>
      <c r="H133" s="812">
        <f t="shared" si="27"/>
        <v>0</v>
      </c>
      <c r="I133" s="812">
        <f t="shared" si="27"/>
        <v>0</v>
      </c>
      <c r="J133" s="824">
        <f t="shared" si="27"/>
        <v>0</v>
      </c>
      <c r="K133" s="395">
        <f t="shared" si="14"/>
        <v>0</v>
      </c>
      <c r="L133" s="3">
        <f>'t1'!M133</f>
        <v>0</v>
      </c>
      <c r="M133" s="895" t="s">
        <v>507</v>
      </c>
      <c r="AA133" s="194"/>
      <c r="AB133" s="192"/>
      <c r="AC133" s="192"/>
      <c r="AD133" s="192"/>
      <c r="AE133" s="192"/>
      <c r="AF133" s="192"/>
      <c r="AG133" s="192"/>
      <c r="AH133" s="193"/>
      <c r="AI133" s="395">
        <f t="shared" si="15"/>
        <v>0</v>
      </c>
      <c r="AJ133" s="3">
        <f>'t1'!AK133</f>
        <v>0</v>
      </c>
      <c r="AM133" s="3" t="s">
        <v>462</v>
      </c>
      <c r="AN133" s="3" t="s">
        <v>462</v>
      </c>
      <c r="AO133" s="3" t="s">
        <v>1178</v>
      </c>
      <c r="AP133" s="952" t="str">
        <f t="shared" si="16"/>
        <v>OK</v>
      </c>
      <c r="AQ133" s="953" t="str">
        <f t="shared" si="17"/>
        <v>OK</v>
      </c>
      <c r="AR133" s="954" t="str">
        <f t="shared" si="18"/>
        <v xml:space="preserve"> </v>
      </c>
    </row>
    <row r="134" spans="1:44" ht="12" customHeight="1" thickBot="1" x14ac:dyDescent="0.25">
      <c r="A134" s="144" t="str">
        <f>'t1'!A134</f>
        <v>RUOLO AMMINISTRATIVO - COLLAB. AMMINISTRATIVO PROFESS. E.Q.</v>
      </c>
      <c r="B134" s="206" t="str">
        <f>'t1'!B134</f>
        <v>AEQ029</v>
      </c>
      <c r="C134" s="194">
        <f>ROUND(AA134,2)</f>
        <v>0</v>
      </c>
      <c r="D134" s="812">
        <f t="shared" si="26"/>
        <v>0</v>
      </c>
      <c r="E134" s="812">
        <f t="shared" si="26"/>
        <v>0</v>
      </c>
      <c r="F134" s="812">
        <f t="shared" si="26"/>
        <v>0</v>
      </c>
      <c r="G134" s="812">
        <f t="shared" si="26"/>
        <v>0</v>
      </c>
      <c r="H134" s="812">
        <f t="shared" si="27"/>
        <v>0</v>
      </c>
      <c r="I134" s="812">
        <f t="shared" si="27"/>
        <v>0</v>
      </c>
      <c r="J134" s="824">
        <f t="shared" si="27"/>
        <v>0</v>
      </c>
      <c r="K134" s="395">
        <f t="shared" si="14"/>
        <v>0</v>
      </c>
      <c r="L134" s="3">
        <f>'t1'!M134</f>
        <v>0</v>
      </c>
      <c r="M134" s="895" t="s">
        <v>507</v>
      </c>
      <c r="AA134" s="194"/>
      <c r="AB134" s="192"/>
      <c r="AC134" s="192"/>
      <c r="AD134" s="192"/>
      <c r="AE134" s="192"/>
      <c r="AF134" s="192"/>
      <c r="AG134" s="192"/>
      <c r="AH134" s="193"/>
      <c r="AI134" s="395">
        <f t="shared" si="15"/>
        <v>0</v>
      </c>
      <c r="AJ134" s="3">
        <f>'t1'!AK134</f>
        <v>0</v>
      </c>
      <c r="AM134" s="3" t="s">
        <v>462</v>
      </c>
      <c r="AN134" s="3" t="s">
        <v>462</v>
      </c>
      <c r="AO134" s="3" t="s">
        <v>1178</v>
      </c>
      <c r="AP134" s="952" t="str">
        <f t="shared" si="16"/>
        <v>OK</v>
      </c>
      <c r="AQ134" s="953" t="str">
        <f t="shared" si="17"/>
        <v>OK</v>
      </c>
      <c r="AR134" s="954" t="str">
        <f t="shared" si="18"/>
        <v xml:space="preserve"> </v>
      </c>
    </row>
    <row r="135" spans="1:44" ht="12" customHeight="1" thickBot="1" x14ac:dyDescent="0.25">
      <c r="A135" s="144" t="str">
        <f>'t1'!A135</f>
        <v>RUOLO AMM.VO - COLLAB. AMM.VO PROF. SENIOR ESAURIMENTO E.Q.</v>
      </c>
      <c r="B135" s="206" t="str">
        <f>'t1'!B135</f>
        <v>AEQCAS</v>
      </c>
      <c r="C135" s="194">
        <f>ROUND(AA135,2)</f>
        <v>0</v>
      </c>
      <c r="D135" s="812">
        <f t="shared" si="26"/>
        <v>0</v>
      </c>
      <c r="E135" s="812">
        <f t="shared" si="26"/>
        <v>0</v>
      </c>
      <c r="F135" s="812">
        <f t="shared" si="26"/>
        <v>0</v>
      </c>
      <c r="G135" s="812">
        <f t="shared" si="26"/>
        <v>0</v>
      </c>
      <c r="H135" s="812">
        <f t="shared" si="27"/>
        <v>0</v>
      </c>
      <c r="I135" s="812">
        <f t="shared" si="27"/>
        <v>0</v>
      </c>
      <c r="J135" s="824">
        <f t="shared" si="27"/>
        <v>0</v>
      </c>
      <c r="K135" s="395">
        <f t="shared" ref="K135:K167" si="28">(D135+E135+F135+G135+H135+I135)-J135</f>
        <v>0</v>
      </c>
      <c r="L135" s="3">
        <f>'t1'!M135</f>
        <v>0</v>
      </c>
      <c r="M135" s="895" t="s">
        <v>474</v>
      </c>
      <c r="AA135" s="194"/>
      <c r="AB135" s="192"/>
      <c r="AC135" s="192"/>
      <c r="AD135" s="192"/>
      <c r="AE135" s="192"/>
      <c r="AF135" s="192"/>
      <c r="AG135" s="192"/>
      <c r="AH135" s="193"/>
      <c r="AI135" s="395">
        <f t="shared" ref="AI135:AI167" si="29">(AB135+AC135+AD135+AE135+AF135+AG135)-AH135</f>
        <v>0</v>
      </c>
      <c r="AJ135" s="3">
        <f>'t1'!AK135</f>
        <v>0</v>
      </c>
      <c r="AM135" s="3" t="s">
        <v>462</v>
      </c>
      <c r="AN135" s="3" t="s">
        <v>462</v>
      </c>
      <c r="AO135" s="3" t="s">
        <v>462</v>
      </c>
      <c r="AP135" s="952" t="str">
        <f t="shared" si="16"/>
        <v>OK</v>
      </c>
      <c r="AQ135" s="953" t="str">
        <f t="shared" si="17"/>
        <v>OK</v>
      </c>
      <c r="AR135" s="954" t="str">
        <f t="shared" ref="AR135:AR167" si="30">IF(AND($AM135="no",$AN135="no",$AE135&gt;0),"Sono stati inseriti importi RIA e/o Progressioni",IF(AND($AM135="no",$AN135="no",$AC135&gt;0)," ",IF(OR($AP135="Incongruenza",$AQ135="Incongruenza"),"Incongruenza"," ")))</f>
        <v xml:space="preserve"> </v>
      </c>
    </row>
    <row r="136" spans="1:44" ht="12" customHeight="1" thickBot="1" x14ac:dyDescent="0.25">
      <c r="A136" s="144" t="str">
        <f>'t1'!A136</f>
        <v>RUOLO SANITARIO - PROF. SANITARIE INFERMIERISTICHE</v>
      </c>
      <c r="B136" s="206" t="str">
        <f>'t1'!B136</f>
        <v>SPFINF</v>
      </c>
      <c r="C136" s="194">
        <f t="shared" si="19"/>
        <v>0</v>
      </c>
      <c r="D136" s="812">
        <f t="shared" si="20"/>
        <v>0</v>
      </c>
      <c r="E136" s="812">
        <f t="shared" si="21"/>
        <v>0</v>
      </c>
      <c r="F136" s="812">
        <f t="shared" si="22"/>
        <v>0</v>
      </c>
      <c r="G136" s="812">
        <f t="shared" si="22"/>
        <v>0</v>
      </c>
      <c r="H136" s="812">
        <f t="shared" si="23"/>
        <v>0</v>
      </c>
      <c r="I136" s="812">
        <f t="shared" si="24"/>
        <v>0</v>
      </c>
      <c r="J136" s="824">
        <f t="shared" si="25"/>
        <v>0</v>
      </c>
      <c r="K136" s="395">
        <f t="shared" si="28"/>
        <v>0</v>
      </c>
      <c r="L136" s="3">
        <f>'t1'!M136</f>
        <v>0</v>
      </c>
      <c r="M136" s="895" t="s">
        <v>474</v>
      </c>
      <c r="AA136" s="194"/>
      <c r="AB136" s="192"/>
      <c r="AC136" s="192"/>
      <c r="AD136" s="192"/>
      <c r="AE136" s="192"/>
      <c r="AF136" s="192"/>
      <c r="AG136" s="192"/>
      <c r="AH136" s="193"/>
      <c r="AI136" s="395">
        <f t="shared" si="29"/>
        <v>0</v>
      </c>
      <c r="AJ136" s="3">
        <f>'t1'!AK136</f>
        <v>0</v>
      </c>
      <c r="AM136" s="3" t="s">
        <v>462</v>
      </c>
      <c r="AN136" s="3" t="s">
        <v>462</v>
      </c>
      <c r="AO136" s="3" t="s">
        <v>462</v>
      </c>
      <c r="AP136" s="952" t="str">
        <f t="shared" si="16"/>
        <v>OK</v>
      </c>
      <c r="AQ136" s="953" t="str">
        <f t="shared" si="17"/>
        <v>OK</v>
      </c>
      <c r="AR136" s="954" t="str">
        <f t="shared" si="30"/>
        <v xml:space="preserve"> </v>
      </c>
    </row>
    <row r="137" spans="1:44" ht="12" customHeight="1" thickBot="1" x14ac:dyDescent="0.25">
      <c r="A137" s="144" t="str">
        <f>'t1'!A137</f>
        <v>RUOLO SANITARIO - PROF. SANITARIA OSTETRICA</v>
      </c>
      <c r="B137" s="206" t="str">
        <f>'t1'!B137</f>
        <v>SPFOST</v>
      </c>
      <c r="C137" s="194">
        <f t="shared" si="19"/>
        <v>0</v>
      </c>
      <c r="D137" s="812">
        <f t="shared" si="20"/>
        <v>0</v>
      </c>
      <c r="E137" s="812">
        <f t="shared" si="21"/>
        <v>0</v>
      </c>
      <c r="F137" s="812">
        <f t="shared" si="22"/>
        <v>0</v>
      </c>
      <c r="G137" s="812">
        <f t="shared" si="22"/>
        <v>0</v>
      </c>
      <c r="H137" s="812">
        <f t="shared" si="23"/>
        <v>0</v>
      </c>
      <c r="I137" s="812">
        <f t="shared" si="24"/>
        <v>0</v>
      </c>
      <c r="J137" s="824">
        <f t="shared" si="25"/>
        <v>0</v>
      </c>
      <c r="K137" s="395">
        <f t="shared" si="28"/>
        <v>0</v>
      </c>
      <c r="L137" s="3">
        <f>'t1'!M137</f>
        <v>0</v>
      </c>
      <c r="M137" s="895" t="s">
        <v>474</v>
      </c>
      <c r="AA137" s="194"/>
      <c r="AB137" s="192"/>
      <c r="AC137" s="192"/>
      <c r="AD137" s="192"/>
      <c r="AE137" s="192"/>
      <c r="AF137" s="192"/>
      <c r="AG137" s="192"/>
      <c r="AH137" s="193"/>
      <c r="AI137" s="395">
        <f t="shared" si="29"/>
        <v>0</v>
      </c>
      <c r="AJ137" s="3">
        <f>'t1'!AK137</f>
        <v>0</v>
      </c>
      <c r="AM137" s="3" t="s">
        <v>462</v>
      </c>
      <c r="AN137" s="3" t="s">
        <v>462</v>
      </c>
      <c r="AO137" s="3" t="s">
        <v>462</v>
      </c>
      <c r="AP137" s="952" t="str">
        <f t="shared" si="16"/>
        <v>OK</v>
      </c>
      <c r="AQ137" s="953" t="str">
        <f t="shared" si="17"/>
        <v>OK</v>
      </c>
      <c r="AR137" s="954" t="str">
        <f t="shared" si="30"/>
        <v xml:space="preserve"> </v>
      </c>
    </row>
    <row r="138" spans="1:44" ht="12" customHeight="1" thickBot="1" x14ac:dyDescent="0.25">
      <c r="A138" s="144" t="str">
        <f>'t1'!A138</f>
        <v>RUOLO SANITARIO - PROFESSIONI TECNICO SANITARIE</v>
      </c>
      <c r="B138" s="206" t="str">
        <f>'t1'!B138</f>
        <v>SPFTCN</v>
      </c>
      <c r="C138" s="194">
        <f t="shared" si="19"/>
        <v>0</v>
      </c>
      <c r="D138" s="812">
        <f t="shared" si="20"/>
        <v>0</v>
      </c>
      <c r="E138" s="812">
        <f t="shared" si="21"/>
        <v>0</v>
      </c>
      <c r="F138" s="812">
        <f t="shared" si="22"/>
        <v>0</v>
      </c>
      <c r="G138" s="812">
        <f t="shared" si="22"/>
        <v>0</v>
      </c>
      <c r="H138" s="812">
        <f t="shared" si="23"/>
        <v>0</v>
      </c>
      <c r="I138" s="812">
        <f t="shared" si="24"/>
        <v>0</v>
      </c>
      <c r="J138" s="824">
        <f t="shared" si="25"/>
        <v>0</v>
      </c>
      <c r="K138" s="395">
        <f t="shared" si="28"/>
        <v>0</v>
      </c>
      <c r="L138" s="3">
        <f>'t1'!M138</f>
        <v>0</v>
      </c>
      <c r="M138" s="895" t="s">
        <v>474</v>
      </c>
      <c r="AA138" s="194"/>
      <c r="AB138" s="192"/>
      <c r="AC138" s="192"/>
      <c r="AD138" s="192"/>
      <c r="AE138" s="192"/>
      <c r="AF138" s="192"/>
      <c r="AG138" s="192"/>
      <c r="AH138" s="193"/>
      <c r="AI138" s="395">
        <f t="shared" si="29"/>
        <v>0</v>
      </c>
      <c r="AJ138" s="3">
        <f>'t1'!AK138</f>
        <v>0</v>
      </c>
      <c r="AM138" s="3" t="s">
        <v>462</v>
      </c>
      <c r="AN138" s="3" t="s">
        <v>462</v>
      </c>
      <c r="AO138" s="3" t="s">
        <v>462</v>
      </c>
      <c r="AP138" s="952" t="str">
        <f t="shared" si="16"/>
        <v>OK</v>
      </c>
      <c r="AQ138" s="953" t="str">
        <f t="shared" si="17"/>
        <v>OK</v>
      </c>
      <c r="AR138" s="954" t="str">
        <f t="shared" si="30"/>
        <v xml:space="preserve"> </v>
      </c>
    </row>
    <row r="139" spans="1:44" ht="12" customHeight="1" thickBot="1" x14ac:dyDescent="0.25">
      <c r="A139" s="144" t="str">
        <f>'t1'!A139</f>
        <v>RUOLO SANITARIO - PROF. SANITARIE DELLA RIABILITAZIONE</v>
      </c>
      <c r="B139" s="206" t="str">
        <f>'t1'!B139</f>
        <v>SPFRAB</v>
      </c>
      <c r="C139" s="194">
        <f t="shared" si="19"/>
        <v>0</v>
      </c>
      <c r="D139" s="812">
        <f t="shared" si="20"/>
        <v>0</v>
      </c>
      <c r="E139" s="812">
        <f t="shared" si="21"/>
        <v>0</v>
      </c>
      <c r="F139" s="812">
        <f t="shared" si="22"/>
        <v>0</v>
      </c>
      <c r="G139" s="812">
        <f t="shared" si="22"/>
        <v>0</v>
      </c>
      <c r="H139" s="812">
        <f t="shared" si="23"/>
        <v>0</v>
      </c>
      <c r="I139" s="812">
        <f t="shared" si="24"/>
        <v>0</v>
      </c>
      <c r="J139" s="824">
        <f t="shared" si="25"/>
        <v>0</v>
      </c>
      <c r="K139" s="395">
        <f t="shared" si="28"/>
        <v>0</v>
      </c>
      <c r="L139" s="3">
        <f>'t1'!M139</f>
        <v>0</v>
      </c>
      <c r="M139" s="895" t="s">
        <v>474</v>
      </c>
      <c r="AA139" s="194"/>
      <c r="AB139" s="192"/>
      <c r="AC139" s="192"/>
      <c r="AD139" s="192"/>
      <c r="AE139" s="192"/>
      <c r="AF139" s="192"/>
      <c r="AG139" s="192"/>
      <c r="AH139" s="193"/>
      <c r="AI139" s="395">
        <f t="shared" si="29"/>
        <v>0</v>
      </c>
      <c r="AJ139" s="3">
        <f>'t1'!AK139</f>
        <v>0</v>
      </c>
      <c r="AM139" s="3" t="s">
        <v>462</v>
      </c>
      <c r="AN139" s="3" t="s">
        <v>462</v>
      </c>
      <c r="AO139" s="3" t="s">
        <v>462</v>
      </c>
      <c r="AP139" s="952" t="str">
        <f t="shared" ref="AP139:AP167" si="31">IF($AM139="no",(IF($AC139&gt;0,"Incongruenza","OK")),(IF($AC139=0,"OK","ok")))</f>
        <v>OK</v>
      </c>
      <c r="AQ139" s="953" t="str">
        <f t="shared" ref="AQ139:AQ167" si="32">IF($AN139="no",(IF($AD139&gt;0,"Incongruenza","OK")),(IF($AD139=0,"OK","ok")))</f>
        <v>OK</v>
      </c>
      <c r="AR139" s="954" t="str">
        <f t="shared" si="30"/>
        <v xml:space="preserve"> </v>
      </c>
    </row>
    <row r="140" spans="1:44" ht="12" customHeight="1" thickBot="1" x14ac:dyDescent="0.25">
      <c r="A140" s="144" t="str">
        <f>'t1'!A140</f>
        <v>RUOLO SANITARIO - PROF. SANITARIE DELLA PREVENZIONE</v>
      </c>
      <c r="B140" s="206" t="str">
        <f>'t1'!B140</f>
        <v>SPFPRV</v>
      </c>
      <c r="C140" s="194">
        <f t="shared" ref="C140:C157" si="33">ROUND(AA140,2)</f>
        <v>0</v>
      </c>
      <c r="D140" s="812">
        <f t="shared" ref="D140:D157" si="34">ROUND(AB140,0)</f>
        <v>0</v>
      </c>
      <c r="E140" s="812">
        <f t="shared" ref="E140:E157" si="35">ROUND(AC140,0)</f>
        <v>0</v>
      </c>
      <c r="F140" s="812">
        <f t="shared" ref="F140:G157" si="36">ROUND(AD140,0)</f>
        <v>0</v>
      </c>
      <c r="G140" s="812">
        <f t="shared" si="36"/>
        <v>0</v>
      </c>
      <c r="H140" s="812">
        <f t="shared" ref="H140:H157" si="37">ROUND(AF140,0)</f>
        <v>0</v>
      </c>
      <c r="I140" s="812">
        <f t="shared" ref="I140:I157" si="38">ROUND(AG140,0)</f>
        <v>0</v>
      </c>
      <c r="J140" s="824">
        <f t="shared" ref="J140:J157" si="39">ROUND(AH140,0)</f>
        <v>0</v>
      </c>
      <c r="K140" s="395">
        <f t="shared" si="28"/>
        <v>0</v>
      </c>
      <c r="L140" s="3">
        <f>'t1'!M140</f>
        <v>0</v>
      </c>
      <c r="M140" s="895" t="s">
        <v>474</v>
      </c>
      <c r="AA140" s="194"/>
      <c r="AB140" s="192"/>
      <c r="AC140" s="192"/>
      <c r="AD140" s="192"/>
      <c r="AE140" s="192"/>
      <c r="AF140" s="192"/>
      <c r="AG140" s="192"/>
      <c r="AH140" s="193"/>
      <c r="AI140" s="395">
        <f t="shared" si="29"/>
        <v>0</v>
      </c>
      <c r="AJ140" s="3">
        <f>'t1'!AK140</f>
        <v>0</v>
      </c>
      <c r="AM140" s="3" t="s">
        <v>462</v>
      </c>
      <c r="AN140" s="3" t="s">
        <v>462</v>
      </c>
      <c r="AO140" s="3" t="s">
        <v>462</v>
      </c>
      <c r="AP140" s="952" t="str">
        <f t="shared" si="31"/>
        <v>OK</v>
      </c>
      <c r="AQ140" s="953" t="str">
        <f t="shared" si="32"/>
        <v>OK</v>
      </c>
      <c r="AR140" s="954" t="str">
        <f t="shared" si="30"/>
        <v xml:space="preserve"> </v>
      </c>
    </row>
    <row r="141" spans="1:44" ht="12" customHeight="1" thickBot="1" x14ac:dyDescent="0.25">
      <c r="A141" s="144" t="str">
        <f>'t1'!A141</f>
        <v>RUOLO SANITARIO - PROF. SAN. INFERMIER. SENIOR A ESAURIMENTO</v>
      </c>
      <c r="B141" s="206" t="str">
        <f>'t1'!B141</f>
        <v>SPFINE</v>
      </c>
      <c r="C141" s="194">
        <f t="shared" si="33"/>
        <v>0</v>
      </c>
      <c r="D141" s="812">
        <f t="shared" si="34"/>
        <v>0</v>
      </c>
      <c r="E141" s="812">
        <f t="shared" si="35"/>
        <v>0</v>
      </c>
      <c r="F141" s="812">
        <f t="shared" si="36"/>
        <v>0</v>
      </c>
      <c r="G141" s="812">
        <f t="shared" si="36"/>
        <v>0</v>
      </c>
      <c r="H141" s="812">
        <f t="shared" si="37"/>
        <v>0</v>
      </c>
      <c r="I141" s="812">
        <f t="shared" si="38"/>
        <v>0</v>
      </c>
      <c r="J141" s="824">
        <f t="shared" si="39"/>
        <v>0</v>
      </c>
      <c r="K141" s="395">
        <f t="shared" si="28"/>
        <v>0</v>
      </c>
      <c r="L141" s="3">
        <f>'t1'!M141</f>
        <v>0</v>
      </c>
      <c r="M141" s="895" t="s">
        <v>474</v>
      </c>
      <c r="AA141" s="194"/>
      <c r="AB141" s="192"/>
      <c r="AC141" s="192"/>
      <c r="AD141" s="192"/>
      <c r="AE141" s="192"/>
      <c r="AF141" s="192"/>
      <c r="AG141" s="192"/>
      <c r="AH141" s="193"/>
      <c r="AI141" s="395">
        <f t="shared" si="29"/>
        <v>0</v>
      </c>
      <c r="AJ141" s="3">
        <f>'t1'!AK141</f>
        <v>0</v>
      </c>
      <c r="AM141" s="3" t="s">
        <v>462</v>
      </c>
      <c r="AN141" s="3" t="s">
        <v>462</v>
      </c>
      <c r="AO141" s="3" t="s">
        <v>462</v>
      </c>
      <c r="AP141" s="952" t="str">
        <f t="shared" si="31"/>
        <v>OK</v>
      </c>
      <c r="AQ141" s="953" t="str">
        <f t="shared" si="32"/>
        <v>OK</v>
      </c>
      <c r="AR141" s="954" t="str">
        <f t="shared" si="30"/>
        <v xml:space="preserve"> </v>
      </c>
    </row>
    <row r="142" spans="1:44" ht="12" customHeight="1" thickBot="1" x14ac:dyDescent="0.25">
      <c r="A142" s="144" t="str">
        <f>'t1'!A142</f>
        <v>RUOLO SANITARIO - ALTRI PROFILI SANIT. SENIOR A ESAURIMENTO</v>
      </c>
      <c r="B142" s="206" t="str">
        <f>'t1'!B142</f>
        <v>SPFASE</v>
      </c>
      <c r="C142" s="194">
        <f t="shared" si="33"/>
        <v>0</v>
      </c>
      <c r="D142" s="812">
        <f t="shared" si="34"/>
        <v>0</v>
      </c>
      <c r="E142" s="812">
        <f t="shared" si="35"/>
        <v>0</v>
      </c>
      <c r="F142" s="812">
        <f t="shared" si="36"/>
        <v>0</v>
      </c>
      <c r="G142" s="812">
        <f t="shared" si="36"/>
        <v>0</v>
      </c>
      <c r="H142" s="812">
        <f t="shared" si="37"/>
        <v>0</v>
      </c>
      <c r="I142" s="812">
        <f t="shared" si="38"/>
        <v>0</v>
      </c>
      <c r="J142" s="824">
        <f t="shared" si="39"/>
        <v>0</v>
      </c>
      <c r="K142" s="395">
        <f t="shared" si="28"/>
        <v>0</v>
      </c>
      <c r="L142" s="3">
        <f>'t1'!M142</f>
        <v>0</v>
      </c>
      <c r="M142" s="895" t="s">
        <v>474</v>
      </c>
      <c r="AA142" s="194"/>
      <c r="AB142" s="192"/>
      <c r="AC142" s="192"/>
      <c r="AD142" s="192"/>
      <c r="AE142" s="192"/>
      <c r="AF142" s="192"/>
      <c r="AG142" s="192"/>
      <c r="AH142" s="193"/>
      <c r="AI142" s="395">
        <f t="shared" si="29"/>
        <v>0</v>
      </c>
      <c r="AJ142" s="3">
        <f>'t1'!AK142</f>
        <v>0</v>
      </c>
      <c r="AM142" s="3" t="s">
        <v>462</v>
      </c>
      <c r="AN142" s="3" t="s">
        <v>462</v>
      </c>
      <c r="AO142" s="3" t="s">
        <v>462</v>
      </c>
      <c r="AP142" s="952" t="str">
        <f t="shared" si="31"/>
        <v>OK</v>
      </c>
      <c r="AQ142" s="953" t="str">
        <f t="shared" si="32"/>
        <v>OK</v>
      </c>
      <c r="AR142" s="954" t="str">
        <f t="shared" si="30"/>
        <v xml:space="preserve"> </v>
      </c>
    </row>
    <row r="143" spans="1:44" ht="12" customHeight="1" thickBot="1" x14ac:dyDescent="0.25">
      <c r="A143" s="144" t="str">
        <f>'t1'!A143</f>
        <v>RUOLO SOCIOSANITARIO - ASSISTENTE SOCIALE</v>
      </c>
      <c r="B143" s="206" t="str">
        <f>'t1'!B143</f>
        <v>KPFASC</v>
      </c>
      <c r="C143" s="194">
        <f t="shared" si="33"/>
        <v>0</v>
      </c>
      <c r="D143" s="812">
        <f t="shared" si="34"/>
        <v>0</v>
      </c>
      <c r="E143" s="812">
        <f t="shared" si="35"/>
        <v>0</v>
      </c>
      <c r="F143" s="812">
        <f t="shared" si="36"/>
        <v>0</v>
      </c>
      <c r="G143" s="812">
        <f t="shared" si="36"/>
        <v>0</v>
      </c>
      <c r="H143" s="812">
        <f t="shared" si="37"/>
        <v>0</v>
      </c>
      <c r="I143" s="812">
        <f t="shared" si="38"/>
        <v>0</v>
      </c>
      <c r="J143" s="824">
        <f t="shared" si="39"/>
        <v>0</v>
      </c>
      <c r="K143" s="395">
        <f t="shared" si="28"/>
        <v>0</v>
      </c>
      <c r="L143" s="3">
        <f>'t1'!M143</f>
        <v>0</v>
      </c>
      <c r="M143" s="895" t="s">
        <v>474</v>
      </c>
      <c r="AA143" s="194"/>
      <c r="AB143" s="192"/>
      <c r="AC143" s="192"/>
      <c r="AD143" s="192"/>
      <c r="AE143" s="192"/>
      <c r="AF143" s="192"/>
      <c r="AG143" s="192"/>
      <c r="AH143" s="193"/>
      <c r="AI143" s="395">
        <f t="shared" si="29"/>
        <v>0</v>
      </c>
      <c r="AJ143" s="3">
        <f>'t1'!AK143</f>
        <v>0</v>
      </c>
      <c r="AM143" s="3" t="s">
        <v>462</v>
      </c>
      <c r="AN143" s="3" t="s">
        <v>462</v>
      </c>
      <c r="AO143" s="3" t="s">
        <v>462</v>
      </c>
      <c r="AP143" s="952" t="str">
        <f t="shared" si="31"/>
        <v>OK</v>
      </c>
      <c r="AQ143" s="953" t="str">
        <f t="shared" si="32"/>
        <v>OK</v>
      </c>
      <c r="AR143" s="954" t="str">
        <f t="shared" si="30"/>
        <v xml:space="preserve"> </v>
      </c>
    </row>
    <row r="144" spans="1:44" ht="12" customHeight="1" thickBot="1" x14ac:dyDescent="0.25">
      <c r="A144" s="144" t="str">
        <f>'t1'!A144</f>
        <v>RUOLO SOCIOSANITARIO - ASSISTENTE SOC. SENIOR AD ESAURIMENTO</v>
      </c>
      <c r="B144" s="206" t="str">
        <f>'t1'!B144</f>
        <v>KPFSCE</v>
      </c>
      <c r="C144" s="194">
        <f t="shared" si="33"/>
        <v>0</v>
      </c>
      <c r="D144" s="812">
        <f t="shared" si="34"/>
        <v>0</v>
      </c>
      <c r="E144" s="812">
        <f t="shared" si="35"/>
        <v>0</v>
      </c>
      <c r="F144" s="812">
        <f t="shared" si="36"/>
        <v>0</v>
      </c>
      <c r="G144" s="812">
        <f t="shared" si="36"/>
        <v>0</v>
      </c>
      <c r="H144" s="812">
        <f t="shared" si="37"/>
        <v>0</v>
      </c>
      <c r="I144" s="812">
        <f t="shared" si="38"/>
        <v>0</v>
      </c>
      <c r="J144" s="824">
        <f t="shared" si="39"/>
        <v>0</v>
      </c>
      <c r="K144" s="395">
        <f t="shared" si="28"/>
        <v>0</v>
      </c>
      <c r="L144" s="3">
        <f>'t1'!M144</f>
        <v>0</v>
      </c>
      <c r="M144" s="895" t="s">
        <v>474</v>
      </c>
      <c r="AA144" s="194"/>
      <c r="AB144" s="192"/>
      <c r="AC144" s="192"/>
      <c r="AD144" s="192"/>
      <c r="AE144" s="192"/>
      <c r="AF144" s="192"/>
      <c r="AG144" s="192"/>
      <c r="AH144" s="193"/>
      <c r="AI144" s="395">
        <f t="shared" si="29"/>
        <v>0</v>
      </c>
      <c r="AJ144" s="3">
        <f>'t1'!AK144</f>
        <v>0</v>
      </c>
      <c r="AM144" s="3" t="s">
        <v>462</v>
      </c>
      <c r="AN144" s="3" t="s">
        <v>462</v>
      </c>
      <c r="AO144" s="3" t="s">
        <v>462</v>
      </c>
      <c r="AP144" s="952" t="str">
        <f t="shared" si="31"/>
        <v>OK</v>
      </c>
      <c r="AQ144" s="953" t="str">
        <f t="shared" si="32"/>
        <v>OK</v>
      </c>
      <c r="AR144" s="954" t="str">
        <f t="shared" si="30"/>
        <v xml:space="preserve"> </v>
      </c>
    </row>
    <row r="145" spans="1:44" ht="12" customHeight="1" thickBot="1" x14ac:dyDescent="0.25">
      <c r="A145" s="144" t="str">
        <f>'t1'!A145</f>
        <v>RUOLO PROFESSIONALE - SPECIALISTA DELLA COMUNIC. ISTIT.</v>
      </c>
      <c r="B145" s="206" t="str">
        <f>'t1'!B145</f>
        <v>PPF871</v>
      </c>
      <c r="C145" s="194">
        <f t="shared" si="33"/>
        <v>0</v>
      </c>
      <c r="D145" s="812">
        <f t="shared" si="34"/>
        <v>0</v>
      </c>
      <c r="E145" s="812">
        <f t="shared" si="35"/>
        <v>0</v>
      </c>
      <c r="F145" s="812">
        <f t="shared" si="36"/>
        <v>0</v>
      </c>
      <c r="G145" s="812">
        <f t="shared" si="36"/>
        <v>0</v>
      </c>
      <c r="H145" s="812">
        <f t="shared" si="37"/>
        <v>0</v>
      </c>
      <c r="I145" s="812">
        <f t="shared" si="38"/>
        <v>0</v>
      </c>
      <c r="J145" s="824">
        <f t="shared" si="39"/>
        <v>0</v>
      </c>
      <c r="K145" s="395">
        <f t="shared" si="28"/>
        <v>0</v>
      </c>
      <c r="L145" s="3">
        <f>'t1'!M145</f>
        <v>0</v>
      </c>
      <c r="M145" s="895" t="s">
        <v>474</v>
      </c>
      <c r="AA145" s="194"/>
      <c r="AB145" s="192"/>
      <c r="AC145" s="192"/>
      <c r="AD145" s="192"/>
      <c r="AE145" s="192"/>
      <c r="AF145" s="192"/>
      <c r="AG145" s="192"/>
      <c r="AH145" s="193"/>
      <c r="AI145" s="395">
        <f t="shared" si="29"/>
        <v>0</v>
      </c>
      <c r="AJ145" s="3">
        <f>'t1'!AK145</f>
        <v>0</v>
      </c>
      <c r="AM145" s="3" t="s">
        <v>462</v>
      </c>
      <c r="AN145" s="3" t="s">
        <v>462</v>
      </c>
      <c r="AO145" s="3" t="s">
        <v>462</v>
      </c>
      <c r="AP145" s="952" t="str">
        <f t="shared" si="31"/>
        <v>OK</v>
      </c>
      <c r="AQ145" s="953" t="str">
        <f t="shared" si="32"/>
        <v>OK</v>
      </c>
      <c r="AR145" s="954" t="str">
        <f t="shared" si="30"/>
        <v xml:space="preserve"> </v>
      </c>
    </row>
    <row r="146" spans="1:44" ht="12" customHeight="1" thickBot="1" x14ac:dyDescent="0.25">
      <c r="A146" s="144" t="str">
        <f>'t1'!A146</f>
        <v>RUOLO PROFESSIONALE - SPECIALISTA RAPPORTI CON I MEDIA</v>
      </c>
      <c r="B146" s="206" t="str">
        <f>'t1'!B146</f>
        <v>PPF872</v>
      </c>
      <c r="C146" s="194">
        <f t="shared" si="33"/>
        <v>0</v>
      </c>
      <c r="D146" s="812">
        <f t="shared" si="34"/>
        <v>0</v>
      </c>
      <c r="E146" s="812">
        <f t="shared" si="35"/>
        <v>0</v>
      </c>
      <c r="F146" s="812">
        <f t="shared" si="36"/>
        <v>0</v>
      </c>
      <c r="G146" s="812">
        <f t="shared" si="36"/>
        <v>0</v>
      </c>
      <c r="H146" s="812">
        <f t="shared" si="37"/>
        <v>0</v>
      </c>
      <c r="I146" s="812">
        <f t="shared" si="38"/>
        <v>0</v>
      </c>
      <c r="J146" s="824">
        <f t="shared" si="39"/>
        <v>0</v>
      </c>
      <c r="K146" s="395">
        <f t="shared" si="28"/>
        <v>0</v>
      </c>
      <c r="L146" s="3">
        <f>'t1'!M146</f>
        <v>0</v>
      </c>
      <c r="M146" s="895" t="s">
        <v>474</v>
      </c>
      <c r="AA146" s="194"/>
      <c r="AB146" s="192"/>
      <c r="AC146" s="192"/>
      <c r="AD146" s="192"/>
      <c r="AE146" s="192"/>
      <c r="AF146" s="192"/>
      <c r="AG146" s="192"/>
      <c r="AH146" s="193"/>
      <c r="AI146" s="395">
        <f t="shared" si="29"/>
        <v>0</v>
      </c>
      <c r="AJ146" s="3">
        <f>'t1'!AK146</f>
        <v>0</v>
      </c>
      <c r="AM146" s="3" t="s">
        <v>462</v>
      </c>
      <c r="AN146" s="3" t="s">
        <v>462</v>
      </c>
      <c r="AO146" s="3" t="s">
        <v>462</v>
      </c>
      <c r="AP146" s="952" t="str">
        <f t="shared" si="31"/>
        <v>OK</v>
      </c>
      <c r="AQ146" s="953" t="str">
        <f t="shared" si="32"/>
        <v>OK</v>
      </c>
      <c r="AR146" s="954" t="str">
        <f t="shared" si="30"/>
        <v xml:space="preserve"> </v>
      </c>
    </row>
    <row r="147" spans="1:44" ht="12" customHeight="1" thickBot="1" x14ac:dyDescent="0.25">
      <c r="A147" s="144" t="str">
        <f>'t1'!A147</f>
        <v>RUOLO PROFESSIONALE - ASSISTENTE RELIGIOSO</v>
      </c>
      <c r="B147" s="206" t="str">
        <f>'t1'!B147</f>
        <v>PPF006</v>
      </c>
      <c r="C147" s="194">
        <f t="shared" si="33"/>
        <v>0</v>
      </c>
      <c r="D147" s="812">
        <f t="shared" si="34"/>
        <v>0</v>
      </c>
      <c r="E147" s="812">
        <f t="shared" si="35"/>
        <v>0</v>
      </c>
      <c r="F147" s="812">
        <f t="shared" si="36"/>
        <v>0</v>
      </c>
      <c r="G147" s="812">
        <f t="shared" si="36"/>
        <v>0</v>
      </c>
      <c r="H147" s="812">
        <f t="shared" si="37"/>
        <v>0</v>
      </c>
      <c r="I147" s="812">
        <f t="shared" si="38"/>
        <v>0</v>
      </c>
      <c r="J147" s="824">
        <f t="shared" si="39"/>
        <v>0</v>
      </c>
      <c r="K147" s="395">
        <f t="shared" si="28"/>
        <v>0</v>
      </c>
      <c r="L147" s="3">
        <f>'t1'!M147</f>
        <v>0</v>
      </c>
      <c r="M147" s="895" t="s">
        <v>474</v>
      </c>
      <c r="AA147" s="194"/>
      <c r="AB147" s="192"/>
      <c r="AC147" s="192"/>
      <c r="AD147" s="192"/>
      <c r="AE147" s="192"/>
      <c r="AF147" s="192"/>
      <c r="AG147" s="192"/>
      <c r="AH147" s="193"/>
      <c r="AI147" s="395">
        <f t="shared" si="29"/>
        <v>0</v>
      </c>
      <c r="AJ147" s="3">
        <f>'t1'!AK147</f>
        <v>0</v>
      </c>
      <c r="AM147" s="3" t="s">
        <v>462</v>
      </c>
      <c r="AN147" s="3" t="s">
        <v>462</v>
      </c>
      <c r="AO147" s="3" t="s">
        <v>462</v>
      </c>
      <c r="AP147" s="952" t="str">
        <f t="shared" si="31"/>
        <v>OK</v>
      </c>
      <c r="AQ147" s="953" t="str">
        <f t="shared" si="32"/>
        <v>OK</v>
      </c>
      <c r="AR147" s="954" t="str">
        <f t="shared" si="30"/>
        <v xml:space="preserve"> </v>
      </c>
    </row>
    <row r="148" spans="1:44" ht="12" customHeight="1" thickBot="1" x14ac:dyDescent="0.25">
      <c r="A148" s="144" t="str">
        <f>'t1'!A148</f>
        <v>RUOLO TECNICO - COLLABORATORE TECNICO PROFESSIONALE</v>
      </c>
      <c r="B148" s="206" t="str">
        <f>'t1'!B148</f>
        <v>TPF026</v>
      </c>
      <c r="C148" s="194">
        <f t="shared" si="33"/>
        <v>0</v>
      </c>
      <c r="D148" s="812">
        <f t="shared" si="34"/>
        <v>0</v>
      </c>
      <c r="E148" s="812">
        <f t="shared" si="35"/>
        <v>0</v>
      </c>
      <c r="F148" s="812">
        <f t="shared" si="36"/>
        <v>0</v>
      </c>
      <c r="G148" s="812">
        <f t="shared" si="36"/>
        <v>0</v>
      </c>
      <c r="H148" s="812">
        <f t="shared" si="37"/>
        <v>0</v>
      </c>
      <c r="I148" s="812">
        <f t="shared" si="38"/>
        <v>0</v>
      </c>
      <c r="J148" s="824">
        <f t="shared" si="39"/>
        <v>0</v>
      </c>
      <c r="K148" s="395">
        <f t="shared" si="28"/>
        <v>0</v>
      </c>
      <c r="L148" s="3">
        <f>'t1'!M148</f>
        <v>0</v>
      </c>
      <c r="M148" s="895" t="s">
        <v>474</v>
      </c>
      <c r="AA148" s="194"/>
      <c r="AB148" s="192"/>
      <c r="AC148" s="192"/>
      <c r="AD148" s="192"/>
      <c r="AE148" s="192"/>
      <c r="AF148" s="192"/>
      <c r="AG148" s="192"/>
      <c r="AH148" s="193"/>
      <c r="AI148" s="395">
        <f t="shared" si="29"/>
        <v>0</v>
      </c>
      <c r="AJ148" s="3">
        <f>'t1'!AK148</f>
        <v>0</v>
      </c>
      <c r="AM148" s="3" t="s">
        <v>462</v>
      </c>
      <c r="AN148" s="3" t="s">
        <v>462</v>
      </c>
      <c r="AO148" s="3" t="s">
        <v>462</v>
      </c>
      <c r="AP148" s="952" t="str">
        <f t="shared" si="31"/>
        <v>OK</v>
      </c>
      <c r="AQ148" s="953" t="str">
        <f t="shared" si="32"/>
        <v>OK</v>
      </c>
      <c r="AR148" s="954" t="str">
        <f t="shared" si="30"/>
        <v xml:space="preserve"> </v>
      </c>
    </row>
    <row r="149" spans="1:44" ht="12" customHeight="1" thickBot="1" x14ac:dyDescent="0.25">
      <c r="A149" s="144" t="str">
        <f>'t1'!A149</f>
        <v>RUOLO TECNICO - COLLAB. TECNICO PROF. SENIOR AD ESAURIMENTO</v>
      </c>
      <c r="B149" s="206" t="str">
        <f>'t1'!B149</f>
        <v>TPFCTS</v>
      </c>
      <c r="C149" s="194">
        <f t="shared" si="33"/>
        <v>0</v>
      </c>
      <c r="D149" s="812">
        <f t="shared" si="34"/>
        <v>0</v>
      </c>
      <c r="E149" s="812">
        <f t="shared" si="35"/>
        <v>0</v>
      </c>
      <c r="F149" s="812">
        <f t="shared" si="36"/>
        <v>0</v>
      </c>
      <c r="G149" s="812">
        <f t="shared" si="36"/>
        <v>0</v>
      </c>
      <c r="H149" s="812">
        <f t="shared" si="37"/>
        <v>0</v>
      </c>
      <c r="I149" s="812">
        <f t="shared" si="38"/>
        <v>0</v>
      </c>
      <c r="J149" s="824">
        <f t="shared" si="39"/>
        <v>0</v>
      </c>
      <c r="K149" s="395">
        <f t="shared" si="28"/>
        <v>0</v>
      </c>
      <c r="L149" s="3">
        <f>'t1'!M149</f>
        <v>0</v>
      </c>
      <c r="M149" s="895" t="s">
        <v>507</v>
      </c>
      <c r="AA149" s="194"/>
      <c r="AB149" s="192"/>
      <c r="AC149" s="192"/>
      <c r="AD149" s="192"/>
      <c r="AE149" s="192"/>
      <c r="AF149" s="192"/>
      <c r="AG149" s="192"/>
      <c r="AH149" s="193"/>
      <c r="AI149" s="395">
        <f t="shared" si="29"/>
        <v>0</v>
      </c>
      <c r="AJ149" s="3">
        <f>'t1'!AK149</f>
        <v>0</v>
      </c>
      <c r="AM149" s="3" t="s">
        <v>462</v>
      </c>
      <c r="AN149" s="3" t="s">
        <v>462</v>
      </c>
      <c r="AO149" s="3" t="s">
        <v>1178</v>
      </c>
      <c r="AP149" s="952" t="str">
        <f t="shared" si="31"/>
        <v>OK</v>
      </c>
      <c r="AQ149" s="953" t="str">
        <f t="shared" si="32"/>
        <v>OK</v>
      </c>
      <c r="AR149" s="954" t="str">
        <f t="shared" si="30"/>
        <v xml:space="preserve"> </v>
      </c>
    </row>
    <row r="150" spans="1:44" ht="12" customHeight="1" thickBot="1" x14ac:dyDescent="0.25">
      <c r="A150" s="144" t="str">
        <f>'t1'!A150</f>
        <v>RUOLO AMMINISTRATIVO - COLLAB. AMMINISTRATIVO PROFESS.</v>
      </c>
      <c r="B150" s="206" t="str">
        <f>'t1'!B150</f>
        <v>APF028</v>
      </c>
      <c r="C150" s="194">
        <f t="shared" si="33"/>
        <v>0</v>
      </c>
      <c r="D150" s="812">
        <f t="shared" si="34"/>
        <v>0</v>
      </c>
      <c r="E150" s="812">
        <f t="shared" si="35"/>
        <v>0</v>
      </c>
      <c r="F150" s="812">
        <f t="shared" si="36"/>
        <v>0</v>
      </c>
      <c r="G150" s="812">
        <f t="shared" si="36"/>
        <v>0</v>
      </c>
      <c r="H150" s="812">
        <f t="shared" si="37"/>
        <v>0</v>
      </c>
      <c r="I150" s="812">
        <f t="shared" si="38"/>
        <v>0</v>
      </c>
      <c r="J150" s="824">
        <f t="shared" si="39"/>
        <v>0</v>
      </c>
      <c r="K150" s="395">
        <f t="shared" si="28"/>
        <v>0</v>
      </c>
      <c r="L150" s="3">
        <f>'t1'!M150</f>
        <v>0</v>
      </c>
      <c r="M150" s="895" t="s">
        <v>507</v>
      </c>
      <c r="AA150" s="194"/>
      <c r="AB150" s="192"/>
      <c r="AC150" s="192"/>
      <c r="AD150" s="192"/>
      <c r="AE150" s="192"/>
      <c r="AF150" s="192"/>
      <c r="AG150" s="192"/>
      <c r="AH150" s="193"/>
      <c r="AI150" s="395">
        <f t="shared" si="29"/>
        <v>0</v>
      </c>
      <c r="AJ150" s="3">
        <f>'t1'!AK150</f>
        <v>0</v>
      </c>
      <c r="AM150" s="3" t="s">
        <v>462</v>
      </c>
      <c r="AN150" s="3" t="s">
        <v>462</v>
      </c>
      <c r="AO150" s="3" t="s">
        <v>1178</v>
      </c>
      <c r="AP150" s="952" t="str">
        <f t="shared" si="31"/>
        <v>OK</v>
      </c>
      <c r="AQ150" s="953" t="str">
        <f t="shared" si="32"/>
        <v>OK</v>
      </c>
      <c r="AR150" s="954" t="str">
        <f t="shared" si="30"/>
        <v xml:space="preserve"> </v>
      </c>
    </row>
    <row r="151" spans="1:44" ht="12" customHeight="1" thickBot="1" x14ac:dyDescent="0.25">
      <c r="A151" s="144" t="str">
        <f>'t1'!A151</f>
        <v>RUOLO AMM.VO - COLLAB. AMM.VO PROFESS. SENIOR AD ESAURIMENTO</v>
      </c>
      <c r="B151" s="206" t="str">
        <f>'t1'!B151</f>
        <v>APFCAS</v>
      </c>
      <c r="C151" s="194">
        <f t="shared" si="33"/>
        <v>0</v>
      </c>
      <c r="D151" s="812">
        <f t="shared" si="34"/>
        <v>0</v>
      </c>
      <c r="E151" s="812">
        <f t="shared" si="35"/>
        <v>0</v>
      </c>
      <c r="F151" s="812">
        <f t="shared" si="36"/>
        <v>0</v>
      </c>
      <c r="G151" s="812">
        <f t="shared" si="36"/>
        <v>0</v>
      </c>
      <c r="H151" s="812">
        <f t="shared" si="37"/>
        <v>0</v>
      </c>
      <c r="I151" s="812">
        <f t="shared" si="38"/>
        <v>0</v>
      </c>
      <c r="J151" s="824">
        <f t="shared" si="39"/>
        <v>0</v>
      </c>
      <c r="K151" s="395">
        <f t="shared" si="28"/>
        <v>0</v>
      </c>
      <c r="L151" s="3">
        <f>'t1'!M151</f>
        <v>0</v>
      </c>
      <c r="M151" s="895" t="s">
        <v>507</v>
      </c>
      <c r="AA151" s="194"/>
      <c r="AB151" s="192"/>
      <c r="AC151" s="192"/>
      <c r="AD151" s="192"/>
      <c r="AE151" s="192"/>
      <c r="AF151" s="192"/>
      <c r="AG151" s="192"/>
      <c r="AH151" s="193"/>
      <c r="AI151" s="395">
        <f t="shared" si="29"/>
        <v>0</v>
      </c>
      <c r="AJ151" s="3">
        <f>'t1'!AK151</f>
        <v>0</v>
      </c>
      <c r="AM151" s="3" t="s">
        <v>462</v>
      </c>
      <c r="AN151" s="3" t="s">
        <v>462</v>
      </c>
      <c r="AO151" s="3" t="s">
        <v>1178</v>
      </c>
      <c r="AP151" s="952" t="str">
        <f t="shared" si="31"/>
        <v>OK</v>
      </c>
      <c r="AQ151" s="953" t="str">
        <f t="shared" si="32"/>
        <v>OK</v>
      </c>
      <c r="AR151" s="954" t="str">
        <f t="shared" si="30"/>
        <v xml:space="preserve"> </v>
      </c>
    </row>
    <row r="152" spans="1:44" ht="12" customHeight="1" thickBot="1" x14ac:dyDescent="0.25">
      <c r="A152" s="144" t="str">
        <f>'t1'!A152</f>
        <v>RUOLO SANITARIO - PROFILI AREA ASSITENTI AD ESAURIMENTO</v>
      </c>
      <c r="B152" s="206" t="str">
        <f>'t1'!B152</f>
        <v>SAT162</v>
      </c>
      <c r="C152" s="194">
        <f t="shared" si="33"/>
        <v>0</v>
      </c>
      <c r="D152" s="812">
        <f t="shared" si="34"/>
        <v>0</v>
      </c>
      <c r="E152" s="812">
        <f t="shared" si="35"/>
        <v>0</v>
      </c>
      <c r="F152" s="812">
        <f t="shared" si="36"/>
        <v>0</v>
      </c>
      <c r="G152" s="812">
        <f t="shared" si="36"/>
        <v>0</v>
      </c>
      <c r="H152" s="812">
        <f t="shared" si="37"/>
        <v>0</v>
      </c>
      <c r="I152" s="812">
        <f t="shared" si="38"/>
        <v>0</v>
      </c>
      <c r="J152" s="824">
        <f t="shared" si="39"/>
        <v>0</v>
      </c>
      <c r="K152" s="395">
        <f t="shared" si="28"/>
        <v>0</v>
      </c>
      <c r="L152" s="3">
        <f>'t1'!M152</f>
        <v>0</v>
      </c>
      <c r="M152" s="895" t="s">
        <v>507</v>
      </c>
      <c r="AA152" s="194"/>
      <c r="AB152" s="192"/>
      <c r="AC152" s="192"/>
      <c r="AD152" s="192"/>
      <c r="AE152" s="192"/>
      <c r="AF152" s="192"/>
      <c r="AG152" s="192"/>
      <c r="AH152" s="193"/>
      <c r="AI152" s="395">
        <f t="shared" si="29"/>
        <v>0</v>
      </c>
      <c r="AJ152" s="3">
        <f>'t1'!AK152</f>
        <v>0</v>
      </c>
      <c r="AM152" s="3" t="s">
        <v>462</v>
      </c>
      <c r="AN152" s="3" t="s">
        <v>462</v>
      </c>
      <c r="AO152" s="3" t="s">
        <v>1178</v>
      </c>
      <c r="AP152" s="952" t="str">
        <f t="shared" si="31"/>
        <v>OK</v>
      </c>
      <c r="AQ152" s="953" t="str">
        <f t="shared" si="32"/>
        <v>OK</v>
      </c>
      <c r="AR152" s="954" t="str">
        <f t="shared" si="30"/>
        <v xml:space="preserve"> </v>
      </c>
    </row>
    <row r="153" spans="1:44" ht="12" customHeight="1" thickBot="1" x14ac:dyDescent="0.25">
      <c r="A153" s="144" t="str">
        <f>'t1'!A153</f>
        <v>RUOLO SOCIOSANITARIO - OPERATORE SOCIOSANITARIO SENIOR</v>
      </c>
      <c r="B153" s="206" t="str">
        <f>'t1'!B153</f>
        <v>KAT660</v>
      </c>
      <c r="C153" s="194">
        <f t="shared" si="33"/>
        <v>0</v>
      </c>
      <c r="D153" s="812">
        <f t="shared" si="34"/>
        <v>0</v>
      </c>
      <c r="E153" s="812">
        <f t="shared" si="35"/>
        <v>0</v>
      </c>
      <c r="F153" s="812">
        <f t="shared" si="36"/>
        <v>0</v>
      </c>
      <c r="G153" s="812">
        <f t="shared" si="36"/>
        <v>0</v>
      </c>
      <c r="H153" s="812">
        <f t="shared" si="37"/>
        <v>0</v>
      </c>
      <c r="I153" s="812">
        <f t="shared" si="38"/>
        <v>0</v>
      </c>
      <c r="J153" s="824">
        <f t="shared" si="39"/>
        <v>0</v>
      </c>
      <c r="K153" s="395">
        <f t="shared" si="28"/>
        <v>0</v>
      </c>
      <c r="L153" s="3">
        <f>'t1'!M153</f>
        <v>0</v>
      </c>
      <c r="M153" s="895" t="s">
        <v>474</v>
      </c>
      <c r="AA153" s="194"/>
      <c r="AB153" s="192"/>
      <c r="AC153" s="192"/>
      <c r="AD153" s="192"/>
      <c r="AE153" s="192"/>
      <c r="AF153" s="192"/>
      <c r="AG153" s="192"/>
      <c r="AH153" s="193"/>
      <c r="AI153" s="395">
        <f t="shared" si="29"/>
        <v>0</v>
      </c>
      <c r="AJ153" s="3">
        <f>'t1'!AK153</f>
        <v>0</v>
      </c>
      <c r="AM153" s="3" t="s">
        <v>462</v>
      </c>
      <c r="AN153" s="3" t="s">
        <v>462</v>
      </c>
      <c r="AO153" s="3" t="s">
        <v>462</v>
      </c>
      <c r="AP153" s="952" t="str">
        <f t="shared" si="31"/>
        <v>OK</v>
      </c>
      <c r="AQ153" s="953" t="str">
        <f t="shared" si="32"/>
        <v>OK</v>
      </c>
      <c r="AR153" s="954" t="str">
        <f t="shared" si="30"/>
        <v xml:space="preserve"> </v>
      </c>
    </row>
    <row r="154" spans="1:44" ht="12" customHeight="1" thickBot="1" x14ac:dyDescent="0.25">
      <c r="A154" s="144" t="str">
        <f>'t1'!A154</f>
        <v>RUOLO SOCIOSANITARIO - PROFILI AREA ASSITENTI AD ESAURIMENTO</v>
      </c>
      <c r="B154" s="206" t="str">
        <f>'t1'!B154</f>
        <v>KAT162</v>
      </c>
      <c r="C154" s="194">
        <f t="shared" si="33"/>
        <v>0</v>
      </c>
      <c r="D154" s="812">
        <f t="shared" si="34"/>
        <v>0</v>
      </c>
      <c r="E154" s="812">
        <f t="shared" si="35"/>
        <v>0</v>
      </c>
      <c r="F154" s="812">
        <f t="shared" si="36"/>
        <v>0</v>
      </c>
      <c r="G154" s="812">
        <f t="shared" si="36"/>
        <v>0</v>
      </c>
      <c r="H154" s="812">
        <f t="shared" si="37"/>
        <v>0</v>
      </c>
      <c r="I154" s="812">
        <f t="shared" si="38"/>
        <v>0</v>
      </c>
      <c r="J154" s="824">
        <f t="shared" si="39"/>
        <v>0</v>
      </c>
      <c r="K154" s="395">
        <f t="shared" si="28"/>
        <v>0</v>
      </c>
      <c r="L154" s="3">
        <f>'t1'!M154</f>
        <v>0</v>
      </c>
      <c r="M154" s="895" t="s">
        <v>474</v>
      </c>
      <c r="AA154" s="194"/>
      <c r="AB154" s="192"/>
      <c r="AC154" s="192"/>
      <c r="AD154" s="192"/>
      <c r="AE154" s="192"/>
      <c r="AF154" s="192"/>
      <c r="AG154" s="192"/>
      <c r="AH154" s="193"/>
      <c r="AI154" s="395">
        <f t="shared" si="29"/>
        <v>0</v>
      </c>
      <c r="AJ154" s="3">
        <f>'t1'!AK154</f>
        <v>0</v>
      </c>
      <c r="AM154" s="3" t="s">
        <v>462</v>
      </c>
      <c r="AN154" s="3" t="s">
        <v>462</v>
      </c>
      <c r="AO154" s="3" t="s">
        <v>462</v>
      </c>
      <c r="AP154" s="952" t="str">
        <f t="shared" si="31"/>
        <v>OK</v>
      </c>
      <c r="AQ154" s="953" t="str">
        <f t="shared" si="32"/>
        <v>OK</v>
      </c>
      <c r="AR154" s="954" t="str">
        <f t="shared" si="30"/>
        <v xml:space="preserve"> </v>
      </c>
    </row>
    <row r="155" spans="1:44" ht="12" customHeight="1" thickBot="1" x14ac:dyDescent="0.25">
      <c r="A155" s="144" t="str">
        <f>'t1'!A155</f>
        <v>RUOLO PROFESSIONALE - ASSISTENTE DELLINFORMAZIONE</v>
      </c>
      <c r="B155" s="206" t="str">
        <f>'t1'!B155</f>
        <v>PATINZ</v>
      </c>
      <c r="C155" s="194">
        <f t="shared" si="33"/>
        <v>0</v>
      </c>
      <c r="D155" s="812">
        <f t="shared" si="34"/>
        <v>0</v>
      </c>
      <c r="E155" s="812">
        <f t="shared" si="35"/>
        <v>0</v>
      </c>
      <c r="F155" s="812">
        <f t="shared" si="36"/>
        <v>0</v>
      </c>
      <c r="G155" s="812">
        <f t="shared" si="36"/>
        <v>0</v>
      </c>
      <c r="H155" s="812">
        <f t="shared" si="37"/>
        <v>0</v>
      </c>
      <c r="I155" s="812">
        <f t="shared" si="38"/>
        <v>0</v>
      </c>
      <c r="J155" s="824">
        <f t="shared" si="39"/>
        <v>0</v>
      </c>
      <c r="K155" s="395">
        <f t="shared" si="28"/>
        <v>0</v>
      </c>
      <c r="L155" s="3">
        <f>'t1'!M155</f>
        <v>0</v>
      </c>
      <c r="M155" s="895" t="s">
        <v>474</v>
      </c>
      <c r="AA155" s="194"/>
      <c r="AB155" s="192"/>
      <c r="AC155" s="192"/>
      <c r="AD155" s="192"/>
      <c r="AE155" s="192"/>
      <c r="AF155" s="192"/>
      <c r="AG155" s="192"/>
      <c r="AH155" s="193"/>
      <c r="AI155" s="395">
        <f t="shared" si="29"/>
        <v>0</v>
      </c>
      <c r="AJ155" s="3">
        <f>'t1'!AK155</f>
        <v>0</v>
      </c>
      <c r="AM155" s="3" t="s">
        <v>462</v>
      </c>
      <c r="AN155" s="3" t="s">
        <v>462</v>
      </c>
      <c r="AO155" s="3" t="s">
        <v>462</v>
      </c>
      <c r="AP155" s="952" t="str">
        <f t="shared" si="31"/>
        <v>OK</v>
      </c>
      <c r="AQ155" s="953" t="str">
        <f t="shared" si="32"/>
        <v>OK</v>
      </c>
      <c r="AR155" s="954" t="str">
        <f t="shared" si="30"/>
        <v xml:space="preserve"> </v>
      </c>
    </row>
    <row r="156" spans="1:44" ht="12" customHeight="1" thickBot="1" x14ac:dyDescent="0.25">
      <c r="A156" s="144" t="str">
        <f>'t1'!A156</f>
        <v>RUOLO TECNICO - ASSISTENTE INFORMATICO</v>
      </c>
      <c r="B156" s="206" t="str">
        <f>'t1'!B156</f>
        <v>TATIFC</v>
      </c>
      <c r="C156" s="194">
        <f t="shared" si="33"/>
        <v>0</v>
      </c>
      <c r="D156" s="812">
        <f t="shared" si="34"/>
        <v>0</v>
      </c>
      <c r="E156" s="812">
        <f t="shared" si="35"/>
        <v>0</v>
      </c>
      <c r="F156" s="812">
        <f t="shared" si="36"/>
        <v>0</v>
      </c>
      <c r="G156" s="812">
        <f t="shared" si="36"/>
        <v>0</v>
      </c>
      <c r="H156" s="812">
        <f t="shared" si="37"/>
        <v>0</v>
      </c>
      <c r="I156" s="812">
        <f t="shared" si="38"/>
        <v>0</v>
      </c>
      <c r="J156" s="824">
        <f t="shared" si="39"/>
        <v>0</v>
      </c>
      <c r="K156" s="395">
        <f t="shared" si="28"/>
        <v>0</v>
      </c>
      <c r="L156" s="3">
        <f>'t1'!M156</f>
        <v>0</v>
      </c>
      <c r="M156" s="895" t="s">
        <v>474</v>
      </c>
      <c r="AA156" s="194"/>
      <c r="AB156" s="192"/>
      <c r="AC156" s="192"/>
      <c r="AD156" s="192"/>
      <c r="AE156" s="192"/>
      <c r="AF156" s="192"/>
      <c r="AG156" s="192"/>
      <c r="AH156" s="193"/>
      <c r="AI156" s="395">
        <f t="shared" si="29"/>
        <v>0</v>
      </c>
      <c r="AJ156" s="3">
        <f>'t1'!AK156</f>
        <v>0</v>
      </c>
      <c r="AM156" s="3" t="s">
        <v>462</v>
      </c>
      <c r="AN156" s="3" t="s">
        <v>462</v>
      </c>
      <c r="AO156" s="3" t="s">
        <v>462</v>
      </c>
      <c r="AP156" s="952" t="str">
        <f t="shared" si="31"/>
        <v>OK</v>
      </c>
      <c r="AQ156" s="953" t="str">
        <f t="shared" si="32"/>
        <v>OK</v>
      </c>
      <c r="AR156" s="954" t="str">
        <f t="shared" si="30"/>
        <v xml:space="preserve"> </v>
      </c>
    </row>
    <row r="157" spans="1:44" ht="12" customHeight="1" thickBot="1" x14ac:dyDescent="0.25">
      <c r="A157" s="144" t="str">
        <f>'t1'!A157</f>
        <v>RUOLO TECNICO - ASSISTENTE TECNICO</v>
      </c>
      <c r="B157" s="206" t="str">
        <f>'t1'!B157</f>
        <v>TAT119</v>
      </c>
      <c r="C157" s="194">
        <f t="shared" si="33"/>
        <v>0</v>
      </c>
      <c r="D157" s="812">
        <f t="shared" si="34"/>
        <v>0</v>
      </c>
      <c r="E157" s="812">
        <f t="shared" si="35"/>
        <v>0</v>
      </c>
      <c r="F157" s="812">
        <f t="shared" si="36"/>
        <v>0</v>
      </c>
      <c r="G157" s="812">
        <f t="shared" si="36"/>
        <v>0</v>
      </c>
      <c r="H157" s="812">
        <f t="shared" si="37"/>
        <v>0</v>
      </c>
      <c r="I157" s="812">
        <f t="shared" si="38"/>
        <v>0</v>
      </c>
      <c r="J157" s="824">
        <f t="shared" si="39"/>
        <v>0</v>
      </c>
      <c r="K157" s="395">
        <f t="shared" si="28"/>
        <v>0</v>
      </c>
      <c r="L157" s="3">
        <f>'t1'!M157</f>
        <v>0</v>
      </c>
      <c r="M157" s="895" t="s">
        <v>474</v>
      </c>
      <c r="AA157" s="194"/>
      <c r="AB157" s="192"/>
      <c r="AC157" s="192"/>
      <c r="AD157" s="192"/>
      <c r="AE157" s="192"/>
      <c r="AF157" s="192"/>
      <c r="AG157" s="192"/>
      <c r="AH157" s="193"/>
      <c r="AI157" s="395">
        <f t="shared" si="29"/>
        <v>0</v>
      </c>
      <c r="AJ157" s="3">
        <f>'t1'!AK157</f>
        <v>0</v>
      </c>
      <c r="AM157" s="3" t="s">
        <v>462</v>
      </c>
      <c r="AN157" s="3" t="s">
        <v>462</v>
      </c>
      <c r="AO157" s="3" t="s">
        <v>462</v>
      </c>
      <c r="AP157" s="952" t="str">
        <f t="shared" si="31"/>
        <v>OK</v>
      </c>
      <c r="AQ157" s="953" t="str">
        <f t="shared" si="32"/>
        <v>OK</v>
      </c>
      <c r="AR157" s="954" t="str">
        <f t="shared" si="30"/>
        <v xml:space="preserve"> </v>
      </c>
    </row>
    <row r="158" spans="1:44" ht="12" customHeight="1" thickBot="1" x14ac:dyDescent="0.25">
      <c r="A158" s="144" t="str">
        <f>'t1'!A158</f>
        <v>RUOLO TECNICO - PROFILI AREA ASSITENTI AD ESAURIMENTO</v>
      </c>
      <c r="B158" s="206" t="str">
        <f>'t1'!B158</f>
        <v>TAT162</v>
      </c>
      <c r="C158" s="194">
        <f t="shared" ref="C158:C167" si="40">ROUND(AA158,2)</f>
        <v>0</v>
      </c>
      <c r="D158" s="812">
        <f t="shared" ref="D158:D167" si="41">ROUND(AB158,0)</f>
        <v>0</v>
      </c>
      <c r="E158" s="812">
        <f t="shared" ref="E158:E167" si="42">ROUND(AC158,0)</f>
        <v>0</v>
      </c>
      <c r="F158" s="812">
        <f t="shared" ref="F158:G167" si="43">ROUND(AD158,0)</f>
        <v>0</v>
      </c>
      <c r="G158" s="812">
        <f t="shared" si="43"/>
        <v>0</v>
      </c>
      <c r="H158" s="812">
        <f t="shared" ref="H158:H167" si="44">ROUND(AF158,0)</f>
        <v>0</v>
      </c>
      <c r="I158" s="812">
        <f t="shared" ref="I158:I167" si="45">ROUND(AG158,0)</f>
        <v>0</v>
      </c>
      <c r="J158" s="824">
        <f t="shared" ref="J158:J167" si="46">ROUND(AH158,0)</f>
        <v>0</v>
      </c>
      <c r="K158" s="395">
        <f t="shared" si="28"/>
        <v>0</v>
      </c>
      <c r="L158" s="3">
        <f>'t1'!M158</f>
        <v>0</v>
      </c>
      <c r="M158" s="895" t="s">
        <v>474</v>
      </c>
      <c r="AA158" s="194"/>
      <c r="AB158" s="192"/>
      <c r="AC158" s="192"/>
      <c r="AD158" s="192"/>
      <c r="AE158" s="192"/>
      <c r="AF158" s="192"/>
      <c r="AG158" s="192"/>
      <c r="AH158" s="193"/>
      <c r="AI158" s="395">
        <f t="shared" si="29"/>
        <v>0</v>
      </c>
      <c r="AJ158" s="3">
        <f>'t1'!AK158</f>
        <v>0</v>
      </c>
      <c r="AM158" s="3" t="s">
        <v>462</v>
      </c>
      <c r="AN158" s="3" t="s">
        <v>462</v>
      </c>
      <c r="AO158" s="3" t="s">
        <v>462</v>
      </c>
      <c r="AP158" s="952" t="str">
        <f t="shared" si="31"/>
        <v>OK</v>
      </c>
      <c r="AQ158" s="953" t="str">
        <f t="shared" si="32"/>
        <v>OK</v>
      </c>
      <c r="AR158" s="954" t="str">
        <f t="shared" si="30"/>
        <v xml:space="preserve"> </v>
      </c>
    </row>
    <row r="159" spans="1:44" ht="12" customHeight="1" thickBot="1" x14ac:dyDescent="0.25">
      <c r="A159" s="144" t="str">
        <f>'t1'!A159</f>
        <v>RUOLO AMMINISTRATIVO - ASSISTENTE AMMINISTRATIVO</v>
      </c>
      <c r="B159" s="206" t="str">
        <f>'t1'!B159</f>
        <v>AAT117</v>
      </c>
      <c r="C159" s="194">
        <f t="shared" si="40"/>
        <v>0</v>
      </c>
      <c r="D159" s="812">
        <f t="shared" si="41"/>
        <v>0</v>
      </c>
      <c r="E159" s="812">
        <f t="shared" si="42"/>
        <v>0</v>
      </c>
      <c r="F159" s="812">
        <f t="shared" si="43"/>
        <v>0</v>
      </c>
      <c r="G159" s="812">
        <f t="shared" si="43"/>
        <v>0</v>
      </c>
      <c r="H159" s="812">
        <f t="shared" si="44"/>
        <v>0</v>
      </c>
      <c r="I159" s="812">
        <f t="shared" si="45"/>
        <v>0</v>
      </c>
      <c r="J159" s="824">
        <f t="shared" si="46"/>
        <v>0</v>
      </c>
      <c r="K159" s="395">
        <f t="shared" si="28"/>
        <v>0</v>
      </c>
      <c r="L159" s="3">
        <f>'t1'!M159</f>
        <v>0</v>
      </c>
      <c r="M159" s="895" t="s">
        <v>474</v>
      </c>
      <c r="AA159" s="194"/>
      <c r="AB159" s="192"/>
      <c r="AC159" s="192"/>
      <c r="AD159" s="192"/>
      <c r="AE159" s="192"/>
      <c r="AF159" s="192"/>
      <c r="AG159" s="192"/>
      <c r="AH159" s="193"/>
      <c r="AI159" s="395">
        <f t="shared" si="29"/>
        <v>0</v>
      </c>
      <c r="AJ159" s="3">
        <f>'t1'!AK159</f>
        <v>0</v>
      </c>
      <c r="AM159" s="3" t="s">
        <v>462</v>
      </c>
      <c r="AN159" s="3" t="s">
        <v>462</v>
      </c>
      <c r="AO159" s="3" t="s">
        <v>462</v>
      </c>
      <c r="AP159" s="952" t="str">
        <f t="shared" si="31"/>
        <v>OK</v>
      </c>
      <c r="AQ159" s="953" t="str">
        <f t="shared" si="32"/>
        <v>OK</v>
      </c>
      <c r="AR159" s="954" t="str">
        <f t="shared" si="30"/>
        <v xml:space="preserve"> </v>
      </c>
    </row>
    <row r="160" spans="1:44" ht="12" customHeight="1" thickBot="1" x14ac:dyDescent="0.25">
      <c r="A160" s="144" t="str">
        <f>'t1'!A160</f>
        <v>RUOLO SOCIOSANITARIO - OPERATORE SOCIOSANITARIO</v>
      </c>
      <c r="B160" s="206" t="str">
        <f>'t1'!B160</f>
        <v>KOP660</v>
      </c>
      <c r="C160" s="194">
        <f t="shared" si="40"/>
        <v>0</v>
      </c>
      <c r="D160" s="812">
        <f t="shared" si="41"/>
        <v>0</v>
      </c>
      <c r="E160" s="812">
        <f t="shared" si="42"/>
        <v>0</v>
      </c>
      <c r="F160" s="812">
        <f t="shared" si="43"/>
        <v>0</v>
      </c>
      <c r="G160" s="812">
        <f t="shared" si="43"/>
        <v>0</v>
      </c>
      <c r="H160" s="812">
        <f t="shared" si="44"/>
        <v>0</v>
      </c>
      <c r="I160" s="812">
        <f t="shared" si="45"/>
        <v>0</v>
      </c>
      <c r="J160" s="824">
        <f t="shared" si="46"/>
        <v>0</v>
      </c>
      <c r="K160" s="395">
        <f t="shared" si="28"/>
        <v>0</v>
      </c>
      <c r="L160" s="3">
        <f>'t1'!M160</f>
        <v>0</v>
      </c>
      <c r="M160" s="895" t="s">
        <v>474</v>
      </c>
      <c r="AA160" s="194"/>
      <c r="AB160" s="192"/>
      <c r="AC160" s="192"/>
      <c r="AD160" s="192"/>
      <c r="AE160" s="192"/>
      <c r="AF160" s="192"/>
      <c r="AG160" s="192"/>
      <c r="AH160" s="193"/>
      <c r="AI160" s="395">
        <f t="shared" si="29"/>
        <v>0</v>
      </c>
      <c r="AJ160" s="3">
        <f>'t1'!AK160</f>
        <v>0</v>
      </c>
      <c r="AM160" s="3" t="s">
        <v>462</v>
      </c>
      <c r="AN160" s="3" t="s">
        <v>462</v>
      </c>
      <c r="AO160" s="3" t="s">
        <v>462</v>
      </c>
      <c r="AP160" s="952" t="str">
        <f t="shared" si="31"/>
        <v>OK</v>
      </c>
      <c r="AQ160" s="953" t="str">
        <f t="shared" si="32"/>
        <v>OK</v>
      </c>
      <c r="AR160" s="954" t="str">
        <f t="shared" si="30"/>
        <v xml:space="preserve"> </v>
      </c>
    </row>
    <row r="161" spans="1:44" ht="12" customHeight="1" thickBot="1" x14ac:dyDescent="0.25">
      <c r="A161" s="144" t="str">
        <f>'t1'!A161</f>
        <v>RUOLO TECNICO - OPERATORE TECNICO SPECIALIZZATO</v>
      </c>
      <c r="B161" s="206" t="str">
        <f>'t1'!B161</f>
        <v>TOP059</v>
      </c>
      <c r="C161" s="194">
        <f t="shared" si="40"/>
        <v>0</v>
      </c>
      <c r="D161" s="812">
        <f t="shared" si="41"/>
        <v>0</v>
      </c>
      <c r="E161" s="812">
        <f t="shared" si="42"/>
        <v>0</v>
      </c>
      <c r="F161" s="812">
        <f t="shared" si="43"/>
        <v>0</v>
      </c>
      <c r="G161" s="812">
        <f t="shared" si="43"/>
        <v>0</v>
      </c>
      <c r="H161" s="812">
        <f t="shared" si="44"/>
        <v>0</v>
      </c>
      <c r="I161" s="812">
        <f t="shared" si="45"/>
        <v>0</v>
      </c>
      <c r="J161" s="824">
        <f t="shared" si="46"/>
        <v>0</v>
      </c>
      <c r="K161" s="395">
        <f t="shared" si="28"/>
        <v>0</v>
      </c>
      <c r="L161" s="3">
        <f>'t1'!M161</f>
        <v>0</v>
      </c>
      <c r="M161" s="895" t="s">
        <v>474</v>
      </c>
      <c r="AA161" s="194"/>
      <c r="AB161" s="192"/>
      <c r="AC161" s="192"/>
      <c r="AD161" s="192"/>
      <c r="AE161" s="192"/>
      <c r="AF161" s="192"/>
      <c r="AG161" s="192"/>
      <c r="AH161" s="193"/>
      <c r="AI161" s="395">
        <f t="shared" si="29"/>
        <v>0</v>
      </c>
      <c r="AJ161" s="3">
        <f>'t1'!AK161</f>
        <v>0</v>
      </c>
      <c r="AM161" s="3" t="s">
        <v>462</v>
      </c>
      <c r="AN161" s="3" t="s">
        <v>462</v>
      </c>
      <c r="AO161" s="3" t="s">
        <v>462</v>
      </c>
      <c r="AP161" s="952" t="str">
        <f t="shared" si="31"/>
        <v>OK</v>
      </c>
      <c r="AQ161" s="953" t="str">
        <f t="shared" si="32"/>
        <v>OK</v>
      </c>
      <c r="AR161" s="954" t="str">
        <f t="shared" si="30"/>
        <v xml:space="preserve"> </v>
      </c>
    </row>
    <row r="162" spans="1:44" ht="12" customHeight="1" thickBot="1" x14ac:dyDescent="0.25">
      <c r="A162" s="144" t="str">
        <f>'t1'!A162</f>
        <v>RUOLO AMMINISTRATIVO - COADIUTORE AMMINISTRATIVO SENIOR</v>
      </c>
      <c r="B162" s="206" t="str">
        <f>'t1'!B162</f>
        <v>AOP870</v>
      </c>
      <c r="C162" s="194">
        <f t="shared" si="40"/>
        <v>0</v>
      </c>
      <c r="D162" s="812">
        <f t="shared" si="41"/>
        <v>0</v>
      </c>
      <c r="E162" s="812">
        <f t="shared" si="42"/>
        <v>0</v>
      </c>
      <c r="F162" s="812">
        <f t="shared" si="43"/>
        <v>0</v>
      </c>
      <c r="G162" s="812">
        <f t="shared" si="43"/>
        <v>0</v>
      </c>
      <c r="H162" s="812">
        <f t="shared" si="44"/>
        <v>0</v>
      </c>
      <c r="I162" s="812">
        <f t="shared" si="45"/>
        <v>0</v>
      </c>
      <c r="J162" s="824">
        <f t="shared" si="46"/>
        <v>0</v>
      </c>
      <c r="K162" s="395">
        <f t="shared" si="28"/>
        <v>0</v>
      </c>
      <c r="L162" s="3">
        <f>'t1'!M162</f>
        <v>0</v>
      </c>
      <c r="M162" s="895" t="s">
        <v>474</v>
      </c>
      <c r="AA162" s="194"/>
      <c r="AB162" s="192"/>
      <c r="AC162" s="192"/>
      <c r="AD162" s="192"/>
      <c r="AE162" s="192"/>
      <c r="AF162" s="192"/>
      <c r="AG162" s="192"/>
      <c r="AH162" s="193"/>
      <c r="AI162" s="395">
        <f t="shared" si="29"/>
        <v>0</v>
      </c>
      <c r="AJ162" s="3">
        <f>'t1'!AK162</f>
        <v>0</v>
      </c>
      <c r="AM162" s="3" t="s">
        <v>462</v>
      </c>
      <c r="AN162" s="3" t="s">
        <v>462</v>
      </c>
      <c r="AO162" s="3" t="s">
        <v>462</v>
      </c>
      <c r="AP162" s="952" t="str">
        <f t="shared" si="31"/>
        <v>OK</v>
      </c>
      <c r="AQ162" s="953" t="str">
        <f t="shared" si="32"/>
        <v>OK</v>
      </c>
      <c r="AR162" s="954" t="str">
        <f t="shared" si="30"/>
        <v xml:space="preserve"> </v>
      </c>
    </row>
    <row r="163" spans="1:44" ht="12" customHeight="1" thickBot="1" x14ac:dyDescent="0.25">
      <c r="A163" s="144" t="str">
        <f>'t1'!A163</f>
        <v>PROFILI AREA DEGLI OPERATORI AD ESAURIMENTO</v>
      </c>
      <c r="B163" s="206" t="str">
        <f>'t1'!B163</f>
        <v>0OP269</v>
      </c>
      <c r="C163" s="194">
        <f t="shared" si="40"/>
        <v>0</v>
      </c>
      <c r="D163" s="812">
        <f t="shared" si="41"/>
        <v>0</v>
      </c>
      <c r="E163" s="812">
        <f t="shared" si="42"/>
        <v>0</v>
      </c>
      <c r="F163" s="812">
        <f t="shared" si="43"/>
        <v>0</v>
      </c>
      <c r="G163" s="812">
        <f t="shared" si="43"/>
        <v>0</v>
      </c>
      <c r="H163" s="812">
        <f t="shared" si="44"/>
        <v>0</v>
      </c>
      <c r="I163" s="812">
        <f t="shared" si="45"/>
        <v>0</v>
      </c>
      <c r="J163" s="824">
        <f t="shared" si="46"/>
        <v>0</v>
      </c>
      <c r="K163" s="395">
        <f t="shared" si="28"/>
        <v>0</v>
      </c>
      <c r="L163" s="3">
        <f>'t1'!M163</f>
        <v>0</v>
      </c>
      <c r="M163" s="895" t="s">
        <v>474</v>
      </c>
      <c r="AA163" s="194"/>
      <c r="AB163" s="192"/>
      <c r="AC163" s="192"/>
      <c r="AD163" s="192"/>
      <c r="AE163" s="192"/>
      <c r="AF163" s="192"/>
      <c r="AG163" s="192"/>
      <c r="AH163" s="193"/>
      <c r="AI163" s="395">
        <f t="shared" si="29"/>
        <v>0</v>
      </c>
      <c r="AJ163" s="3">
        <f>'t1'!AK163</f>
        <v>0</v>
      </c>
      <c r="AM163" s="3" t="s">
        <v>462</v>
      </c>
      <c r="AN163" s="3" t="s">
        <v>462</v>
      </c>
      <c r="AO163" s="3" t="s">
        <v>462</v>
      </c>
      <c r="AP163" s="952" t="str">
        <f t="shared" si="31"/>
        <v>OK</v>
      </c>
      <c r="AQ163" s="953" t="str">
        <f t="shared" si="32"/>
        <v>OK</v>
      </c>
      <c r="AR163" s="954" t="str">
        <f t="shared" si="30"/>
        <v xml:space="preserve"> </v>
      </c>
    </row>
    <row r="164" spans="1:44" ht="12" customHeight="1" thickBot="1" x14ac:dyDescent="0.25">
      <c r="A164" s="144" t="str">
        <f>'t1'!A164</f>
        <v>RUOLO TECNICO - OPERATORE TECNICO</v>
      </c>
      <c r="B164" s="206" t="str">
        <f>'t1'!B164</f>
        <v>TPT092</v>
      </c>
      <c r="C164" s="194">
        <f t="shared" si="40"/>
        <v>0</v>
      </c>
      <c r="D164" s="812">
        <f t="shared" si="41"/>
        <v>0</v>
      </c>
      <c r="E164" s="812">
        <f t="shared" si="42"/>
        <v>0</v>
      </c>
      <c r="F164" s="812">
        <f t="shared" si="43"/>
        <v>0</v>
      </c>
      <c r="G164" s="812">
        <f t="shared" si="43"/>
        <v>0</v>
      </c>
      <c r="H164" s="812">
        <f t="shared" si="44"/>
        <v>0</v>
      </c>
      <c r="I164" s="812">
        <f t="shared" si="45"/>
        <v>0</v>
      </c>
      <c r="J164" s="824">
        <f t="shared" si="46"/>
        <v>0</v>
      </c>
      <c r="K164" s="395">
        <f t="shared" si="28"/>
        <v>0</v>
      </c>
      <c r="L164" s="3">
        <f>'t1'!M164</f>
        <v>0</v>
      </c>
      <c r="M164" s="895" t="s">
        <v>474</v>
      </c>
      <c r="AA164" s="194"/>
      <c r="AB164" s="192"/>
      <c r="AC164" s="192"/>
      <c r="AD164" s="192"/>
      <c r="AE164" s="192"/>
      <c r="AF164" s="192"/>
      <c r="AG164" s="192"/>
      <c r="AH164" s="193"/>
      <c r="AI164" s="395">
        <f t="shared" si="29"/>
        <v>0</v>
      </c>
      <c r="AJ164" s="3">
        <f>'t1'!AK164</f>
        <v>0</v>
      </c>
      <c r="AM164" s="3" t="s">
        <v>462</v>
      </c>
      <c r="AN164" s="3" t="s">
        <v>462</v>
      </c>
      <c r="AO164" s="3" t="s">
        <v>462</v>
      </c>
      <c r="AP164" s="952" t="str">
        <f t="shared" si="31"/>
        <v>OK</v>
      </c>
      <c r="AQ164" s="953" t="str">
        <f t="shared" si="32"/>
        <v>OK</v>
      </c>
      <c r="AR164" s="954" t="str">
        <f t="shared" si="30"/>
        <v xml:space="preserve"> </v>
      </c>
    </row>
    <row r="165" spans="1:44" ht="12" customHeight="1" thickBot="1" x14ac:dyDescent="0.25">
      <c r="A165" s="144" t="str">
        <f>'t1'!A165</f>
        <v>RUOLO AMMINISTRATIVO - COADIUTORE AMMINISTRATIVO</v>
      </c>
      <c r="B165" s="206" t="str">
        <f>'t1'!B165</f>
        <v>APT017</v>
      </c>
      <c r="C165" s="194">
        <f t="shared" si="40"/>
        <v>0</v>
      </c>
      <c r="D165" s="812">
        <f t="shared" si="41"/>
        <v>0</v>
      </c>
      <c r="E165" s="812">
        <f t="shared" si="42"/>
        <v>0</v>
      </c>
      <c r="F165" s="812">
        <f t="shared" si="43"/>
        <v>0</v>
      </c>
      <c r="G165" s="812">
        <f t="shared" si="43"/>
        <v>0</v>
      </c>
      <c r="H165" s="812">
        <f t="shared" si="44"/>
        <v>0</v>
      </c>
      <c r="I165" s="812">
        <f t="shared" si="45"/>
        <v>0</v>
      </c>
      <c r="J165" s="824">
        <f t="shared" si="46"/>
        <v>0</v>
      </c>
      <c r="K165" s="395">
        <f t="shared" si="28"/>
        <v>0</v>
      </c>
      <c r="L165" s="3">
        <f>'t1'!M165</f>
        <v>0</v>
      </c>
      <c r="M165" s="895" t="s">
        <v>474</v>
      </c>
      <c r="AA165" s="194"/>
      <c r="AB165" s="192"/>
      <c r="AC165" s="192"/>
      <c r="AD165" s="192"/>
      <c r="AE165" s="192"/>
      <c r="AF165" s="192"/>
      <c r="AG165" s="192"/>
      <c r="AH165" s="193"/>
      <c r="AI165" s="395">
        <f t="shared" si="29"/>
        <v>0</v>
      </c>
      <c r="AJ165" s="3">
        <f>'t1'!AK165</f>
        <v>0</v>
      </c>
      <c r="AM165" s="3" t="s">
        <v>462</v>
      </c>
      <c r="AN165" s="3" t="s">
        <v>462</v>
      </c>
      <c r="AO165" s="3" t="s">
        <v>462</v>
      </c>
      <c r="AP165" s="952" t="str">
        <f t="shared" si="31"/>
        <v>OK</v>
      </c>
      <c r="AQ165" s="953" t="str">
        <f t="shared" si="32"/>
        <v>OK</v>
      </c>
      <c r="AR165" s="954" t="str">
        <f t="shared" si="30"/>
        <v xml:space="preserve"> </v>
      </c>
    </row>
    <row r="166" spans="1:44" ht="12" customHeight="1" thickBot="1" x14ac:dyDescent="0.25">
      <c r="A166" s="144" t="str">
        <f>'t1'!A166</f>
        <v>PROFILI AREA PERSONALE DI SUPPORTO AD ESAURIMENTO</v>
      </c>
      <c r="B166" s="206" t="str">
        <f>'t1'!B166</f>
        <v>0PTSPR</v>
      </c>
      <c r="C166" s="194">
        <f t="shared" si="40"/>
        <v>0</v>
      </c>
      <c r="D166" s="812">
        <f t="shared" si="41"/>
        <v>0</v>
      </c>
      <c r="E166" s="812">
        <f t="shared" si="42"/>
        <v>0</v>
      </c>
      <c r="F166" s="812">
        <f t="shared" si="43"/>
        <v>0</v>
      </c>
      <c r="G166" s="812">
        <f t="shared" si="43"/>
        <v>0</v>
      </c>
      <c r="H166" s="812">
        <f t="shared" si="44"/>
        <v>0</v>
      </c>
      <c r="I166" s="812">
        <f t="shared" si="45"/>
        <v>0</v>
      </c>
      <c r="J166" s="824">
        <f t="shared" si="46"/>
        <v>0</v>
      </c>
      <c r="K166" s="395">
        <f t="shared" si="28"/>
        <v>0</v>
      </c>
      <c r="L166" s="3">
        <f>'t1'!M166</f>
        <v>0</v>
      </c>
      <c r="M166" s="895" t="s">
        <v>474</v>
      </c>
      <c r="AA166" s="194"/>
      <c r="AB166" s="192"/>
      <c r="AC166" s="192"/>
      <c r="AD166" s="192"/>
      <c r="AE166" s="192"/>
      <c r="AF166" s="192"/>
      <c r="AG166" s="192"/>
      <c r="AH166" s="193"/>
      <c r="AI166" s="395">
        <f t="shared" si="29"/>
        <v>0</v>
      </c>
      <c r="AJ166" s="3">
        <f>'t1'!AK166</f>
        <v>0</v>
      </c>
      <c r="AM166" s="3" t="s">
        <v>462</v>
      </c>
      <c r="AN166" s="3" t="s">
        <v>462</v>
      </c>
      <c r="AO166" s="3" t="s">
        <v>462</v>
      </c>
      <c r="AP166" s="952" t="str">
        <f t="shared" si="31"/>
        <v>OK</v>
      </c>
      <c r="AQ166" s="953" t="str">
        <f t="shared" si="32"/>
        <v>OK</v>
      </c>
      <c r="AR166" s="954" t="str">
        <f t="shared" si="30"/>
        <v xml:space="preserve"> </v>
      </c>
    </row>
    <row r="167" spans="1:44" ht="12" customHeight="1" thickBot="1" x14ac:dyDescent="0.25">
      <c r="A167" s="144" t="str">
        <f>'t1'!A167</f>
        <v>CONTRATTISTI</v>
      </c>
      <c r="B167" s="206" t="str">
        <f>'t1'!B167</f>
        <v>000061</v>
      </c>
      <c r="C167" s="194">
        <f t="shared" si="40"/>
        <v>0</v>
      </c>
      <c r="D167" s="812">
        <f t="shared" si="41"/>
        <v>0</v>
      </c>
      <c r="E167" s="812">
        <f t="shared" si="42"/>
        <v>0</v>
      </c>
      <c r="F167" s="812">
        <f t="shared" si="43"/>
        <v>0</v>
      </c>
      <c r="G167" s="812">
        <f t="shared" si="43"/>
        <v>0</v>
      </c>
      <c r="H167" s="812">
        <f t="shared" si="44"/>
        <v>0</v>
      </c>
      <c r="I167" s="812">
        <f t="shared" si="45"/>
        <v>0</v>
      </c>
      <c r="J167" s="824">
        <f t="shared" si="46"/>
        <v>0</v>
      </c>
      <c r="K167" s="395">
        <f t="shared" si="28"/>
        <v>0</v>
      </c>
      <c r="L167" s="3">
        <f>'t1'!M167</f>
        <v>0</v>
      </c>
      <c r="M167" s="895" t="s">
        <v>474</v>
      </c>
      <c r="AA167" s="194"/>
      <c r="AB167" s="192"/>
      <c r="AC167" s="192"/>
      <c r="AD167" s="192"/>
      <c r="AE167" s="192"/>
      <c r="AF167" s="192"/>
      <c r="AG167" s="192"/>
      <c r="AH167" s="193"/>
      <c r="AI167" s="395">
        <f t="shared" si="29"/>
        <v>0</v>
      </c>
      <c r="AJ167" s="3">
        <f>'t1'!AK167</f>
        <v>0</v>
      </c>
      <c r="AM167" s="3" t="s">
        <v>462</v>
      </c>
      <c r="AN167" s="3" t="s">
        <v>462</v>
      </c>
      <c r="AO167" s="3" t="s">
        <v>462</v>
      </c>
      <c r="AP167" s="952" t="str">
        <f t="shared" si="31"/>
        <v>OK</v>
      </c>
      <c r="AQ167" s="953" t="str">
        <f t="shared" si="32"/>
        <v>OK</v>
      </c>
      <c r="AR167" s="954" t="str">
        <f t="shared" si="30"/>
        <v xml:space="preserve"> </v>
      </c>
    </row>
    <row r="168" spans="1:44" ht="21" customHeight="1" thickTop="1" thickBot="1" x14ac:dyDescent="0.25">
      <c r="A168" s="111" t="s">
        <v>265</v>
      </c>
      <c r="B168" s="112"/>
      <c r="C168" s="490">
        <f t="shared" ref="C168:K168" si="47">SUM(C6:C167)</f>
        <v>0</v>
      </c>
      <c r="D168" s="435">
        <f t="shared" si="47"/>
        <v>0</v>
      </c>
      <c r="E168" s="435">
        <f t="shared" si="47"/>
        <v>0</v>
      </c>
      <c r="F168" s="435">
        <f t="shared" si="47"/>
        <v>0</v>
      </c>
      <c r="G168" s="435">
        <f t="shared" ref="G168" si="48">SUM(G6:G167)</f>
        <v>0</v>
      </c>
      <c r="H168" s="435">
        <f t="shared" si="47"/>
        <v>0</v>
      </c>
      <c r="I168" s="435">
        <f t="shared" si="47"/>
        <v>0</v>
      </c>
      <c r="J168" s="435">
        <f t="shared" si="47"/>
        <v>0</v>
      </c>
      <c r="K168" s="435">
        <f t="shared" si="47"/>
        <v>0</v>
      </c>
      <c r="AA168" s="490">
        <f t="shared" ref="AA168:AI168" si="49">SUM(AA6:AA167)</f>
        <v>0</v>
      </c>
      <c r="AB168" s="435">
        <f t="shared" si="49"/>
        <v>0</v>
      </c>
      <c r="AC168" s="435">
        <f t="shared" si="49"/>
        <v>0</v>
      </c>
      <c r="AD168" s="435">
        <f t="shared" si="49"/>
        <v>0</v>
      </c>
      <c r="AE168" s="435">
        <f t="shared" si="49"/>
        <v>0</v>
      </c>
      <c r="AF168" s="435">
        <f t="shared" si="49"/>
        <v>0</v>
      </c>
      <c r="AG168" s="435">
        <f t="shared" si="49"/>
        <v>0</v>
      </c>
      <c r="AH168" s="435">
        <f t="shared" si="49"/>
        <v>0</v>
      </c>
      <c r="AI168" s="436">
        <f t="shared" si="49"/>
        <v>0</v>
      </c>
    </row>
    <row r="169" spans="1:44" s="37" customFormat="1" ht="17.25" customHeight="1" x14ac:dyDescent="0.2">
      <c r="A169" s="2054" t="s">
        <v>258</v>
      </c>
      <c r="B169" s="2054"/>
      <c r="C169" s="2054"/>
      <c r="D169" s="2054"/>
      <c r="E169" s="2054"/>
      <c r="F169" s="2054"/>
      <c r="G169" s="2054"/>
      <c r="H169" s="2054"/>
      <c r="I169" s="2054"/>
      <c r="J169" s="2054"/>
      <c r="K169" s="2054"/>
      <c r="L169" s="3"/>
      <c r="AJ169" s="3"/>
    </row>
    <row r="170" spans="1:44" x14ac:dyDescent="0.2">
      <c r="A170" s="19" t="s">
        <v>663</v>
      </c>
      <c r="B170" s="440"/>
      <c r="C170" s="19"/>
      <c r="D170" s="19"/>
      <c r="E170" s="19"/>
      <c r="F170" s="19"/>
      <c r="G170" s="19"/>
      <c r="H170" s="19"/>
      <c r="I170" s="19"/>
      <c r="J170" s="19"/>
      <c r="K170" s="19"/>
      <c r="AA170" s="19"/>
      <c r="AB170" s="19"/>
      <c r="AC170" s="19"/>
      <c r="AD170" s="19"/>
      <c r="AE170" s="19"/>
      <c r="AF170" s="19"/>
      <c r="AG170" s="19"/>
      <c r="AH170" s="19"/>
      <c r="AI170" s="19"/>
    </row>
    <row r="171" spans="1:44" x14ac:dyDescent="0.2">
      <c r="A171" s="19" t="s">
        <v>369</v>
      </c>
      <c r="B171" s="440"/>
      <c r="C171" s="19"/>
      <c r="D171" s="19"/>
      <c r="E171" s="19"/>
      <c r="F171" s="19"/>
      <c r="G171" s="19"/>
      <c r="H171" s="19"/>
      <c r="I171" s="19"/>
      <c r="J171" s="19"/>
      <c r="K171" s="19"/>
      <c r="AA171" s="19"/>
      <c r="AB171" s="19"/>
      <c r="AC171" s="19"/>
      <c r="AD171" s="19"/>
      <c r="AE171" s="19"/>
      <c r="AF171" s="19"/>
      <c r="AG171" s="19"/>
      <c r="AH171" s="19"/>
      <c r="AI171" s="19"/>
    </row>
    <row r="172" spans="1:44" x14ac:dyDescent="0.2">
      <c r="A172" s="19" t="s">
        <v>466</v>
      </c>
      <c r="B172" s="440"/>
      <c r="C172" s="19"/>
      <c r="D172" s="19"/>
      <c r="E172" s="19"/>
      <c r="F172" s="19"/>
      <c r="G172" s="19"/>
      <c r="H172" s="19"/>
      <c r="I172" s="19"/>
      <c r="J172" s="19"/>
      <c r="K172" s="19"/>
      <c r="AA172" s="19"/>
      <c r="AB172" s="19"/>
      <c r="AC172" s="19"/>
      <c r="AD172" s="19"/>
      <c r="AE172" s="19"/>
      <c r="AF172" s="19"/>
      <c r="AG172" s="19"/>
      <c r="AH172" s="19"/>
      <c r="AI172" s="19"/>
    </row>
    <row r="173" spans="1:44" x14ac:dyDescent="0.2">
      <c r="A173" s="2054" t="s">
        <v>168</v>
      </c>
      <c r="B173" s="2054"/>
      <c r="C173" s="2054"/>
      <c r="D173" s="2054"/>
      <c r="E173" s="2054"/>
      <c r="F173" s="2054"/>
      <c r="G173" s="2054"/>
      <c r="H173" s="2054"/>
      <c r="I173" s="2054"/>
      <c r="J173" s="2054"/>
      <c r="K173" s="2054"/>
    </row>
    <row r="174" spans="1:44" x14ac:dyDescent="0.2">
      <c r="A174" s="19" t="s">
        <v>662</v>
      </c>
      <c r="B174" s="440"/>
      <c r="C174" s="19"/>
      <c r="D174" s="19"/>
      <c r="E174" s="19"/>
      <c r="F174" s="19"/>
      <c r="G174" s="19"/>
      <c r="H174" s="19"/>
      <c r="I174" s="19"/>
      <c r="J174" s="19"/>
      <c r="K174" s="19"/>
      <c r="AA174" s="19"/>
      <c r="AB174" s="19"/>
      <c r="AC174" s="19"/>
      <c r="AD174" s="19"/>
      <c r="AE174" s="19"/>
      <c r="AF174" s="19"/>
      <c r="AG174" s="19"/>
      <c r="AH174" s="19"/>
      <c r="AI174" s="19"/>
    </row>
  </sheetData>
  <sheetProtection algorithmName="SHA-512" hashValue="ann0KbxykpgnXebH+JaJSNP8w6r8+O88NCUF+fL1AutzCV+2IR168YfadPnLbNRopnYrOIN4gvIb6V63NawONw==" saltValue="2qK+pNbXN/s3YFWkP9DfVA==" spinCount="100000" sheet="1" formatColumns="0" selectLockedCells="1" autoFilter="0"/>
  <mergeCells count="4">
    <mergeCell ref="I2:K2"/>
    <mergeCell ref="A169:K169"/>
    <mergeCell ref="A173:K173"/>
    <mergeCell ref="AR4:AR5"/>
  </mergeCells>
  <phoneticPr fontId="31" type="noConversion"/>
  <conditionalFormatting sqref="A6:K167 AA6:AI167">
    <cfRule type="expression" dxfId="14" priority="2" stopIfTrue="1">
      <formula>$L6&gt;0</formula>
    </cfRule>
  </conditionalFormatting>
  <dataValidations count="2">
    <dataValidation type="decimal" allowBlank="1" showInputMessage="1" showErrorMessage="1" sqref="C6:C167 AA6:AA167" xr:uid="{00000000-0002-0000-1600-000000000000}">
      <formula1>0</formula1>
      <formula2>99999999</formula2>
    </dataValidation>
    <dataValidation type="whole" allowBlank="1" showInputMessage="1" showErrorMessage="1" errorTitle="ERRORE NEL DATO IMMESSO" error="INSERIRE SOLO NUMERI INTERI" sqref="AB6:AH167" xr:uid="{00000000-0002-0000-1600-000001000000}">
      <formula1>1</formula1>
      <formula2>999999999999</formula2>
    </dataValidation>
  </dataValidations>
  <printOptions horizontalCentered="1" verticalCentered="1"/>
  <pageMargins left="0.2" right="0" top="0.27" bottom="0.28999999999999998" header="0.17" footer="0.17"/>
  <pageSetup paperSize="9" scale="83" orientation="landscape"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0"/>
  <dimension ref="A1:CC173"/>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AO7" sqref="AO7"/>
    </sheetView>
  </sheetViews>
  <sheetFormatPr defaultColWidth="9.28515625" defaultRowHeight="10.199999999999999" x14ac:dyDescent="0.2"/>
  <cols>
    <col min="1" max="1" width="49.140625" style="3" customWidth="1"/>
    <col min="2" max="2" width="8" style="2" bestFit="1" customWidth="1"/>
    <col min="3" max="30" width="15.7109375" style="3" hidden="1" customWidth="1"/>
    <col min="31" max="31" width="15.140625" style="3" hidden="1" customWidth="1"/>
    <col min="32" max="32" width="15.7109375" style="3" hidden="1" customWidth="1"/>
    <col min="33" max="33" width="14.42578125" style="3" hidden="1" customWidth="1"/>
    <col min="34" max="34" width="15.7109375" style="3" hidden="1" customWidth="1"/>
    <col min="35" max="40" width="9.28515625" style="3" hidden="1" customWidth="1"/>
    <col min="41" max="68" width="15.7109375" style="3" customWidth="1"/>
    <col min="69" max="69" width="15.140625" style="3" customWidth="1"/>
    <col min="70" max="70" width="15.7109375" style="3" customWidth="1"/>
    <col min="71" max="71" width="14.42578125" style="3" customWidth="1"/>
    <col min="72" max="72" width="15.7109375" style="3" customWidth="1"/>
    <col min="73" max="73" width="9.28515625" style="3" hidden="1" customWidth="1"/>
    <col min="74" max="80" width="9.28515625" style="3"/>
    <col min="81" max="81" width="0" style="3" hidden="1" customWidth="1"/>
    <col min="82" max="82" width="9.28515625" style="3"/>
    <col min="83" max="83" width="9.28515625" style="3" customWidth="1"/>
    <col min="84" max="88" width="9.28515625" style="3"/>
    <col min="89" max="89" width="9.28515625" style="3" customWidth="1"/>
    <col min="90" max="16384" width="9.28515625" style="3"/>
  </cols>
  <sheetData>
    <row r="1" spans="1:81" ht="87" customHeight="1" x14ac:dyDescent="0.2">
      <c r="A1" s="819" t="str">
        <f>'t1'!A1</f>
        <v>SERVIZIO SANITARIO NAZIONALE - anno 2024</v>
      </c>
      <c r="B1" s="819"/>
      <c r="C1" s="819"/>
      <c r="D1" s="819"/>
      <c r="E1" s="819"/>
      <c r="F1" s="819"/>
      <c r="G1" s="819"/>
      <c r="H1" s="819"/>
      <c r="I1" s="819"/>
      <c r="J1" s="819"/>
      <c r="K1" s="819"/>
      <c r="L1" s="819"/>
      <c r="M1" s="819"/>
      <c r="N1" s="819"/>
      <c r="O1" s="819"/>
      <c r="P1" s="819"/>
      <c r="Q1" s="819"/>
      <c r="R1" s="819"/>
      <c r="S1" t="s">
        <v>2008</v>
      </c>
      <c r="T1" t="s">
        <v>2010</v>
      </c>
      <c r="U1"/>
      <c r="V1"/>
      <c r="W1" s="819"/>
      <c r="X1" s="819"/>
      <c r="Y1" s="819"/>
      <c r="Z1" s="819"/>
      <c r="AA1" s="819"/>
      <c r="AB1" s="819"/>
      <c r="AC1" s="819"/>
      <c r="AD1" s="819"/>
      <c r="AE1" s="819"/>
      <c r="AF1" s="819"/>
      <c r="AG1"/>
      <c r="AH1" s="292"/>
      <c r="BS1"/>
      <c r="BT1" s="292"/>
    </row>
    <row r="2" spans="1:81" ht="27" customHeight="1" thickBot="1" x14ac:dyDescent="0.3">
      <c r="A2" s="5"/>
      <c r="H2" s="99"/>
      <c r="I2" s="99"/>
      <c r="J2" s="99"/>
      <c r="K2" s="99"/>
      <c r="L2" s="99"/>
      <c r="M2" s="99"/>
      <c r="N2" s="99"/>
      <c r="O2" s="99"/>
      <c r="P2" s="99"/>
      <c r="Q2" s="99"/>
      <c r="R2" s="99"/>
      <c r="S2" t="s">
        <v>2009</v>
      </c>
      <c r="T2" t="s">
        <v>2011</v>
      </c>
      <c r="U2"/>
      <c r="V2"/>
      <c r="W2" s="99"/>
      <c r="X2" s="99"/>
      <c r="Y2" s="99"/>
      <c r="Z2" s="99"/>
      <c r="AA2" s="99"/>
      <c r="AB2" s="99"/>
      <c r="AC2" s="99"/>
      <c r="AD2" s="99"/>
      <c r="AE2" s="99"/>
      <c r="AF2" s="2053"/>
      <c r="AG2" s="2053"/>
      <c r="AH2" s="2053"/>
      <c r="AT2" s="99"/>
      <c r="AU2" s="99"/>
      <c r="AV2" s="99"/>
      <c r="AW2" s="99"/>
      <c r="AX2" s="99"/>
      <c r="AY2" s="99"/>
      <c r="AZ2" s="99"/>
      <c r="BA2" s="99"/>
      <c r="BB2" s="99"/>
      <c r="BC2" s="99"/>
      <c r="BD2" s="99"/>
      <c r="BE2" s="99"/>
      <c r="BF2" s="99"/>
      <c r="BG2" s="99"/>
      <c r="BH2" s="99"/>
      <c r="BI2" s="99"/>
      <c r="BJ2" s="99"/>
      <c r="BK2" s="99"/>
      <c r="BL2" s="99"/>
      <c r="BM2" s="99"/>
      <c r="BN2" s="99"/>
      <c r="BO2" s="99"/>
      <c r="BP2" s="99"/>
      <c r="BQ2" s="99"/>
      <c r="BR2" s="2053"/>
      <c r="BS2" s="2053"/>
      <c r="BT2" s="2053"/>
    </row>
    <row r="3" spans="1:81" customFormat="1" ht="23.4" thickBot="1" x14ac:dyDescent="0.25">
      <c r="A3" s="1829"/>
      <c r="B3" s="8"/>
      <c r="C3" s="1828" t="s">
        <v>442</v>
      </c>
      <c r="D3" s="1827"/>
      <c r="E3" s="1827"/>
      <c r="F3" s="1830"/>
      <c r="G3" s="1830"/>
      <c r="H3" s="1830"/>
      <c r="I3" s="1830"/>
      <c r="J3" s="1830"/>
      <c r="K3" s="1830"/>
      <c r="L3" s="1830"/>
      <c r="M3" s="1830"/>
      <c r="N3" s="1830"/>
      <c r="O3" s="1830"/>
      <c r="P3" s="1830"/>
      <c r="Q3" s="1830"/>
      <c r="R3" s="1830"/>
      <c r="S3" s="819"/>
      <c r="T3" s="819"/>
      <c r="U3" s="819"/>
      <c r="V3" s="819"/>
      <c r="W3" s="1830"/>
      <c r="X3" s="1830"/>
      <c r="Y3" s="1830"/>
      <c r="Z3" s="1830"/>
      <c r="AA3" s="1830"/>
      <c r="AB3" s="1830"/>
      <c r="AC3" s="1830"/>
      <c r="AD3" s="1830"/>
      <c r="AE3" s="1830"/>
      <c r="AF3" s="93"/>
      <c r="AG3" s="93"/>
      <c r="AH3" s="97"/>
      <c r="AO3" s="293" t="s">
        <v>442</v>
      </c>
      <c r="AP3" s="11"/>
      <c r="AQ3" s="11"/>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7"/>
    </row>
    <row r="4" spans="1:81" ht="48" thickTop="1" thickBot="1" x14ac:dyDescent="0.25">
      <c r="A4" s="1831" t="s">
        <v>331</v>
      </c>
      <c r="B4" s="272" t="s">
        <v>262</v>
      </c>
      <c r="C4" s="561" t="s">
        <v>918</v>
      </c>
      <c r="D4" s="561" t="s">
        <v>919</v>
      </c>
      <c r="E4" s="561" t="s">
        <v>169</v>
      </c>
      <c r="F4" s="561" t="s">
        <v>920</v>
      </c>
      <c r="G4" s="561" t="s">
        <v>921</v>
      </c>
      <c r="H4" s="561" t="s">
        <v>471</v>
      </c>
      <c r="I4" s="561" t="s">
        <v>763</v>
      </c>
      <c r="J4" s="561" t="s">
        <v>837</v>
      </c>
      <c r="K4" s="561" t="s">
        <v>922</v>
      </c>
      <c r="L4" s="561" t="s">
        <v>961</v>
      </c>
      <c r="M4" s="561" t="s">
        <v>923</v>
      </c>
      <c r="N4" s="561" t="s">
        <v>822</v>
      </c>
      <c r="O4" s="561" t="s">
        <v>1442</v>
      </c>
      <c r="P4" s="561" t="s">
        <v>1443</v>
      </c>
      <c r="Q4" s="561" t="s">
        <v>1672</v>
      </c>
      <c r="R4" s="561" t="s">
        <v>1671</v>
      </c>
      <c r="S4" s="561" t="s">
        <v>2008</v>
      </c>
      <c r="T4" s="561" t="s">
        <v>2009</v>
      </c>
      <c r="U4" s="561" t="s">
        <v>1444</v>
      </c>
      <c r="V4" s="561" t="s">
        <v>834</v>
      </c>
      <c r="W4" s="561" t="s">
        <v>197</v>
      </c>
      <c r="X4" s="561" t="s">
        <v>171</v>
      </c>
      <c r="Y4" s="561" t="s">
        <v>472</v>
      </c>
      <c r="Z4" s="561" t="s">
        <v>982</v>
      </c>
      <c r="AA4" s="561" t="s">
        <v>924</v>
      </c>
      <c r="AB4" s="561" t="s">
        <v>172</v>
      </c>
      <c r="AC4" s="561" t="s">
        <v>925</v>
      </c>
      <c r="AD4" s="561" t="s">
        <v>841</v>
      </c>
      <c r="AE4" s="561" t="s">
        <v>173</v>
      </c>
      <c r="AF4" s="561" t="s">
        <v>713</v>
      </c>
      <c r="AG4" s="561" t="s">
        <v>174</v>
      </c>
      <c r="AH4" s="108" t="s">
        <v>343</v>
      </c>
      <c r="AO4" s="561" t="s">
        <v>918</v>
      </c>
      <c r="AP4" s="561" t="s">
        <v>919</v>
      </c>
      <c r="AQ4" s="561" t="s">
        <v>169</v>
      </c>
      <c r="AR4" s="561" t="s">
        <v>920</v>
      </c>
      <c r="AS4" s="561" t="s">
        <v>921</v>
      </c>
      <c r="AT4" s="561" t="s">
        <v>471</v>
      </c>
      <c r="AU4" s="561" t="s">
        <v>763</v>
      </c>
      <c r="AV4" s="561" t="s">
        <v>837</v>
      </c>
      <c r="AW4" s="561" t="s">
        <v>922</v>
      </c>
      <c r="AX4" s="561" t="s">
        <v>961</v>
      </c>
      <c r="AY4" s="561" t="s">
        <v>923</v>
      </c>
      <c r="AZ4" s="561" t="s">
        <v>822</v>
      </c>
      <c r="BA4" s="561" t="s">
        <v>1442</v>
      </c>
      <c r="BB4" s="561" t="s">
        <v>1443</v>
      </c>
      <c r="BC4" s="561" t="s">
        <v>1672</v>
      </c>
      <c r="BD4" s="561" t="s">
        <v>1671</v>
      </c>
      <c r="BE4" s="561" t="s">
        <v>2008</v>
      </c>
      <c r="BF4" s="561" t="s">
        <v>2009</v>
      </c>
      <c r="BG4" s="561" t="s">
        <v>1444</v>
      </c>
      <c r="BH4" s="561" t="s">
        <v>834</v>
      </c>
      <c r="BI4" s="561" t="s">
        <v>197</v>
      </c>
      <c r="BJ4" s="561" t="s">
        <v>171</v>
      </c>
      <c r="BK4" s="561" t="s">
        <v>472</v>
      </c>
      <c r="BL4" s="561" t="s">
        <v>982</v>
      </c>
      <c r="BM4" s="561" t="s">
        <v>924</v>
      </c>
      <c r="BN4" s="561" t="s">
        <v>172</v>
      </c>
      <c r="BO4" s="561" t="s">
        <v>925</v>
      </c>
      <c r="BP4" s="561" t="s">
        <v>841</v>
      </c>
      <c r="BQ4" s="561" t="s">
        <v>173</v>
      </c>
      <c r="BR4" s="561" t="s">
        <v>713</v>
      </c>
      <c r="BS4" s="561" t="s">
        <v>174</v>
      </c>
      <c r="BT4" s="108" t="s">
        <v>343</v>
      </c>
      <c r="CC4" s="1259" t="s">
        <v>1430</v>
      </c>
    </row>
    <row r="5" spans="1:81" ht="14.25" customHeight="1" thickTop="1" thickBot="1" x14ac:dyDescent="0.25">
      <c r="A5" s="798" t="s">
        <v>954</v>
      </c>
      <c r="B5" s="109"/>
      <c r="C5" s="481" t="s">
        <v>251</v>
      </c>
      <c r="D5" s="481" t="s">
        <v>180</v>
      </c>
      <c r="E5" s="481" t="s">
        <v>181</v>
      </c>
      <c r="F5" s="481" t="s">
        <v>182</v>
      </c>
      <c r="G5" s="481" t="s">
        <v>736</v>
      </c>
      <c r="H5" s="481" t="s">
        <v>183</v>
      </c>
      <c r="I5" s="481" t="s">
        <v>184</v>
      </c>
      <c r="J5" s="481" t="s">
        <v>836</v>
      </c>
      <c r="K5" s="481" t="s">
        <v>926</v>
      </c>
      <c r="L5" s="481" t="s">
        <v>960</v>
      </c>
      <c r="M5" s="481" t="s">
        <v>838</v>
      </c>
      <c r="N5" s="481" t="s">
        <v>823</v>
      </c>
      <c r="O5" s="481" t="s">
        <v>1445</v>
      </c>
      <c r="P5" s="481" t="s">
        <v>1446</v>
      </c>
      <c r="Q5" s="481" t="s">
        <v>1686</v>
      </c>
      <c r="R5" s="481" t="s">
        <v>1687</v>
      </c>
      <c r="S5" s="481" t="s">
        <v>2010</v>
      </c>
      <c r="T5" s="481" t="s">
        <v>2011</v>
      </c>
      <c r="U5" s="481" t="s">
        <v>1447</v>
      </c>
      <c r="V5" s="481" t="s">
        <v>833</v>
      </c>
      <c r="W5" s="481" t="s">
        <v>196</v>
      </c>
      <c r="X5" s="481" t="s">
        <v>247</v>
      </c>
      <c r="Y5" s="481" t="s">
        <v>473</v>
      </c>
      <c r="Z5" s="481" t="s">
        <v>839</v>
      </c>
      <c r="AA5" s="481" t="s">
        <v>927</v>
      </c>
      <c r="AB5" s="481" t="s">
        <v>248</v>
      </c>
      <c r="AC5" s="481" t="s">
        <v>191</v>
      </c>
      <c r="AD5" s="481" t="s">
        <v>840</v>
      </c>
      <c r="AE5" s="481" t="s">
        <v>185</v>
      </c>
      <c r="AF5" s="481" t="s">
        <v>186</v>
      </c>
      <c r="AG5" s="481" t="s">
        <v>187</v>
      </c>
      <c r="AH5" s="110" t="s">
        <v>300</v>
      </c>
      <c r="AO5" s="481" t="s">
        <v>251</v>
      </c>
      <c r="AP5" s="481" t="s">
        <v>180</v>
      </c>
      <c r="AQ5" s="481" t="s">
        <v>181</v>
      </c>
      <c r="AR5" s="481" t="s">
        <v>182</v>
      </c>
      <c r="AS5" s="481" t="s">
        <v>736</v>
      </c>
      <c r="AT5" s="481" t="s">
        <v>183</v>
      </c>
      <c r="AU5" s="481" t="s">
        <v>184</v>
      </c>
      <c r="AV5" s="481" t="s">
        <v>836</v>
      </c>
      <c r="AW5" s="481" t="s">
        <v>926</v>
      </c>
      <c r="AX5" s="481" t="s">
        <v>960</v>
      </c>
      <c r="AY5" s="481" t="s">
        <v>838</v>
      </c>
      <c r="AZ5" s="481" t="s">
        <v>823</v>
      </c>
      <c r="BA5" s="481" t="s">
        <v>1445</v>
      </c>
      <c r="BB5" s="481" t="s">
        <v>1446</v>
      </c>
      <c r="BC5" s="481" t="s">
        <v>1686</v>
      </c>
      <c r="BD5" s="481" t="s">
        <v>1687</v>
      </c>
      <c r="BE5" s="481" t="s">
        <v>2010</v>
      </c>
      <c r="BF5" s="481" t="s">
        <v>2011</v>
      </c>
      <c r="BG5" s="481" t="s">
        <v>1447</v>
      </c>
      <c r="BH5" s="481" t="s">
        <v>833</v>
      </c>
      <c r="BI5" s="481" t="s">
        <v>196</v>
      </c>
      <c r="BJ5" s="481" t="s">
        <v>247</v>
      </c>
      <c r="BK5" s="481" t="s">
        <v>473</v>
      </c>
      <c r="BL5" s="481" t="s">
        <v>839</v>
      </c>
      <c r="BM5" s="481" t="s">
        <v>927</v>
      </c>
      <c r="BN5" s="481" t="s">
        <v>248</v>
      </c>
      <c r="BO5" s="481" t="s">
        <v>191</v>
      </c>
      <c r="BP5" s="481" t="s">
        <v>840</v>
      </c>
      <c r="BQ5" s="481" t="s">
        <v>185</v>
      </c>
      <c r="BR5" s="481" t="s">
        <v>186</v>
      </c>
      <c r="BS5" s="481" t="s">
        <v>187</v>
      </c>
      <c r="BT5" s="110" t="s">
        <v>300</v>
      </c>
    </row>
    <row r="6" spans="1:81" ht="13.5" customHeight="1" thickTop="1" x14ac:dyDescent="0.2">
      <c r="A6" s="18" t="str">
        <f>'t1'!A6</f>
        <v>DIRETTORE GENERALE</v>
      </c>
      <c r="B6" s="217" t="str">
        <f>'t1'!B6</f>
        <v>0D0097</v>
      </c>
      <c r="C6" s="825">
        <f t="shared" ref="C6:L7" si="0">ROUND(AO6,0)</f>
        <v>0</v>
      </c>
      <c r="D6" s="825">
        <f t="shared" si="0"/>
        <v>0</v>
      </c>
      <c r="E6" s="825">
        <f t="shared" si="0"/>
        <v>0</v>
      </c>
      <c r="F6" s="826">
        <f t="shared" si="0"/>
        <v>0</v>
      </c>
      <c r="G6" s="826">
        <f t="shared" si="0"/>
        <v>0</v>
      </c>
      <c r="H6" s="826">
        <f t="shared" si="0"/>
        <v>0</v>
      </c>
      <c r="I6" s="826">
        <f t="shared" si="0"/>
        <v>0</v>
      </c>
      <c r="J6" s="826">
        <f t="shared" si="0"/>
        <v>0</v>
      </c>
      <c r="K6" s="826">
        <f t="shared" si="0"/>
        <v>0</v>
      </c>
      <c r="L6" s="826">
        <f t="shared" si="0"/>
        <v>0</v>
      </c>
      <c r="M6" s="826">
        <f t="shared" ref="M6:O6" si="1">ROUND(AY6,0)</f>
        <v>0</v>
      </c>
      <c r="N6" s="826">
        <f t="shared" si="1"/>
        <v>0</v>
      </c>
      <c r="O6" s="826">
        <f t="shared" si="1"/>
        <v>0</v>
      </c>
      <c r="P6" s="826">
        <f t="shared" ref="P6:P69" si="2">ROUND(BB6,0)</f>
        <v>0</v>
      </c>
      <c r="Q6" s="826">
        <f t="shared" ref="Q6:Q69" si="3">ROUND(BC6,0)</f>
        <v>0</v>
      </c>
      <c r="R6" s="826">
        <f t="shared" ref="R6:R69" si="4">ROUND(BD6,0)</f>
        <v>0</v>
      </c>
      <c r="S6" s="826">
        <f t="shared" ref="S6:S69" si="5">ROUND(BE6,0)</f>
        <v>0</v>
      </c>
      <c r="T6" s="826">
        <f t="shared" ref="T6:T69" si="6">ROUND(BF6,0)</f>
        <v>0</v>
      </c>
      <c r="U6" s="826">
        <f t="shared" ref="U6:U69" si="7">ROUND(BG6,0)</f>
        <v>0</v>
      </c>
      <c r="V6" s="826">
        <f t="shared" ref="V6:V69" si="8">ROUND(BH6,0)</f>
        <v>0</v>
      </c>
      <c r="W6" s="826">
        <f t="shared" ref="W6:AA6" si="9">ROUND(BI6,0)</f>
        <v>0</v>
      </c>
      <c r="X6" s="826">
        <f t="shared" si="9"/>
        <v>0</v>
      </c>
      <c r="Y6" s="826">
        <f t="shared" si="9"/>
        <v>0</v>
      </c>
      <c r="Z6" s="826">
        <f t="shared" si="9"/>
        <v>0</v>
      </c>
      <c r="AA6" s="826">
        <f t="shared" si="9"/>
        <v>0</v>
      </c>
      <c r="AB6" s="826">
        <f t="shared" ref="AB6:AG7" si="10">ROUND(BN6,0)</f>
        <v>0</v>
      </c>
      <c r="AC6" s="826">
        <f t="shared" si="10"/>
        <v>0</v>
      </c>
      <c r="AD6" s="826">
        <f t="shared" si="10"/>
        <v>0</v>
      </c>
      <c r="AE6" s="826">
        <f t="shared" si="10"/>
        <v>0</v>
      </c>
      <c r="AF6" s="826">
        <f t="shared" si="10"/>
        <v>0</v>
      </c>
      <c r="AG6" s="827">
        <f t="shared" si="10"/>
        <v>0</v>
      </c>
      <c r="AH6" s="438">
        <f t="shared" ref="AH6:AH37" si="11">SUM(C6:AG6)</f>
        <v>0</v>
      </c>
      <c r="AI6" s="3">
        <f>'t1'!M6</f>
        <v>0</v>
      </c>
      <c r="AO6" s="195"/>
      <c r="AP6" s="195"/>
      <c r="AQ6" s="195"/>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7"/>
      <c r="BT6" s="438">
        <f t="shared" ref="BT6:BT37" si="12">SUM(AO6:BS6)</f>
        <v>0</v>
      </c>
      <c r="BU6" s="3">
        <f>'t1'!AR6</f>
        <v>0</v>
      </c>
      <c r="CC6" s="1260" t="s">
        <v>1160</v>
      </c>
    </row>
    <row r="7" spans="1:81" ht="13.5" customHeight="1" x14ac:dyDescent="0.2">
      <c r="A7" s="144" t="str">
        <f>'t1'!A7</f>
        <v>DIRETTORE SANITARIO</v>
      </c>
      <c r="B7" s="206" t="str">
        <f>'t1'!B7</f>
        <v>0D0482</v>
      </c>
      <c r="C7" s="825">
        <f t="shared" si="0"/>
        <v>0</v>
      </c>
      <c r="D7" s="825">
        <f t="shared" si="0"/>
        <v>0</v>
      </c>
      <c r="E7" s="825">
        <f t="shared" si="0"/>
        <v>0</v>
      </c>
      <c r="F7" s="826">
        <f t="shared" si="0"/>
        <v>0</v>
      </c>
      <c r="G7" s="826">
        <f t="shared" si="0"/>
        <v>0</v>
      </c>
      <c r="H7" s="826">
        <f t="shared" si="0"/>
        <v>0</v>
      </c>
      <c r="I7" s="826">
        <f t="shared" si="0"/>
        <v>0</v>
      </c>
      <c r="J7" s="826">
        <f t="shared" si="0"/>
        <v>0</v>
      </c>
      <c r="K7" s="826">
        <f t="shared" si="0"/>
        <v>0</v>
      </c>
      <c r="L7" s="826">
        <f t="shared" si="0"/>
        <v>0</v>
      </c>
      <c r="M7" s="826">
        <f>ROUND(AY7,0)</f>
        <v>0</v>
      </c>
      <c r="N7" s="826">
        <f>ROUND(AZ7,0)</f>
        <v>0</v>
      </c>
      <c r="O7" s="826">
        <f>ROUND(BA7,0)</f>
        <v>0</v>
      </c>
      <c r="P7" s="826">
        <f t="shared" si="2"/>
        <v>0</v>
      </c>
      <c r="Q7" s="826">
        <f t="shared" si="3"/>
        <v>0</v>
      </c>
      <c r="R7" s="826">
        <f t="shared" si="4"/>
        <v>0</v>
      </c>
      <c r="S7" s="826">
        <f t="shared" si="5"/>
        <v>0</v>
      </c>
      <c r="T7" s="826">
        <f t="shared" si="6"/>
        <v>0</v>
      </c>
      <c r="U7" s="826">
        <f t="shared" si="7"/>
        <v>0</v>
      </c>
      <c r="V7" s="826">
        <f t="shared" si="8"/>
        <v>0</v>
      </c>
      <c r="W7" s="826">
        <f t="shared" ref="W7:AA7" si="13">ROUND(BI7,0)</f>
        <v>0</v>
      </c>
      <c r="X7" s="826">
        <f t="shared" si="13"/>
        <v>0</v>
      </c>
      <c r="Y7" s="826">
        <f t="shared" si="13"/>
        <v>0</v>
      </c>
      <c r="Z7" s="826">
        <f t="shared" si="13"/>
        <v>0</v>
      </c>
      <c r="AA7" s="826">
        <f t="shared" si="13"/>
        <v>0</v>
      </c>
      <c r="AB7" s="826">
        <f t="shared" si="10"/>
        <v>0</v>
      </c>
      <c r="AC7" s="826">
        <f t="shared" si="10"/>
        <v>0</v>
      </c>
      <c r="AD7" s="826">
        <f t="shared" si="10"/>
        <v>0</v>
      </c>
      <c r="AE7" s="826">
        <f t="shared" si="10"/>
        <v>0</v>
      </c>
      <c r="AF7" s="826">
        <f t="shared" si="10"/>
        <v>0</v>
      </c>
      <c r="AG7" s="826">
        <f t="shared" si="10"/>
        <v>0</v>
      </c>
      <c r="AH7" s="438">
        <f t="shared" si="11"/>
        <v>0</v>
      </c>
      <c r="AI7" s="3">
        <f>'t1'!M7</f>
        <v>0</v>
      </c>
      <c r="AO7" s="195"/>
      <c r="AP7" s="195"/>
      <c r="AQ7" s="195"/>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438">
        <f t="shared" si="12"/>
        <v>0</v>
      </c>
      <c r="BU7" s="3">
        <f>'t1'!AR7</f>
        <v>0</v>
      </c>
      <c r="CC7" s="1260" t="s">
        <v>1160</v>
      </c>
    </row>
    <row r="8" spans="1:81" ht="13.5" customHeight="1" x14ac:dyDescent="0.2">
      <c r="A8" s="144" t="str">
        <f>'t1'!A8</f>
        <v>DIRETTORE AMMINISTRATIVO</v>
      </c>
      <c r="B8" s="206" t="str">
        <f>'t1'!B8</f>
        <v>0D0163</v>
      </c>
      <c r="C8" s="825">
        <f t="shared" ref="C8:C71" si="14">ROUND(AO8,0)</f>
        <v>0</v>
      </c>
      <c r="D8" s="825">
        <f t="shared" ref="D8:D71" si="15">ROUND(AP8,0)</f>
        <v>0</v>
      </c>
      <c r="E8" s="825">
        <f t="shared" ref="E8:E71" si="16">ROUND(AQ8,0)</f>
        <v>0</v>
      </c>
      <c r="F8" s="826">
        <f t="shared" ref="F8:F71" si="17">ROUND(AR8,0)</f>
        <v>0</v>
      </c>
      <c r="G8" s="826">
        <f t="shared" ref="G8:G71" si="18">ROUND(AS8,0)</f>
        <v>0</v>
      </c>
      <c r="H8" s="826">
        <f t="shared" ref="H8:H71" si="19">ROUND(AT8,0)</f>
        <v>0</v>
      </c>
      <c r="I8" s="826">
        <f t="shared" ref="I8:I71" si="20">ROUND(AU8,0)</f>
        <v>0</v>
      </c>
      <c r="J8" s="826">
        <f t="shared" ref="J8:J71" si="21">ROUND(AV8,0)</f>
        <v>0</v>
      </c>
      <c r="K8" s="826">
        <f t="shared" ref="K8:K71" si="22">ROUND(AW8,0)</f>
        <v>0</v>
      </c>
      <c r="L8" s="826">
        <f t="shared" ref="L8:L71" si="23">ROUND(AX8,0)</f>
        <v>0</v>
      </c>
      <c r="M8" s="826">
        <f t="shared" ref="M8:M71" si="24">ROUND(AY8,0)</f>
        <v>0</v>
      </c>
      <c r="N8" s="826">
        <f t="shared" ref="N8:O71" si="25">ROUND(AZ8,0)</f>
        <v>0</v>
      </c>
      <c r="O8" s="826">
        <f t="shared" si="25"/>
        <v>0</v>
      </c>
      <c r="P8" s="826">
        <f t="shared" si="2"/>
        <v>0</v>
      </c>
      <c r="Q8" s="826">
        <f t="shared" si="3"/>
        <v>0</v>
      </c>
      <c r="R8" s="826">
        <f t="shared" si="4"/>
        <v>0</v>
      </c>
      <c r="S8" s="826">
        <f t="shared" si="5"/>
        <v>0</v>
      </c>
      <c r="T8" s="826">
        <f t="shared" si="6"/>
        <v>0</v>
      </c>
      <c r="U8" s="826">
        <f t="shared" si="7"/>
        <v>0</v>
      </c>
      <c r="V8" s="826">
        <f t="shared" si="8"/>
        <v>0</v>
      </c>
      <c r="W8" s="826">
        <f t="shared" ref="W8:W71" si="26">ROUND(BI8,0)</f>
        <v>0</v>
      </c>
      <c r="X8" s="826">
        <f t="shared" ref="X8:X71" si="27">ROUND(BJ8,0)</f>
        <v>0</v>
      </c>
      <c r="Y8" s="826">
        <f t="shared" ref="Y8:Y71" si="28">ROUND(BK8,0)</f>
        <v>0</v>
      </c>
      <c r="Z8" s="826">
        <f t="shared" ref="Z8:Z71" si="29">ROUND(BL8,0)</f>
        <v>0</v>
      </c>
      <c r="AA8" s="826">
        <f t="shared" ref="AA8:AA71" si="30">ROUND(BM8,0)</f>
        <v>0</v>
      </c>
      <c r="AB8" s="826">
        <f t="shared" ref="AB8:AB71" si="31">ROUND(BN8,0)</f>
        <v>0</v>
      </c>
      <c r="AC8" s="826">
        <f t="shared" ref="AC8:AC71" si="32">ROUND(BO8,0)</f>
        <v>0</v>
      </c>
      <c r="AD8" s="826">
        <f t="shared" ref="AD8:AD71" si="33">ROUND(BP8,0)</f>
        <v>0</v>
      </c>
      <c r="AE8" s="826">
        <f t="shared" ref="AE8:AE71" si="34">ROUND(BQ8,0)</f>
        <v>0</v>
      </c>
      <c r="AF8" s="826">
        <f t="shared" ref="AF8:AF71" si="35">ROUND(BR8,0)</f>
        <v>0</v>
      </c>
      <c r="AG8" s="826">
        <f t="shared" ref="AG8:AG71" si="36">ROUND(BS8,0)</f>
        <v>0</v>
      </c>
      <c r="AH8" s="438">
        <f t="shared" si="11"/>
        <v>0</v>
      </c>
      <c r="AI8" s="3">
        <f>'t1'!M8</f>
        <v>0</v>
      </c>
      <c r="AO8" s="195"/>
      <c r="AP8" s="195"/>
      <c r="AQ8" s="195"/>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438">
        <f t="shared" si="12"/>
        <v>0</v>
      </c>
      <c r="BU8" s="3">
        <f>'t1'!AR8</f>
        <v>0</v>
      </c>
      <c r="CC8" s="1260" t="s">
        <v>1160</v>
      </c>
    </row>
    <row r="9" spans="1:81" ht="13.5" customHeight="1" x14ac:dyDescent="0.2">
      <c r="A9" s="144" t="str">
        <f>'t1'!A9</f>
        <v>DIRETTORE DEI SERVIZI SOCIALI</v>
      </c>
      <c r="B9" s="206" t="str">
        <f>'t1'!B9</f>
        <v>0D0484</v>
      </c>
      <c r="C9" s="825">
        <f t="shared" si="14"/>
        <v>0</v>
      </c>
      <c r="D9" s="825">
        <f t="shared" si="15"/>
        <v>0</v>
      </c>
      <c r="E9" s="825">
        <f t="shared" si="16"/>
        <v>0</v>
      </c>
      <c r="F9" s="826">
        <f t="shared" si="17"/>
        <v>0</v>
      </c>
      <c r="G9" s="826">
        <f t="shared" si="18"/>
        <v>0</v>
      </c>
      <c r="H9" s="826">
        <f t="shared" si="19"/>
        <v>0</v>
      </c>
      <c r="I9" s="826">
        <f t="shared" si="20"/>
        <v>0</v>
      </c>
      <c r="J9" s="826">
        <f t="shared" si="21"/>
        <v>0</v>
      </c>
      <c r="K9" s="826">
        <f t="shared" si="22"/>
        <v>0</v>
      </c>
      <c r="L9" s="826">
        <f t="shared" si="23"/>
        <v>0</v>
      </c>
      <c r="M9" s="826">
        <f t="shared" si="24"/>
        <v>0</v>
      </c>
      <c r="N9" s="826">
        <f t="shared" si="25"/>
        <v>0</v>
      </c>
      <c r="O9" s="826">
        <f t="shared" si="25"/>
        <v>0</v>
      </c>
      <c r="P9" s="826">
        <f t="shared" si="2"/>
        <v>0</v>
      </c>
      <c r="Q9" s="826">
        <f t="shared" si="3"/>
        <v>0</v>
      </c>
      <c r="R9" s="826">
        <f t="shared" si="4"/>
        <v>0</v>
      </c>
      <c r="S9" s="826">
        <f t="shared" si="5"/>
        <v>0</v>
      </c>
      <c r="T9" s="826">
        <f t="shared" si="6"/>
        <v>0</v>
      </c>
      <c r="U9" s="826">
        <f t="shared" si="7"/>
        <v>0</v>
      </c>
      <c r="V9" s="826">
        <f t="shared" si="8"/>
        <v>0</v>
      </c>
      <c r="W9" s="826">
        <f t="shared" si="26"/>
        <v>0</v>
      </c>
      <c r="X9" s="826">
        <f t="shared" si="27"/>
        <v>0</v>
      </c>
      <c r="Y9" s="826">
        <f t="shared" si="28"/>
        <v>0</v>
      </c>
      <c r="Z9" s="826">
        <f t="shared" si="29"/>
        <v>0</v>
      </c>
      <c r="AA9" s="826">
        <f t="shared" si="30"/>
        <v>0</v>
      </c>
      <c r="AB9" s="826">
        <f t="shared" si="31"/>
        <v>0</v>
      </c>
      <c r="AC9" s="826">
        <f t="shared" si="32"/>
        <v>0</v>
      </c>
      <c r="AD9" s="826">
        <f t="shared" si="33"/>
        <v>0</v>
      </c>
      <c r="AE9" s="826">
        <f t="shared" si="34"/>
        <v>0</v>
      </c>
      <c r="AF9" s="826">
        <f t="shared" si="35"/>
        <v>0</v>
      </c>
      <c r="AG9" s="826">
        <f t="shared" si="36"/>
        <v>0</v>
      </c>
      <c r="AH9" s="438">
        <f t="shared" si="11"/>
        <v>0</v>
      </c>
      <c r="AI9" s="3">
        <f>'t1'!M9</f>
        <v>0</v>
      </c>
      <c r="AO9" s="195"/>
      <c r="AP9" s="195"/>
      <c r="AQ9" s="195"/>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438">
        <f t="shared" si="12"/>
        <v>0</v>
      </c>
      <c r="BU9" s="3">
        <f>'t1'!AR9</f>
        <v>0</v>
      </c>
      <c r="CC9" s="1260" t="s">
        <v>1160</v>
      </c>
    </row>
    <row r="10" spans="1:81" ht="13.5" customHeight="1" x14ac:dyDescent="0.2">
      <c r="A10" s="144" t="str">
        <f>'t1'!A10</f>
        <v>DIR. MEDICO CON INC. STRUTTURA COMPLESSA (RAPP. ESCLUSIVO)</v>
      </c>
      <c r="B10" s="206" t="str">
        <f>'t1'!B10</f>
        <v>SD0E33</v>
      </c>
      <c r="C10" s="825">
        <f t="shared" si="14"/>
        <v>0</v>
      </c>
      <c r="D10" s="825">
        <f t="shared" si="15"/>
        <v>0</v>
      </c>
      <c r="E10" s="825">
        <f t="shared" si="16"/>
        <v>0</v>
      </c>
      <c r="F10" s="826">
        <f t="shared" si="17"/>
        <v>0</v>
      </c>
      <c r="G10" s="826">
        <f t="shared" si="18"/>
        <v>0</v>
      </c>
      <c r="H10" s="826">
        <f t="shared" si="19"/>
        <v>0</v>
      </c>
      <c r="I10" s="826">
        <f t="shared" si="20"/>
        <v>0</v>
      </c>
      <c r="J10" s="826">
        <f t="shared" si="21"/>
        <v>0</v>
      </c>
      <c r="K10" s="826">
        <f t="shared" si="22"/>
        <v>0</v>
      </c>
      <c r="L10" s="826">
        <f t="shared" si="23"/>
        <v>0</v>
      </c>
      <c r="M10" s="826">
        <f t="shared" si="24"/>
        <v>0</v>
      </c>
      <c r="N10" s="826">
        <f t="shared" si="25"/>
        <v>0</v>
      </c>
      <c r="O10" s="826">
        <f t="shared" si="25"/>
        <v>0</v>
      </c>
      <c r="P10" s="826">
        <f t="shared" si="2"/>
        <v>0</v>
      </c>
      <c r="Q10" s="826">
        <f t="shared" si="3"/>
        <v>0</v>
      </c>
      <c r="R10" s="826">
        <f t="shared" si="4"/>
        <v>0</v>
      </c>
      <c r="S10" s="826">
        <f t="shared" si="5"/>
        <v>0</v>
      </c>
      <c r="T10" s="826">
        <f t="shared" si="6"/>
        <v>0</v>
      </c>
      <c r="U10" s="826">
        <f t="shared" si="7"/>
        <v>0</v>
      </c>
      <c r="V10" s="826">
        <f t="shared" si="8"/>
        <v>0</v>
      </c>
      <c r="W10" s="826">
        <f t="shared" si="26"/>
        <v>0</v>
      </c>
      <c r="X10" s="826">
        <f t="shared" si="27"/>
        <v>0</v>
      </c>
      <c r="Y10" s="826">
        <f t="shared" si="28"/>
        <v>0</v>
      </c>
      <c r="Z10" s="826">
        <f t="shared" si="29"/>
        <v>0</v>
      </c>
      <c r="AA10" s="826">
        <f t="shared" si="30"/>
        <v>0</v>
      </c>
      <c r="AB10" s="826">
        <f t="shared" si="31"/>
        <v>0</v>
      </c>
      <c r="AC10" s="826">
        <f t="shared" si="32"/>
        <v>0</v>
      </c>
      <c r="AD10" s="826">
        <f t="shared" si="33"/>
        <v>0</v>
      </c>
      <c r="AE10" s="826">
        <f t="shared" si="34"/>
        <v>0</v>
      </c>
      <c r="AF10" s="826">
        <f t="shared" si="35"/>
        <v>0</v>
      </c>
      <c r="AG10" s="826">
        <f t="shared" si="36"/>
        <v>0</v>
      </c>
      <c r="AH10" s="438">
        <f t="shared" si="11"/>
        <v>0</v>
      </c>
      <c r="AI10" s="3">
        <f>'t1'!M10</f>
        <v>0</v>
      </c>
      <c r="AO10" s="195"/>
      <c r="AP10" s="195"/>
      <c r="AQ10" s="195"/>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438">
        <f t="shared" si="12"/>
        <v>0</v>
      </c>
      <c r="BU10" s="3">
        <f>'t1'!AR10</f>
        <v>0</v>
      </c>
      <c r="CC10" s="1260" t="s">
        <v>1206</v>
      </c>
    </row>
    <row r="11" spans="1:81" ht="13.5" customHeight="1" x14ac:dyDescent="0.2">
      <c r="A11" s="144" t="str">
        <f>'t1'!A11</f>
        <v>DIR. MEDICO CON INC. DI STRUTTURA COMPLESSA (RAPP. NON ESCL.</v>
      </c>
      <c r="B11" s="206" t="str">
        <f>'t1'!B11</f>
        <v>SD0N33</v>
      </c>
      <c r="C11" s="825">
        <f t="shared" si="14"/>
        <v>0</v>
      </c>
      <c r="D11" s="825">
        <f t="shared" si="15"/>
        <v>0</v>
      </c>
      <c r="E11" s="825">
        <f t="shared" si="16"/>
        <v>0</v>
      </c>
      <c r="F11" s="826">
        <f t="shared" si="17"/>
        <v>0</v>
      </c>
      <c r="G11" s="826">
        <f t="shared" si="18"/>
        <v>0</v>
      </c>
      <c r="H11" s="826">
        <f t="shared" si="19"/>
        <v>0</v>
      </c>
      <c r="I11" s="826">
        <f t="shared" si="20"/>
        <v>0</v>
      </c>
      <c r="J11" s="826">
        <f t="shared" si="21"/>
        <v>0</v>
      </c>
      <c r="K11" s="826">
        <f t="shared" si="22"/>
        <v>0</v>
      </c>
      <c r="L11" s="826">
        <f t="shared" si="23"/>
        <v>0</v>
      </c>
      <c r="M11" s="826">
        <f t="shared" si="24"/>
        <v>0</v>
      </c>
      <c r="N11" s="826">
        <f t="shared" si="25"/>
        <v>0</v>
      </c>
      <c r="O11" s="826">
        <f t="shared" si="25"/>
        <v>0</v>
      </c>
      <c r="P11" s="826">
        <f t="shared" si="2"/>
        <v>0</v>
      </c>
      <c r="Q11" s="826">
        <f t="shared" si="3"/>
        <v>0</v>
      </c>
      <c r="R11" s="826">
        <f t="shared" si="4"/>
        <v>0</v>
      </c>
      <c r="S11" s="826">
        <f t="shared" si="5"/>
        <v>0</v>
      </c>
      <c r="T11" s="826">
        <f t="shared" si="6"/>
        <v>0</v>
      </c>
      <c r="U11" s="826">
        <f t="shared" si="7"/>
        <v>0</v>
      </c>
      <c r="V11" s="826">
        <f t="shared" si="8"/>
        <v>0</v>
      </c>
      <c r="W11" s="826">
        <f t="shared" si="26"/>
        <v>0</v>
      </c>
      <c r="X11" s="826">
        <f t="shared" si="27"/>
        <v>0</v>
      </c>
      <c r="Y11" s="826">
        <f t="shared" si="28"/>
        <v>0</v>
      </c>
      <c r="Z11" s="826">
        <f t="shared" si="29"/>
        <v>0</v>
      </c>
      <c r="AA11" s="826">
        <f t="shared" si="30"/>
        <v>0</v>
      </c>
      <c r="AB11" s="826">
        <f t="shared" si="31"/>
        <v>0</v>
      </c>
      <c r="AC11" s="826">
        <f t="shared" si="32"/>
        <v>0</v>
      </c>
      <c r="AD11" s="826">
        <f t="shared" si="33"/>
        <v>0</v>
      </c>
      <c r="AE11" s="826">
        <f t="shared" si="34"/>
        <v>0</v>
      </c>
      <c r="AF11" s="826">
        <f t="shared" si="35"/>
        <v>0</v>
      </c>
      <c r="AG11" s="826">
        <f t="shared" si="36"/>
        <v>0</v>
      </c>
      <c r="AH11" s="438">
        <f t="shared" si="11"/>
        <v>0</v>
      </c>
      <c r="AI11" s="3">
        <f>'t1'!M11</f>
        <v>0</v>
      </c>
      <c r="AO11" s="195"/>
      <c r="AP11" s="195"/>
      <c r="AQ11" s="195"/>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438">
        <f t="shared" si="12"/>
        <v>0</v>
      </c>
      <c r="BU11" s="3">
        <f>'t1'!AR11</f>
        <v>0</v>
      </c>
      <c r="CC11" s="1260" t="s">
        <v>1206</v>
      </c>
    </row>
    <row r="12" spans="1:81" ht="13.5" customHeight="1" x14ac:dyDescent="0.2">
      <c r="A12" s="144" t="str">
        <f>'t1'!A12</f>
        <v>DIR. MEDICO CON INCARICO DI STRUTTURA SEMPLICE (RAPP. ESCLUS</v>
      </c>
      <c r="B12" s="206" t="str">
        <f>'t1'!B12</f>
        <v>SD0E34</v>
      </c>
      <c r="C12" s="825">
        <f t="shared" si="14"/>
        <v>0</v>
      </c>
      <c r="D12" s="825">
        <f t="shared" si="15"/>
        <v>0</v>
      </c>
      <c r="E12" s="825">
        <f t="shared" si="16"/>
        <v>0</v>
      </c>
      <c r="F12" s="826">
        <f t="shared" si="17"/>
        <v>0</v>
      </c>
      <c r="G12" s="826">
        <f t="shared" si="18"/>
        <v>0</v>
      </c>
      <c r="H12" s="826">
        <f t="shared" si="19"/>
        <v>0</v>
      </c>
      <c r="I12" s="826">
        <f t="shared" si="20"/>
        <v>0</v>
      </c>
      <c r="J12" s="826">
        <f t="shared" si="21"/>
        <v>0</v>
      </c>
      <c r="K12" s="826">
        <f t="shared" si="22"/>
        <v>0</v>
      </c>
      <c r="L12" s="826">
        <f t="shared" si="23"/>
        <v>0</v>
      </c>
      <c r="M12" s="826">
        <f t="shared" si="24"/>
        <v>0</v>
      </c>
      <c r="N12" s="826">
        <f t="shared" si="25"/>
        <v>0</v>
      </c>
      <c r="O12" s="826">
        <f t="shared" si="25"/>
        <v>0</v>
      </c>
      <c r="P12" s="826">
        <f t="shared" si="2"/>
        <v>0</v>
      </c>
      <c r="Q12" s="826">
        <f t="shared" si="3"/>
        <v>0</v>
      </c>
      <c r="R12" s="826">
        <f t="shared" si="4"/>
        <v>0</v>
      </c>
      <c r="S12" s="826">
        <f t="shared" si="5"/>
        <v>0</v>
      </c>
      <c r="T12" s="826">
        <f t="shared" si="6"/>
        <v>0</v>
      </c>
      <c r="U12" s="826">
        <f t="shared" si="7"/>
        <v>0</v>
      </c>
      <c r="V12" s="826">
        <f t="shared" si="8"/>
        <v>0</v>
      </c>
      <c r="W12" s="826">
        <f t="shared" si="26"/>
        <v>0</v>
      </c>
      <c r="X12" s="826">
        <f t="shared" si="27"/>
        <v>0</v>
      </c>
      <c r="Y12" s="826">
        <f t="shared" si="28"/>
        <v>0</v>
      </c>
      <c r="Z12" s="826">
        <f t="shared" si="29"/>
        <v>0</v>
      </c>
      <c r="AA12" s="826">
        <f t="shared" si="30"/>
        <v>0</v>
      </c>
      <c r="AB12" s="826">
        <f t="shared" si="31"/>
        <v>0</v>
      </c>
      <c r="AC12" s="826">
        <f t="shared" si="32"/>
        <v>0</v>
      </c>
      <c r="AD12" s="826">
        <f t="shared" si="33"/>
        <v>0</v>
      </c>
      <c r="AE12" s="826">
        <f t="shared" si="34"/>
        <v>0</v>
      </c>
      <c r="AF12" s="826">
        <f t="shared" si="35"/>
        <v>0</v>
      </c>
      <c r="AG12" s="826">
        <f t="shared" si="36"/>
        <v>0</v>
      </c>
      <c r="AH12" s="438">
        <f t="shared" si="11"/>
        <v>0</v>
      </c>
      <c r="AI12" s="3">
        <f>'t1'!M12</f>
        <v>0</v>
      </c>
      <c r="AO12" s="195"/>
      <c r="AP12" s="195"/>
      <c r="AQ12" s="195"/>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438">
        <f t="shared" si="12"/>
        <v>0</v>
      </c>
      <c r="BU12" s="3">
        <f>'t1'!AR12</f>
        <v>0</v>
      </c>
      <c r="CC12" s="1260" t="s">
        <v>1206</v>
      </c>
    </row>
    <row r="13" spans="1:81" ht="13.5" customHeight="1" x14ac:dyDescent="0.2">
      <c r="A13" s="144" t="str">
        <f>'t1'!A13</f>
        <v>DIR. MEDICO CON INCARICO STRUTTURA SEMPLICE (RAPP. NON ESCL.</v>
      </c>
      <c r="B13" s="206" t="str">
        <f>'t1'!B13</f>
        <v>SD0N34</v>
      </c>
      <c r="C13" s="825">
        <f t="shared" si="14"/>
        <v>0</v>
      </c>
      <c r="D13" s="825">
        <f t="shared" si="15"/>
        <v>0</v>
      </c>
      <c r="E13" s="825">
        <f t="shared" si="16"/>
        <v>0</v>
      </c>
      <c r="F13" s="826">
        <f t="shared" si="17"/>
        <v>0</v>
      </c>
      <c r="G13" s="826">
        <f t="shared" si="18"/>
        <v>0</v>
      </c>
      <c r="H13" s="826">
        <f t="shared" si="19"/>
        <v>0</v>
      </c>
      <c r="I13" s="826">
        <f t="shared" si="20"/>
        <v>0</v>
      </c>
      <c r="J13" s="826">
        <f t="shared" si="21"/>
        <v>0</v>
      </c>
      <c r="K13" s="826">
        <f t="shared" si="22"/>
        <v>0</v>
      </c>
      <c r="L13" s="826">
        <f t="shared" si="23"/>
        <v>0</v>
      </c>
      <c r="M13" s="826">
        <f t="shared" si="24"/>
        <v>0</v>
      </c>
      <c r="N13" s="826">
        <f t="shared" si="25"/>
        <v>0</v>
      </c>
      <c r="O13" s="826">
        <f t="shared" si="25"/>
        <v>0</v>
      </c>
      <c r="P13" s="826">
        <f t="shared" si="2"/>
        <v>0</v>
      </c>
      <c r="Q13" s="826">
        <f t="shared" si="3"/>
        <v>0</v>
      </c>
      <c r="R13" s="826">
        <f t="shared" si="4"/>
        <v>0</v>
      </c>
      <c r="S13" s="826">
        <f t="shared" si="5"/>
        <v>0</v>
      </c>
      <c r="T13" s="826">
        <f t="shared" si="6"/>
        <v>0</v>
      </c>
      <c r="U13" s="826">
        <f t="shared" si="7"/>
        <v>0</v>
      </c>
      <c r="V13" s="826">
        <f t="shared" si="8"/>
        <v>0</v>
      </c>
      <c r="W13" s="826">
        <f t="shared" si="26"/>
        <v>0</v>
      </c>
      <c r="X13" s="826">
        <f t="shared" si="27"/>
        <v>0</v>
      </c>
      <c r="Y13" s="826">
        <f t="shared" si="28"/>
        <v>0</v>
      </c>
      <c r="Z13" s="826">
        <f t="shared" si="29"/>
        <v>0</v>
      </c>
      <c r="AA13" s="826">
        <f t="shared" si="30"/>
        <v>0</v>
      </c>
      <c r="AB13" s="826">
        <f t="shared" si="31"/>
        <v>0</v>
      </c>
      <c r="AC13" s="826">
        <f t="shared" si="32"/>
        <v>0</v>
      </c>
      <c r="AD13" s="826">
        <f t="shared" si="33"/>
        <v>0</v>
      </c>
      <c r="AE13" s="826">
        <f t="shared" si="34"/>
        <v>0</v>
      </c>
      <c r="AF13" s="826">
        <f t="shared" si="35"/>
        <v>0</v>
      </c>
      <c r="AG13" s="826">
        <f t="shared" si="36"/>
        <v>0</v>
      </c>
      <c r="AH13" s="438">
        <f t="shared" si="11"/>
        <v>0</v>
      </c>
      <c r="AI13" s="3">
        <f>'t1'!M13</f>
        <v>0</v>
      </c>
      <c r="AO13" s="195"/>
      <c r="AP13" s="195"/>
      <c r="AQ13" s="195"/>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438">
        <f t="shared" si="12"/>
        <v>0</v>
      </c>
      <c r="BU13" s="3">
        <f>'t1'!AR13</f>
        <v>0</v>
      </c>
      <c r="CC13" s="1260" t="s">
        <v>1206</v>
      </c>
    </row>
    <row r="14" spans="1:81" ht="13.5" customHeight="1" x14ac:dyDescent="0.2">
      <c r="A14" s="144" t="str">
        <f>'t1'!A14</f>
        <v>DIRIGENTI MEDICI CON ALTRI INCAR. PROF.LI (RAPP. ESCLUSIVO)</v>
      </c>
      <c r="B14" s="206" t="str">
        <f>'t1'!B14</f>
        <v>SD0035</v>
      </c>
      <c r="C14" s="825">
        <f t="shared" si="14"/>
        <v>0</v>
      </c>
      <c r="D14" s="825">
        <f t="shared" si="15"/>
        <v>0</v>
      </c>
      <c r="E14" s="825">
        <f t="shared" si="16"/>
        <v>0</v>
      </c>
      <c r="F14" s="826">
        <f t="shared" si="17"/>
        <v>0</v>
      </c>
      <c r="G14" s="826">
        <f t="shared" si="18"/>
        <v>0</v>
      </c>
      <c r="H14" s="826">
        <f t="shared" si="19"/>
        <v>0</v>
      </c>
      <c r="I14" s="826">
        <f t="shared" si="20"/>
        <v>0</v>
      </c>
      <c r="J14" s="826">
        <f t="shared" si="21"/>
        <v>0</v>
      </c>
      <c r="K14" s="826">
        <f t="shared" si="22"/>
        <v>0</v>
      </c>
      <c r="L14" s="826">
        <f t="shared" si="23"/>
        <v>0</v>
      </c>
      <c r="M14" s="826">
        <f t="shared" si="24"/>
        <v>0</v>
      </c>
      <c r="N14" s="826">
        <f t="shared" si="25"/>
        <v>0</v>
      </c>
      <c r="O14" s="826">
        <f t="shared" si="25"/>
        <v>0</v>
      </c>
      <c r="P14" s="826">
        <f t="shared" si="2"/>
        <v>0</v>
      </c>
      <c r="Q14" s="826">
        <f t="shared" si="3"/>
        <v>0</v>
      </c>
      <c r="R14" s="826">
        <f t="shared" si="4"/>
        <v>0</v>
      </c>
      <c r="S14" s="826">
        <f t="shared" si="5"/>
        <v>0</v>
      </c>
      <c r="T14" s="826">
        <f t="shared" si="6"/>
        <v>0</v>
      </c>
      <c r="U14" s="826">
        <f t="shared" si="7"/>
        <v>0</v>
      </c>
      <c r="V14" s="826">
        <f t="shared" si="8"/>
        <v>0</v>
      </c>
      <c r="W14" s="826">
        <f t="shared" si="26"/>
        <v>0</v>
      </c>
      <c r="X14" s="826">
        <f t="shared" si="27"/>
        <v>0</v>
      </c>
      <c r="Y14" s="826">
        <f t="shared" si="28"/>
        <v>0</v>
      </c>
      <c r="Z14" s="826">
        <f t="shared" si="29"/>
        <v>0</v>
      </c>
      <c r="AA14" s="826">
        <f t="shared" si="30"/>
        <v>0</v>
      </c>
      <c r="AB14" s="826">
        <f t="shared" si="31"/>
        <v>0</v>
      </c>
      <c r="AC14" s="826">
        <f t="shared" si="32"/>
        <v>0</v>
      </c>
      <c r="AD14" s="826">
        <f t="shared" si="33"/>
        <v>0</v>
      </c>
      <c r="AE14" s="826">
        <f t="shared" si="34"/>
        <v>0</v>
      </c>
      <c r="AF14" s="826">
        <f t="shared" si="35"/>
        <v>0</v>
      </c>
      <c r="AG14" s="826">
        <f t="shared" si="36"/>
        <v>0</v>
      </c>
      <c r="AH14" s="438">
        <f t="shared" si="11"/>
        <v>0</v>
      </c>
      <c r="AI14" s="3">
        <f>'t1'!M14</f>
        <v>0</v>
      </c>
      <c r="AO14" s="195"/>
      <c r="AP14" s="195"/>
      <c r="AQ14" s="195"/>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438">
        <f t="shared" si="12"/>
        <v>0</v>
      </c>
      <c r="BU14" s="3">
        <f>'t1'!AR14</f>
        <v>0</v>
      </c>
      <c r="CC14" s="1260" t="s">
        <v>1206</v>
      </c>
    </row>
    <row r="15" spans="1:81" ht="13.5" customHeight="1" x14ac:dyDescent="0.2">
      <c r="A15" s="144" t="str">
        <f>'t1'!A15</f>
        <v>DIRIGENTI MEDICI CON ALTRI INCAR. PROF.LI (RAPP. NON ESCL.)</v>
      </c>
      <c r="B15" s="206" t="str">
        <f>'t1'!B15</f>
        <v>SD0036</v>
      </c>
      <c r="C15" s="825">
        <f t="shared" si="14"/>
        <v>0</v>
      </c>
      <c r="D15" s="825">
        <f t="shared" si="15"/>
        <v>0</v>
      </c>
      <c r="E15" s="825">
        <f t="shared" si="16"/>
        <v>0</v>
      </c>
      <c r="F15" s="826">
        <f t="shared" si="17"/>
        <v>0</v>
      </c>
      <c r="G15" s="826">
        <f t="shared" si="18"/>
        <v>0</v>
      </c>
      <c r="H15" s="826">
        <f t="shared" si="19"/>
        <v>0</v>
      </c>
      <c r="I15" s="826">
        <f t="shared" si="20"/>
        <v>0</v>
      </c>
      <c r="J15" s="826">
        <f t="shared" si="21"/>
        <v>0</v>
      </c>
      <c r="K15" s="826">
        <f t="shared" si="22"/>
        <v>0</v>
      </c>
      <c r="L15" s="826">
        <f t="shared" si="23"/>
        <v>0</v>
      </c>
      <c r="M15" s="826">
        <f t="shared" si="24"/>
        <v>0</v>
      </c>
      <c r="N15" s="826">
        <f t="shared" si="25"/>
        <v>0</v>
      </c>
      <c r="O15" s="826">
        <f t="shared" si="25"/>
        <v>0</v>
      </c>
      <c r="P15" s="826">
        <f t="shared" si="2"/>
        <v>0</v>
      </c>
      <c r="Q15" s="826">
        <f t="shared" si="3"/>
        <v>0</v>
      </c>
      <c r="R15" s="826">
        <f t="shared" si="4"/>
        <v>0</v>
      </c>
      <c r="S15" s="826">
        <f t="shared" si="5"/>
        <v>0</v>
      </c>
      <c r="T15" s="826">
        <f t="shared" si="6"/>
        <v>0</v>
      </c>
      <c r="U15" s="826">
        <f t="shared" si="7"/>
        <v>0</v>
      </c>
      <c r="V15" s="826">
        <f t="shared" si="8"/>
        <v>0</v>
      </c>
      <c r="W15" s="826">
        <f t="shared" si="26"/>
        <v>0</v>
      </c>
      <c r="X15" s="826">
        <f t="shared" si="27"/>
        <v>0</v>
      </c>
      <c r="Y15" s="826">
        <f t="shared" si="28"/>
        <v>0</v>
      </c>
      <c r="Z15" s="826">
        <f t="shared" si="29"/>
        <v>0</v>
      </c>
      <c r="AA15" s="826">
        <f t="shared" si="30"/>
        <v>0</v>
      </c>
      <c r="AB15" s="826">
        <f t="shared" si="31"/>
        <v>0</v>
      </c>
      <c r="AC15" s="826">
        <f t="shared" si="32"/>
        <v>0</v>
      </c>
      <c r="AD15" s="826">
        <f t="shared" si="33"/>
        <v>0</v>
      </c>
      <c r="AE15" s="826">
        <f t="shared" si="34"/>
        <v>0</v>
      </c>
      <c r="AF15" s="826">
        <f t="shared" si="35"/>
        <v>0</v>
      </c>
      <c r="AG15" s="826">
        <f t="shared" si="36"/>
        <v>0</v>
      </c>
      <c r="AH15" s="438">
        <f t="shared" si="11"/>
        <v>0</v>
      </c>
      <c r="AI15" s="3">
        <f>'t1'!M15</f>
        <v>0</v>
      </c>
      <c r="AO15" s="195"/>
      <c r="AP15" s="195"/>
      <c r="AQ15" s="195"/>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438">
        <f t="shared" si="12"/>
        <v>0</v>
      </c>
      <c r="BU15" s="3">
        <f>'t1'!AR15</f>
        <v>0</v>
      </c>
      <c r="CC15" s="1260" t="s">
        <v>1206</v>
      </c>
    </row>
    <row r="16" spans="1:81" ht="13.5" customHeight="1" x14ac:dyDescent="0.2">
      <c r="A16" s="144" t="str">
        <f>'t1'!A16</f>
        <v>DIR. MEDICI A T.  DETERMINATO(ART. 15-SEPTIES D.LGS. 502/92)</v>
      </c>
      <c r="B16" s="206" t="str">
        <f>'t1'!B16</f>
        <v>SD0597</v>
      </c>
      <c r="C16" s="825">
        <f t="shared" si="14"/>
        <v>0</v>
      </c>
      <c r="D16" s="825">
        <f t="shared" si="15"/>
        <v>0</v>
      </c>
      <c r="E16" s="825">
        <f t="shared" si="16"/>
        <v>0</v>
      </c>
      <c r="F16" s="826">
        <f t="shared" si="17"/>
        <v>0</v>
      </c>
      <c r="G16" s="826">
        <f t="shared" si="18"/>
        <v>0</v>
      </c>
      <c r="H16" s="826">
        <f t="shared" si="19"/>
        <v>0</v>
      </c>
      <c r="I16" s="826">
        <f t="shared" si="20"/>
        <v>0</v>
      </c>
      <c r="J16" s="826">
        <f t="shared" si="21"/>
        <v>0</v>
      </c>
      <c r="K16" s="826">
        <f t="shared" si="22"/>
        <v>0</v>
      </c>
      <c r="L16" s="826">
        <f t="shared" si="23"/>
        <v>0</v>
      </c>
      <c r="M16" s="826">
        <f t="shared" si="24"/>
        <v>0</v>
      </c>
      <c r="N16" s="826">
        <f t="shared" si="25"/>
        <v>0</v>
      </c>
      <c r="O16" s="826">
        <f t="shared" si="25"/>
        <v>0</v>
      </c>
      <c r="P16" s="826">
        <f t="shared" si="2"/>
        <v>0</v>
      </c>
      <c r="Q16" s="826">
        <f t="shared" si="3"/>
        <v>0</v>
      </c>
      <c r="R16" s="826">
        <f t="shared" si="4"/>
        <v>0</v>
      </c>
      <c r="S16" s="826">
        <f t="shared" si="5"/>
        <v>0</v>
      </c>
      <c r="T16" s="826">
        <f t="shared" si="6"/>
        <v>0</v>
      </c>
      <c r="U16" s="826">
        <f t="shared" si="7"/>
        <v>0</v>
      </c>
      <c r="V16" s="826">
        <f t="shared" si="8"/>
        <v>0</v>
      </c>
      <c r="W16" s="826">
        <f t="shared" si="26"/>
        <v>0</v>
      </c>
      <c r="X16" s="826">
        <f t="shared" si="27"/>
        <v>0</v>
      </c>
      <c r="Y16" s="826">
        <f t="shared" si="28"/>
        <v>0</v>
      </c>
      <c r="Z16" s="826">
        <f t="shared" si="29"/>
        <v>0</v>
      </c>
      <c r="AA16" s="826">
        <f t="shared" si="30"/>
        <v>0</v>
      </c>
      <c r="AB16" s="826">
        <f t="shared" si="31"/>
        <v>0</v>
      </c>
      <c r="AC16" s="826">
        <f t="shared" si="32"/>
        <v>0</v>
      </c>
      <c r="AD16" s="826">
        <f t="shared" si="33"/>
        <v>0</v>
      </c>
      <c r="AE16" s="826">
        <f t="shared" si="34"/>
        <v>0</v>
      </c>
      <c r="AF16" s="826">
        <f t="shared" si="35"/>
        <v>0</v>
      </c>
      <c r="AG16" s="826">
        <f t="shared" si="36"/>
        <v>0</v>
      </c>
      <c r="AH16" s="438">
        <f t="shared" si="11"/>
        <v>0</v>
      </c>
      <c r="AI16" s="3">
        <f>'t1'!M16</f>
        <v>0</v>
      </c>
      <c r="AO16" s="195"/>
      <c r="AP16" s="195"/>
      <c r="AQ16" s="195"/>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438">
        <f t="shared" si="12"/>
        <v>0</v>
      </c>
      <c r="BU16" s="3">
        <f>'t1'!AR16</f>
        <v>0</v>
      </c>
      <c r="CC16" s="1260" t="s">
        <v>1206</v>
      </c>
    </row>
    <row r="17" spans="1:81" ht="13.5" customHeight="1" x14ac:dyDescent="0.2">
      <c r="A17" s="144" t="str">
        <f>'t1'!A17</f>
        <v>VETERINARI CON INC. DI STRUTTURA COMPLESSA (RAPP.ESCLUSIVO)</v>
      </c>
      <c r="B17" s="206" t="str">
        <f>'t1'!B17</f>
        <v>SD0E74</v>
      </c>
      <c r="C17" s="825">
        <f t="shared" si="14"/>
        <v>0</v>
      </c>
      <c r="D17" s="825">
        <f t="shared" si="15"/>
        <v>0</v>
      </c>
      <c r="E17" s="825">
        <f t="shared" si="16"/>
        <v>0</v>
      </c>
      <c r="F17" s="826">
        <f t="shared" si="17"/>
        <v>0</v>
      </c>
      <c r="G17" s="826">
        <f t="shared" si="18"/>
        <v>0</v>
      </c>
      <c r="H17" s="826">
        <f t="shared" si="19"/>
        <v>0</v>
      </c>
      <c r="I17" s="826">
        <f t="shared" si="20"/>
        <v>0</v>
      </c>
      <c r="J17" s="826">
        <f t="shared" si="21"/>
        <v>0</v>
      </c>
      <c r="K17" s="826">
        <f t="shared" si="22"/>
        <v>0</v>
      </c>
      <c r="L17" s="826">
        <f t="shared" si="23"/>
        <v>0</v>
      </c>
      <c r="M17" s="826">
        <f t="shared" si="24"/>
        <v>0</v>
      </c>
      <c r="N17" s="826">
        <f t="shared" si="25"/>
        <v>0</v>
      </c>
      <c r="O17" s="826">
        <f t="shared" si="25"/>
        <v>0</v>
      </c>
      <c r="P17" s="826">
        <f t="shared" si="2"/>
        <v>0</v>
      </c>
      <c r="Q17" s="826">
        <f t="shared" si="3"/>
        <v>0</v>
      </c>
      <c r="R17" s="826">
        <f t="shared" si="4"/>
        <v>0</v>
      </c>
      <c r="S17" s="826">
        <f t="shared" si="5"/>
        <v>0</v>
      </c>
      <c r="T17" s="826">
        <f t="shared" si="6"/>
        <v>0</v>
      </c>
      <c r="U17" s="826">
        <f t="shared" si="7"/>
        <v>0</v>
      </c>
      <c r="V17" s="826">
        <f t="shared" si="8"/>
        <v>0</v>
      </c>
      <c r="W17" s="826">
        <f t="shared" si="26"/>
        <v>0</v>
      </c>
      <c r="X17" s="826">
        <f t="shared" si="27"/>
        <v>0</v>
      </c>
      <c r="Y17" s="826">
        <f t="shared" si="28"/>
        <v>0</v>
      </c>
      <c r="Z17" s="826">
        <f t="shared" si="29"/>
        <v>0</v>
      </c>
      <c r="AA17" s="826">
        <f t="shared" si="30"/>
        <v>0</v>
      </c>
      <c r="AB17" s="826">
        <f t="shared" si="31"/>
        <v>0</v>
      </c>
      <c r="AC17" s="826">
        <f t="shared" si="32"/>
        <v>0</v>
      </c>
      <c r="AD17" s="826">
        <f t="shared" si="33"/>
        <v>0</v>
      </c>
      <c r="AE17" s="826">
        <f t="shared" si="34"/>
        <v>0</v>
      </c>
      <c r="AF17" s="826">
        <f t="shared" si="35"/>
        <v>0</v>
      </c>
      <c r="AG17" s="826">
        <f t="shared" si="36"/>
        <v>0</v>
      </c>
      <c r="AH17" s="438">
        <f t="shared" si="11"/>
        <v>0</v>
      </c>
      <c r="AI17" s="3">
        <f>'t1'!M17</f>
        <v>0</v>
      </c>
      <c r="AO17" s="195"/>
      <c r="AP17" s="195"/>
      <c r="AQ17" s="195"/>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438">
        <f t="shared" si="12"/>
        <v>0</v>
      </c>
      <c r="BU17" s="3">
        <f>'t1'!AR17</f>
        <v>0</v>
      </c>
      <c r="CC17" s="1260" t="s">
        <v>1206</v>
      </c>
    </row>
    <row r="18" spans="1:81" ht="13.5" customHeight="1" x14ac:dyDescent="0.2">
      <c r="A18" s="144" t="str">
        <f>'t1'!A18</f>
        <v>VETERINARI CON INC. DI STRUTTURA COMPLESSA (RAPP. NON ESCL.)</v>
      </c>
      <c r="B18" s="206" t="str">
        <f>'t1'!B18</f>
        <v>SD0N74</v>
      </c>
      <c r="C18" s="825">
        <f t="shared" si="14"/>
        <v>0</v>
      </c>
      <c r="D18" s="825">
        <f t="shared" si="15"/>
        <v>0</v>
      </c>
      <c r="E18" s="825">
        <f t="shared" si="16"/>
        <v>0</v>
      </c>
      <c r="F18" s="826">
        <f t="shared" si="17"/>
        <v>0</v>
      </c>
      <c r="G18" s="826">
        <f t="shared" si="18"/>
        <v>0</v>
      </c>
      <c r="H18" s="826">
        <f t="shared" si="19"/>
        <v>0</v>
      </c>
      <c r="I18" s="826">
        <f t="shared" si="20"/>
        <v>0</v>
      </c>
      <c r="J18" s="826">
        <f t="shared" si="21"/>
        <v>0</v>
      </c>
      <c r="K18" s="826">
        <f t="shared" si="22"/>
        <v>0</v>
      </c>
      <c r="L18" s="826">
        <f t="shared" si="23"/>
        <v>0</v>
      </c>
      <c r="M18" s="826">
        <f t="shared" si="24"/>
        <v>0</v>
      </c>
      <c r="N18" s="826">
        <f t="shared" si="25"/>
        <v>0</v>
      </c>
      <c r="O18" s="826">
        <f t="shared" si="25"/>
        <v>0</v>
      </c>
      <c r="P18" s="826">
        <f t="shared" si="2"/>
        <v>0</v>
      </c>
      <c r="Q18" s="826">
        <f t="shared" si="3"/>
        <v>0</v>
      </c>
      <c r="R18" s="826">
        <f t="shared" si="4"/>
        <v>0</v>
      </c>
      <c r="S18" s="826">
        <f t="shared" si="5"/>
        <v>0</v>
      </c>
      <c r="T18" s="826">
        <f t="shared" si="6"/>
        <v>0</v>
      </c>
      <c r="U18" s="826">
        <f t="shared" si="7"/>
        <v>0</v>
      </c>
      <c r="V18" s="826">
        <f t="shared" si="8"/>
        <v>0</v>
      </c>
      <c r="W18" s="826">
        <f t="shared" si="26"/>
        <v>0</v>
      </c>
      <c r="X18" s="826">
        <f t="shared" si="27"/>
        <v>0</v>
      </c>
      <c r="Y18" s="826">
        <f t="shared" si="28"/>
        <v>0</v>
      </c>
      <c r="Z18" s="826">
        <f t="shared" si="29"/>
        <v>0</v>
      </c>
      <c r="AA18" s="826">
        <f t="shared" si="30"/>
        <v>0</v>
      </c>
      <c r="AB18" s="826">
        <f t="shared" si="31"/>
        <v>0</v>
      </c>
      <c r="AC18" s="826">
        <f t="shared" si="32"/>
        <v>0</v>
      </c>
      <c r="AD18" s="826">
        <f t="shared" si="33"/>
        <v>0</v>
      </c>
      <c r="AE18" s="826">
        <f t="shared" si="34"/>
        <v>0</v>
      </c>
      <c r="AF18" s="826">
        <f t="shared" si="35"/>
        <v>0</v>
      </c>
      <c r="AG18" s="826">
        <f t="shared" si="36"/>
        <v>0</v>
      </c>
      <c r="AH18" s="438">
        <f t="shared" si="11"/>
        <v>0</v>
      </c>
      <c r="AI18" s="3">
        <f>'t1'!M18</f>
        <v>0</v>
      </c>
      <c r="AO18" s="195"/>
      <c r="AP18" s="195"/>
      <c r="AQ18" s="195"/>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438">
        <f t="shared" si="12"/>
        <v>0</v>
      </c>
      <c r="BU18" s="3">
        <f>'t1'!AR18</f>
        <v>0</v>
      </c>
      <c r="CC18" s="1260" t="s">
        <v>1206</v>
      </c>
    </row>
    <row r="19" spans="1:81" ht="13.5" customHeight="1" x14ac:dyDescent="0.2">
      <c r="A19" s="144" t="str">
        <f>'t1'!A19</f>
        <v>VETERINARI CON INC. DI STRUTTURA SEMPLICE (RAPP. ESCLUSIVO)</v>
      </c>
      <c r="B19" s="206" t="str">
        <f>'t1'!B19</f>
        <v>SD0E73</v>
      </c>
      <c r="C19" s="825">
        <f t="shared" si="14"/>
        <v>0</v>
      </c>
      <c r="D19" s="825">
        <f t="shared" si="15"/>
        <v>0</v>
      </c>
      <c r="E19" s="825">
        <f t="shared" si="16"/>
        <v>0</v>
      </c>
      <c r="F19" s="826">
        <f t="shared" si="17"/>
        <v>0</v>
      </c>
      <c r="G19" s="826">
        <f t="shared" si="18"/>
        <v>0</v>
      </c>
      <c r="H19" s="826">
        <f t="shared" si="19"/>
        <v>0</v>
      </c>
      <c r="I19" s="826">
        <f t="shared" si="20"/>
        <v>0</v>
      </c>
      <c r="J19" s="826">
        <f t="shared" si="21"/>
        <v>0</v>
      </c>
      <c r="K19" s="826">
        <f t="shared" si="22"/>
        <v>0</v>
      </c>
      <c r="L19" s="826">
        <f t="shared" si="23"/>
        <v>0</v>
      </c>
      <c r="M19" s="826">
        <f t="shared" si="24"/>
        <v>0</v>
      </c>
      <c r="N19" s="826">
        <f t="shared" si="25"/>
        <v>0</v>
      </c>
      <c r="O19" s="826">
        <f t="shared" si="25"/>
        <v>0</v>
      </c>
      <c r="P19" s="826">
        <f t="shared" si="2"/>
        <v>0</v>
      </c>
      <c r="Q19" s="826">
        <f t="shared" si="3"/>
        <v>0</v>
      </c>
      <c r="R19" s="826">
        <f t="shared" si="4"/>
        <v>0</v>
      </c>
      <c r="S19" s="826">
        <f t="shared" si="5"/>
        <v>0</v>
      </c>
      <c r="T19" s="826">
        <f t="shared" si="6"/>
        <v>0</v>
      </c>
      <c r="U19" s="826">
        <f t="shared" si="7"/>
        <v>0</v>
      </c>
      <c r="V19" s="826">
        <f t="shared" si="8"/>
        <v>0</v>
      </c>
      <c r="W19" s="826">
        <f t="shared" si="26"/>
        <v>0</v>
      </c>
      <c r="X19" s="826">
        <f t="shared" si="27"/>
        <v>0</v>
      </c>
      <c r="Y19" s="826">
        <f t="shared" si="28"/>
        <v>0</v>
      </c>
      <c r="Z19" s="826">
        <f t="shared" si="29"/>
        <v>0</v>
      </c>
      <c r="AA19" s="826">
        <f t="shared" si="30"/>
        <v>0</v>
      </c>
      <c r="AB19" s="826">
        <f t="shared" si="31"/>
        <v>0</v>
      </c>
      <c r="AC19" s="826">
        <f t="shared" si="32"/>
        <v>0</v>
      </c>
      <c r="AD19" s="826">
        <f t="shared" si="33"/>
        <v>0</v>
      </c>
      <c r="AE19" s="826">
        <f t="shared" si="34"/>
        <v>0</v>
      </c>
      <c r="AF19" s="826">
        <f t="shared" si="35"/>
        <v>0</v>
      </c>
      <c r="AG19" s="826">
        <f t="shared" si="36"/>
        <v>0</v>
      </c>
      <c r="AH19" s="438">
        <f t="shared" si="11"/>
        <v>0</v>
      </c>
      <c r="AI19" s="3">
        <f>'t1'!M19</f>
        <v>0</v>
      </c>
      <c r="AO19" s="195"/>
      <c r="AP19" s="195"/>
      <c r="AQ19" s="195"/>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438">
        <f t="shared" si="12"/>
        <v>0</v>
      </c>
      <c r="BU19" s="3">
        <f>'t1'!AR19</f>
        <v>0</v>
      </c>
      <c r="CC19" s="1260" t="s">
        <v>1206</v>
      </c>
    </row>
    <row r="20" spans="1:81" ht="13.5" customHeight="1" x14ac:dyDescent="0.2">
      <c r="A20" s="144" t="str">
        <f>'t1'!A20</f>
        <v>VETERINARI CON INC. DI STRUTTURA SEMPLICE (RAPP. NON ESCL.)</v>
      </c>
      <c r="B20" s="206" t="str">
        <f>'t1'!B20</f>
        <v>SD0N73</v>
      </c>
      <c r="C20" s="825">
        <f t="shared" si="14"/>
        <v>0</v>
      </c>
      <c r="D20" s="825">
        <f t="shared" si="15"/>
        <v>0</v>
      </c>
      <c r="E20" s="825">
        <f t="shared" si="16"/>
        <v>0</v>
      </c>
      <c r="F20" s="826">
        <f t="shared" si="17"/>
        <v>0</v>
      </c>
      <c r="G20" s="826">
        <f t="shared" si="18"/>
        <v>0</v>
      </c>
      <c r="H20" s="826">
        <f t="shared" si="19"/>
        <v>0</v>
      </c>
      <c r="I20" s="826">
        <f t="shared" si="20"/>
        <v>0</v>
      </c>
      <c r="J20" s="826">
        <f t="shared" si="21"/>
        <v>0</v>
      </c>
      <c r="K20" s="826">
        <f t="shared" si="22"/>
        <v>0</v>
      </c>
      <c r="L20" s="826">
        <f t="shared" si="23"/>
        <v>0</v>
      </c>
      <c r="M20" s="826">
        <f t="shared" si="24"/>
        <v>0</v>
      </c>
      <c r="N20" s="826">
        <f t="shared" si="25"/>
        <v>0</v>
      </c>
      <c r="O20" s="826">
        <f t="shared" si="25"/>
        <v>0</v>
      </c>
      <c r="P20" s="826">
        <f t="shared" si="2"/>
        <v>0</v>
      </c>
      <c r="Q20" s="826">
        <f t="shared" si="3"/>
        <v>0</v>
      </c>
      <c r="R20" s="826">
        <f t="shared" si="4"/>
        <v>0</v>
      </c>
      <c r="S20" s="826">
        <f t="shared" si="5"/>
        <v>0</v>
      </c>
      <c r="T20" s="826">
        <f t="shared" si="6"/>
        <v>0</v>
      </c>
      <c r="U20" s="826">
        <f t="shared" si="7"/>
        <v>0</v>
      </c>
      <c r="V20" s="826">
        <f t="shared" si="8"/>
        <v>0</v>
      </c>
      <c r="W20" s="826">
        <f t="shared" si="26"/>
        <v>0</v>
      </c>
      <c r="X20" s="826">
        <f t="shared" si="27"/>
        <v>0</v>
      </c>
      <c r="Y20" s="826">
        <f t="shared" si="28"/>
        <v>0</v>
      </c>
      <c r="Z20" s="826">
        <f t="shared" si="29"/>
        <v>0</v>
      </c>
      <c r="AA20" s="826">
        <f t="shared" si="30"/>
        <v>0</v>
      </c>
      <c r="AB20" s="826">
        <f t="shared" si="31"/>
        <v>0</v>
      </c>
      <c r="AC20" s="826">
        <f t="shared" si="32"/>
        <v>0</v>
      </c>
      <c r="AD20" s="826">
        <f t="shared" si="33"/>
        <v>0</v>
      </c>
      <c r="AE20" s="826">
        <f t="shared" si="34"/>
        <v>0</v>
      </c>
      <c r="AF20" s="826">
        <f t="shared" si="35"/>
        <v>0</v>
      </c>
      <c r="AG20" s="826">
        <f t="shared" si="36"/>
        <v>0</v>
      </c>
      <c r="AH20" s="438">
        <f t="shared" si="11"/>
        <v>0</v>
      </c>
      <c r="AI20" s="3">
        <f>'t1'!M20</f>
        <v>0</v>
      </c>
      <c r="AO20" s="195"/>
      <c r="AP20" s="195"/>
      <c r="AQ20" s="195"/>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438">
        <f t="shared" si="12"/>
        <v>0</v>
      </c>
      <c r="BU20" s="3">
        <f>'t1'!AR20</f>
        <v>0</v>
      </c>
      <c r="CC20" s="1260" t="s">
        <v>1206</v>
      </c>
    </row>
    <row r="21" spans="1:81" ht="13.5" customHeight="1" x14ac:dyDescent="0.2">
      <c r="A21" s="144" t="str">
        <f>'t1'!A21</f>
        <v>VETERINARI CON ALTRI INCAR. PROF.LI (RAPP. ESCLUSIVO)</v>
      </c>
      <c r="B21" s="206" t="str">
        <f>'t1'!B21</f>
        <v>SD0A73</v>
      </c>
      <c r="C21" s="825">
        <f t="shared" si="14"/>
        <v>0</v>
      </c>
      <c r="D21" s="825">
        <f t="shared" si="15"/>
        <v>0</v>
      </c>
      <c r="E21" s="825">
        <f t="shared" si="16"/>
        <v>0</v>
      </c>
      <c r="F21" s="826">
        <f t="shared" si="17"/>
        <v>0</v>
      </c>
      <c r="G21" s="826">
        <f t="shared" si="18"/>
        <v>0</v>
      </c>
      <c r="H21" s="826">
        <f t="shared" si="19"/>
        <v>0</v>
      </c>
      <c r="I21" s="826">
        <f t="shared" si="20"/>
        <v>0</v>
      </c>
      <c r="J21" s="826">
        <f t="shared" si="21"/>
        <v>0</v>
      </c>
      <c r="K21" s="826">
        <f t="shared" si="22"/>
        <v>0</v>
      </c>
      <c r="L21" s="826">
        <f t="shared" si="23"/>
        <v>0</v>
      </c>
      <c r="M21" s="826">
        <f t="shared" si="24"/>
        <v>0</v>
      </c>
      <c r="N21" s="826">
        <f t="shared" si="25"/>
        <v>0</v>
      </c>
      <c r="O21" s="826">
        <f t="shared" si="25"/>
        <v>0</v>
      </c>
      <c r="P21" s="826">
        <f t="shared" si="2"/>
        <v>0</v>
      </c>
      <c r="Q21" s="826">
        <f t="shared" si="3"/>
        <v>0</v>
      </c>
      <c r="R21" s="826">
        <f t="shared" si="4"/>
        <v>0</v>
      </c>
      <c r="S21" s="826">
        <f t="shared" si="5"/>
        <v>0</v>
      </c>
      <c r="T21" s="826">
        <f t="shared" si="6"/>
        <v>0</v>
      </c>
      <c r="U21" s="826">
        <f t="shared" si="7"/>
        <v>0</v>
      </c>
      <c r="V21" s="826">
        <f t="shared" si="8"/>
        <v>0</v>
      </c>
      <c r="W21" s="826">
        <f t="shared" si="26"/>
        <v>0</v>
      </c>
      <c r="X21" s="826">
        <f t="shared" si="27"/>
        <v>0</v>
      </c>
      <c r="Y21" s="826">
        <f t="shared" si="28"/>
        <v>0</v>
      </c>
      <c r="Z21" s="826">
        <f t="shared" si="29"/>
        <v>0</v>
      </c>
      <c r="AA21" s="826">
        <f t="shared" si="30"/>
        <v>0</v>
      </c>
      <c r="AB21" s="826">
        <f t="shared" si="31"/>
        <v>0</v>
      </c>
      <c r="AC21" s="826">
        <f t="shared" si="32"/>
        <v>0</v>
      </c>
      <c r="AD21" s="826">
        <f t="shared" si="33"/>
        <v>0</v>
      </c>
      <c r="AE21" s="826">
        <f t="shared" si="34"/>
        <v>0</v>
      </c>
      <c r="AF21" s="826">
        <f t="shared" si="35"/>
        <v>0</v>
      </c>
      <c r="AG21" s="826">
        <f t="shared" si="36"/>
        <v>0</v>
      </c>
      <c r="AH21" s="438">
        <f t="shared" si="11"/>
        <v>0</v>
      </c>
      <c r="AI21" s="3">
        <f>'t1'!M21</f>
        <v>0</v>
      </c>
      <c r="AO21" s="195"/>
      <c r="AP21" s="195"/>
      <c r="AQ21" s="195"/>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438">
        <f t="shared" si="12"/>
        <v>0</v>
      </c>
      <c r="BU21" s="3">
        <f>'t1'!AR21</f>
        <v>0</v>
      </c>
      <c r="CC21" s="1260" t="s">
        <v>1206</v>
      </c>
    </row>
    <row r="22" spans="1:81" ht="13.5" customHeight="1" x14ac:dyDescent="0.2">
      <c r="A22" s="144" t="str">
        <f>'t1'!A22</f>
        <v>VETERINARI CON ALTRI INCAR. PROF.LI (RAPP. NON ESCL.)</v>
      </c>
      <c r="B22" s="206" t="str">
        <f>'t1'!B22</f>
        <v>SD0072</v>
      </c>
      <c r="C22" s="825">
        <f t="shared" si="14"/>
        <v>0</v>
      </c>
      <c r="D22" s="825">
        <f t="shared" si="15"/>
        <v>0</v>
      </c>
      <c r="E22" s="825">
        <f t="shared" si="16"/>
        <v>0</v>
      </c>
      <c r="F22" s="826">
        <f t="shared" si="17"/>
        <v>0</v>
      </c>
      <c r="G22" s="826">
        <f t="shared" si="18"/>
        <v>0</v>
      </c>
      <c r="H22" s="826">
        <f t="shared" si="19"/>
        <v>0</v>
      </c>
      <c r="I22" s="826">
        <f t="shared" si="20"/>
        <v>0</v>
      </c>
      <c r="J22" s="826">
        <f t="shared" si="21"/>
        <v>0</v>
      </c>
      <c r="K22" s="826">
        <f t="shared" si="22"/>
        <v>0</v>
      </c>
      <c r="L22" s="826">
        <f t="shared" si="23"/>
        <v>0</v>
      </c>
      <c r="M22" s="826">
        <f t="shared" si="24"/>
        <v>0</v>
      </c>
      <c r="N22" s="826">
        <f t="shared" si="25"/>
        <v>0</v>
      </c>
      <c r="O22" s="826">
        <f t="shared" si="25"/>
        <v>0</v>
      </c>
      <c r="P22" s="826">
        <f t="shared" si="2"/>
        <v>0</v>
      </c>
      <c r="Q22" s="826">
        <f t="shared" si="3"/>
        <v>0</v>
      </c>
      <c r="R22" s="826">
        <f t="shared" si="4"/>
        <v>0</v>
      </c>
      <c r="S22" s="826">
        <f t="shared" si="5"/>
        <v>0</v>
      </c>
      <c r="T22" s="826">
        <f t="shared" si="6"/>
        <v>0</v>
      </c>
      <c r="U22" s="826">
        <f t="shared" si="7"/>
        <v>0</v>
      </c>
      <c r="V22" s="826">
        <f t="shared" si="8"/>
        <v>0</v>
      </c>
      <c r="W22" s="826">
        <f t="shared" si="26"/>
        <v>0</v>
      </c>
      <c r="X22" s="826">
        <f t="shared" si="27"/>
        <v>0</v>
      </c>
      <c r="Y22" s="826">
        <f t="shared" si="28"/>
        <v>0</v>
      </c>
      <c r="Z22" s="826">
        <f t="shared" si="29"/>
        <v>0</v>
      </c>
      <c r="AA22" s="826">
        <f t="shared" si="30"/>
        <v>0</v>
      </c>
      <c r="AB22" s="826">
        <f t="shared" si="31"/>
        <v>0</v>
      </c>
      <c r="AC22" s="826">
        <f t="shared" si="32"/>
        <v>0</v>
      </c>
      <c r="AD22" s="826">
        <f t="shared" si="33"/>
        <v>0</v>
      </c>
      <c r="AE22" s="826">
        <f t="shared" si="34"/>
        <v>0</v>
      </c>
      <c r="AF22" s="826">
        <f t="shared" si="35"/>
        <v>0</v>
      </c>
      <c r="AG22" s="826">
        <f t="shared" si="36"/>
        <v>0</v>
      </c>
      <c r="AH22" s="438">
        <f t="shared" si="11"/>
        <v>0</v>
      </c>
      <c r="AI22" s="3">
        <f>'t1'!M22</f>
        <v>0</v>
      </c>
      <c r="AO22" s="195"/>
      <c r="AP22" s="195"/>
      <c r="AQ22" s="195"/>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438">
        <f t="shared" si="12"/>
        <v>0</v>
      </c>
      <c r="BU22" s="3">
        <f>'t1'!AR22</f>
        <v>0</v>
      </c>
      <c r="CC22" s="1260" t="s">
        <v>1206</v>
      </c>
    </row>
    <row r="23" spans="1:81" ht="13.5" customHeight="1" x14ac:dyDescent="0.2">
      <c r="A23" s="144" t="str">
        <f>'t1'!A23</f>
        <v>VETERINARI A T. DETERMINATO (ART. 15-SEPTIES D.LGS. 502/92)</v>
      </c>
      <c r="B23" s="206" t="str">
        <f>'t1'!B23</f>
        <v>SD0598</v>
      </c>
      <c r="C23" s="825">
        <f t="shared" si="14"/>
        <v>0</v>
      </c>
      <c r="D23" s="825">
        <f t="shared" si="15"/>
        <v>0</v>
      </c>
      <c r="E23" s="825">
        <f t="shared" si="16"/>
        <v>0</v>
      </c>
      <c r="F23" s="826">
        <f t="shared" si="17"/>
        <v>0</v>
      </c>
      <c r="G23" s="826">
        <f t="shared" si="18"/>
        <v>0</v>
      </c>
      <c r="H23" s="826">
        <f t="shared" si="19"/>
        <v>0</v>
      </c>
      <c r="I23" s="826">
        <f t="shared" si="20"/>
        <v>0</v>
      </c>
      <c r="J23" s="826">
        <f t="shared" si="21"/>
        <v>0</v>
      </c>
      <c r="K23" s="826">
        <f t="shared" si="22"/>
        <v>0</v>
      </c>
      <c r="L23" s="826">
        <f t="shared" si="23"/>
        <v>0</v>
      </c>
      <c r="M23" s="826">
        <f t="shared" si="24"/>
        <v>0</v>
      </c>
      <c r="N23" s="826">
        <f t="shared" si="25"/>
        <v>0</v>
      </c>
      <c r="O23" s="826">
        <f t="shared" si="25"/>
        <v>0</v>
      </c>
      <c r="P23" s="826">
        <f t="shared" si="2"/>
        <v>0</v>
      </c>
      <c r="Q23" s="826">
        <f t="shared" si="3"/>
        <v>0</v>
      </c>
      <c r="R23" s="826">
        <f t="shared" si="4"/>
        <v>0</v>
      </c>
      <c r="S23" s="826">
        <f t="shared" si="5"/>
        <v>0</v>
      </c>
      <c r="T23" s="826">
        <f t="shared" si="6"/>
        <v>0</v>
      </c>
      <c r="U23" s="826">
        <f t="shared" si="7"/>
        <v>0</v>
      </c>
      <c r="V23" s="826">
        <f t="shared" si="8"/>
        <v>0</v>
      </c>
      <c r="W23" s="826">
        <f t="shared" si="26"/>
        <v>0</v>
      </c>
      <c r="X23" s="826">
        <f t="shared" si="27"/>
        <v>0</v>
      </c>
      <c r="Y23" s="826">
        <f t="shared" si="28"/>
        <v>0</v>
      </c>
      <c r="Z23" s="826">
        <f t="shared" si="29"/>
        <v>0</v>
      </c>
      <c r="AA23" s="826">
        <f t="shared" si="30"/>
        <v>0</v>
      </c>
      <c r="AB23" s="826">
        <f t="shared" si="31"/>
        <v>0</v>
      </c>
      <c r="AC23" s="826">
        <f t="shared" si="32"/>
        <v>0</v>
      </c>
      <c r="AD23" s="826">
        <f t="shared" si="33"/>
        <v>0</v>
      </c>
      <c r="AE23" s="826">
        <f t="shared" si="34"/>
        <v>0</v>
      </c>
      <c r="AF23" s="826">
        <f t="shared" si="35"/>
        <v>0</v>
      </c>
      <c r="AG23" s="826">
        <f t="shared" si="36"/>
        <v>0</v>
      </c>
      <c r="AH23" s="438">
        <f t="shared" si="11"/>
        <v>0</v>
      </c>
      <c r="AI23" s="3">
        <f>'t1'!M23</f>
        <v>0</v>
      </c>
      <c r="AO23" s="195"/>
      <c r="AP23" s="195"/>
      <c r="AQ23" s="195"/>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438">
        <f t="shared" si="12"/>
        <v>0</v>
      </c>
      <c r="BU23" s="3">
        <f>'t1'!AR23</f>
        <v>0</v>
      </c>
      <c r="CC23" s="1260" t="s">
        <v>1206</v>
      </c>
    </row>
    <row r="24" spans="1:81" ht="13.5" customHeight="1" x14ac:dyDescent="0.2">
      <c r="A24" s="144" t="str">
        <f>'t1'!A24</f>
        <v>ODONTOIATRI CON INC. DI STRUTTURA COMPLESSA (RAPP. ESCL.)</v>
      </c>
      <c r="B24" s="206" t="str">
        <f>'t1'!B24</f>
        <v>SD0E49</v>
      </c>
      <c r="C24" s="825">
        <f t="shared" si="14"/>
        <v>0</v>
      </c>
      <c r="D24" s="825">
        <f t="shared" si="15"/>
        <v>0</v>
      </c>
      <c r="E24" s="825">
        <f t="shared" si="16"/>
        <v>0</v>
      </c>
      <c r="F24" s="826">
        <f t="shared" si="17"/>
        <v>0</v>
      </c>
      <c r="G24" s="826">
        <f t="shared" si="18"/>
        <v>0</v>
      </c>
      <c r="H24" s="826">
        <f t="shared" si="19"/>
        <v>0</v>
      </c>
      <c r="I24" s="826">
        <f t="shared" si="20"/>
        <v>0</v>
      </c>
      <c r="J24" s="826">
        <f t="shared" si="21"/>
        <v>0</v>
      </c>
      <c r="K24" s="826">
        <f t="shared" si="22"/>
        <v>0</v>
      </c>
      <c r="L24" s="826">
        <f t="shared" si="23"/>
        <v>0</v>
      </c>
      <c r="M24" s="826">
        <f t="shared" si="24"/>
        <v>0</v>
      </c>
      <c r="N24" s="826">
        <f t="shared" si="25"/>
        <v>0</v>
      </c>
      <c r="O24" s="826">
        <f t="shared" si="25"/>
        <v>0</v>
      </c>
      <c r="P24" s="826">
        <f t="shared" si="2"/>
        <v>0</v>
      </c>
      <c r="Q24" s="826">
        <f t="shared" si="3"/>
        <v>0</v>
      </c>
      <c r="R24" s="826">
        <f t="shared" si="4"/>
        <v>0</v>
      </c>
      <c r="S24" s="826">
        <f t="shared" si="5"/>
        <v>0</v>
      </c>
      <c r="T24" s="826">
        <f t="shared" si="6"/>
        <v>0</v>
      </c>
      <c r="U24" s="826">
        <f t="shared" si="7"/>
        <v>0</v>
      </c>
      <c r="V24" s="826">
        <f t="shared" si="8"/>
        <v>0</v>
      </c>
      <c r="W24" s="826">
        <f t="shared" si="26"/>
        <v>0</v>
      </c>
      <c r="X24" s="826">
        <f t="shared" si="27"/>
        <v>0</v>
      </c>
      <c r="Y24" s="826">
        <f t="shared" si="28"/>
        <v>0</v>
      </c>
      <c r="Z24" s="826">
        <f t="shared" si="29"/>
        <v>0</v>
      </c>
      <c r="AA24" s="826">
        <f t="shared" si="30"/>
        <v>0</v>
      </c>
      <c r="AB24" s="826">
        <f t="shared" si="31"/>
        <v>0</v>
      </c>
      <c r="AC24" s="826">
        <f t="shared" si="32"/>
        <v>0</v>
      </c>
      <c r="AD24" s="826">
        <f t="shared" si="33"/>
        <v>0</v>
      </c>
      <c r="AE24" s="826">
        <f t="shared" si="34"/>
        <v>0</v>
      </c>
      <c r="AF24" s="826">
        <f t="shared" si="35"/>
        <v>0</v>
      </c>
      <c r="AG24" s="826">
        <f t="shared" si="36"/>
        <v>0</v>
      </c>
      <c r="AH24" s="438">
        <f t="shared" si="11"/>
        <v>0</v>
      </c>
      <c r="AI24" s="3">
        <f>'t1'!M24</f>
        <v>0</v>
      </c>
      <c r="AO24" s="195"/>
      <c r="AP24" s="195"/>
      <c r="AQ24" s="195"/>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438">
        <f t="shared" si="12"/>
        <v>0</v>
      </c>
      <c r="BU24" s="3">
        <f>'t1'!AR24</f>
        <v>0</v>
      </c>
      <c r="CC24" s="1260" t="s">
        <v>1206</v>
      </c>
    </row>
    <row r="25" spans="1:81" ht="13.5" customHeight="1" x14ac:dyDescent="0.2">
      <c r="A25" s="144" t="str">
        <f>'t1'!A25</f>
        <v>ODONTOIATRI CON INC. DI STRUTTURA COMPLESSA (RAPP. NON ESCL.</v>
      </c>
      <c r="B25" s="206" t="str">
        <f>'t1'!B25</f>
        <v>SD0N49</v>
      </c>
      <c r="C25" s="825">
        <f t="shared" si="14"/>
        <v>0</v>
      </c>
      <c r="D25" s="825">
        <f t="shared" si="15"/>
        <v>0</v>
      </c>
      <c r="E25" s="825">
        <f t="shared" si="16"/>
        <v>0</v>
      </c>
      <c r="F25" s="826">
        <f t="shared" si="17"/>
        <v>0</v>
      </c>
      <c r="G25" s="826">
        <f t="shared" si="18"/>
        <v>0</v>
      </c>
      <c r="H25" s="826">
        <f t="shared" si="19"/>
        <v>0</v>
      </c>
      <c r="I25" s="826">
        <f t="shared" si="20"/>
        <v>0</v>
      </c>
      <c r="J25" s="826">
        <f t="shared" si="21"/>
        <v>0</v>
      </c>
      <c r="K25" s="826">
        <f t="shared" si="22"/>
        <v>0</v>
      </c>
      <c r="L25" s="826">
        <f t="shared" si="23"/>
        <v>0</v>
      </c>
      <c r="M25" s="826">
        <f t="shared" si="24"/>
        <v>0</v>
      </c>
      <c r="N25" s="826">
        <f t="shared" si="25"/>
        <v>0</v>
      </c>
      <c r="O25" s="826">
        <f t="shared" si="25"/>
        <v>0</v>
      </c>
      <c r="P25" s="826">
        <f t="shared" si="2"/>
        <v>0</v>
      </c>
      <c r="Q25" s="826">
        <f t="shared" si="3"/>
        <v>0</v>
      </c>
      <c r="R25" s="826">
        <f t="shared" si="4"/>
        <v>0</v>
      </c>
      <c r="S25" s="826">
        <f t="shared" si="5"/>
        <v>0</v>
      </c>
      <c r="T25" s="826">
        <f t="shared" si="6"/>
        <v>0</v>
      </c>
      <c r="U25" s="826">
        <f t="shared" si="7"/>
        <v>0</v>
      </c>
      <c r="V25" s="826">
        <f t="shared" si="8"/>
        <v>0</v>
      </c>
      <c r="W25" s="826">
        <f t="shared" si="26"/>
        <v>0</v>
      </c>
      <c r="X25" s="826">
        <f t="shared" si="27"/>
        <v>0</v>
      </c>
      <c r="Y25" s="826">
        <f t="shared" si="28"/>
        <v>0</v>
      </c>
      <c r="Z25" s="826">
        <f t="shared" si="29"/>
        <v>0</v>
      </c>
      <c r="AA25" s="826">
        <f t="shared" si="30"/>
        <v>0</v>
      </c>
      <c r="AB25" s="826">
        <f t="shared" si="31"/>
        <v>0</v>
      </c>
      <c r="AC25" s="826">
        <f t="shared" si="32"/>
        <v>0</v>
      </c>
      <c r="AD25" s="826">
        <f t="shared" si="33"/>
        <v>0</v>
      </c>
      <c r="AE25" s="826">
        <f t="shared" si="34"/>
        <v>0</v>
      </c>
      <c r="AF25" s="826">
        <f t="shared" si="35"/>
        <v>0</v>
      </c>
      <c r="AG25" s="826">
        <f t="shared" si="36"/>
        <v>0</v>
      </c>
      <c r="AH25" s="438">
        <f t="shared" si="11"/>
        <v>0</v>
      </c>
      <c r="AI25" s="3">
        <f>'t1'!M25</f>
        <v>0</v>
      </c>
      <c r="AO25" s="195"/>
      <c r="AP25" s="195"/>
      <c r="AQ25" s="195"/>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438">
        <f t="shared" si="12"/>
        <v>0</v>
      </c>
      <c r="BU25" s="3">
        <f>'t1'!AR25</f>
        <v>0</v>
      </c>
      <c r="CC25" s="1260" t="s">
        <v>1206</v>
      </c>
    </row>
    <row r="26" spans="1:81" ht="13.5" customHeight="1" x14ac:dyDescent="0.2">
      <c r="A26" s="144" t="str">
        <f>'t1'!A26</f>
        <v>ODONTOIATRI CON INC. DI STRUTTURA SEMPLICE (RAPP. ESCLUSIVO)</v>
      </c>
      <c r="B26" s="206" t="str">
        <f>'t1'!B26</f>
        <v>SD0E48</v>
      </c>
      <c r="C26" s="825">
        <f t="shared" si="14"/>
        <v>0</v>
      </c>
      <c r="D26" s="825">
        <f t="shared" si="15"/>
        <v>0</v>
      </c>
      <c r="E26" s="825">
        <f t="shared" si="16"/>
        <v>0</v>
      </c>
      <c r="F26" s="826">
        <f t="shared" si="17"/>
        <v>0</v>
      </c>
      <c r="G26" s="826">
        <f t="shared" si="18"/>
        <v>0</v>
      </c>
      <c r="H26" s="826">
        <f t="shared" si="19"/>
        <v>0</v>
      </c>
      <c r="I26" s="826">
        <f t="shared" si="20"/>
        <v>0</v>
      </c>
      <c r="J26" s="826">
        <f t="shared" si="21"/>
        <v>0</v>
      </c>
      <c r="K26" s="826">
        <f t="shared" si="22"/>
        <v>0</v>
      </c>
      <c r="L26" s="826">
        <f t="shared" si="23"/>
        <v>0</v>
      </c>
      <c r="M26" s="826">
        <f t="shared" si="24"/>
        <v>0</v>
      </c>
      <c r="N26" s="826">
        <f t="shared" si="25"/>
        <v>0</v>
      </c>
      <c r="O26" s="826">
        <f t="shared" si="25"/>
        <v>0</v>
      </c>
      <c r="P26" s="826">
        <f t="shared" si="2"/>
        <v>0</v>
      </c>
      <c r="Q26" s="826">
        <f t="shared" si="3"/>
        <v>0</v>
      </c>
      <c r="R26" s="826">
        <f t="shared" si="4"/>
        <v>0</v>
      </c>
      <c r="S26" s="826">
        <f t="shared" si="5"/>
        <v>0</v>
      </c>
      <c r="T26" s="826">
        <f t="shared" si="6"/>
        <v>0</v>
      </c>
      <c r="U26" s="826">
        <f t="shared" si="7"/>
        <v>0</v>
      </c>
      <c r="V26" s="826">
        <f t="shared" si="8"/>
        <v>0</v>
      </c>
      <c r="W26" s="826">
        <f t="shared" si="26"/>
        <v>0</v>
      </c>
      <c r="X26" s="826">
        <f t="shared" si="27"/>
        <v>0</v>
      </c>
      <c r="Y26" s="826">
        <f t="shared" si="28"/>
        <v>0</v>
      </c>
      <c r="Z26" s="826">
        <f t="shared" si="29"/>
        <v>0</v>
      </c>
      <c r="AA26" s="826">
        <f t="shared" si="30"/>
        <v>0</v>
      </c>
      <c r="AB26" s="826">
        <f t="shared" si="31"/>
        <v>0</v>
      </c>
      <c r="AC26" s="826">
        <f t="shared" si="32"/>
        <v>0</v>
      </c>
      <c r="AD26" s="826">
        <f t="shared" si="33"/>
        <v>0</v>
      </c>
      <c r="AE26" s="826">
        <f t="shared" si="34"/>
        <v>0</v>
      </c>
      <c r="AF26" s="826">
        <f t="shared" si="35"/>
        <v>0</v>
      </c>
      <c r="AG26" s="826">
        <f t="shared" si="36"/>
        <v>0</v>
      </c>
      <c r="AH26" s="438">
        <f t="shared" si="11"/>
        <v>0</v>
      </c>
      <c r="AI26" s="3">
        <f>'t1'!M26</f>
        <v>0</v>
      </c>
      <c r="AO26" s="195"/>
      <c r="AP26" s="195"/>
      <c r="AQ26" s="195"/>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438">
        <f t="shared" si="12"/>
        <v>0</v>
      </c>
      <c r="BU26" s="3">
        <f>'t1'!AR26</f>
        <v>0</v>
      </c>
      <c r="CC26" s="1260" t="s">
        <v>1206</v>
      </c>
    </row>
    <row r="27" spans="1:81" ht="13.5" customHeight="1" x14ac:dyDescent="0.2">
      <c r="A27" s="144" t="str">
        <f>'t1'!A27</f>
        <v>ODONTOIATRI CON INC. DI STRUTTURA SEMPLICE (RAPP. NON ESCL.)</v>
      </c>
      <c r="B27" s="206" t="str">
        <f>'t1'!B27</f>
        <v>SD0N48</v>
      </c>
      <c r="C27" s="825">
        <f t="shared" si="14"/>
        <v>0</v>
      </c>
      <c r="D27" s="825">
        <f t="shared" si="15"/>
        <v>0</v>
      </c>
      <c r="E27" s="825">
        <f t="shared" si="16"/>
        <v>0</v>
      </c>
      <c r="F27" s="826">
        <f t="shared" si="17"/>
        <v>0</v>
      </c>
      <c r="G27" s="826">
        <f t="shared" si="18"/>
        <v>0</v>
      </c>
      <c r="H27" s="826">
        <f t="shared" si="19"/>
        <v>0</v>
      </c>
      <c r="I27" s="826">
        <f t="shared" si="20"/>
        <v>0</v>
      </c>
      <c r="J27" s="826">
        <f t="shared" si="21"/>
        <v>0</v>
      </c>
      <c r="K27" s="826">
        <f t="shared" si="22"/>
        <v>0</v>
      </c>
      <c r="L27" s="826">
        <f t="shared" si="23"/>
        <v>0</v>
      </c>
      <c r="M27" s="826">
        <f t="shared" si="24"/>
        <v>0</v>
      </c>
      <c r="N27" s="826">
        <f t="shared" si="25"/>
        <v>0</v>
      </c>
      <c r="O27" s="826">
        <f t="shared" si="25"/>
        <v>0</v>
      </c>
      <c r="P27" s="826">
        <f t="shared" si="2"/>
        <v>0</v>
      </c>
      <c r="Q27" s="826">
        <f t="shared" si="3"/>
        <v>0</v>
      </c>
      <c r="R27" s="826">
        <f t="shared" si="4"/>
        <v>0</v>
      </c>
      <c r="S27" s="826">
        <f t="shared" si="5"/>
        <v>0</v>
      </c>
      <c r="T27" s="826">
        <f t="shared" si="6"/>
        <v>0</v>
      </c>
      <c r="U27" s="826">
        <f t="shared" si="7"/>
        <v>0</v>
      </c>
      <c r="V27" s="826">
        <f t="shared" si="8"/>
        <v>0</v>
      </c>
      <c r="W27" s="826">
        <f t="shared" si="26"/>
        <v>0</v>
      </c>
      <c r="X27" s="826">
        <f t="shared" si="27"/>
        <v>0</v>
      </c>
      <c r="Y27" s="826">
        <f t="shared" si="28"/>
        <v>0</v>
      </c>
      <c r="Z27" s="826">
        <f t="shared" si="29"/>
        <v>0</v>
      </c>
      <c r="AA27" s="826">
        <f t="shared" si="30"/>
        <v>0</v>
      </c>
      <c r="AB27" s="826">
        <f t="shared" si="31"/>
        <v>0</v>
      </c>
      <c r="AC27" s="826">
        <f t="shared" si="32"/>
        <v>0</v>
      </c>
      <c r="AD27" s="826">
        <f t="shared" si="33"/>
        <v>0</v>
      </c>
      <c r="AE27" s="826">
        <f t="shared" si="34"/>
        <v>0</v>
      </c>
      <c r="AF27" s="826">
        <f t="shared" si="35"/>
        <v>0</v>
      </c>
      <c r="AG27" s="826">
        <f t="shared" si="36"/>
        <v>0</v>
      </c>
      <c r="AH27" s="438">
        <f t="shared" si="11"/>
        <v>0</v>
      </c>
      <c r="AI27" s="3">
        <f>'t1'!M27</f>
        <v>0</v>
      </c>
      <c r="AO27" s="195"/>
      <c r="AP27" s="195"/>
      <c r="AQ27" s="195"/>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438">
        <f t="shared" si="12"/>
        <v>0</v>
      </c>
      <c r="BU27" s="3">
        <f>'t1'!AR27</f>
        <v>0</v>
      </c>
      <c r="CC27" s="1260" t="s">
        <v>1206</v>
      </c>
    </row>
    <row r="28" spans="1:81" ht="13.5" customHeight="1" x14ac:dyDescent="0.2">
      <c r="A28" s="144" t="str">
        <f>'t1'!A28</f>
        <v>ODONTOIATRI CON ALTRI INCAR. PROF.LI (RAPP. ESCLUSIVO)</v>
      </c>
      <c r="B28" s="206" t="str">
        <f>'t1'!B28</f>
        <v>SD0A48</v>
      </c>
      <c r="C28" s="825">
        <f t="shared" si="14"/>
        <v>0</v>
      </c>
      <c r="D28" s="825">
        <f t="shared" si="15"/>
        <v>0</v>
      </c>
      <c r="E28" s="825">
        <f t="shared" si="16"/>
        <v>0</v>
      </c>
      <c r="F28" s="826">
        <f t="shared" si="17"/>
        <v>0</v>
      </c>
      <c r="G28" s="826">
        <f t="shared" si="18"/>
        <v>0</v>
      </c>
      <c r="H28" s="826">
        <f t="shared" si="19"/>
        <v>0</v>
      </c>
      <c r="I28" s="826">
        <f t="shared" si="20"/>
        <v>0</v>
      </c>
      <c r="J28" s="826">
        <f t="shared" si="21"/>
        <v>0</v>
      </c>
      <c r="K28" s="826">
        <f t="shared" si="22"/>
        <v>0</v>
      </c>
      <c r="L28" s="826">
        <f t="shared" si="23"/>
        <v>0</v>
      </c>
      <c r="M28" s="826">
        <f t="shared" si="24"/>
        <v>0</v>
      </c>
      <c r="N28" s="826">
        <f t="shared" si="25"/>
        <v>0</v>
      </c>
      <c r="O28" s="826">
        <f t="shared" si="25"/>
        <v>0</v>
      </c>
      <c r="P28" s="826">
        <f t="shared" si="2"/>
        <v>0</v>
      </c>
      <c r="Q28" s="826">
        <f t="shared" si="3"/>
        <v>0</v>
      </c>
      <c r="R28" s="826">
        <f t="shared" si="4"/>
        <v>0</v>
      </c>
      <c r="S28" s="826">
        <f t="shared" si="5"/>
        <v>0</v>
      </c>
      <c r="T28" s="826">
        <f t="shared" si="6"/>
        <v>0</v>
      </c>
      <c r="U28" s="826">
        <f t="shared" si="7"/>
        <v>0</v>
      </c>
      <c r="V28" s="826">
        <f t="shared" si="8"/>
        <v>0</v>
      </c>
      <c r="W28" s="826">
        <f t="shared" si="26"/>
        <v>0</v>
      </c>
      <c r="X28" s="826">
        <f t="shared" si="27"/>
        <v>0</v>
      </c>
      <c r="Y28" s="826">
        <f t="shared" si="28"/>
        <v>0</v>
      </c>
      <c r="Z28" s="826">
        <f t="shared" si="29"/>
        <v>0</v>
      </c>
      <c r="AA28" s="826">
        <f t="shared" si="30"/>
        <v>0</v>
      </c>
      <c r="AB28" s="826">
        <f t="shared" si="31"/>
        <v>0</v>
      </c>
      <c r="AC28" s="826">
        <f t="shared" si="32"/>
        <v>0</v>
      </c>
      <c r="AD28" s="826">
        <f t="shared" si="33"/>
        <v>0</v>
      </c>
      <c r="AE28" s="826">
        <f t="shared" si="34"/>
        <v>0</v>
      </c>
      <c r="AF28" s="826">
        <f t="shared" si="35"/>
        <v>0</v>
      </c>
      <c r="AG28" s="826">
        <f t="shared" si="36"/>
        <v>0</v>
      </c>
      <c r="AH28" s="438">
        <f t="shared" si="11"/>
        <v>0</v>
      </c>
      <c r="AI28" s="3">
        <f>'t1'!M28</f>
        <v>0</v>
      </c>
      <c r="AO28" s="195"/>
      <c r="AP28" s="195"/>
      <c r="AQ28" s="195"/>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438">
        <f t="shared" si="12"/>
        <v>0</v>
      </c>
      <c r="BU28" s="3">
        <f>'t1'!AR28</f>
        <v>0</v>
      </c>
      <c r="CC28" s="1260" t="s">
        <v>1206</v>
      </c>
    </row>
    <row r="29" spans="1:81" ht="13.5" customHeight="1" x14ac:dyDescent="0.2">
      <c r="A29" s="144" t="str">
        <f>'t1'!A29</f>
        <v>ODONTOIATRI CON ALTRI INCAR. PROF.LI (RAPP. NON ESCL.)</v>
      </c>
      <c r="B29" s="206" t="str">
        <f>'t1'!B29</f>
        <v>SD0047</v>
      </c>
      <c r="C29" s="825">
        <f t="shared" si="14"/>
        <v>0</v>
      </c>
      <c r="D29" s="825">
        <f t="shared" si="15"/>
        <v>0</v>
      </c>
      <c r="E29" s="825">
        <f t="shared" si="16"/>
        <v>0</v>
      </c>
      <c r="F29" s="826">
        <f t="shared" si="17"/>
        <v>0</v>
      </c>
      <c r="G29" s="826">
        <f t="shared" si="18"/>
        <v>0</v>
      </c>
      <c r="H29" s="826">
        <f t="shared" si="19"/>
        <v>0</v>
      </c>
      <c r="I29" s="826">
        <f t="shared" si="20"/>
        <v>0</v>
      </c>
      <c r="J29" s="826">
        <f t="shared" si="21"/>
        <v>0</v>
      </c>
      <c r="K29" s="826">
        <f t="shared" si="22"/>
        <v>0</v>
      </c>
      <c r="L29" s="826">
        <f t="shared" si="23"/>
        <v>0</v>
      </c>
      <c r="M29" s="826">
        <f t="shared" si="24"/>
        <v>0</v>
      </c>
      <c r="N29" s="826">
        <f t="shared" si="25"/>
        <v>0</v>
      </c>
      <c r="O29" s="826">
        <f t="shared" si="25"/>
        <v>0</v>
      </c>
      <c r="P29" s="826">
        <f t="shared" si="2"/>
        <v>0</v>
      </c>
      <c r="Q29" s="826">
        <f t="shared" si="3"/>
        <v>0</v>
      </c>
      <c r="R29" s="826">
        <f t="shared" si="4"/>
        <v>0</v>
      </c>
      <c r="S29" s="826">
        <f t="shared" si="5"/>
        <v>0</v>
      </c>
      <c r="T29" s="826">
        <f t="shared" si="6"/>
        <v>0</v>
      </c>
      <c r="U29" s="826">
        <f t="shared" si="7"/>
        <v>0</v>
      </c>
      <c r="V29" s="826">
        <f t="shared" si="8"/>
        <v>0</v>
      </c>
      <c r="W29" s="826">
        <f t="shared" si="26"/>
        <v>0</v>
      </c>
      <c r="X29" s="826">
        <f t="shared" si="27"/>
        <v>0</v>
      </c>
      <c r="Y29" s="826">
        <f t="shared" si="28"/>
        <v>0</v>
      </c>
      <c r="Z29" s="826">
        <f t="shared" si="29"/>
        <v>0</v>
      </c>
      <c r="AA29" s="826">
        <f t="shared" si="30"/>
        <v>0</v>
      </c>
      <c r="AB29" s="826">
        <f t="shared" si="31"/>
        <v>0</v>
      </c>
      <c r="AC29" s="826">
        <f t="shared" si="32"/>
        <v>0</v>
      </c>
      <c r="AD29" s="826">
        <f t="shared" si="33"/>
        <v>0</v>
      </c>
      <c r="AE29" s="826">
        <f t="shared" si="34"/>
        <v>0</v>
      </c>
      <c r="AF29" s="826">
        <f t="shared" si="35"/>
        <v>0</v>
      </c>
      <c r="AG29" s="826">
        <f t="shared" si="36"/>
        <v>0</v>
      </c>
      <c r="AH29" s="438">
        <f t="shared" si="11"/>
        <v>0</v>
      </c>
      <c r="AI29" s="3">
        <f>'t1'!M29</f>
        <v>0</v>
      </c>
      <c r="AO29" s="195"/>
      <c r="AP29" s="195"/>
      <c r="AQ29" s="195"/>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438">
        <f t="shared" si="12"/>
        <v>0</v>
      </c>
      <c r="BU29" s="3">
        <f>'t1'!AR29</f>
        <v>0</v>
      </c>
      <c r="CC29" s="1260" t="s">
        <v>1206</v>
      </c>
    </row>
    <row r="30" spans="1:81" ht="13.5" customHeight="1" x14ac:dyDescent="0.2">
      <c r="A30" s="144" t="str">
        <f>'t1'!A30</f>
        <v>ODONTOIATRI A T. DETERMINATO (ART. 15-SEPTIES D.LGS. 502/92)</v>
      </c>
      <c r="B30" s="206" t="str">
        <f>'t1'!B30</f>
        <v>SD0599</v>
      </c>
      <c r="C30" s="825">
        <f t="shared" si="14"/>
        <v>0</v>
      </c>
      <c r="D30" s="825">
        <f t="shared" si="15"/>
        <v>0</v>
      </c>
      <c r="E30" s="825">
        <f t="shared" si="16"/>
        <v>0</v>
      </c>
      <c r="F30" s="826">
        <f t="shared" si="17"/>
        <v>0</v>
      </c>
      <c r="G30" s="826">
        <f t="shared" si="18"/>
        <v>0</v>
      </c>
      <c r="H30" s="826">
        <f t="shared" si="19"/>
        <v>0</v>
      </c>
      <c r="I30" s="826">
        <f t="shared" si="20"/>
        <v>0</v>
      </c>
      <c r="J30" s="826">
        <f t="shared" si="21"/>
        <v>0</v>
      </c>
      <c r="K30" s="826">
        <f t="shared" si="22"/>
        <v>0</v>
      </c>
      <c r="L30" s="826">
        <f t="shared" si="23"/>
        <v>0</v>
      </c>
      <c r="M30" s="826">
        <f t="shared" si="24"/>
        <v>0</v>
      </c>
      <c r="N30" s="826">
        <f t="shared" si="25"/>
        <v>0</v>
      </c>
      <c r="O30" s="826">
        <f t="shared" si="25"/>
        <v>0</v>
      </c>
      <c r="P30" s="826">
        <f t="shared" si="2"/>
        <v>0</v>
      </c>
      <c r="Q30" s="826">
        <f t="shared" si="3"/>
        <v>0</v>
      </c>
      <c r="R30" s="826">
        <f t="shared" si="4"/>
        <v>0</v>
      </c>
      <c r="S30" s="826">
        <f t="shared" si="5"/>
        <v>0</v>
      </c>
      <c r="T30" s="826">
        <f t="shared" si="6"/>
        <v>0</v>
      </c>
      <c r="U30" s="826">
        <f t="shared" si="7"/>
        <v>0</v>
      </c>
      <c r="V30" s="826">
        <f t="shared" si="8"/>
        <v>0</v>
      </c>
      <c r="W30" s="826">
        <f t="shared" si="26"/>
        <v>0</v>
      </c>
      <c r="X30" s="826">
        <f t="shared" si="27"/>
        <v>0</v>
      </c>
      <c r="Y30" s="826">
        <f t="shared" si="28"/>
        <v>0</v>
      </c>
      <c r="Z30" s="826">
        <f t="shared" si="29"/>
        <v>0</v>
      </c>
      <c r="AA30" s="826">
        <f t="shared" si="30"/>
        <v>0</v>
      </c>
      <c r="AB30" s="826">
        <f t="shared" si="31"/>
        <v>0</v>
      </c>
      <c r="AC30" s="826">
        <f t="shared" si="32"/>
        <v>0</v>
      </c>
      <c r="AD30" s="826">
        <f t="shared" si="33"/>
        <v>0</v>
      </c>
      <c r="AE30" s="826">
        <f t="shared" si="34"/>
        <v>0</v>
      </c>
      <c r="AF30" s="826">
        <f t="shared" si="35"/>
        <v>0</v>
      </c>
      <c r="AG30" s="826">
        <f t="shared" si="36"/>
        <v>0</v>
      </c>
      <c r="AH30" s="438">
        <f t="shared" si="11"/>
        <v>0</v>
      </c>
      <c r="AI30" s="3">
        <f>'t1'!M30</f>
        <v>0</v>
      </c>
      <c r="AO30" s="195"/>
      <c r="AP30" s="195"/>
      <c r="AQ30" s="195"/>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438">
        <f t="shared" si="12"/>
        <v>0</v>
      </c>
      <c r="BU30" s="3">
        <f>'t1'!AR30</f>
        <v>0</v>
      </c>
      <c r="CC30" s="1260" t="s">
        <v>1206</v>
      </c>
    </row>
    <row r="31" spans="1:81" ht="13.5" customHeight="1" x14ac:dyDescent="0.2">
      <c r="A31" s="144" t="str">
        <f>'t1'!A31</f>
        <v>FARMACISTI CON INC. DI STRUTTURA COMPLESSA (RAPP. ESCLUSIVO)</v>
      </c>
      <c r="B31" s="206" t="str">
        <f>'t1'!B31</f>
        <v>SD0E39</v>
      </c>
      <c r="C31" s="825">
        <f t="shared" si="14"/>
        <v>0</v>
      </c>
      <c r="D31" s="825">
        <f t="shared" si="15"/>
        <v>0</v>
      </c>
      <c r="E31" s="825">
        <f t="shared" si="16"/>
        <v>0</v>
      </c>
      <c r="F31" s="826">
        <f t="shared" si="17"/>
        <v>0</v>
      </c>
      <c r="G31" s="826">
        <f t="shared" si="18"/>
        <v>0</v>
      </c>
      <c r="H31" s="826">
        <f t="shared" si="19"/>
        <v>0</v>
      </c>
      <c r="I31" s="826">
        <f t="shared" si="20"/>
        <v>0</v>
      </c>
      <c r="J31" s="826">
        <f t="shared" si="21"/>
        <v>0</v>
      </c>
      <c r="K31" s="826">
        <f t="shared" si="22"/>
        <v>0</v>
      </c>
      <c r="L31" s="826">
        <f t="shared" si="23"/>
        <v>0</v>
      </c>
      <c r="M31" s="826">
        <f t="shared" si="24"/>
        <v>0</v>
      </c>
      <c r="N31" s="826">
        <f t="shared" si="25"/>
        <v>0</v>
      </c>
      <c r="O31" s="826">
        <f t="shared" si="25"/>
        <v>0</v>
      </c>
      <c r="P31" s="826">
        <f t="shared" si="2"/>
        <v>0</v>
      </c>
      <c r="Q31" s="826">
        <f t="shared" si="3"/>
        <v>0</v>
      </c>
      <c r="R31" s="826">
        <f t="shared" si="4"/>
        <v>0</v>
      </c>
      <c r="S31" s="826">
        <f t="shared" si="5"/>
        <v>0</v>
      </c>
      <c r="T31" s="826">
        <f t="shared" si="6"/>
        <v>0</v>
      </c>
      <c r="U31" s="826">
        <f t="shared" si="7"/>
        <v>0</v>
      </c>
      <c r="V31" s="826">
        <f t="shared" si="8"/>
        <v>0</v>
      </c>
      <c r="W31" s="826">
        <f t="shared" si="26"/>
        <v>0</v>
      </c>
      <c r="X31" s="826">
        <f t="shared" si="27"/>
        <v>0</v>
      </c>
      <c r="Y31" s="826">
        <f t="shared" si="28"/>
        <v>0</v>
      </c>
      <c r="Z31" s="826">
        <f t="shared" si="29"/>
        <v>0</v>
      </c>
      <c r="AA31" s="826">
        <f t="shared" si="30"/>
        <v>0</v>
      </c>
      <c r="AB31" s="826">
        <f t="shared" si="31"/>
        <v>0</v>
      </c>
      <c r="AC31" s="826">
        <f t="shared" si="32"/>
        <v>0</v>
      </c>
      <c r="AD31" s="826">
        <f t="shared" si="33"/>
        <v>0</v>
      </c>
      <c r="AE31" s="826">
        <f t="shared" si="34"/>
        <v>0</v>
      </c>
      <c r="AF31" s="826">
        <f t="shared" si="35"/>
        <v>0</v>
      </c>
      <c r="AG31" s="826">
        <f t="shared" si="36"/>
        <v>0</v>
      </c>
      <c r="AH31" s="438">
        <f t="shared" si="11"/>
        <v>0</v>
      </c>
      <c r="AI31" s="3">
        <f>'t1'!M31</f>
        <v>0</v>
      </c>
      <c r="AO31" s="195"/>
      <c r="AP31" s="195"/>
      <c r="AQ31" s="195"/>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438">
        <f t="shared" si="12"/>
        <v>0</v>
      </c>
      <c r="BU31" s="3">
        <f>'t1'!AR31</f>
        <v>0</v>
      </c>
      <c r="CC31" s="1260" t="s">
        <v>1206</v>
      </c>
    </row>
    <row r="32" spans="1:81" ht="13.5" customHeight="1" x14ac:dyDescent="0.2">
      <c r="A32" s="144" t="str">
        <f>'t1'!A32</f>
        <v>FARMACISTI CON INC. DI STRUTTURA COMPLESSA (RAPP. NON ESCL.)</v>
      </c>
      <c r="B32" s="206" t="str">
        <f>'t1'!B32</f>
        <v>SD0N39</v>
      </c>
      <c r="C32" s="825">
        <f t="shared" si="14"/>
        <v>0</v>
      </c>
      <c r="D32" s="825">
        <f t="shared" si="15"/>
        <v>0</v>
      </c>
      <c r="E32" s="825">
        <f t="shared" si="16"/>
        <v>0</v>
      </c>
      <c r="F32" s="826">
        <f t="shared" si="17"/>
        <v>0</v>
      </c>
      <c r="G32" s="826">
        <f t="shared" si="18"/>
        <v>0</v>
      </c>
      <c r="H32" s="826">
        <f t="shared" si="19"/>
        <v>0</v>
      </c>
      <c r="I32" s="826">
        <f t="shared" si="20"/>
        <v>0</v>
      </c>
      <c r="J32" s="826">
        <f t="shared" si="21"/>
        <v>0</v>
      </c>
      <c r="K32" s="826">
        <f t="shared" si="22"/>
        <v>0</v>
      </c>
      <c r="L32" s="826">
        <f t="shared" si="23"/>
        <v>0</v>
      </c>
      <c r="M32" s="826">
        <f t="shared" si="24"/>
        <v>0</v>
      </c>
      <c r="N32" s="826">
        <f t="shared" si="25"/>
        <v>0</v>
      </c>
      <c r="O32" s="826">
        <f t="shared" si="25"/>
        <v>0</v>
      </c>
      <c r="P32" s="826">
        <f t="shared" si="2"/>
        <v>0</v>
      </c>
      <c r="Q32" s="826">
        <f t="shared" si="3"/>
        <v>0</v>
      </c>
      <c r="R32" s="826">
        <f t="shared" si="4"/>
        <v>0</v>
      </c>
      <c r="S32" s="826">
        <f t="shared" si="5"/>
        <v>0</v>
      </c>
      <c r="T32" s="826">
        <f t="shared" si="6"/>
        <v>0</v>
      </c>
      <c r="U32" s="826">
        <f t="shared" si="7"/>
        <v>0</v>
      </c>
      <c r="V32" s="826">
        <f t="shared" si="8"/>
        <v>0</v>
      </c>
      <c r="W32" s="826">
        <f t="shared" si="26"/>
        <v>0</v>
      </c>
      <c r="X32" s="826">
        <f t="shared" si="27"/>
        <v>0</v>
      </c>
      <c r="Y32" s="826">
        <f t="shared" si="28"/>
        <v>0</v>
      </c>
      <c r="Z32" s="826">
        <f t="shared" si="29"/>
        <v>0</v>
      </c>
      <c r="AA32" s="826">
        <f t="shared" si="30"/>
        <v>0</v>
      </c>
      <c r="AB32" s="826">
        <f t="shared" si="31"/>
        <v>0</v>
      </c>
      <c r="AC32" s="826">
        <f t="shared" si="32"/>
        <v>0</v>
      </c>
      <c r="AD32" s="826">
        <f t="shared" si="33"/>
        <v>0</v>
      </c>
      <c r="AE32" s="826">
        <f t="shared" si="34"/>
        <v>0</v>
      </c>
      <c r="AF32" s="826">
        <f t="shared" si="35"/>
        <v>0</v>
      </c>
      <c r="AG32" s="826">
        <f t="shared" si="36"/>
        <v>0</v>
      </c>
      <c r="AH32" s="438">
        <f t="shared" si="11"/>
        <v>0</v>
      </c>
      <c r="AI32" s="3">
        <f>'t1'!M32</f>
        <v>0</v>
      </c>
      <c r="AO32" s="195"/>
      <c r="AP32" s="195"/>
      <c r="AQ32" s="195"/>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438">
        <f t="shared" si="12"/>
        <v>0</v>
      </c>
      <c r="BU32" s="3">
        <f>'t1'!AR32</f>
        <v>0</v>
      </c>
      <c r="CC32" s="1260" t="s">
        <v>1206</v>
      </c>
    </row>
    <row r="33" spans="1:81" ht="13.5" customHeight="1" x14ac:dyDescent="0.2">
      <c r="A33" s="144" t="str">
        <f>'t1'!A33</f>
        <v>FARMACISTI CON INC. DI STRUTTURA SEMPLICE (RAPP. ESCLUSIVO)</v>
      </c>
      <c r="B33" s="206" t="str">
        <f>'t1'!B33</f>
        <v>SD0E38</v>
      </c>
      <c r="C33" s="825">
        <f t="shared" si="14"/>
        <v>0</v>
      </c>
      <c r="D33" s="825">
        <f t="shared" si="15"/>
        <v>0</v>
      </c>
      <c r="E33" s="825">
        <f t="shared" si="16"/>
        <v>0</v>
      </c>
      <c r="F33" s="826">
        <f t="shared" si="17"/>
        <v>0</v>
      </c>
      <c r="G33" s="826">
        <f t="shared" si="18"/>
        <v>0</v>
      </c>
      <c r="H33" s="826">
        <f t="shared" si="19"/>
        <v>0</v>
      </c>
      <c r="I33" s="826">
        <f t="shared" si="20"/>
        <v>0</v>
      </c>
      <c r="J33" s="826">
        <f t="shared" si="21"/>
        <v>0</v>
      </c>
      <c r="K33" s="826">
        <f t="shared" si="22"/>
        <v>0</v>
      </c>
      <c r="L33" s="826">
        <f t="shared" si="23"/>
        <v>0</v>
      </c>
      <c r="M33" s="826">
        <f t="shared" si="24"/>
        <v>0</v>
      </c>
      <c r="N33" s="826">
        <f t="shared" si="25"/>
        <v>0</v>
      </c>
      <c r="O33" s="826">
        <f t="shared" si="25"/>
        <v>0</v>
      </c>
      <c r="P33" s="826">
        <f t="shared" si="2"/>
        <v>0</v>
      </c>
      <c r="Q33" s="826">
        <f t="shared" si="3"/>
        <v>0</v>
      </c>
      <c r="R33" s="826">
        <f t="shared" si="4"/>
        <v>0</v>
      </c>
      <c r="S33" s="826">
        <f t="shared" si="5"/>
        <v>0</v>
      </c>
      <c r="T33" s="826">
        <f t="shared" si="6"/>
        <v>0</v>
      </c>
      <c r="U33" s="826">
        <f t="shared" si="7"/>
        <v>0</v>
      </c>
      <c r="V33" s="826">
        <f t="shared" si="8"/>
        <v>0</v>
      </c>
      <c r="W33" s="826">
        <f t="shared" si="26"/>
        <v>0</v>
      </c>
      <c r="X33" s="826">
        <f t="shared" si="27"/>
        <v>0</v>
      </c>
      <c r="Y33" s="826">
        <f t="shared" si="28"/>
        <v>0</v>
      </c>
      <c r="Z33" s="826">
        <f t="shared" si="29"/>
        <v>0</v>
      </c>
      <c r="AA33" s="826">
        <f t="shared" si="30"/>
        <v>0</v>
      </c>
      <c r="AB33" s="826">
        <f t="shared" si="31"/>
        <v>0</v>
      </c>
      <c r="AC33" s="826">
        <f t="shared" si="32"/>
        <v>0</v>
      </c>
      <c r="AD33" s="826">
        <f t="shared" si="33"/>
        <v>0</v>
      </c>
      <c r="AE33" s="826">
        <f t="shared" si="34"/>
        <v>0</v>
      </c>
      <c r="AF33" s="826">
        <f t="shared" si="35"/>
        <v>0</v>
      </c>
      <c r="AG33" s="826">
        <f t="shared" si="36"/>
        <v>0</v>
      </c>
      <c r="AH33" s="438">
        <f t="shared" si="11"/>
        <v>0</v>
      </c>
      <c r="AI33" s="3">
        <f>'t1'!M33</f>
        <v>0</v>
      </c>
      <c r="AO33" s="195"/>
      <c r="AP33" s="195"/>
      <c r="AQ33" s="195"/>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438">
        <f t="shared" si="12"/>
        <v>0</v>
      </c>
      <c r="BU33" s="3">
        <f>'t1'!AR33</f>
        <v>0</v>
      </c>
      <c r="CC33" s="1260" t="s">
        <v>1206</v>
      </c>
    </row>
    <row r="34" spans="1:81" ht="13.5" customHeight="1" x14ac:dyDescent="0.2">
      <c r="A34" s="144" t="str">
        <f>'t1'!A34</f>
        <v>FARMACISTI CON INC. DI STRUTTURA SEMPLICE (RAPP. NON ESCL.)</v>
      </c>
      <c r="B34" s="206" t="str">
        <f>'t1'!B34</f>
        <v>SD0N38</v>
      </c>
      <c r="C34" s="825">
        <f t="shared" si="14"/>
        <v>0</v>
      </c>
      <c r="D34" s="825">
        <f t="shared" si="15"/>
        <v>0</v>
      </c>
      <c r="E34" s="825">
        <f t="shared" si="16"/>
        <v>0</v>
      </c>
      <c r="F34" s="826">
        <f t="shared" si="17"/>
        <v>0</v>
      </c>
      <c r="G34" s="826">
        <f t="shared" si="18"/>
        <v>0</v>
      </c>
      <c r="H34" s="826">
        <f t="shared" si="19"/>
        <v>0</v>
      </c>
      <c r="I34" s="826">
        <f t="shared" si="20"/>
        <v>0</v>
      </c>
      <c r="J34" s="826">
        <f t="shared" si="21"/>
        <v>0</v>
      </c>
      <c r="K34" s="826">
        <f t="shared" si="22"/>
        <v>0</v>
      </c>
      <c r="L34" s="826">
        <f t="shared" si="23"/>
        <v>0</v>
      </c>
      <c r="M34" s="826">
        <f t="shared" si="24"/>
        <v>0</v>
      </c>
      <c r="N34" s="826">
        <f t="shared" si="25"/>
        <v>0</v>
      </c>
      <c r="O34" s="826">
        <f t="shared" si="25"/>
        <v>0</v>
      </c>
      <c r="P34" s="826">
        <f t="shared" si="2"/>
        <v>0</v>
      </c>
      <c r="Q34" s="826">
        <f t="shared" si="3"/>
        <v>0</v>
      </c>
      <c r="R34" s="826">
        <f t="shared" si="4"/>
        <v>0</v>
      </c>
      <c r="S34" s="826">
        <f t="shared" si="5"/>
        <v>0</v>
      </c>
      <c r="T34" s="826">
        <f t="shared" si="6"/>
        <v>0</v>
      </c>
      <c r="U34" s="826">
        <f t="shared" si="7"/>
        <v>0</v>
      </c>
      <c r="V34" s="826">
        <f t="shared" si="8"/>
        <v>0</v>
      </c>
      <c r="W34" s="826">
        <f t="shared" si="26"/>
        <v>0</v>
      </c>
      <c r="X34" s="826">
        <f t="shared" si="27"/>
        <v>0</v>
      </c>
      <c r="Y34" s="826">
        <f t="shared" si="28"/>
        <v>0</v>
      </c>
      <c r="Z34" s="826">
        <f t="shared" si="29"/>
        <v>0</v>
      </c>
      <c r="AA34" s="826">
        <f t="shared" si="30"/>
        <v>0</v>
      </c>
      <c r="AB34" s="826">
        <f t="shared" si="31"/>
        <v>0</v>
      </c>
      <c r="AC34" s="826">
        <f t="shared" si="32"/>
        <v>0</v>
      </c>
      <c r="AD34" s="826">
        <f t="shared" si="33"/>
        <v>0</v>
      </c>
      <c r="AE34" s="826">
        <f t="shared" si="34"/>
        <v>0</v>
      </c>
      <c r="AF34" s="826">
        <f t="shared" si="35"/>
        <v>0</v>
      </c>
      <c r="AG34" s="826">
        <f t="shared" si="36"/>
        <v>0</v>
      </c>
      <c r="AH34" s="438">
        <f t="shared" si="11"/>
        <v>0</v>
      </c>
      <c r="AI34" s="3">
        <f>'t1'!M34</f>
        <v>0</v>
      </c>
      <c r="AO34" s="195"/>
      <c r="AP34" s="195"/>
      <c r="AQ34" s="195"/>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438">
        <f t="shared" si="12"/>
        <v>0</v>
      </c>
      <c r="BU34" s="3">
        <f>'t1'!AR34</f>
        <v>0</v>
      </c>
      <c r="CC34" s="1260" t="s">
        <v>1206</v>
      </c>
    </row>
    <row r="35" spans="1:81" ht="13.5" customHeight="1" x14ac:dyDescent="0.2">
      <c r="A35" s="144" t="str">
        <f>'t1'!A35</f>
        <v>FARMACISTI CON ALTRI INCAR. PROF.LI (RAPP. ESCLUSIVO)</v>
      </c>
      <c r="B35" s="206" t="str">
        <f>'t1'!B35</f>
        <v>SD0A38</v>
      </c>
      <c r="C35" s="825">
        <f t="shared" si="14"/>
        <v>0</v>
      </c>
      <c r="D35" s="825">
        <f t="shared" si="15"/>
        <v>0</v>
      </c>
      <c r="E35" s="825">
        <f t="shared" si="16"/>
        <v>0</v>
      </c>
      <c r="F35" s="826">
        <f t="shared" si="17"/>
        <v>0</v>
      </c>
      <c r="G35" s="826">
        <f t="shared" si="18"/>
        <v>0</v>
      </c>
      <c r="H35" s="826">
        <f t="shared" si="19"/>
        <v>0</v>
      </c>
      <c r="I35" s="826">
        <f t="shared" si="20"/>
        <v>0</v>
      </c>
      <c r="J35" s="826">
        <f t="shared" si="21"/>
        <v>0</v>
      </c>
      <c r="K35" s="826">
        <f t="shared" si="22"/>
        <v>0</v>
      </c>
      <c r="L35" s="826">
        <f t="shared" si="23"/>
        <v>0</v>
      </c>
      <c r="M35" s="826">
        <f t="shared" si="24"/>
        <v>0</v>
      </c>
      <c r="N35" s="826">
        <f t="shared" si="25"/>
        <v>0</v>
      </c>
      <c r="O35" s="826">
        <f t="shared" si="25"/>
        <v>0</v>
      </c>
      <c r="P35" s="826">
        <f t="shared" si="2"/>
        <v>0</v>
      </c>
      <c r="Q35" s="826">
        <f t="shared" si="3"/>
        <v>0</v>
      </c>
      <c r="R35" s="826">
        <f t="shared" si="4"/>
        <v>0</v>
      </c>
      <c r="S35" s="826">
        <f t="shared" si="5"/>
        <v>0</v>
      </c>
      <c r="T35" s="826">
        <f t="shared" si="6"/>
        <v>0</v>
      </c>
      <c r="U35" s="826">
        <f t="shared" si="7"/>
        <v>0</v>
      </c>
      <c r="V35" s="826">
        <f t="shared" si="8"/>
        <v>0</v>
      </c>
      <c r="W35" s="826">
        <f t="shared" si="26"/>
        <v>0</v>
      </c>
      <c r="X35" s="826">
        <f t="shared" si="27"/>
        <v>0</v>
      </c>
      <c r="Y35" s="826">
        <f t="shared" si="28"/>
        <v>0</v>
      </c>
      <c r="Z35" s="826">
        <f t="shared" si="29"/>
        <v>0</v>
      </c>
      <c r="AA35" s="826">
        <f t="shared" si="30"/>
        <v>0</v>
      </c>
      <c r="AB35" s="826">
        <f t="shared" si="31"/>
        <v>0</v>
      </c>
      <c r="AC35" s="826">
        <f t="shared" si="32"/>
        <v>0</v>
      </c>
      <c r="AD35" s="826">
        <f t="shared" si="33"/>
        <v>0</v>
      </c>
      <c r="AE35" s="826">
        <f t="shared" si="34"/>
        <v>0</v>
      </c>
      <c r="AF35" s="826">
        <f t="shared" si="35"/>
        <v>0</v>
      </c>
      <c r="AG35" s="826">
        <f t="shared" si="36"/>
        <v>0</v>
      </c>
      <c r="AH35" s="438">
        <f t="shared" si="11"/>
        <v>0</v>
      </c>
      <c r="AI35" s="3">
        <f>'t1'!M35</f>
        <v>0</v>
      </c>
      <c r="AO35" s="195"/>
      <c r="AP35" s="195"/>
      <c r="AQ35" s="195"/>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438">
        <f t="shared" si="12"/>
        <v>0</v>
      </c>
      <c r="BU35" s="3">
        <f>'t1'!AR35</f>
        <v>0</v>
      </c>
      <c r="CC35" s="1260" t="s">
        <v>1206</v>
      </c>
    </row>
    <row r="36" spans="1:81" ht="13.5" customHeight="1" x14ac:dyDescent="0.2">
      <c r="A36" s="144" t="str">
        <f>'t1'!A36</f>
        <v>FARMACISTI CON ALTRI INCAR. PROF.LI (RAPP. NON ESCL.)</v>
      </c>
      <c r="B36" s="206" t="str">
        <f>'t1'!B36</f>
        <v>SD0037</v>
      </c>
      <c r="C36" s="825">
        <f t="shared" si="14"/>
        <v>0</v>
      </c>
      <c r="D36" s="825">
        <f t="shared" si="15"/>
        <v>0</v>
      </c>
      <c r="E36" s="825">
        <f t="shared" si="16"/>
        <v>0</v>
      </c>
      <c r="F36" s="826">
        <f t="shared" si="17"/>
        <v>0</v>
      </c>
      <c r="G36" s="826">
        <f t="shared" si="18"/>
        <v>0</v>
      </c>
      <c r="H36" s="826">
        <f t="shared" si="19"/>
        <v>0</v>
      </c>
      <c r="I36" s="826">
        <f t="shared" si="20"/>
        <v>0</v>
      </c>
      <c r="J36" s="826">
        <f t="shared" si="21"/>
        <v>0</v>
      </c>
      <c r="K36" s="826">
        <f t="shared" si="22"/>
        <v>0</v>
      </c>
      <c r="L36" s="826">
        <f t="shared" si="23"/>
        <v>0</v>
      </c>
      <c r="M36" s="826">
        <f t="shared" si="24"/>
        <v>0</v>
      </c>
      <c r="N36" s="826">
        <f t="shared" si="25"/>
        <v>0</v>
      </c>
      <c r="O36" s="826">
        <f t="shared" si="25"/>
        <v>0</v>
      </c>
      <c r="P36" s="826">
        <f t="shared" si="2"/>
        <v>0</v>
      </c>
      <c r="Q36" s="826">
        <f t="shared" si="3"/>
        <v>0</v>
      </c>
      <c r="R36" s="826">
        <f t="shared" si="4"/>
        <v>0</v>
      </c>
      <c r="S36" s="826">
        <f t="shared" si="5"/>
        <v>0</v>
      </c>
      <c r="T36" s="826">
        <f t="shared" si="6"/>
        <v>0</v>
      </c>
      <c r="U36" s="826">
        <f t="shared" si="7"/>
        <v>0</v>
      </c>
      <c r="V36" s="826">
        <f t="shared" si="8"/>
        <v>0</v>
      </c>
      <c r="W36" s="826">
        <f t="shared" si="26"/>
        <v>0</v>
      </c>
      <c r="X36" s="826">
        <f t="shared" si="27"/>
        <v>0</v>
      </c>
      <c r="Y36" s="826">
        <f t="shared" si="28"/>
        <v>0</v>
      </c>
      <c r="Z36" s="826">
        <f t="shared" si="29"/>
        <v>0</v>
      </c>
      <c r="AA36" s="826">
        <f t="shared" si="30"/>
        <v>0</v>
      </c>
      <c r="AB36" s="826">
        <f t="shared" si="31"/>
        <v>0</v>
      </c>
      <c r="AC36" s="826">
        <f t="shared" si="32"/>
        <v>0</v>
      </c>
      <c r="AD36" s="826">
        <f t="shared" si="33"/>
        <v>0</v>
      </c>
      <c r="AE36" s="826">
        <f t="shared" si="34"/>
        <v>0</v>
      </c>
      <c r="AF36" s="826">
        <f t="shared" si="35"/>
        <v>0</v>
      </c>
      <c r="AG36" s="826">
        <f t="shared" si="36"/>
        <v>0</v>
      </c>
      <c r="AH36" s="438">
        <f t="shared" si="11"/>
        <v>0</v>
      </c>
      <c r="AI36" s="3">
        <f>'t1'!M36</f>
        <v>0</v>
      </c>
      <c r="AO36" s="195"/>
      <c r="AP36" s="195"/>
      <c r="AQ36" s="195"/>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438">
        <f t="shared" si="12"/>
        <v>0</v>
      </c>
      <c r="BU36" s="3">
        <f>'t1'!AR36</f>
        <v>0</v>
      </c>
      <c r="CC36" s="1260" t="s">
        <v>1206</v>
      </c>
    </row>
    <row r="37" spans="1:81" ht="13.5" customHeight="1" x14ac:dyDescent="0.2">
      <c r="A37" s="144" t="str">
        <f>'t1'!A37</f>
        <v>FARMACISTI A T. DETERMINATO (ART. 15-SEPTIES D.LGS. 502/92)</v>
      </c>
      <c r="B37" s="206" t="str">
        <f>'t1'!B37</f>
        <v>SD0600</v>
      </c>
      <c r="C37" s="825">
        <f t="shared" si="14"/>
        <v>0</v>
      </c>
      <c r="D37" s="825">
        <f t="shared" si="15"/>
        <v>0</v>
      </c>
      <c r="E37" s="825">
        <f t="shared" si="16"/>
        <v>0</v>
      </c>
      <c r="F37" s="826">
        <f t="shared" si="17"/>
        <v>0</v>
      </c>
      <c r="G37" s="826">
        <f t="shared" si="18"/>
        <v>0</v>
      </c>
      <c r="H37" s="826">
        <f t="shared" si="19"/>
        <v>0</v>
      </c>
      <c r="I37" s="826">
        <f t="shared" si="20"/>
        <v>0</v>
      </c>
      <c r="J37" s="826">
        <f t="shared" si="21"/>
        <v>0</v>
      </c>
      <c r="K37" s="826">
        <f t="shared" si="22"/>
        <v>0</v>
      </c>
      <c r="L37" s="826">
        <f t="shared" si="23"/>
        <v>0</v>
      </c>
      <c r="M37" s="826">
        <f t="shared" si="24"/>
        <v>0</v>
      </c>
      <c r="N37" s="826">
        <f t="shared" si="25"/>
        <v>0</v>
      </c>
      <c r="O37" s="826">
        <f t="shared" si="25"/>
        <v>0</v>
      </c>
      <c r="P37" s="826">
        <f t="shared" si="2"/>
        <v>0</v>
      </c>
      <c r="Q37" s="826">
        <f t="shared" si="3"/>
        <v>0</v>
      </c>
      <c r="R37" s="826">
        <f t="shared" si="4"/>
        <v>0</v>
      </c>
      <c r="S37" s="826">
        <f t="shared" si="5"/>
        <v>0</v>
      </c>
      <c r="T37" s="826">
        <f t="shared" si="6"/>
        <v>0</v>
      </c>
      <c r="U37" s="826">
        <f t="shared" si="7"/>
        <v>0</v>
      </c>
      <c r="V37" s="826">
        <f t="shared" si="8"/>
        <v>0</v>
      </c>
      <c r="W37" s="826">
        <f t="shared" si="26"/>
        <v>0</v>
      </c>
      <c r="X37" s="826">
        <f t="shared" si="27"/>
        <v>0</v>
      </c>
      <c r="Y37" s="826">
        <f t="shared" si="28"/>
        <v>0</v>
      </c>
      <c r="Z37" s="826">
        <f t="shared" si="29"/>
        <v>0</v>
      </c>
      <c r="AA37" s="826">
        <f t="shared" si="30"/>
        <v>0</v>
      </c>
      <c r="AB37" s="826">
        <f t="shared" si="31"/>
        <v>0</v>
      </c>
      <c r="AC37" s="826">
        <f t="shared" si="32"/>
        <v>0</v>
      </c>
      <c r="AD37" s="826">
        <f t="shared" si="33"/>
        <v>0</v>
      </c>
      <c r="AE37" s="826">
        <f t="shared" si="34"/>
        <v>0</v>
      </c>
      <c r="AF37" s="826">
        <f t="shared" si="35"/>
        <v>0</v>
      </c>
      <c r="AG37" s="826">
        <f t="shared" si="36"/>
        <v>0</v>
      </c>
      <c r="AH37" s="438">
        <f t="shared" si="11"/>
        <v>0</v>
      </c>
      <c r="AI37" s="3">
        <f>'t1'!M37</f>
        <v>0</v>
      </c>
      <c r="AO37" s="195"/>
      <c r="AP37" s="195"/>
      <c r="AQ37" s="195"/>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438">
        <f t="shared" si="12"/>
        <v>0</v>
      </c>
      <c r="BU37" s="3">
        <f>'t1'!AR37</f>
        <v>0</v>
      </c>
      <c r="CC37" s="1260" t="s">
        <v>1206</v>
      </c>
    </row>
    <row r="38" spans="1:81" ht="13.5" customHeight="1" x14ac:dyDescent="0.2">
      <c r="A38" s="144" t="str">
        <f>'t1'!A38</f>
        <v>BIOLOGI CON INC. DI STRUTTURA COMPLESSA (RAPP. ESCLUSIVO)</v>
      </c>
      <c r="B38" s="206" t="str">
        <f>'t1'!B38</f>
        <v>SD0E13</v>
      </c>
      <c r="C38" s="825">
        <f t="shared" si="14"/>
        <v>0</v>
      </c>
      <c r="D38" s="825">
        <f t="shared" si="15"/>
        <v>0</v>
      </c>
      <c r="E38" s="825">
        <f t="shared" si="16"/>
        <v>0</v>
      </c>
      <c r="F38" s="826">
        <f t="shared" si="17"/>
        <v>0</v>
      </c>
      <c r="G38" s="826">
        <f t="shared" si="18"/>
        <v>0</v>
      </c>
      <c r="H38" s="826">
        <f t="shared" si="19"/>
        <v>0</v>
      </c>
      <c r="I38" s="826">
        <f t="shared" si="20"/>
        <v>0</v>
      </c>
      <c r="J38" s="826">
        <f t="shared" si="21"/>
        <v>0</v>
      </c>
      <c r="K38" s="826">
        <f t="shared" si="22"/>
        <v>0</v>
      </c>
      <c r="L38" s="826">
        <f t="shared" si="23"/>
        <v>0</v>
      </c>
      <c r="M38" s="826">
        <f t="shared" si="24"/>
        <v>0</v>
      </c>
      <c r="N38" s="826">
        <f t="shared" si="25"/>
        <v>0</v>
      </c>
      <c r="O38" s="826">
        <f t="shared" si="25"/>
        <v>0</v>
      </c>
      <c r="P38" s="826">
        <f t="shared" si="2"/>
        <v>0</v>
      </c>
      <c r="Q38" s="826">
        <f t="shared" si="3"/>
        <v>0</v>
      </c>
      <c r="R38" s="826">
        <f t="shared" si="4"/>
        <v>0</v>
      </c>
      <c r="S38" s="826">
        <f t="shared" si="5"/>
        <v>0</v>
      </c>
      <c r="T38" s="826">
        <f t="shared" si="6"/>
        <v>0</v>
      </c>
      <c r="U38" s="826">
        <f t="shared" si="7"/>
        <v>0</v>
      </c>
      <c r="V38" s="826">
        <f t="shared" si="8"/>
        <v>0</v>
      </c>
      <c r="W38" s="826">
        <f t="shared" si="26"/>
        <v>0</v>
      </c>
      <c r="X38" s="826">
        <f t="shared" si="27"/>
        <v>0</v>
      </c>
      <c r="Y38" s="826">
        <f t="shared" si="28"/>
        <v>0</v>
      </c>
      <c r="Z38" s="826">
        <f t="shared" si="29"/>
        <v>0</v>
      </c>
      <c r="AA38" s="826">
        <f t="shared" si="30"/>
        <v>0</v>
      </c>
      <c r="AB38" s="826">
        <f t="shared" si="31"/>
        <v>0</v>
      </c>
      <c r="AC38" s="826">
        <f t="shared" si="32"/>
        <v>0</v>
      </c>
      <c r="AD38" s="826">
        <f t="shared" si="33"/>
        <v>0</v>
      </c>
      <c r="AE38" s="826">
        <f t="shared" si="34"/>
        <v>0</v>
      </c>
      <c r="AF38" s="826">
        <f t="shared" si="35"/>
        <v>0</v>
      </c>
      <c r="AG38" s="826">
        <f t="shared" si="36"/>
        <v>0</v>
      </c>
      <c r="AH38" s="438">
        <f t="shared" ref="AH38:AH69" si="37">SUM(C38:AG38)</f>
        <v>0</v>
      </c>
      <c r="AI38" s="3">
        <f>'t1'!M38</f>
        <v>0</v>
      </c>
      <c r="AO38" s="195"/>
      <c r="AP38" s="195"/>
      <c r="AQ38" s="195"/>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438">
        <f t="shared" ref="BT38:BT69" si="38">SUM(AO38:BS38)</f>
        <v>0</v>
      </c>
      <c r="BU38" s="3">
        <f>'t1'!AR38</f>
        <v>0</v>
      </c>
      <c r="CC38" s="1260" t="s">
        <v>1206</v>
      </c>
    </row>
    <row r="39" spans="1:81" ht="13.5" customHeight="1" x14ac:dyDescent="0.2">
      <c r="A39" s="144" t="str">
        <f>'t1'!A39</f>
        <v>BIOLOGI CON INC. DI STRUTTURA COMPLESSA (RAPP. NON ESCL.)</v>
      </c>
      <c r="B39" s="206" t="str">
        <f>'t1'!B39</f>
        <v>SD0N13</v>
      </c>
      <c r="C39" s="825">
        <f t="shared" si="14"/>
        <v>0</v>
      </c>
      <c r="D39" s="825">
        <f t="shared" si="15"/>
        <v>0</v>
      </c>
      <c r="E39" s="825">
        <f t="shared" si="16"/>
        <v>0</v>
      </c>
      <c r="F39" s="826">
        <f t="shared" si="17"/>
        <v>0</v>
      </c>
      <c r="G39" s="826">
        <f t="shared" si="18"/>
        <v>0</v>
      </c>
      <c r="H39" s="826">
        <f t="shared" si="19"/>
        <v>0</v>
      </c>
      <c r="I39" s="826">
        <f t="shared" si="20"/>
        <v>0</v>
      </c>
      <c r="J39" s="826">
        <f t="shared" si="21"/>
        <v>0</v>
      </c>
      <c r="K39" s="826">
        <f t="shared" si="22"/>
        <v>0</v>
      </c>
      <c r="L39" s="826">
        <f t="shared" si="23"/>
        <v>0</v>
      </c>
      <c r="M39" s="826">
        <f t="shared" si="24"/>
        <v>0</v>
      </c>
      <c r="N39" s="826">
        <f t="shared" si="25"/>
        <v>0</v>
      </c>
      <c r="O39" s="826">
        <f t="shared" si="25"/>
        <v>0</v>
      </c>
      <c r="P39" s="826">
        <f t="shared" si="2"/>
        <v>0</v>
      </c>
      <c r="Q39" s="826">
        <f t="shared" si="3"/>
        <v>0</v>
      </c>
      <c r="R39" s="826">
        <f t="shared" si="4"/>
        <v>0</v>
      </c>
      <c r="S39" s="826">
        <f t="shared" si="5"/>
        <v>0</v>
      </c>
      <c r="T39" s="826">
        <f t="shared" si="6"/>
        <v>0</v>
      </c>
      <c r="U39" s="826">
        <f t="shared" si="7"/>
        <v>0</v>
      </c>
      <c r="V39" s="826">
        <f t="shared" si="8"/>
        <v>0</v>
      </c>
      <c r="W39" s="826">
        <f t="shared" si="26"/>
        <v>0</v>
      </c>
      <c r="X39" s="826">
        <f t="shared" si="27"/>
        <v>0</v>
      </c>
      <c r="Y39" s="826">
        <f t="shared" si="28"/>
        <v>0</v>
      </c>
      <c r="Z39" s="826">
        <f t="shared" si="29"/>
        <v>0</v>
      </c>
      <c r="AA39" s="826">
        <f t="shared" si="30"/>
        <v>0</v>
      </c>
      <c r="AB39" s="826">
        <f t="shared" si="31"/>
        <v>0</v>
      </c>
      <c r="AC39" s="826">
        <f t="shared" si="32"/>
        <v>0</v>
      </c>
      <c r="AD39" s="826">
        <f t="shared" si="33"/>
        <v>0</v>
      </c>
      <c r="AE39" s="826">
        <f t="shared" si="34"/>
        <v>0</v>
      </c>
      <c r="AF39" s="826">
        <f t="shared" si="35"/>
        <v>0</v>
      </c>
      <c r="AG39" s="826">
        <f t="shared" si="36"/>
        <v>0</v>
      </c>
      <c r="AH39" s="438">
        <f t="shared" si="37"/>
        <v>0</v>
      </c>
      <c r="AI39" s="3">
        <f>'t1'!M39</f>
        <v>0</v>
      </c>
      <c r="AO39" s="195"/>
      <c r="AP39" s="195"/>
      <c r="AQ39" s="195"/>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438">
        <f t="shared" si="38"/>
        <v>0</v>
      </c>
      <c r="BU39" s="3">
        <f>'t1'!AR39</f>
        <v>0</v>
      </c>
      <c r="CC39" s="1260" t="s">
        <v>1206</v>
      </c>
    </row>
    <row r="40" spans="1:81" ht="13.5" customHeight="1" x14ac:dyDescent="0.2">
      <c r="A40" s="144" t="str">
        <f>'t1'!A40</f>
        <v>BIOLOGI CON INC. DI STRUTTURA SEMPLICE (RAPP. ESCLUSIVO)</v>
      </c>
      <c r="B40" s="206" t="str">
        <f>'t1'!B40</f>
        <v>SD0E12</v>
      </c>
      <c r="C40" s="825">
        <f t="shared" si="14"/>
        <v>0</v>
      </c>
      <c r="D40" s="825">
        <f t="shared" si="15"/>
        <v>0</v>
      </c>
      <c r="E40" s="825">
        <f t="shared" si="16"/>
        <v>0</v>
      </c>
      <c r="F40" s="826">
        <f t="shared" si="17"/>
        <v>0</v>
      </c>
      <c r="G40" s="826">
        <f t="shared" si="18"/>
        <v>0</v>
      </c>
      <c r="H40" s="826">
        <f t="shared" si="19"/>
        <v>0</v>
      </c>
      <c r="I40" s="826">
        <f t="shared" si="20"/>
        <v>0</v>
      </c>
      <c r="J40" s="826">
        <f t="shared" si="21"/>
        <v>0</v>
      </c>
      <c r="K40" s="826">
        <f t="shared" si="22"/>
        <v>0</v>
      </c>
      <c r="L40" s="826">
        <f t="shared" si="23"/>
        <v>0</v>
      </c>
      <c r="M40" s="826">
        <f t="shared" si="24"/>
        <v>0</v>
      </c>
      <c r="N40" s="826">
        <f t="shared" si="25"/>
        <v>0</v>
      </c>
      <c r="O40" s="826">
        <f t="shared" si="25"/>
        <v>0</v>
      </c>
      <c r="P40" s="826">
        <f t="shared" si="2"/>
        <v>0</v>
      </c>
      <c r="Q40" s="826">
        <f t="shared" si="3"/>
        <v>0</v>
      </c>
      <c r="R40" s="826">
        <f t="shared" si="4"/>
        <v>0</v>
      </c>
      <c r="S40" s="826">
        <f t="shared" si="5"/>
        <v>0</v>
      </c>
      <c r="T40" s="826">
        <f t="shared" si="6"/>
        <v>0</v>
      </c>
      <c r="U40" s="826">
        <f t="shared" si="7"/>
        <v>0</v>
      </c>
      <c r="V40" s="826">
        <f t="shared" si="8"/>
        <v>0</v>
      </c>
      <c r="W40" s="826">
        <f t="shared" si="26"/>
        <v>0</v>
      </c>
      <c r="X40" s="826">
        <f t="shared" si="27"/>
        <v>0</v>
      </c>
      <c r="Y40" s="826">
        <f t="shared" si="28"/>
        <v>0</v>
      </c>
      <c r="Z40" s="826">
        <f t="shared" si="29"/>
        <v>0</v>
      </c>
      <c r="AA40" s="826">
        <f t="shared" si="30"/>
        <v>0</v>
      </c>
      <c r="AB40" s="826">
        <f t="shared" si="31"/>
        <v>0</v>
      </c>
      <c r="AC40" s="826">
        <f t="shared" si="32"/>
        <v>0</v>
      </c>
      <c r="AD40" s="826">
        <f t="shared" si="33"/>
        <v>0</v>
      </c>
      <c r="AE40" s="826">
        <f t="shared" si="34"/>
        <v>0</v>
      </c>
      <c r="AF40" s="826">
        <f t="shared" si="35"/>
        <v>0</v>
      </c>
      <c r="AG40" s="826">
        <f t="shared" si="36"/>
        <v>0</v>
      </c>
      <c r="AH40" s="438">
        <f t="shared" si="37"/>
        <v>0</v>
      </c>
      <c r="AI40" s="3">
        <f>'t1'!M40</f>
        <v>0</v>
      </c>
      <c r="AO40" s="195"/>
      <c r="AP40" s="195"/>
      <c r="AQ40" s="195"/>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438">
        <f t="shared" si="38"/>
        <v>0</v>
      </c>
      <c r="BU40" s="3">
        <f>'t1'!AR40</f>
        <v>0</v>
      </c>
      <c r="CC40" s="1260" t="s">
        <v>1206</v>
      </c>
    </row>
    <row r="41" spans="1:81" ht="13.5" customHeight="1" x14ac:dyDescent="0.2">
      <c r="A41" s="144" t="str">
        <f>'t1'!A41</f>
        <v>BIOLOGI CON INC. DI STRUTTURA SEMPLICE (RAPP. NON ESCL.)</v>
      </c>
      <c r="B41" s="206" t="str">
        <f>'t1'!B41</f>
        <v>SD0N12</v>
      </c>
      <c r="C41" s="825">
        <f t="shared" si="14"/>
        <v>0</v>
      </c>
      <c r="D41" s="825">
        <f t="shared" si="15"/>
        <v>0</v>
      </c>
      <c r="E41" s="825">
        <f t="shared" si="16"/>
        <v>0</v>
      </c>
      <c r="F41" s="826">
        <f t="shared" si="17"/>
        <v>0</v>
      </c>
      <c r="G41" s="826">
        <f t="shared" si="18"/>
        <v>0</v>
      </c>
      <c r="H41" s="826">
        <f t="shared" si="19"/>
        <v>0</v>
      </c>
      <c r="I41" s="826">
        <f t="shared" si="20"/>
        <v>0</v>
      </c>
      <c r="J41" s="826">
        <f t="shared" si="21"/>
        <v>0</v>
      </c>
      <c r="K41" s="826">
        <f t="shared" si="22"/>
        <v>0</v>
      </c>
      <c r="L41" s="826">
        <f t="shared" si="23"/>
        <v>0</v>
      </c>
      <c r="M41" s="826">
        <f t="shared" si="24"/>
        <v>0</v>
      </c>
      <c r="N41" s="826">
        <f t="shared" si="25"/>
        <v>0</v>
      </c>
      <c r="O41" s="826">
        <f t="shared" si="25"/>
        <v>0</v>
      </c>
      <c r="P41" s="826">
        <f t="shared" si="2"/>
        <v>0</v>
      </c>
      <c r="Q41" s="826">
        <f t="shared" si="3"/>
        <v>0</v>
      </c>
      <c r="R41" s="826">
        <f t="shared" si="4"/>
        <v>0</v>
      </c>
      <c r="S41" s="826">
        <f t="shared" si="5"/>
        <v>0</v>
      </c>
      <c r="T41" s="826">
        <f t="shared" si="6"/>
        <v>0</v>
      </c>
      <c r="U41" s="826">
        <f t="shared" si="7"/>
        <v>0</v>
      </c>
      <c r="V41" s="826">
        <f t="shared" si="8"/>
        <v>0</v>
      </c>
      <c r="W41" s="826">
        <f t="shared" si="26"/>
        <v>0</v>
      </c>
      <c r="X41" s="826">
        <f t="shared" si="27"/>
        <v>0</v>
      </c>
      <c r="Y41" s="826">
        <f t="shared" si="28"/>
        <v>0</v>
      </c>
      <c r="Z41" s="826">
        <f t="shared" si="29"/>
        <v>0</v>
      </c>
      <c r="AA41" s="826">
        <f t="shared" si="30"/>
        <v>0</v>
      </c>
      <c r="AB41" s="826">
        <f t="shared" si="31"/>
        <v>0</v>
      </c>
      <c r="AC41" s="826">
        <f t="shared" si="32"/>
        <v>0</v>
      </c>
      <c r="AD41" s="826">
        <f t="shared" si="33"/>
        <v>0</v>
      </c>
      <c r="AE41" s="826">
        <f t="shared" si="34"/>
        <v>0</v>
      </c>
      <c r="AF41" s="826">
        <f t="shared" si="35"/>
        <v>0</v>
      </c>
      <c r="AG41" s="826">
        <f t="shared" si="36"/>
        <v>0</v>
      </c>
      <c r="AH41" s="438">
        <f t="shared" si="37"/>
        <v>0</v>
      </c>
      <c r="AI41" s="3">
        <f>'t1'!M41</f>
        <v>0</v>
      </c>
      <c r="AO41" s="195"/>
      <c r="AP41" s="195"/>
      <c r="AQ41" s="195"/>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438">
        <f t="shared" si="38"/>
        <v>0</v>
      </c>
      <c r="BU41" s="3">
        <f>'t1'!AR41</f>
        <v>0</v>
      </c>
      <c r="CC41" s="1260" t="s">
        <v>1206</v>
      </c>
    </row>
    <row r="42" spans="1:81" ht="13.5" customHeight="1" x14ac:dyDescent="0.2">
      <c r="A42" s="144" t="str">
        <f>'t1'!A42</f>
        <v>BIOLOGI CON ALTRI INCAR. PROF.LI (RAPP. ESCLUSIVO)</v>
      </c>
      <c r="B42" s="206" t="str">
        <f>'t1'!B42</f>
        <v>SD0A12</v>
      </c>
      <c r="C42" s="825">
        <f t="shared" si="14"/>
        <v>0</v>
      </c>
      <c r="D42" s="825">
        <f t="shared" si="15"/>
        <v>0</v>
      </c>
      <c r="E42" s="825">
        <f t="shared" si="16"/>
        <v>0</v>
      </c>
      <c r="F42" s="826">
        <f t="shared" si="17"/>
        <v>0</v>
      </c>
      <c r="G42" s="826">
        <f t="shared" si="18"/>
        <v>0</v>
      </c>
      <c r="H42" s="826">
        <f t="shared" si="19"/>
        <v>0</v>
      </c>
      <c r="I42" s="826">
        <f t="shared" si="20"/>
        <v>0</v>
      </c>
      <c r="J42" s="826">
        <f t="shared" si="21"/>
        <v>0</v>
      </c>
      <c r="K42" s="826">
        <f t="shared" si="22"/>
        <v>0</v>
      </c>
      <c r="L42" s="826">
        <f t="shared" si="23"/>
        <v>0</v>
      </c>
      <c r="M42" s="826">
        <f t="shared" si="24"/>
        <v>0</v>
      </c>
      <c r="N42" s="826">
        <f t="shared" si="25"/>
        <v>0</v>
      </c>
      <c r="O42" s="826">
        <f t="shared" si="25"/>
        <v>0</v>
      </c>
      <c r="P42" s="826">
        <f t="shared" si="2"/>
        <v>0</v>
      </c>
      <c r="Q42" s="826">
        <f t="shared" si="3"/>
        <v>0</v>
      </c>
      <c r="R42" s="826">
        <f t="shared" si="4"/>
        <v>0</v>
      </c>
      <c r="S42" s="826">
        <f t="shared" si="5"/>
        <v>0</v>
      </c>
      <c r="T42" s="826">
        <f t="shared" si="6"/>
        <v>0</v>
      </c>
      <c r="U42" s="826">
        <f t="shared" si="7"/>
        <v>0</v>
      </c>
      <c r="V42" s="826">
        <f t="shared" si="8"/>
        <v>0</v>
      </c>
      <c r="W42" s="826">
        <f t="shared" si="26"/>
        <v>0</v>
      </c>
      <c r="X42" s="826">
        <f t="shared" si="27"/>
        <v>0</v>
      </c>
      <c r="Y42" s="826">
        <f t="shared" si="28"/>
        <v>0</v>
      </c>
      <c r="Z42" s="826">
        <f t="shared" si="29"/>
        <v>0</v>
      </c>
      <c r="AA42" s="826">
        <f t="shared" si="30"/>
        <v>0</v>
      </c>
      <c r="AB42" s="826">
        <f t="shared" si="31"/>
        <v>0</v>
      </c>
      <c r="AC42" s="826">
        <f t="shared" si="32"/>
        <v>0</v>
      </c>
      <c r="AD42" s="826">
        <f t="shared" si="33"/>
        <v>0</v>
      </c>
      <c r="AE42" s="826">
        <f t="shared" si="34"/>
        <v>0</v>
      </c>
      <c r="AF42" s="826">
        <f t="shared" si="35"/>
        <v>0</v>
      </c>
      <c r="AG42" s="826">
        <f t="shared" si="36"/>
        <v>0</v>
      </c>
      <c r="AH42" s="438">
        <f t="shared" si="37"/>
        <v>0</v>
      </c>
      <c r="AI42" s="3">
        <f>'t1'!M42</f>
        <v>0</v>
      </c>
      <c r="AO42" s="195"/>
      <c r="AP42" s="195"/>
      <c r="AQ42" s="195"/>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438">
        <f t="shared" si="38"/>
        <v>0</v>
      </c>
      <c r="BU42" s="3">
        <f>'t1'!AR42</f>
        <v>0</v>
      </c>
      <c r="CC42" s="1260" t="s">
        <v>1206</v>
      </c>
    </row>
    <row r="43" spans="1:81" ht="13.5" customHeight="1" x14ac:dyDescent="0.2">
      <c r="A43" s="144" t="str">
        <f>'t1'!A43</f>
        <v>BIOLOGI CON ALTRI INCAR. PROF.LI (RAPP. NON ESCL.)</v>
      </c>
      <c r="B43" s="206" t="str">
        <f>'t1'!B43</f>
        <v>SD0011</v>
      </c>
      <c r="C43" s="825">
        <f t="shared" si="14"/>
        <v>0</v>
      </c>
      <c r="D43" s="825">
        <f t="shared" si="15"/>
        <v>0</v>
      </c>
      <c r="E43" s="825">
        <f t="shared" si="16"/>
        <v>0</v>
      </c>
      <c r="F43" s="826">
        <f t="shared" si="17"/>
        <v>0</v>
      </c>
      <c r="G43" s="826">
        <f t="shared" si="18"/>
        <v>0</v>
      </c>
      <c r="H43" s="826">
        <f t="shared" si="19"/>
        <v>0</v>
      </c>
      <c r="I43" s="826">
        <f t="shared" si="20"/>
        <v>0</v>
      </c>
      <c r="J43" s="826">
        <f t="shared" si="21"/>
        <v>0</v>
      </c>
      <c r="K43" s="826">
        <f t="shared" si="22"/>
        <v>0</v>
      </c>
      <c r="L43" s="826">
        <f t="shared" si="23"/>
        <v>0</v>
      </c>
      <c r="M43" s="826">
        <f t="shared" si="24"/>
        <v>0</v>
      </c>
      <c r="N43" s="826">
        <f t="shared" si="25"/>
        <v>0</v>
      </c>
      <c r="O43" s="826">
        <f t="shared" si="25"/>
        <v>0</v>
      </c>
      <c r="P43" s="826">
        <f t="shared" si="2"/>
        <v>0</v>
      </c>
      <c r="Q43" s="826">
        <f t="shared" si="3"/>
        <v>0</v>
      </c>
      <c r="R43" s="826">
        <f t="shared" si="4"/>
        <v>0</v>
      </c>
      <c r="S43" s="826">
        <f t="shared" si="5"/>
        <v>0</v>
      </c>
      <c r="T43" s="826">
        <f t="shared" si="6"/>
        <v>0</v>
      </c>
      <c r="U43" s="826">
        <f t="shared" si="7"/>
        <v>0</v>
      </c>
      <c r="V43" s="826">
        <f t="shared" si="8"/>
        <v>0</v>
      </c>
      <c r="W43" s="826">
        <f t="shared" si="26"/>
        <v>0</v>
      </c>
      <c r="X43" s="826">
        <f t="shared" si="27"/>
        <v>0</v>
      </c>
      <c r="Y43" s="826">
        <f t="shared" si="28"/>
        <v>0</v>
      </c>
      <c r="Z43" s="826">
        <f t="shared" si="29"/>
        <v>0</v>
      </c>
      <c r="AA43" s="826">
        <f t="shared" si="30"/>
        <v>0</v>
      </c>
      <c r="AB43" s="826">
        <f t="shared" si="31"/>
        <v>0</v>
      </c>
      <c r="AC43" s="826">
        <f t="shared" si="32"/>
        <v>0</v>
      </c>
      <c r="AD43" s="826">
        <f t="shared" si="33"/>
        <v>0</v>
      </c>
      <c r="AE43" s="826">
        <f t="shared" si="34"/>
        <v>0</v>
      </c>
      <c r="AF43" s="826">
        <f t="shared" si="35"/>
        <v>0</v>
      </c>
      <c r="AG43" s="826">
        <f t="shared" si="36"/>
        <v>0</v>
      </c>
      <c r="AH43" s="438">
        <f t="shared" si="37"/>
        <v>0</v>
      </c>
      <c r="AI43" s="3">
        <f>'t1'!M43</f>
        <v>0</v>
      </c>
      <c r="AO43" s="195"/>
      <c r="AP43" s="195"/>
      <c r="AQ43" s="195"/>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438">
        <f t="shared" si="38"/>
        <v>0</v>
      </c>
      <c r="BU43" s="3">
        <f>'t1'!AR43</f>
        <v>0</v>
      </c>
      <c r="CC43" s="1260" t="s">
        <v>1206</v>
      </c>
    </row>
    <row r="44" spans="1:81" ht="13.5" customHeight="1" x14ac:dyDescent="0.2">
      <c r="A44" s="144" t="str">
        <f>'t1'!A44</f>
        <v>BIOLOGI A T. DETERMINATO (ART. 15-SEPTIES D.LGS. 502/92)</v>
      </c>
      <c r="B44" s="206" t="str">
        <f>'t1'!B44</f>
        <v>SD0601</v>
      </c>
      <c r="C44" s="825">
        <f t="shared" si="14"/>
        <v>0</v>
      </c>
      <c r="D44" s="825">
        <f t="shared" si="15"/>
        <v>0</v>
      </c>
      <c r="E44" s="825">
        <f t="shared" si="16"/>
        <v>0</v>
      </c>
      <c r="F44" s="826">
        <f t="shared" si="17"/>
        <v>0</v>
      </c>
      <c r="G44" s="826">
        <f t="shared" si="18"/>
        <v>0</v>
      </c>
      <c r="H44" s="826">
        <f t="shared" si="19"/>
        <v>0</v>
      </c>
      <c r="I44" s="826">
        <f t="shared" si="20"/>
        <v>0</v>
      </c>
      <c r="J44" s="826">
        <f t="shared" si="21"/>
        <v>0</v>
      </c>
      <c r="K44" s="826">
        <f t="shared" si="22"/>
        <v>0</v>
      </c>
      <c r="L44" s="826">
        <f t="shared" si="23"/>
        <v>0</v>
      </c>
      <c r="M44" s="826">
        <f t="shared" si="24"/>
        <v>0</v>
      </c>
      <c r="N44" s="826">
        <f t="shared" si="25"/>
        <v>0</v>
      </c>
      <c r="O44" s="826">
        <f t="shared" si="25"/>
        <v>0</v>
      </c>
      <c r="P44" s="826">
        <f t="shared" si="2"/>
        <v>0</v>
      </c>
      <c r="Q44" s="826">
        <f t="shared" si="3"/>
        <v>0</v>
      </c>
      <c r="R44" s="826">
        <f t="shared" si="4"/>
        <v>0</v>
      </c>
      <c r="S44" s="826">
        <f t="shared" si="5"/>
        <v>0</v>
      </c>
      <c r="T44" s="826">
        <f t="shared" si="6"/>
        <v>0</v>
      </c>
      <c r="U44" s="826">
        <f t="shared" si="7"/>
        <v>0</v>
      </c>
      <c r="V44" s="826">
        <f t="shared" si="8"/>
        <v>0</v>
      </c>
      <c r="W44" s="826">
        <f t="shared" si="26"/>
        <v>0</v>
      </c>
      <c r="X44" s="826">
        <f t="shared" si="27"/>
        <v>0</v>
      </c>
      <c r="Y44" s="826">
        <f t="shared" si="28"/>
        <v>0</v>
      </c>
      <c r="Z44" s="826">
        <f t="shared" si="29"/>
        <v>0</v>
      </c>
      <c r="AA44" s="826">
        <f t="shared" si="30"/>
        <v>0</v>
      </c>
      <c r="AB44" s="826">
        <f t="shared" si="31"/>
        <v>0</v>
      </c>
      <c r="AC44" s="826">
        <f t="shared" si="32"/>
        <v>0</v>
      </c>
      <c r="AD44" s="826">
        <f t="shared" si="33"/>
        <v>0</v>
      </c>
      <c r="AE44" s="826">
        <f t="shared" si="34"/>
        <v>0</v>
      </c>
      <c r="AF44" s="826">
        <f t="shared" si="35"/>
        <v>0</v>
      </c>
      <c r="AG44" s="826">
        <f t="shared" si="36"/>
        <v>0</v>
      </c>
      <c r="AH44" s="438">
        <f t="shared" si="37"/>
        <v>0</v>
      </c>
      <c r="AI44" s="3">
        <f>'t1'!M44</f>
        <v>0</v>
      </c>
      <c r="AO44" s="195"/>
      <c r="AP44" s="195"/>
      <c r="AQ44" s="195"/>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438">
        <f t="shared" si="38"/>
        <v>0</v>
      </c>
      <c r="BU44" s="3">
        <f>'t1'!AR44</f>
        <v>0</v>
      </c>
      <c r="CC44" s="1260" t="s">
        <v>1206</v>
      </c>
    </row>
    <row r="45" spans="1:81" ht="13.5" customHeight="1" x14ac:dyDescent="0.2">
      <c r="A45" s="144" t="str">
        <f>'t1'!A45</f>
        <v>CHIMICI CON INC. DI STRUTTURA COMPLESSA (RAPP. ESCLUSIVO)</v>
      </c>
      <c r="B45" s="206" t="str">
        <f>'t1'!B45</f>
        <v>SD0E16</v>
      </c>
      <c r="C45" s="825">
        <f t="shared" si="14"/>
        <v>0</v>
      </c>
      <c r="D45" s="825">
        <f t="shared" si="15"/>
        <v>0</v>
      </c>
      <c r="E45" s="825">
        <f t="shared" si="16"/>
        <v>0</v>
      </c>
      <c r="F45" s="826">
        <f t="shared" si="17"/>
        <v>0</v>
      </c>
      <c r="G45" s="826">
        <f t="shared" si="18"/>
        <v>0</v>
      </c>
      <c r="H45" s="826">
        <f t="shared" si="19"/>
        <v>0</v>
      </c>
      <c r="I45" s="826">
        <f t="shared" si="20"/>
        <v>0</v>
      </c>
      <c r="J45" s="826">
        <f t="shared" si="21"/>
        <v>0</v>
      </c>
      <c r="K45" s="826">
        <f t="shared" si="22"/>
        <v>0</v>
      </c>
      <c r="L45" s="826">
        <f t="shared" si="23"/>
        <v>0</v>
      </c>
      <c r="M45" s="826">
        <f t="shared" si="24"/>
        <v>0</v>
      </c>
      <c r="N45" s="826">
        <f t="shared" si="25"/>
        <v>0</v>
      </c>
      <c r="O45" s="826">
        <f t="shared" si="25"/>
        <v>0</v>
      </c>
      <c r="P45" s="826">
        <f t="shared" si="2"/>
        <v>0</v>
      </c>
      <c r="Q45" s="826">
        <f t="shared" si="3"/>
        <v>0</v>
      </c>
      <c r="R45" s="826">
        <f t="shared" si="4"/>
        <v>0</v>
      </c>
      <c r="S45" s="826">
        <f t="shared" si="5"/>
        <v>0</v>
      </c>
      <c r="T45" s="826">
        <f t="shared" si="6"/>
        <v>0</v>
      </c>
      <c r="U45" s="826">
        <f t="shared" si="7"/>
        <v>0</v>
      </c>
      <c r="V45" s="826">
        <f t="shared" si="8"/>
        <v>0</v>
      </c>
      <c r="W45" s="826">
        <f t="shared" si="26"/>
        <v>0</v>
      </c>
      <c r="X45" s="826">
        <f t="shared" si="27"/>
        <v>0</v>
      </c>
      <c r="Y45" s="826">
        <f t="shared" si="28"/>
        <v>0</v>
      </c>
      <c r="Z45" s="826">
        <f t="shared" si="29"/>
        <v>0</v>
      </c>
      <c r="AA45" s="826">
        <f t="shared" si="30"/>
        <v>0</v>
      </c>
      <c r="AB45" s="826">
        <f t="shared" si="31"/>
        <v>0</v>
      </c>
      <c r="AC45" s="826">
        <f t="shared" si="32"/>
        <v>0</v>
      </c>
      <c r="AD45" s="826">
        <f t="shared" si="33"/>
        <v>0</v>
      </c>
      <c r="AE45" s="826">
        <f t="shared" si="34"/>
        <v>0</v>
      </c>
      <c r="AF45" s="826">
        <f t="shared" si="35"/>
        <v>0</v>
      </c>
      <c r="AG45" s="826">
        <f t="shared" si="36"/>
        <v>0</v>
      </c>
      <c r="AH45" s="438">
        <f t="shared" si="37"/>
        <v>0</v>
      </c>
      <c r="AI45" s="3">
        <f>'t1'!M45</f>
        <v>0</v>
      </c>
      <c r="AO45" s="195"/>
      <c r="AP45" s="195"/>
      <c r="AQ45" s="195"/>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438">
        <f t="shared" si="38"/>
        <v>0</v>
      </c>
      <c r="BU45" s="3">
        <f>'t1'!AR45</f>
        <v>0</v>
      </c>
      <c r="CC45" s="1260" t="s">
        <v>1206</v>
      </c>
    </row>
    <row r="46" spans="1:81" ht="13.5" customHeight="1" x14ac:dyDescent="0.2">
      <c r="A46" s="144" t="str">
        <f>'t1'!A46</f>
        <v>CHIMICI CON INC. DI STRUTTURA COMPLESSA (RAPP.NON ESCL.)</v>
      </c>
      <c r="B46" s="206" t="str">
        <f>'t1'!B46</f>
        <v>SD0N16</v>
      </c>
      <c r="C46" s="825">
        <f t="shared" si="14"/>
        <v>0</v>
      </c>
      <c r="D46" s="825">
        <f t="shared" si="15"/>
        <v>0</v>
      </c>
      <c r="E46" s="825">
        <f t="shared" si="16"/>
        <v>0</v>
      </c>
      <c r="F46" s="826">
        <f t="shared" si="17"/>
        <v>0</v>
      </c>
      <c r="G46" s="826">
        <f t="shared" si="18"/>
        <v>0</v>
      </c>
      <c r="H46" s="826">
        <f t="shared" si="19"/>
        <v>0</v>
      </c>
      <c r="I46" s="826">
        <f t="shared" si="20"/>
        <v>0</v>
      </c>
      <c r="J46" s="826">
        <f t="shared" si="21"/>
        <v>0</v>
      </c>
      <c r="K46" s="826">
        <f t="shared" si="22"/>
        <v>0</v>
      </c>
      <c r="L46" s="826">
        <f t="shared" si="23"/>
        <v>0</v>
      </c>
      <c r="M46" s="826">
        <f t="shared" si="24"/>
        <v>0</v>
      </c>
      <c r="N46" s="826">
        <f t="shared" si="25"/>
        <v>0</v>
      </c>
      <c r="O46" s="826">
        <f t="shared" si="25"/>
        <v>0</v>
      </c>
      <c r="P46" s="826">
        <f t="shared" si="2"/>
        <v>0</v>
      </c>
      <c r="Q46" s="826">
        <f t="shared" si="3"/>
        <v>0</v>
      </c>
      <c r="R46" s="826">
        <f t="shared" si="4"/>
        <v>0</v>
      </c>
      <c r="S46" s="826">
        <f t="shared" si="5"/>
        <v>0</v>
      </c>
      <c r="T46" s="826">
        <f t="shared" si="6"/>
        <v>0</v>
      </c>
      <c r="U46" s="826">
        <f t="shared" si="7"/>
        <v>0</v>
      </c>
      <c r="V46" s="826">
        <f t="shared" si="8"/>
        <v>0</v>
      </c>
      <c r="W46" s="826">
        <f t="shared" si="26"/>
        <v>0</v>
      </c>
      <c r="X46" s="826">
        <f t="shared" si="27"/>
        <v>0</v>
      </c>
      <c r="Y46" s="826">
        <f t="shared" si="28"/>
        <v>0</v>
      </c>
      <c r="Z46" s="826">
        <f t="shared" si="29"/>
        <v>0</v>
      </c>
      <c r="AA46" s="826">
        <f t="shared" si="30"/>
        <v>0</v>
      </c>
      <c r="AB46" s="826">
        <f t="shared" si="31"/>
        <v>0</v>
      </c>
      <c r="AC46" s="826">
        <f t="shared" si="32"/>
        <v>0</v>
      </c>
      <c r="AD46" s="826">
        <f t="shared" si="33"/>
        <v>0</v>
      </c>
      <c r="AE46" s="826">
        <f t="shared" si="34"/>
        <v>0</v>
      </c>
      <c r="AF46" s="826">
        <f t="shared" si="35"/>
        <v>0</v>
      </c>
      <c r="AG46" s="826">
        <f t="shared" si="36"/>
        <v>0</v>
      </c>
      <c r="AH46" s="438">
        <f t="shared" si="37"/>
        <v>0</v>
      </c>
      <c r="AI46" s="3">
        <f>'t1'!M46</f>
        <v>0</v>
      </c>
      <c r="AO46" s="195"/>
      <c r="AP46" s="195"/>
      <c r="AQ46" s="195"/>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438">
        <f t="shared" si="38"/>
        <v>0</v>
      </c>
      <c r="BU46" s="3">
        <f>'t1'!AR46</f>
        <v>0</v>
      </c>
      <c r="CC46" s="1260" t="s">
        <v>1206</v>
      </c>
    </row>
    <row r="47" spans="1:81" ht="13.5" customHeight="1" x14ac:dyDescent="0.2">
      <c r="A47" s="144" t="str">
        <f>'t1'!A47</f>
        <v>CHIMICI CON INC. DI STRUTTURA SEMPLICE (RAPP. ESCLUSIVO)</v>
      </c>
      <c r="B47" s="206" t="str">
        <f>'t1'!B47</f>
        <v>SD0E15</v>
      </c>
      <c r="C47" s="825">
        <f t="shared" si="14"/>
        <v>0</v>
      </c>
      <c r="D47" s="825">
        <f t="shared" si="15"/>
        <v>0</v>
      </c>
      <c r="E47" s="825">
        <f t="shared" si="16"/>
        <v>0</v>
      </c>
      <c r="F47" s="826">
        <f t="shared" si="17"/>
        <v>0</v>
      </c>
      <c r="G47" s="826">
        <f t="shared" si="18"/>
        <v>0</v>
      </c>
      <c r="H47" s="826">
        <f t="shared" si="19"/>
        <v>0</v>
      </c>
      <c r="I47" s="826">
        <f t="shared" si="20"/>
        <v>0</v>
      </c>
      <c r="J47" s="826">
        <f t="shared" si="21"/>
        <v>0</v>
      </c>
      <c r="K47" s="826">
        <f t="shared" si="22"/>
        <v>0</v>
      </c>
      <c r="L47" s="826">
        <f t="shared" si="23"/>
        <v>0</v>
      </c>
      <c r="M47" s="826">
        <f t="shared" si="24"/>
        <v>0</v>
      </c>
      <c r="N47" s="826">
        <f t="shared" si="25"/>
        <v>0</v>
      </c>
      <c r="O47" s="826">
        <f t="shared" si="25"/>
        <v>0</v>
      </c>
      <c r="P47" s="826">
        <f t="shared" si="2"/>
        <v>0</v>
      </c>
      <c r="Q47" s="826">
        <f t="shared" si="3"/>
        <v>0</v>
      </c>
      <c r="R47" s="826">
        <f t="shared" si="4"/>
        <v>0</v>
      </c>
      <c r="S47" s="826">
        <f t="shared" si="5"/>
        <v>0</v>
      </c>
      <c r="T47" s="826">
        <f t="shared" si="6"/>
        <v>0</v>
      </c>
      <c r="U47" s="826">
        <f t="shared" si="7"/>
        <v>0</v>
      </c>
      <c r="V47" s="826">
        <f t="shared" si="8"/>
        <v>0</v>
      </c>
      <c r="W47" s="826">
        <f t="shared" si="26"/>
        <v>0</v>
      </c>
      <c r="X47" s="826">
        <f t="shared" si="27"/>
        <v>0</v>
      </c>
      <c r="Y47" s="826">
        <f t="shared" si="28"/>
        <v>0</v>
      </c>
      <c r="Z47" s="826">
        <f t="shared" si="29"/>
        <v>0</v>
      </c>
      <c r="AA47" s="826">
        <f t="shared" si="30"/>
        <v>0</v>
      </c>
      <c r="AB47" s="826">
        <f t="shared" si="31"/>
        <v>0</v>
      </c>
      <c r="AC47" s="826">
        <f t="shared" si="32"/>
        <v>0</v>
      </c>
      <c r="AD47" s="826">
        <f t="shared" si="33"/>
        <v>0</v>
      </c>
      <c r="AE47" s="826">
        <f t="shared" si="34"/>
        <v>0</v>
      </c>
      <c r="AF47" s="826">
        <f t="shared" si="35"/>
        <v>0</v>
      </c>
      <c r="AG47" s="826">
        <f t="shared" si="36"/>
        <v>0</v>
      </c>
      <c r="AH47" s="438">
        <f t="shared" si="37"/>
        <v>0</v>
      </c>
      <c r="AI47" s="3">
        <f>'t1'!M47</f>
        <v>0</v>
      </c>
      <c r="AO47" s="195"/>
      <c r="AP47" s="195"/>
      <c r="AQ47" s="195"/>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438">
        <f t="shared" si="38"/>
        <v>0</v>
      </c>
      <c r="BU47" s="3">
        <f>'t1'!AR47</f>
        <v>0</v>
      </c>
      <c r="CC47" s="1260" t="s">
        <v>1206</v>
      </c>
    </row>
    <row r="48" spans="1:81" ht="13.5" customHeight="1" x14ac:dyDescent="0.2">
      <c r="A48" s="144" t="str">
        <f>'t1'!A48</f>
        <v>CHIMICI CON INC. DI STRUTTURA SEMPLICE (RAPP. NON ESCL.)</v>
      </c>
      <c r="B48" s="206" t="str">
        <f>'t1'!B48</f>
        <v>SD0N15</v>
      </c>
      <c r="C48" s="825">
        <f t="shared" si="14"/>
        <v>0</v>
      </c>
      <c r="D48" s="825">
        <f t="shared" si="15"/>
        <v>0</v>
      </c>
      <c r="E48" s="825">
        <f t="shared" si="16"/>
        <v>0</v>
      </c>
      <c r="F48" s="826">
        <f t="shared" si="17"/>
        <v>0</v>
      </c>
      <c r="G48" s="826">
        <f t="shared" si="18"/>
        <v>0</v>
      </c>
      <c r="H48" s="826">
        <f t="shared" si="19"/>
        <v>0</v>
      </c>
      <c r="I48" s="826">
        <f t="shared" si="20"/>
        <v>0</v>
      </c>
      <c r="J48" s="826">
        <f t="shared" si="21"/>
        <v>0</v>
      </c>
      <c r="K48" s="826">
        <f t="shared" si="22"/>
        <v>0</v>
      </c>
      <c r="L48" s="826">
        <f t="shared" si="23"/>
        <v>0</v>
      </c>
      <c r="M48" s="826">
        <f t="shared" si="24"/>
        <v>0</v>
      </c>
      <c r="N48" s="826">
        <f t="shared" si="25"/>
        <v>0</v>
      </c>
      <c r="O48" s="826">
        <f t="shared" si="25"/>
        <v>0</v>
      </c>
      <c r="P48" s="826">
        <f t="shared" si="2"/>
        <v>0</v>
      </c>
      <c r="Q48" s="826">
        <f t="shared" si="3"/>
        <v>0</v>
      </c>
      <c r="R48" s="826">
        <f t="shared" si="4"/>
        <v>0</v>
      </c>
      <c r="S48" s="826">
        <f t="shared" si="5"/>
        <v>0</v>
      </c>
      <c r="T48" s="826">
        <f t="shared" si="6"/>
        <v>0</v>
      </c>
      <c r="U48" s="826">
        <f t="shared" si="7"/>
        <v>0</v>
      </c>
      <c r="V48" s="826">
        <f t="shared" si="8"/>
        <v>0</v>
      </c>
      <c r="W48" s="826">
        <f t="shared" si="26"/>
        <v>0</v>
      </c>
      <c r="X48" s="826">
        <f t="shared" si="27"/>
        <v>0</v>
      </c>
      <c r="Y48" s="826">
        <f t="shared" si="28"/>
        <v>0</v>
      </c>
      <c r="Z48" s="826">
        <f t="shared" si="29"/>
        <v>0</v>
      </c>
      <c r="AA48" s="826">
        <f t="shared" si="30"/>
        <v>0</v>
      </c>
      <c r="AB48" s="826">
        <f t="shared" si="31"/>
        <v>0</v>
      </c>
      <c r="AC48" s="826">
        <f t="shared" si="32"/>
        <v>0</v>
      </c>
      <c r="AD48" s="826">
        <f t="shared" si="33"/>
        <v>0</v>
      </c>
      <c r="AE48" s="826">
        <f t="shared" si="34"/>
        <v>0</v>
      </c>
      <c r="AF48" s="826">
        <f t="shared" si="35"/>
        <v>0</v>
      </c>
      <c r="AG48" s="826">
        <f t="shared" si="36"/>
        <v>0</v>
      </c>
      <c r="AH48" s="438">
        <f t="shared" si="37"/>
        <v>0</v>
      </c>
      <c r="AI48" s="3">
        <f>'t1'!M48</f>
        <v>0</v>
      </c>
      <c r="AO48" s="195"/>
      <c r="AP48" s="195"/>
      <c r="AQ48" s="195"/>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438">
        <f t="shared" si="38"/>
        <v>0</v>
      </c>
      <c r="BU48" s="3">
        <f>'t1'!AR48</f>
        <v>0</v>
      </c>
      <c r="CC48" s="1260" t="s">
        <v>1206</v>
      </c>
    </row>
    <row r="49" spans="1:81" ht="13.5" customHeight="1" x14ac:dyDescent="0.2">
      <c r="A49" s="144" t="str">
        <f>'t1'!A49</f>
        <v>CHIMICI CON ALTRI INCAR. PROF.LI (RAPP. ESCLUSIVO)</v>
      </c>
      <c r="B49" s="206" t="str">
        <f>'t1'!B49</f>
        <v>SD0A15</v>
      </c>
      <c r="C49" s="825">
        <f t="shared" si="14"/>
        <v>0</v>
      </c>
      <c r="D49" s="825">
        <f t="shared" si="15"/>
        <v>0</v>
      </c>
      <c r="E49" s="825">
        <f t="shared" si="16"/>
        <v>0</v>
      </c>
      <c r="F49" s="826">
        <f t="shared" si="17"/>
        <v>0</v>
      </c>
      <c r="G49" s="826">
        <f t="shared" si="18"/>
        <v>0</v>
      </c>
      <c r="H49" s="826">
        <f t="shared" si="19"/>
        <v>0</v>
      </c>
      <c r="I49" s="826">
        <f t="shared" si="20"/>
        <v>0</v>
      </c>
      <c r="J49" s="826">
        <f t="shared" si="21"/>
        <v>0</v>
      </c>
      <c r="K49" s="826">
        <f t="shared" si="22"/>
        <v>0</v>
      </c>
      <c r="L49" s="826">
        <f t="shared" si="23"/>
        <v>0</v>
      </c>
      <c r="M49" s="826">
        <f t="shared" si="24"/>
        <v>0</v>
      </c>
      <c r="N49" s="826">
        <f t="shared" si="25"/>
        <v>0</v>
      </c>
      <c r="O49" s="826">
        <f t="shared" si="25"/>
        <v>0</v>
      </c>
      <c r="P49" s="826">
        <f t="shared" si="2"/>
        <v>0</v>
      </c>
      <c r="Q49" s="826">
        <f t="shared" si="3"/>
        <v>0</v>
      </c>
      <c r="R49" s="826">
        <f t="shared" si="4"/>
        <v>0</v>
      </c>
      <c r="S49" s="826">
        <f t="shared" si="5"/>
        <v>0</v>
      </c>
      <c r="T49" s="826">
        <f t="shared" si="6"/>
        <v>0</v>
      </c>
      <c r="U49" s="826">
        <f t="shared" si="7"/>
        <v>0</v>
      </c>
      <c r="V49" s="826">
        <f t="shared" si="8"/>
        <v>0</v>
      </c>
      <c r="W49" s="826">
        <f t="shared" si="26"/>
        <v>0</v>
      </c>
      <c r="X49" s="826">
        <f t="shared" si="27"/>
        <v>0</v>
      </c>
      <c r="Y49" s="826">
        <f t="shared" si="28"/>
        <v>0</v>
      </c>
      <c r="Z49" s="826">
        <f t="shared" si="29"/>
        <v>0</v>
      </c>
      <c r="AA49" s="826">
        <f t="shared" si="30"/>
        <v>0</v>
      </c>
      <c r="AB49" s="826">
        <f t="shared" si="31"/>
        <v>0</v>
      </c>
      <c r="AC49" s="826">
        <f t="shared" si="32"/>
        <v>0</v>
      </c>
      <c r="AD49" s="826">
        <f t="shared" si="33"/>
        <v>0</v>
      </c>
      <c r="AE49" s="826">
        <f t="shared" si="34"/>
        <v>0</v>
      </c>
      <c r="AF49" s="826">
        <f t="shared" si="35"/>
        <v>0</v>
      </c>
      <c r="AG49" s="826">
        <f t="shared" si="36"/>
        <v>0</v>
      </c>
      <c r="AH49" s="438">
        <f t="shared" si="37"/>
        <v>0</v>
      </c>
      <c r="AI49" s="3">
        <f>'t1'!M49</f>
        <v>0</v>
      </c>
      <c r="AO49" s="195"/>
      <c r="AP49" s="195"/>
      <c r="AQ49" s="195"/>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438">
        <f t="shared" si="38"/>
        <v>0</v>
      </c>
      <c r="BU49" s="3">
        <f>'t1'!AR49</f>
        <v>0</v>
      </c>
      <c r="CC49" s="1260" t="s">
        <v>1206</v>
      </c>
    </row>
    <row r="50" spans="1:81" ht="13.5" customHeight="1" x14ac:dyDescent="0.2">
      <c r="A50" s="144" t="str">
        <f>'t1'!A50</f>
        <v>CHIMICI CON ALTRI INCAR. PROF.LI (RAPP. NON ESCL.)</v>
      </c>
      <c r="B50" s="206" t="str">
        <f>'t1'!B50</f>
        <v>SD0014</v>
      </c>
      <c r="C50" s="825">
        <f t="shared" si="14"/>
        <v>0</v>
      </c>
      <c r="D50" s="825">
        <f t="shared" si="15"/>
        <v>0</v>
      </c>
      <c r="E50" s="825">
        <f t="shared" si="16"/>
        <v>0</v>
      </c>
      <c r="F50" s="826">
        <f t="shared" si="17"/>
        <v>0</v>
      </c>
      <c r="G50" s="826">
        <f t="shared" si="18"/>
        <v>0</v>
      </c>
      <c r="H50" s="826">
        <f t="shared" si="19"/>
        <v>0</v>
      </c>
      <c r="I50" s="826">
        <f t="shared" si="20"/>
        <v>0</v>
      </c>
      <c r="J50" s="826">
        <f t="shared" si="21"/>
        <v>0</v>
      </c>
      <c r="K50" s="826">
        <f t="shared" si="22"/>
        <v>0</v>
      </c>
      <c r="L50" s="826">
        <f t="shared" si="23"/>
        <v>0</v>
      </c>
      <c r="M50" s="826">
        <f t="shared" si="24"/>
        <v>0</v>
      </c>
      <c r="N50" s="826">
        <f t="shared" si="25"/>
        <v>0</v>
      </c>
      <c r="O50" s="826">
        <f t="shared" si="25"/>
        <v>0</v>
      </c>
      <c r="P50" s="826">
        <f t="shared" si="2"/>
        <v>0</v>
      </c>
      <c r="Q50" s="826">
        <f t="shared" si="3"/>
        <v>0</v>
      </c>
      <c r="R50" s="826">
        <f t="shared" si="4"/>
        <v>0</v>
      </c>
      <c r="S50" s="826">
        <f t="shared" si="5"/>
        <v>0</v>
      </c>
      <c r="T50" s="826">
        <f t="shared" si="6"/>
        <v>0</v>
      </c>
      <c r="U50" s="826">
        <f t="shared" si="7"/>
        <v>0</v>
      </c>
      <c r="V50" s="826">
        <f t="shared" si="8"/>
        <v>0</v>
      </c>
      <c r="W50" s="826">
        <f t="shared" si="26"/>
        <v>0</v>
      </c>
      <c r="X50" s="826">
        <f t="shared" si="27"/>
        <v>0</v>
      </c>
      <c r="Y50" s="826">
        <f t="shared" si="28"/>
        <v>0</v>
      </c>
      <c r="Z50" s="826">
        <f t="shared" si="29"/>
        <v>0</v>
      </c>
      <c r="AA50" s="826">
        <f t="shared" si="30"/>
        <v>0</v>
      </c>
      <c r="AB50" s="826">
        <f t="shared" si="31"/>
        <v>0</v>
      </c>
      <c r="AC50" s="826">
        <f t="shared" si="32"/>
        <v>0</v>
      </c>
      <c r="AD50" s="826">
        <f t="shared" si="33"/>
        <v>0</v>
      </c>
      <c r="AE50" s="826">
        <f t="shared" si="34"/>
        <v>0</v>
      </c>
      <c r="AF50" s="826">
        <f t="shared" si="35"/>
        <v>0</v>
      </c>
      <c r="AG50" s="826">
        <f t="shared" si="36"/>
        <v>0</v>
      </c>
      <c r="AH50" s="438">
        <f t="shared" si="37"/>
        <v>0</v>
      </c>
      <c r="AI50" s="3">
        <f>'t1'!M50</f>
        <v>0</v>
      </c>
      <c r="AO50" s="195"/>
      <c r="AP50" s="195"/>
      <c r="AQ50" s="195"/>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438">
        <f t="shared" si="38"/>
        <v>0</v>
      </c>
      <c r="BU50" s="3">
        <f>'t1'!AR50</f>
        <v>0</v>
      </c>
      <c r="CC50" s="1260" t="s">
        <v>1206</v>
      </c>
    </row>
    <row r="51" spans="1:81" ht="13.5" customHeight="1" x14ac:dyDescent="0.2">
      <c r="A51" s="144" t="str">
        <f>'t1'!A51</f>
        <v>CHIMICI A T. DETERMINATO (ART. 15-SEPTIES D.LGS. 502/92)</v>
      </c>
      <c r="B51" s="206" t="str">
        <f>'t1'!B51</f>
        <v>SD0602</v>
      </c>
      <c r="C51" s="825">
        <f t="shared" si="14"/>
        <v>0</v>
      </c>
      <c r="D51" s="825">
        <f t="shared" si="15"/>
        <v>0</v>
      </c>
      <c r="E51" s="825">
        <f t="shared" si="16"/>
        <v>0</v>
      </c>
      <c r="F51" s="826">
        <f t="shared" si="17"/>
        <v>0</v>
      </c>
      <c r="G51" s="826">
        <f t="shared" si="18"/>
        <v>0</v>
      </c>
      <c r="H51" s="826">
        <f t="shared" si="19"/>
        <v>0</v>
      </c>
      <c r="I51" s="826">
        <f t="shared" si="20"/>
        <v>0</v>
      </c>
      <c r="J51" s="826">
        <f t="shared" si="21"/>
        <v>0</v>
      </c>
      <c r="K51" s="826">
        <f t="shared" si="22"/>
        <v>0</v>
      </c>
      <c r="L51" s="826">
        <f t="shared" si="23"/>
        <v>0</v>
      </c>
      <c r="M51" s="826">
        <f t="shared" si="24"/>
        <v>0</v>
      </c>
      <c r="N51" s="826">
        <f t="shared" si="25"/>
        <v>0</v>
      </c>
      <c r="O51" s="826">
        <f t="shared" si="25"/>
        <v>0</v>
      </c>
      <c r="P51" s="826">
        <f t="shared" si="2"/>
        <v>0</v>
      </c>
      <c r="Q51" s="826">
        <f t="shared" si="3"/>
        <v>0</v>
      </c>
      <c r="R51" s="826">
        <f t="shared" si="4"/>
        <v>0</v>
      </c>
      <c r="S51" s="826">
        <f t="shared" si="5"/>
        <v>0</v>
      </c>
      <c r="T51" s="826">
        <f t="shared" si="6"/>
        <v>0</v>
      </c>
      <c r="U51" s="826">
        <f t="shared" si="7"/>
        <v>0</v>
      </c>
      <c r="V51" s="826">
        <f t="shared" si="8"/>
        <v>0</v>
      </c>
      <c r="W51" s="826">
        <f t="shared" si="26"/>
        <v>0</v>
      </c>
      <c r="X51" s="826">
        <f t="shared" si="27"/>
        <v>0</v>
      </c>
      <c r="Y51" s="826">
        <f t="shared" si="28"/>
        <v>0</v>
      </c>
      <c r="Z51" s="826">
        <f t="shared" si="29"/>
        <v>0</v>
      </c>
      <c r="AA51" s="826">
        <f t="shared" si="30"/>
        <v>0</v>
      </c>
      <c r="AB51" s="826">
        <f t="shared" si="31"/>
        <v>0</v>
      </c>
      <c r="AC51" s="826">
        <f t="shared" si="32"/>
        <v>0</v>
      </c>
      <c r="AD51" s="826">
        <f t="shared" si="33"/>
        <v>0</v>
      </c>
      <c r="AE51" s="826">
        <f t="shared" si="34"/>
        <v>0</v>
      </c>
      <c r="AF51" s="826">
        <f t="shared" si="35"/>
        <v>0</v>
      </c>
      <c r="AG51" s="826">
        <f t="shared" si="36"/>
        <v>0</v>
      </c>
      <c r="AH51" s="438">
        <f t="shared" si="37"/>
        <v>0</v>
      </c>
      <c r="AI51" s="3">
        <f>'t1'!M51</f>
        <v>0</v>
      </c>
      <c r="AO51" s="195"/>
      <c r="AP51" s="195"/>
      <c r="AQ51" s="195"/>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438">
        <f t="shared" si="38"/>
        <v>0</v>
      </c>
      <c r="BU51" s="3">
        <f>'t1'!AR51</f>
        <v>0</v>
      </c>
      <c r="CC51" s="1260" t="s">
        <v>1206</v>
      </c>
    </row>
    <row r="52" spans="1:81" ht="13.5" customHeight="1" x14ac:dyDescent="0.2">
      <c r="A52" s="144" t="str">
        <f>'t1'!A52</f>
        <v>FISICI CON INC. DI STRUTTURA COMPLESSA (RAPP. ESCLUSIVO)</v>
      </c>
      <c r="B52" s="206" t="str">
        <f>'t1'!B52</f>
        <v>SD0E42</v>
      </c>
      <c r="C52" s="825">
        <f t="shared" si="14"/>
        <v>0</v>
      </c>
      <c r="D52" s="825">
        <f t="shared" si="15"/>
        <v>0</v>
      </c>
      <c r="E52" s="825">
        <f t="shared" si="16"/>
        <v>0</v>
      </c>
      <c r="F52" s="826">
        <f t="shared" si="17"/>
        <v>0</v>
      </c>
      <c r="G52" s="826">
        <f t="shared" si="18"/>
        <v>0</v>
      </c>
      <c r="H52" s="826">
        <f t="shared" si="19"/>
        <v>0</v>
      </c>
      <c r="I52" s="826">
        <f t="shared" si="20"/>
        <v>0</v>
      </c>
      <c r="J52" s="826">
        <f t="shared" si="21"/>
        <v>0</v>
      </c>
      <c r="K52" s="826">
        <f t="shared" si="22"/>
        <v>0</v>
      </c>
      <c r="L52" s="826">
        <f t="shared" si="23"/>
        <v>0</v>
      </c>
      <c r="M52" s="826">
        <f t="shared" si="24"/>
        <v>0</v>
      </c>
      <c r="N52" s="826">
        <f t="shared" si="25"/>
        <v>0</v>
      </c>
      <c r="O52" s="826">
        <f t="shared" si="25"/>
        <v>0</v>
      </c>
      <c r="P52" s="826">
        <f t="shared" si="2"/>
        <v>0</v>
      </c>
      <c r="Q52" s="826">
        <f t="shared" si="3"/>
        <v>0</v>
      </c>
      <c r="R52" s="826">
        <f t="shared" si="4"/>
        <v>0</v>
      </c>
      <c r="S52" s="826">
        <f t="shared" si="5"/>
        <v>0</v>
      </c>
      <c r="T52" s="826">
        <f t="shared" si="6"/>
        <v>0</v>
      </c>
      <c r="U52" s="826">
        <f t="shared" si="7"/>
        <v>0</v>
      </c>
      <c r="V52" s="826">
        <f t="shared" si="8"/>
        <v>0</v>
      </c>
      <c r="W52" s="826">
        <f t="shared" si="26"/>
        <v>0</v>
      </c>
      <c r="X52" s="826">
        <f t="shared" si="27"/>
        <v>0</v>
      </c>
      <c r="Y52" s="826">
        <f t="shared" si="28"/>
        <v>0</v>
      </c>
      <c r="Z52" s="826">
        <f t="shared" si="29"/>
        <v>0</v>
      </c>
      <c r="AA52" s="826">
        <f t="shared" si="30"/>
        <v>0</v>
      </c>
      <c r="AB52" s="826">
        <f t="shared" si="31"/>
        <v>0</v>
      </c>
      <c r="AC52" s="826">
        <f t="shared" si="32"/>
        <v>0</v>
      </c>
      <c r="AD52" s="826">
        <f t="shared" si="33"/>
        <v>0</v>
      </c>
      <c r="AE52" s="826">
        <f t="shared" si="34"/>
        <v>0</v>
      </c>
      <c r="AF52" s="826">
        <f t="shared" si="35"/>
        <v>0</v>
      </c>
      <c r="AG52" s="826">
        <f t="shared" si="36"/>
        <v>0</v>
      </c>
      <c r="AH52" s="438">
        <f t="shared" si="37"/>
        <v>0</v>
      </c>
      <c r="AI52" s="3">
        <f>'t1'!M52</f>
        <v>0</v>
      </c>
      <c r="AO52" s="195"/>
      <c r="AP52" s="195"/>
      <c r="AQ52" s="195"/>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438">
        <f t="shared" si="38"/>
        <v>0</v>
      </c>
      <c r="BU52" s="3">
        <f>'t1'!AR52</f>
        <v>0</v>
      </c>
      <c r="CC52" s="1260" t="s">
        <v>1206</v>
      </c>
    </row>
    <row r="53" spans="1:81" ht="13.5" customHeight="1" x14ac:dyDescent="0.2">
      <c r="A53" s="144" t="str">
        <f>'t1'!A53</f>
        <v>FISICI CON INC. DI STRUTTURA COMPLESSA (RAPP. NON ESCL.)</v>
      </c>
      <c r="B53" s="206" t="str">
        <f>'t1'!B53</f>
        <v>SD0N42</v>
      </c>
      <c r="C53" s="825">
        <f t="shared" si="14"/>
        <v>0</v>
      </c>
      <c r="D53" s="825">
        <f t="shared" si="15"/>
        <v>0</v>
      </c>
      <c r="E53" s="825">
        <f t="shared" si="16"/>
        <v>0</v>
      </c>
      <c r="F53" s="826">
        <f t="shared" si="17"/>
        <v>0</v>
      </c>
      <c r="G53" s="826">
        <f t="shared" si="18"/>
        <v>0</v>
      </c>
      <c r="H53" s="826">
        <f t="shared" si="19"/>
        <v>0</v>
      </c>
      <c r="I53" s="826">
        <f t="shared" si="20"/>
        <v>0</v>
      </c>
      <c r="J53" s="826">
        <f t="shared" si="21"/>
        <v>0</v>
      </c>
      <c r="K53" s="826">
        <f t="shared" si="22"/>
        <v>0</v>
      </c>
      <c r="L53" s="826">
        <f t="shared" si="23"/>
        <v>0</v>
      </c>
      <c r="M53" s="826">
        <f t="shared" si="24"/>
        <v>0</v>
      </c>
      <c r="N53" s="826">
        <f t="shared" si="25"/>
        <v>0</v>
      </c>
      <c r="O53" s="826">
        <f t="shared" si="25"/>
        <v>0</v>
      </c>
      <c r="P53" s="826">
        <f t="shared" si="2"/>
        <v>0</v>
      </c>
      <c r="Q53" s="826">
        <f t="shared" si="3"/>
        <v>0</v>
      </c>
      <c r="R53" s="826">
        <f t="shared" si="4"/>
        <v>0</v>
      </c>
      <c r="S53" s="826">
        <f t="shared" si="5"/>
        <v>0</v>
      </c>
      <c r="T53" s="826">
        <f t="shared" si="6"/>
        <v>0</v>
      </c>
      <c r="U53" s="826">
        <f t="shared" si="7"/>
        <v>0</v>
      </c>
      <c r="V53" s="826">
        <f t="shared" si="8"/>
        <v>0</v>
      </c>
      <c r="W53" s="826">
        <f t="shared" si="26"/>
        <v>0</v>
      </c>
      <c r="X53" s="826">
        <f t="shared" si="27"/>
        <v>0</v>
      </c>
      <c r="Y53" s="826">
        <f t="shared" si="28"/>
        <v>0</v>
      </c>
      <c r="Z53" s="826">
        <f t="shared" si="29"/>
        <v>0</v>
      </c>
      <c r="AA53" s="826">
        <f t="shared" si="30"/>
        <v>0</v>
      </c>
      <c r="AB53" s="826">
        <f t="shared" si="31"/>
        <v>0</v>
      </c>
      <c r="AC53" s="826">
        <f t="shared" si="32"/>
        <v>0</v>
      </c>
      <c r="AD53" s="826">
        <f t="shared" si="33"/>
        <v>0</v>
      </c>
      <c r="AE53" s="826">
        <f t="shared" si="34"/>
        <v>0</v>
      </c>
      <c r="AF53" s="826">
        <f t="shared" si="35"/>
        <v>0</v>
      </c>
      <c r="AG53" s="826">
        <f t="shared" si="36"/>
        <v>0</v>
      </c>
      <c r="AH53" s="438">
        <f t="shared" si="37"/>
        <v>0</v>
      </c>
      <c r="AI53" s="3">
        <f>'t1'!M53</f>
        <v>0</v>
      </c>
      <c r="AO53" s="195"/>
      <c r="AP53" s="195"/>
      <c r="AQ53" s="195"/>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438">
        <f t="shared" si="38"/>
        <v>0</v>
      </c>
      <c r="BU53" s="3">
        <f>'t1'!AR53</f>
        <v>0</v>
      </c>
      <c r="CC53" s="1260" t="s">
        <v>1206</v>
      </c>
    </row>
    <row r="54" spans="1:81" ht="13.5" customHeight="1" x14ac:dyDescent="0.2">
      <c r="A54" s="144" t="str">
        <f>'t1'!A54</f>
        <v>FISICI CON INC. DI STRUTTURA SEMPLICE (RAPP. ESCLUSIVO)</v>
      </c>
      <c r="B54" s="206" t="str">
        <f>'t1'!B54</f>
        <v>SD0E41</v>
      </c>
      <c r="C54" s="825">
        <f t="shared" si="14"/>
        <v>0</v>
      </c>
      <c r="D54" s="825">
        <f t="shared" si="15"/>
        <v>0</v>
      </c>
      <c r="E54" s="825">
        <f t="shared" si="16"/>
        <v>0</v>
      </c>
      <c r="F54" s="826">
        <f t="shared" si="17"/>
        <v>0</v>
      </c>
      <c r="G54" s="826">
        <f t="shared" si="18"/>
        <v>0</v>
      </c>
      <c r="H54" s="826">
        <f t="shared" si="19"/>
        <v>0</v>
      </c>
      <c r="I54" s="826">
        <f t="shared" si="20"/>
        <v>0</v>
      </c>
      <c r="J54" s="826">
        <f t="shared" si="21"/>
        <v>0</v>
      </c>
      <c r="K54" s="826">
        <f t="shared" si="22"/>
        <v>0</v>
      </c>
      <c r="L54" s="826">
        <f t="shared" si="23"/>
        <v>0</v>
      </c>
      <c r="M54" s="826">
        <f t="shared" si="24"/>
        <v>0</v>
      </c>
      <c r="N54" s="826">
        <f t="shared" si="25"/>
        <v>0</v>
      </c>
      <c r="O54" s="826">
        <f t="shared" si="25"/>
        <v>0</v>
      </c>
      <c r="P54" s="826">
        <f t="shared" si="2"/>
        <v>0</v>
      </c>
      <c r="Q54" s="826">
        <f t="shared" si="3"/>
        <v>0</v>
      </c>
      <c r="R54" s="826">
        <f t="shared" si="4"/>
        <v>0</v>
      </c>
      <c r="S54" s="826">
        <f t="shared" si="5"/>
        <v>0</v>
      </c>
      <c r="T54" s="826">
        <f t="shared" si="6"/>
        <v>0</v>
      </c>
      <c r="U54" s="826">
        <f t="shared" si="7"/>
        <v>0</v>
      </c>
      <c r="V54" s="826">
        <f t="shared" si="8"/>
        <v>0</v>
      </c>
      <c r="W54" s="826">
        <f t="shared" si="26"/>
        <v>0</v>
      </c>
      <c r="X54" s="826">
        <f t="shared" si="27"/>
        <v>0</v>
      </c>
      <c r="Y54" s="826">
        <f t="shared" si="28"/>
        <v>0</v>
      </c>
      <c r="Z54" s="826">
        <f t="shared" si="29"/>
        <v>0</v>
      </c>
      <c r="AA54" s="826">
        <f t="shared" si="30"/>
        <v>0</v>
      </c>
      <c r="AB54" s="826">
        <f t="shared" si="31"/>
        <v>0</v>
      </c>
      <c r="AC54" s="826">
        <f t="shared" si="32"/>
        <v>0</v>
      </c>
      <c r="AD54" s="826">
        <f t="shared" si="33"/>
        <v>0</v>
      </c>
      <c r="AE54" s="826">
        <f t="shared" si="34"/>
        <v>0</v>
      </c>
      <c r="AF54" s="826">
        <f t="shared" si="35"/>
        <v>0</v>
      </c>
      <c r="AG54" s="826">
        <f t="shared" si="36"/>
        <v>0</v>
      </c>
      <c r="AH54" s="438">
        <f t="shared" si="37"/>
        <v>0</v>
      </c>
      <c r="AI54" s="3">
        <f>'t1'!M54</f>
        <v>0</v>
      </c>
      <c r="AO54" s="195"/>
      <c r="AP54" s="195"/>
      <c r="AQ54" s="195"/>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438">
        <f t="shared" si="38"/>
        <v>0</v>
      </c>
      <c r="BU54" s="3">
        <f>'t1'!AR54</f>
        <v>0</v>
      </c>
      <c r="CC54" s="1260" t="s">
        <v>1206</v>
      </c>
    </row>
    <row r="55" spans="1:81" ht="13.5" customHeight="1" x14ac:dyDescent="0.2">
      <c r="A55" s="144" t="str">
        <f>'t1'!A55</f>
        <v>FISICI CON INC. DI STRUTTURA SEMPLICE (RAPP. NON ESCL.)</v>
      </c>
      <c r="B55" s="206" t="str">
        <f>'t1'!B55</f>
        <v>SD0N41</v>
      </c>
      <c r="C55" s="825">
        <f t="shared" si="14"/>
        <v>0</v>
      </c>
      <c r="D55" s="825">
        <f t="shared" si="15"/>
        <v>0</v>
      </c>
      <c r="E55" s="825">
        <f t="shared" si="16"/>
        <v>0</v>
      </c>
      <c r="F55" s="826">
        <f t="shared" si="17"/>
        <v>0</v>
      </c>
      <c r="G55" s="826">
        <f t="shared" si="18"/>
        <v>0</v>
      </c>
      <c r="H55" s="826">
        <f t="shared" si="19"/>
        <v>0</v>
      </c>
      <c r="I55" s="826">
        <f t="shared" si="20"/>
        <v>0</v>
      </c>
      <c r="J55" s="826">
        <f t="shared" si="21"/>
        <v>0</v>
      </c>
      <c r="K55" s="826">
        <f t="shared" si="22"/>
        <v>0</v>
      </c>
      <c r="L55" s="826">
        <f t="shared" si="23"/>
        <v>0</v>
      </c>
      <c r="M55" s="826">
        <f t="shared" si="24"/>
        <v>0</v>
      </c>
      <c r="N55" s="826">
        <f t="shared" si="25"/>
        <v>0</v>
      </c>
      <c r="O55" s="826">
        <f t="shared" si="25"/>
        <v>0</v>
      </c>
      <c r="P55" s="826">
        <f t="shared" si="2"/>
        <v>0</v>
      </c>
      <c r="Q55" s="826">
        <f t="shared" si="3"/>
        <v>0</v>
      </c>
      <c r="R55" s="826">
        <f t="shared" si="4"/>
        <v>0</v>
      </c>
      <c r="S55" s="826">
        <f t="shared" si="5"/>
        <v>0</v>
      </c>
      <c r="T55" s="826">
        <f t="shared" si="6"/>
        <v>0</v>
      </c>
      <c r="U55" s="826">
        <f t="shared" si="7"/>
        <v>0</v>
      </c>
      <c r="V55" s="826">
        <f t="shared" si="8"/>
        <v>0</v>
      </c>
      <c r="W55" s="826">
        <f t="shared" si="26"/>
        <v>0</v>
      </c>
      <c r="X55" s="826">
        <f t="shared" si="27"/>
        <v>0</v>
      </c>
      <c r="Y55" s="826">
        <f t="shared" si="28"/>
        <v>0</v>
      </c>
      <c r="Z55" s="826">
        <f t="shared" si="29"/>
        <v>0</v>
      </c>
      <c r="AA55" s="826">
        <f t="shared" si="30"/>
        <v>0</v>
      </c>
      <c r="AB55" s="826">
        <f t="shared" si="31"/>
        <v>0</v>
      </c>
      <c r="AC55" s="826">
        <f t="shared" si="32"/>
        <v>0</v>
      </c>
      <c r="AD55" s="826">
        <f t="shared" si="33"/>
        <v>0</v>
      </c>
      <c r="AE55" s="826">
        <f t="shared" si="34"/>
        <v>0</v>
      </c>
      <c r="AF55" s="826">
        <f t="shared" si="35"/>
        <v>0</v>
      </c>
      <c r="AG55" s="826">
        <f t="shared" si="36"/>
        <v>0</v>
      </c>
      <c r="AH55" s="438">
        <f t="shared" si="37"/>
        <v>0</v>
      </c>
      <c r="AI55" s="3">
        <f>'t1'!M55</f>
        <v>0</v>
      </c>
      <c r="AO55" s="195"/>
      <c r="AP55" s="195"/>
      <c r="AQ55" s="195"/>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438">
        <f t="shared" si="38"/>
        <v>0</v>
      </c>
      <c r="BU55" s="3">
        <f>'t1'!AR55</f>
        <v>0</v>
      </c>
      <c r="CC55" s="1260" t="s">
        <v>1206</v>
      </c>
    </row>
    <row r="56" spans="1:81" ht="13.5" customHeight="1" x14ac:dyDescent="0.2">
      <c r="A56" s="144" t="str">
        <f>'t1'!A56</f>
        <v>FISICI CON ALTRI INCAR. PROF.LI (RAPP. ESCLUSIVO)</v>
      </c>
      <c r="B56" s="206" t="str">
        <f>'t1'!B56</f>
        <v>SD0A41</v>
      </c>
      <c r="C56" s="825">
        <f t="shared" si="14"/>
        <v>0</v>
      </c>
      <c r="D56" s="825">
        <f t="shared" si="15"/>
        <v>0</v>
      </c>
      <c r="E56" s="825">
        <f t="shared" si="16"/>
        <v>0</v>
      </c>
      <c r="F56" s="826">
        <f t="shared" si="17"/>
        <v>0</v>
      </c>
      <c r="G56" s="826">
        <f t="shared" si="18"/>
        <v>0</v>
      </c>
      <c r="H56" s="826">
        <f t="shared" si="19"/>
        <v>0</v>
      </c>
      <c r="I56" s="826">
        <f t="shared" si="20"/>
        <v>0</v>
      </c>
      <c r="J56" s="826">
        <f t="shared" si="21"/>
        <v>0</v>
      </c>
      <c r="K56" s="826">
        <f t="shared" si="22"/>
        <v>0</v>
      </c>
      <c r="L56" s="826">
        <f t="shared" si="23"/>
        <v>0</v>
      </c>
      <c r="M56" s="826">
        <f t="shared" si="24"/>
        <v>0</v>
      </c>
      <c r="N56" s="826">
        <f t="shared" si="25"/>
        <v>0</v>
      </c>
      <c r="O56" s="826">
        <f t="shared" si="25"/>
        <v>0</v>
      </c>
      <c r="P56" s="826">
        <f t="shared" si="2"/>
        <v>0</v>
      </c>
      <c r="Q56" s="826">
        <f t="shared" si="3"/>
        <v>0</v>
      </c>
      <c r="R56" s="826">
        <f t="shared" si="4"/>
        <v>0</v>
      </c>
      <c r="S56" s="826">
        <f t="shared" si="5"/>
        <v>0</v>
      </c>
      <c r="T56" s="826">
        <f t="shared" si="6"/>
        <v>0</v>
      </c>
      <c r="U56" s="826">
        <f t="shared" si="7"/>
        <v>0</v>
      </c>
      <c r="V56" s="826">
        <f t="shared" si="8"/>
        <v>0</v>
      </c>
      <c r="W56" s="826">
        <f t="shared" si="26"/>
        <v>0</v>
      </c>
      <c r="X56" s="826">
        <f t="shared" si="27"/>
        <v>0</v>
      </c>
      <c r="Y56" s="826">
        <f t="shared" si="28"/>
        <v>0</v>
      </c>
      <c r="Z56" s="826">
        <f t="shared" si="29"/>
        <v>0</v>
      </c>
      <c r="AA56" s="826">
        <f t="shared" si="30"/>
        <v>0</v>
      </c>
      <c r="AB56" s="826">
        <f t="shared" si="31"/>
        <v>0</v>
      </c>
      <c r="AC56" s="826">
        <f t="shared" si="32"/>
        <v>0</v>
      </c>
      <c r="AD56" s="826">
        <f t="shared" si="33"/>
        <v>0</v>
      </c>
      <c r="AE56" s="826">
        <f t="shared" si="34"/>
        <v>0</v>
      </c>
      <c r="AF56" s="826">
        <f t="shared" si="35"/>
        <v>0</v>
      </c>
      <c r="AG56" s="826">
        <f t="shared" si="36"/>
        <v>0</v>
      </c>
      <c r="AH56" s="438">
        <f t="shared" si="37"/>
        <v>0</v>
      </c>
      <c r="AI56" s="3">
        <f>'t1'!M56</f>
        <v>0</v>
      </c>
      <c r="AO56" s="195"/>
      <c r="AP56" s="195"/>
      <c r="AQ56" s="195"/>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438">
        <f t="shared" si="38"/>
        <v>0</v>
      </c>
      <c r="BU56" s="3">
        <f>'t1'!AR56</f>
        <v>0</v>
      </c>
      <c r="CC56" s="1260" t="s">
        <v>1206</v>
      </c>
    </row>
    <row r="57" spans="1:81" ht="13.5" customHeight="1" x14ac:dyDescent="0.2">
      <c r="A57" s="144" t="str">
        <f>'t1'!A57</f>
        <v>FISICI CON ALTRI INCAR. PROF.LI (RAPP. NON ESCL.)</v>
      </c>
      <c r="B57" s="206" t="str">
        <f>'t1'!B57</f>
        <v>SD0040</v>
      </c>
      <c r="C57" s="825">
        <f t="shared" si="14"/>
        <v>0</v>
      </c>
      <c r="D57" s="825">
        <f t="shared" si="15"/>
        <v>0</v>
      </c>
      <c r="E57" s="825">
        <f t="shared" si="16"/>
        <v>0</v>
      </c>
      <c r="F57" s="826">
        <f t="shared" si="17"/>
        <v>0</v>
      </c>
      <c r="G57" s="826">
        <f t="shared" si="18"/>
        <v>0</v>
      </c>
      <c r="H57" s="826">
        <f t="shared" si="19"/>
        <v>0</v>
      </c>
      <c r="I57" s="826">
        <f t="shared" si="20"/>
        <v>0</v>
      </c>
      <c r="J57" s="826">
        <f t="shared" si="21"/>
        <v>0</v>
      </c>
      <c r="K57" s="826">
        <f t="shared" si="22"/>
        <v>0</v>
      </c>
      <c r="L57" s="826">
        <f t="shared" si="23"/>
        <v>0</v>
      </c>
      <c r="M57" s="826">
        <f t="shared" si="24"/>
        <v>0</v>
      </c>
      <c r="N57" s="826">
        <f t="shared" si="25"/>
        <v>0</v>
      </c>
      <c r="O57" s="826">
        <f t="shared" si="25"/>
        <v>0</v>
      </c>
      <c r="P57" s="826">
        <f t="shared" si="2"/>
        <v>0</v>
      </c>
      <c r="Q57" s="826">
        <f t="shared" si="3"/>
        <v>0</v>
      </c>
      <c r="R57" s="826">
        <f t="shared" si="4"/>
        <v>0</v>
      </c>
      <c r="S57" s="826">
        <f t="shared" si="5"/>
        <v>0</v>
      </c>
      <c r="T57" s="826">
        <f t="shared" si="6"/>
        <v>0</v>
      </c>
      <c r="U57" s="826">
        <f t="shared" si="7"/>
        <v>0</v>
      </c>
      <c r="V57" s="826">
        <f t="shared" si="8"/>
        <v>0</v>
      </c>
      <c r="W57" s="826">
        <f t="shared" si="26"/>
        <v>0</v>
      </c>
      <c r="X57" s="826">
        <f t="shared" si="27"/>
        <v>0</v>
      </c>
      <c r="Y57" s="826">
        <f t="shared" si="28"/>
        <v>0</v>
      </c>
      <c r="Z57" s="826">
        <f t="shared" si="29"/>
        <v>0</v>
      </c>
      <c r="AA57" s="826">
        <f t="shared" si="30"/>
        <v>0</v>
      </c>
      <c r="AB57" s="826">
        <f t="shared" si="31"/>
        <v>0</v>
      </c>
      <c r="AC57" s="826">
        <f t="shared" si="32"/>
        <v>0</v>
      </c>
      <c r="AD57" s="826">
        <f t="shared" si="33"/>
        <v>0</v>
      </c>
      <c r="AE57" s="826">
        <f t="shared" si="34"/>
        <v>0</v>
      </c>
      <c r="AF57" s="826">
        <f t="shared" si="35"/>
        <v>0</v>
      </c>
      <c r="AG57" s="826">
        <f t="shared" si="36"/>
        <v>0</v>
      </c>
      <c r="AH57" s="438">
        <f t="shared" si="37"/>
        <v>0</v>
      </c>
      <c r="AI57" s="3">
        <f>'t1'!M57</f>
        <v>0</v>
      </c>
      <c r="AO57" s="195"/>
      <c r="AP57" s="195"/>
      <c r="AQ57" s="195"/>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438">
        <f t="shared" si="38"/>
        <v>0</v>
      </c>
      <c r="BU57" s="3">
        <f>'t1'!AR57</f>
        <v>0</v>
      </c>
      <c r="CC57" s="1260" t="s">
        <v>1206</v>
      </c>
    </row>
    <row r="58" spans="1:81" ht="13.5" customHeight="1" x14ac:dyDescent="0.2">
      <c r="A58" s="144" t="str">
        <f>'t1'!A58</f>
        <v>FISICI A T. DETERMINATO (ART. 15-SEPTIES D.LGS. 502/92)</v>
      </c>
      <c r="B58" s="206" t="str">
        <f>'t1'!B58</f>
        <v>SD0603</v>
      </c>
      <c r="C58" s="825">
        <f t="shared" si="14"/>
        <v>0</v>
      </c>
      <c r="D58" s="825">
        <f t="shared" si="15"/>
        <v>0</v>
      </c>
      <c r="E58" s="825">
        <f t="shared" si="16"/>
        <v>0</v>
      </c>
      <c r="F58" s="826">
        <f t="shared" si="17"/>
        <v>0</v>
      </c>
      <c r="G58" s="826">
        <f t="shared" si="18"/>
        <v>0</v>
      </c>
      <c r="H58" s="826">
        <f t="shared" si="19"/>
        <v>0</v>
      </c>
      <c r="I58" s="826">
        <f t="shared" si="20"/>
        <v>0</v>
      </c>
      <c r="J58" s="826">
        <f t="shared" si="21"/>
        <v>0</v>
      </c>
      <c r="K58" s="826">
        <f t="shared" si="22"/>
        <v>0</v>
      </c>
      <c r="L58" s="826">
        <f t="shared" si="23"/>
        <v>0</v>
      </c>
      <c r="M58" s="826">
        <f t="shared" si="24"/>
        <v>0</v>
      </c>
      <c r="N58" s="826">
        <f t="shared" si="25"/>
        <v>0</v>
      </c>
      <c r="O58" s="826">
        <f t="shared" si="25"/>
        <v>0</v>
      </c>
      <c r="P58" s="826">
        <f t="shared" si="2"/>
        <v>0</v>
      </c>
      <c r="Q58" s="826">
        <f t="shared" si="3"/>
        <v>0</v>
      </c>
      <c r="R58" s="826">
        <f t="shared" si="4"/>
        <v>0</v>
      </c>
      <c r="S58" s="826">
        <f t="shared" si="5"/>
        <v>0</v>
      </c>
      <c r="T58" s="826">
        <f t="shared" si="6"/>
        <v>0</v>
      </c>
      <c r="U58" s="826">
        <f t="shared" si="7"/>
        <v>0</v>
      </c>
      <c r="V58" s="826">
        <f t="shared" si="8"/>
        <v>0</v>
      </c>
      <c r="W58" s="826">
        <f t="shared" si="26"/>
        <v>0</v>
      </c>
      <c r="X58" s="826">
        <f t="shared" si="27"/>
        <v>0</v>
      </c>
      <c r="Y58" s="826">
        <f t="shared" si="28"/>
        <v>0</v>
      </c>
      <c r="Z58" s="826">
        <f t="shared" si="29"/>
        <v>0</v>
      </c>
      <c r="AA58" s="826">
        <f t="shared" si="30"/>
        <v>0</v>
      </c>
      <c r="AB58" s="826">
        <f t="shared" si="31"/>
        <v>0</v>
      </c>
      <c r="AC58" s="826">
        <f t="shared" si="32"/>
        <v>0</v>
      </c>
      <c r="AD58" s="826">
        <f t="shared" si="33"/>
        <v>0</v>
      </c>
      <c r="AE58" s="826">
        <f t="shared" si="34"/>
        <v>0</v>
      </c>
      <c r="AF58" s="826">
        <f t="shared" si="35"/>
        <v>0</v>
      </c>
      <c r="AG58" s="826">
        <f t="shared" si="36"/>
        <v>0</v>
      </c>
      <c r="AH58" s="438">
        <f t="shared" si="37"/>
        <v>0</v>
      </c>
      <c r="AI58" s="3">
        <f>'t1'!M58</f>
        <v>0</v>
      </c>
      <c r="AO58" s="195"/>
      <c r="AP58" s="195"/>
      <c r="AQ58" s="195"/>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438">
        <f t="shared" si="38"/>
        <v>0</v>
      </c>
      <c r="BU58" s="3">
        <f>'t1'!AR58</f>
        <v>0</v>
      </c>
      <c r="CC58" s="1260" t="s">
        <v>1206</v>
      </c>
    </row>
    <row r="59" spans="1:81" ht="13.5" customHeight="1" x14ac:dyDescent="0.2">
      <c r="A59" s="144" t="str">
        <f>'t1'!A59</f>
        <v>PSICOLOGI CON INC. DI STRUTTURA COMPLESSA (RAPP. ESCLUSIVO)</v>
      </c>
      <c r="B59" s="206" t="str">
        <f>'t1'!B59</f>
        <v>SD0E66</v>
      </c>
      <c r="C59" s="825">
        <f t="shared" si="14"/>
        <v>0</v>
      </c>
      <c r="D59" s="825">
        <f t="shared" si="15"/>
        <v>0</v>
      </c>
      <c r="E59" s="825">
        <f t="shared" si="16"/>
        <v>0</v>
      </c>
      <c r="F59" s="826">
        <f t="shared" si="17"/>
        <v>0</v>
      </c>
      <c r="G59" s="826">
        <f t="shared" si="18"/>
        <v>0</v>
      </c>
      <c r="H59" s="826">
        <f t="shared" si="19"/>
        <v>0</v>
      </c>
      <c r="I59" s="826">
        <f t="shared" si="20"/>
        <v>0</v>
      </c>
      <c r="J59" s="826">
        <f t="shared" si="21"/>
        <v>0</v>
      </c>
      <c r="K59" s="826">
        <f t="shared" si="22"/>
        <v>0</v>
      </c>
      <c r="L59" s="826">
        <f t="shared" si="23"/>
        <v>0</v>
      </c>
      <c r="M59" s="826">
        <f t="shared" si="24"/>
        <v>0</v>
      </c>
      <c r="N59" s="826">
        <f t="shared" si="25"/>
        <v>0</v>
      </c>
      <c r="O59" s="826">
        <f t="shared" si="25"/>
        <v>0</v>
      </c>
      <c r="P59" s="826">
        <f t="shared" si="2"/>
        <v>0</v>
      </c>
      <c r="Q59" s="826">
        <f t="shared" si="3"/>
        <v>0</v>
      </c>
      <c r="R59" s="826">
        <f t="shared" si="4"/>
        <v>0</v>
      </c>
      <c r="S59" s="826">
        <f t="shared" si="5"/>
        <v>0</v>
      </c>
      <c r="T59" s="826">
        <f t="shared" si="6"/>
        <v>0</v>
      </c>
      <c r="U59" s="826">
        <f t="shared" si="7"/>
        <v>0</v>
      </c>
      <c r="V59" s="826">
        <f t="shared" si="8"/>
        <v>0</v>
      </c>
      <c r="W59" s="826">
        <f t="shared" si="26"/>
        <v>0</v>
      </c>
      <c r="X59" s="826">
        <f t="shared" si="27"/>
        <v>0</v>
      </c>
      <c r="Y59" s="826">
        <f t="shared" si="28"/>
        <v>0</v>
      </c>
      <c r="Z59" s="826">
        <f t="shared" si="29"/>
        <v>0</v>
      </c>
      <c r="AA59" s="826">
        <f t="shared" si="30"/>
        <v>0</v>
      </c>
      <c r="AB59" s="826">
        <f t="shared" si="31"/>
        <v>0</v>
      </c>
      <c r="AC59" s="826">
        <f t="shared" si="32"/>
        <v>0</v>
      </c>
      <c r="AD59" s="826">
        <f t="shared" si="33"/>
        <v>0</v>
      </c>
      <c r="AE59" s="826">
        <f t="shared" si="34"/>
        <v>0</v>
      </c>
      <c r="AF59" s="826">
        <f t="shared" si="35"/>
        <v>0</v>
      </c>
      <c r="AG59" s="826">
        <f t="shared" si="36"/>
        <v>0</v>
      </c>
      <c r="AH59" s="438">
        <f t="shared" si="37"/>
        <v>0</v>
      </c>
      <c r="AI59" s="3">
        <f>'t1'!M59</f>
        <v>0</v>
      </c>
      <c r="AO59" s="195"/>
      <c r="AP59" s="195"/>
      <c r="AQ59" s="195"/>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438">
        <f t="shared" si="38"/>
        <v>0</v>
      </c>
      <c r="BU59" s="3">
        <f>'t1'!AR59</f>
        <v>0</v>
      </c>
      <c r="CC59" s="1260" t="s">
        <v>1206</v>
      </c>
    </row>
    <row r="60" spans="1:81" ht="13.5" customHeight="1" x14ac:dyDescent="0.2">
      <c r="A60" s="144" t="str">
        <f>'t1'!A60</f>
        <v>PSICOLOGI CON INC. DI STRUTTURA COMPLESSA (RAPP. NON ESCL.)</v>
      </c>
      <c r="B60" s="206" t="str">
        <f>'t1'!B60</f>
        <v>SD0N66</v>
      </c>
      <c r="C60" s="825">
        <f t="shared" si="14"/>
        <v>0</v>
      </c>
      <c r="D60" s="825">
        <f t="shared" si="15"/>
        <v>0</v>
      </c>
      <c r="E60" s="825">
        <f t="shared" si="16"/>
        <v>0</v>
      </c>
      <c r="F60" s="826">
        <f t="shared" si="17"/>
        <v>0</v>
      </c>
      <c r="G60" s="826">
        <f t="shared" si="18"/>
        <v>0</v>
      </c>
      <c r="H60" s="826">
        <f t="shared" si="19"/>
        <v>0</v>
      </c>
      <c r="I60" s="826">
        <f t="shared" si="20"/>
        <v>0</v>
      </c>
      <c r="J60" s="826">
        <f t="shared" si="21"/>
        <v>0</v>
      </c>
      <c r="K60" s="826">
        <f t="shared" si="22"/>
        <v>0</v>
      </c>
      <c r="L60" s="826">
        <f t="shared" si="23"/>
        <v>0</v>
      </c>
      <c r="M60" s="826">
        <f t="shared" si="24"/>
        <v>0</v>
      </c>
      <c r="N60" s="826">
        <f t="shared" si="25"/>
        <v>0</v>
      </c>
      <c r="O60" s="826">
        <f t="shared" si="25"/>
        <v>0</v>
      </c>
      <c r="P60" s="826">
        <f t="shared" si="2"/>
        <v>0</v>
      </c>
      <c r="Q60" s="826">
        <f t="shared" si="3"/>
        <v>0</v>
      </c>
      <c r="R60" s="826">
        <f t="shared" si="4"/>
        <v>0</v>
      </c>
      <c r="S60" s="826">
        <f t="shared" si="5"/>
        <v>0</v>
      </c>
      <c r="T60" s="826">
        <f t="shared" si="6"/>
        <v>0</v>
      </c>
      <c r="U60" s="826">
        <f t="shared" si="7"/>
        <v>0</v>
      </c>
      <c r="V60" s="826">
        <f t="shared" si="8"/>
        <v>0</v>
      </c>
      <c r="W60" s="826">
        <f t="shared" si="26"/>
        <v>0</v>
      </c>
      <c r="X60" s="826">
        <f t="shared" si="27"/>
        <v>0</v>
      </c>
      <c r="Y60" s="826">
        <f t="shared" si="28"/>
        <v>0</v>
      </c>
      <c r="Z60" s="826">
        <f t="shared" si="29"/>
        <v>0</v>
      </c>
      <c r="AA60" s="826">
        <f t="shared" si="30"/>
        <v>0</v>
      </c>
      <c r="AB60" s="826">
        <f t="shared" si="31"/>
        <v>0</v>
      </c>
      <c r="AC60" s="826">
        <f t="shared" si="32"/>
        <v>0</v>
      </c>
      <c r="AD60" s="826">
        <f t="shared" si="33"/>
        <v>0</v>
      </c>
      <c r="AE60" s="826">
        <f t="shared" si="34"/>
        <v>0</v>
      </c>
      <c r="AF60" s="826">
        <f t="shared" si="35"/>
        <v>0</v>
      </c>
      <c r="AG60" s="826">
        <f t="shared" si="36"/>
        <v>0</v>
      </c>
      <c r="AH60" s="438">
        <f t="shared" si="37"/>
        <v>0</v>
      </c>
      <c r="AI60" s="3">
        <f>'t1'!M60</f>
        <v>0</v>
      </c>
      <c r="AO60" s="195"/>
      <c r="AP60" s="195"/>
      <c r="AQ60" s="195"/>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438">
        <f t="shared" si="38"/>
        <v>0</v>
      </c>
      <c r="BU60" s="3">
        <f>'t1'!AR60</f>
        <v>0</v>
      </c>
      <c r="CC60" s="1260" t="s">
        <v>1206</v>
      </c>
    </row>
    <row r="61" spans="1:81" ht="13.5" customHeight="1" x14ac:dyDescent="0.2">
      <c r="A61" s="144" t="str">
        <f>'t1'!A61</f>
        <v>PSICOLOGI CON INC. DI STRUTTURA SEMPLICE (RAPP. ESCLUSIVO)</v>
      </c>
      <c r="B61" s="206" t="str">
        <f>'t1'!B61</f>
        <v>SD0E65</v>
      </c>
      <c r="C61" s="825">
        <f t="shared" si="14"/>
        <v>0</v>
      </c>
      <c r="D61" s="825">
        <f t="shared" si="15"/>
        <v>0</v>
      </c>
      <c r="E61" s="825">
        <f t="shared" si="16"/>
        <v>0</v>
      </c>
      <c r="F61" s="826">
        <f t="shared" si="17"/>
        <v>0</v>
      </c>
      <c r="G61" s="826">
        <f t="shared" si="18"/>
        <v>0</v>
      </c>
      <c r="H61" s="826">
        <f t="shared" si="19"/>
        <v>0</v>
      </c>
      <c r="I61" s="826">
        <f t="shared" si="20"/>
        <v>0</v>
      </c>
      <c r="J61" s="826">
        <f t="shared" si="21"/>
        <v>0</v>
      </c>
      <c r="K61" s="826">
        <f t="shared" si="22"/>
        <v>0</v>
      </c>
      <c r="L61" s="826">
        <f t="shared" si="23"/>
        <v>0</v>
      </c>
      <c r="M61" s="826">
        <f t="shared" si="24"/>
        <v>0</v>
      </c>
      <c r="N61" s="826">
        <f t="shared" si="25"/>
        <v>0</v>
      </c>
      <c r="O61" s="826">
        <f t="shared" si="25"/>
        <v>0</v>
      </c>
      <c r="P61" s="826">
        <f t="shared" si="2"/>
        <v>0</v>
      </c>
      <c r="Q61" s="826">
        <f t="shared" si="3"/>
        <v>0</v>
      </c>
      <c r="R61" s="826">
        <f t="shared" si="4"/>
        <v>0</v>
      </c>
      <c r="S61" s="826">
        <f t="shared" si="5"/>
        <v>0</v>
      </c>
      <c r="T61" s="826">
        <f t="shared" si="6"/>
        <v>0</v>
      </c>
      <c r="U61" s="826">
        <f t="shared" si="7"/>
        <v>0</v>
      </c>
      <c r="V61" s="826">
        <f t="shared" si="8"/>
        <v>0</v>
      </c>
      <c r="W61" s="826">
        <f t="shared" si="26"/>
        <v>0</v>
      </c>
      <c r="X61" s="826">
        <f t="shared" si="27"/>
        <v>0</v>
      </c>
      <c r="Y61" s="826">
        <f t="shared" si="28"/>
        <v>0</v>
      </c>
      <c r="Z61" s="826">
        <f t="shared" si="29"/>
        <v>0</v>
      </c>
      <c r="AA61" s="826">
        <f t="shared" si="30"/>
        <v>0</v>
      </c>
      <c r="AB61" s="826">
        <f t="shared" si="31"/>
        <v>0</v>
      </c>
      <c r="AC61" s="826">
        <f t="shared" si="32"/>
        <v>0</v>
      </c>
      <c r="AD61" s="826">
        <f t="shared" si="33"/>
        <v>0</v>
      </c>
      <c r="AE61" s="826">
        <f t="shared" si="34"/>
        <v>0</v>
      </c>
      <c r="AF61" s="826">
        <f t="shared" si="35"/>
        <v>0</v>
      </c>
      <c r="AG61" s="826">
        <f t="shared" si="36"/>
        <v>0</v>
      </c>
      <c r="AH61" s="438">
        <f t="shared" si="37"/>
        <v>0</v>
      </c>
      <c r="AI61" s="3">
        <f>'t1'!M61</f>
        <v>0</v>
      </c>
      <c r="AO61" s="195"/>
      <c r="AP61" s="195"/>
      <c r="AQ61" s="195"/>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438">
        <f t="shared" si="38"/>
        <v>0</v>
      </c>
      <c r="BU61" s="3">
        <f>'t1'!AR61</f>
        <v>0</v>
      </c>
      <c r="CC61" s="1260" t="s">
        <v>1206</v>
      </c>
    </row>
    <row r="62" spans="1:81" ht="13.5" customHeight="1" x14ac:dyDescent="0.2">
      <c r="A62" s="144" t="str">
        <f>'t1'!A62</f>
        <v>PSICOLOGI CON INC. DI STRUTTURA SEMPLICE (RAPP. NON ESCL.)</v>
      </c>
      <c r="B62" s="206" t="str">
        <f>'t1'!B62</f>
        <v>SD0N65</v>
      </c>
      <c r="C62" s="825">
        <f t="shared" si="14"/>
        <v>0</v>
      </c>
      <c r="D62" s="825">
        <f t="shared" si="15"/>
        <v>0</v>
      </c>
      <c r="E62" s="825">
        <f t="shared" si="16"/>
        <v>0</v>
      </c>
      <c r="F62" s="826">
        <f t="shared" si="17"/>
        <v>0</v>
      </c>
      <c r="G62" s="826">
        <f t="shared" si="18"/>
        <v>0</v>
      </c>
      <c r="H62" s="826">
        <f t="shared" si="19"/>
        <v>0</v>
      </c>
      <c r="I62" s="826">
        <f t="shared" si="20"/>
        <v>0</v>
      </c>
      <c r="J62" s="826">
        <f t="shared" si="21"/>
        <v>0</v>
      </c>
      <c r="K62" s="826">
        <f t="shared" si="22"/>
        <v>0</v>
      </c>
      <c r="L62" s="826">
        <f t="shared" si="23"/>
        <v>0</v>
      </c>
      <c r="M62" s="826">
        <f t="shared" si="24"/>
        <v>0</v>
      </c>
      <c r="N62" s="826">
        <f t="shared" si="25"/>
        <v>0</v>
      </c>
      <c r="O62" s="826">
        <f t="shared" si="25"/>
        <v>0</v>
      </c>
      <c r="P62" s="826">
        <f t="shared" si="2"/>
        <v>0</v>
      </c>
      <c r="Q62" s="826">
        <f t="shared" si="3"/>
        <v>0</v>
      </c>
      <c r="R62" s="826">
        <f t="shared" si="4"/>
        <v>0</v>
      </c>
      <c r="S62" s="826">
        <f t="shared" si="5"/>
        <v>0</v>
      </c>
      <c r="T62" s="826">
        <f t="shared" si="6"/>
        <v>0</v>
      </c>
      <c r="U62" s="826">
        <f t="shared" si="7"/>
        <v>0</v>
      </c>
      <c r="V62" s="826">
        <f t="shared" si="8"/>
        <v>0</v>
      </c>
      <c r="W62" s="826">
        <f t="shared" si="26"/>
        <v>0</v>
      </c>
      <c r="X62" s="826">
        <f t="shared" si="27"/>
        <v>0</v>
      </c>
      <c r="Y62" s="826">
        <f t="shared" si="28"/>
        <v>0</v>
      </c>
      <c r="Z62" s="826">
        <f t="shared" si="29"/>
        <v>0</v>
      </c>
      <c r="AA62" s="826">
        <f t="shared" si="30"/>
        <v>0</v>
      </c>
      <c r="AB62" s="826">
        <f t="shared" si="31"/>
        <v>0</v>
      </c>
      <c r="AC62" s="826">
        <f t="shared" si="32"/>
        <v>0</v>
      </c>
      <c r="AD62" s="826">
        <f t="shared" si="33"/>
        <v>0</v>
      </c>
      <c r="AE62" s="826">
        <f t="shared" si="34"/>
        <v>0</v>
      </c>
      <c r="AF62" s="826">
        <f t="shared" si="35"/>
        <v>0</v>
      </c>
      <c r="AG62" s="826">
        <f t="shared" si="36"/>
        <v>0</v>
      </c>
      <c r="AH62" s="438">
        <f t="shared" si="37"/>
        <v>0</v>
      </c>
      <c r="AI62" s="3">
        <f>'t1'!M62</f>
        <v>0</v>
      </c>
      <c r="AO62" s="195"/>
      <c r="AP62" s="195"/>
      <c r="AQ62" s="195"/>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438">
        <f t="shared" si="38"/>
        <v>0</v>
      </c>
      <c r="BU62" s="3">
        <f>'t1'!AR62</f>
        <v>0</v>
      </c>
      <c r="CC62" s="1260" t="s">
        <v>1206</v>
      </c>
    </row>
    <row r="63" spans="1:81" ht="13.5" customHeight="1" x14ac:dyDescent="0.2">
      <c r="A63" s="144" t="str">
        <f>'t1'!A63</f>
        <v>PSICOLOGI CON ALTRI INCAR. PROF.LI (RAPP. ESCLUSIVO)</v>
      </c>
      <c r="B63" s="206" t="str">
        <f>'t1'!B63</f>
        <v>SD0A65</v>
      </c>
      <c r="C63" s="825">
        <f t="shared" si="14"/>
        <v>0</v>
      </c>
      <c r="D63" s="825">
        <f t="shared" si="15"/>
        <v>0</v>
      </c>
      <c r="E63" s="825">
        <f t="shared" si="16"/>
        <v>0</v>
      </c>
      <c r="F63" s="826">
        <f t="shared" si="17"/>
        <v>0</v>
      </c>
      <c r="G63" s="826">
        <f t="shared" si="18"/>
        <v>0</v>
      </c>
      <c r="H63" s="826">
        <f t="shared" si="19"/>
        <v>0</v>
      </c>
      <c r="I63" s="826">
        <f t="shared" si="20"/>
        <v>0</v>
      </c>
      <c r="J63" s="826">
        <f t="shared" si="21"/>
        <v>0</v>
      </c>
      <c r="K63" s="826">
        <f t="shared" si="22"/>
        <v>0</v>
      </c>
      <c r="L63" s="826">
        <f t="shared" si="23"/>
        <v>0</v>
      </c>
      <c r="M63" s="826">
        <f t="shared" si="24"/>
        <v>0</v>
      </c>
      <c r="N63" s="826">
        <f t="shared" si="25"/>
        <v>0</v>
      </c>
      <c r="O63" s="826">
        <f t="shared" si="25"/>
        <v>0</v>
      </c>
      <c r="P63" s="826">
        <f t="shared" si="2"/>
        <v>0</v>
      </c>
      <c r="Q63" s="826">
        <f t="shared" si="3"/>
        <v>0</v>
      </c>
      <c r="R63" s="826">
        <f t="shared" si="4"/>
        <v>0</v>
      </c>
      <c r="S63" s="826">
        <f t="shared" si="5"/>
        <v>0</v>
      </c>
      <c r="T63" s="826">
        <f t="shared" si="6"/>
        <v>0</v>
      </c>
      <c r="U63" s="826">
        <f t="shared" si="7"/>
        <v>0</v>
      </c>
      <c r="V63" s="826">
        <f t="shared" si="8"/>
        <v>0</v>
      </c>
      <c r="W63" s="826">
        <f t="shared" si="26"/>
        <v>0</v>
      </c>
      <c r="X63" s="826">
        <f t="shared" si="27"/>
        <v>0</v>
      </c>
      <c r="Y63" s="826">
        <f t="shared" si="28"/>
        <v>0</v>
      </c>
      <c r="Z63" s="826">
        <f t="shared" si="29"/>
        <v>0</v>
      </c>
      <c r="AA63" s="826">
        <f t="shared" si="30"/>
        <v>0</v>
      </c>
      <c r="AB63" s="826">
        <f t="shared" si="31"/>
        <v>0</v>
      </c>
      <c r="AC63" s="826">
        <f t="shared" si="32"/>
        <v>0</v>
      </c>
      <c r="AD63" s="826">
        <f t="shared" si="33"/>
        <v>0</v>
      </c>
      <c r="AE63" s="826">
        <f t="shared" si="34"/>
        <v>0</v>
      </c>
      <c r="AF63" s="826">
        <f t="shared" si="35"/>
        <v>0</v>
      </c>
      <c r="AG63" s="826">
        <f t="shared" si="36"/>
        <v>0</v>
      </c>
      <c r="AH63" s="438">
        <f t="shared" si="37"/>
        <v>0</v>
      </c>
      <c r="AI63" s="3">
        <f>'t1'!M63</f>
        <v>0</v>
      </c>
      <c r="AO63" s="195"/>
      <c r="AP63" s="195"/>
      <c r="AQ63" s="195"/>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438">
        <f t="shared" si="38"/>
        <v>0</v>
      </c>
      <c r="BU63" s="3">
        <f>'t1'!AR63</f>
        <v>0</v>
      </c>
      <c r="CC63" s="1260" t="s">
        <v>1206</v>
      </c>
    </row>
    <row r="64" spans="1:81" ht="13.5" customHeight="1" x14ac:dyDescent="0.2">
      <c r="A64" s="144" t="str">
        <f>'t1'!A64</f>
        <v>PSICOLOGI CON ALTRI INCAR. PROF.LI (RAPP. NON ESCL.)</v>
      </c>
      <c r="B64" s="206" t="str">
        <f>'t1'!B64</f>
        <v>SD0064</v>
      </c>
      <c r="C64" s="825">
        <f t="shared" si="14"/>
        <v>0</v>
      </c>
      <c r="D64" s="825">
        <f t="shared" si="15"/>
        <v>0</v>
      </c>
      <c r="E64" s="825">
        <f t="shared" si="16"/>
        <v>0</v>
      </c>
      <c r="F64" s="826">
        <f t="shared" si="17"/>
        <v>0</v>
      </c>
      <c r="G64" s="826">
        <f t="shared" si="18"/>
        <v>0</v>
      </c>
      <c r="H64" s="826">
        <f t="shared" si="19"/>
        <v>0</v>
      </c>
      <c r="I64" s="826">
        <f t="shared" si="20"/>
        <v>0</v>
      </c>
      <c r="J64" s="826">
        <f t="shared" si="21"/>
        <v>0</v>
      </c>
      <c r="K64" s="826">
        <f t="shared" si="22"/>
        <v>0</v>
      </c>
      <c r="L64" s="826">
        <f t="shared" si="23"/>
        <v>0</v>
      </c>
      <c r="M64" s="826">
        <f t="shared" si="24"/>
        <v>0</v>
      </c>
      <c r="N64" s="826">
        <f t="shared" si="25"/>
        <v>0</v>
      </c>
      <c r="O64" s="826">
        <f t="shared" si="25"/>
        <v>0</v>
      </c>
      <c r="P64" s="826">
        <f t="shared" si="2"/>
        <v>0</v>
      </c>
      <c r="Q64" s="826">
        <f t="shared" si="3"/>
        <v>0</v>
      </c>
      <c r="R64" s="826">
        <f t="shared" si="4"/>
        <v>0</v>
      </c>
      <c r="S64" s="826">
        <f t="shared" si="5"/>
        <v>0</v>
      </c>
      <c r="T64" s="826">
        <f t="shared" si="6"/>
        <v>0</v>
      </c>
      <c r="U64" s="826">
        <f t="shared" si="7"/>
        <v>0</v>
      </c>
      <c r="V64" s="826">
        <f t="shared" si="8"/>
        <v>0</v>
      </c>
      <c r="W64" s="826">
        <f t="shared" si="26"/>
        <v>0</v>
      </c>
      <c r="X64" s="826">
        <f t="shared" si="27"/>
        <v>0</v>
      </c>
      <c r="Y64" s="826">
        <f t="shared" si="28"/>
        <v>0</v>
      </c>
      <c r="Z64" s="826">
        <f t="shared" si="29"/>
        <v>0</v>
      </c>
      <c r="AA64" s="826">
        <f t="shared" si="30"/>
        <v>0</v>
      </c>
      <c r="AB64" s="826">
        <f t="shared" si="31"/>
        <v>0</v>
      </c>
      <c r="AC64" s="826">
        <f t="shared" si="32"/>
        <v>0</v>
      </c>
      <c r="AD64" s="826">
        <f t="shared" si="33"/>
        <v>0</v>
      </c>
      <c r="AE64" s="826">
        <f t="shared" si="34"/>
        <v>0</v>
      </c>
      <c r="AF64" s="826">
        <f t="shared" si="35"/>
        <v>0</v>
      </c>
      <c r="AG64" s="826">
        <f t="shared" si="36"/>
        <v>0</v>
      </c>
      <c r="AH64" s="438">
        <f t="shared" si="37"/>
        <v>0</v>
      </c>
      <c r="AI64" s="3">
        <f>'t1'!M64</f>
        <v>0</v>
      </c>
      <c r="AO64" s="195"/>
      <c r="AP64" s="195"/>
      <c r="AQ64" s="195"/>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438">
        <f t="shared" si="38"/>
        <v>0</v>
      </c>
      <c r="BU64" s="3">
        <f>'t1'!AR64</f>
        <v>0</v>
      </c>
      <c r="CC64" s="1260" t="s">
        <v>1206</v>
      </c>
    </row>
    <row r="65" spans="1:81" ht="13.5" customHeight="1" x14ac:dyDescent="0.2">
      <c r="A65" s="144" t="str">
        <f>'t1'!A65</f>
        <v>PSICOLOGI A T. DETERMINATO (ART. 15-SEPTIES D.LGS. 502/92)</v>
      </c>
      <c r="B65" s="206" t="str">
        <f>'t1'!B65</f>
        <v>SD0604</v>
      </c>
      <c r="C65" s="825">
        <f t="shared" si="14"/>
        <v>0</v>
      </c>
      <c r="D65" s="825">
        <f t="shared" si="15"/>
        <v>0</v>
      </c>
      <c r="E65" s="825">
        <f t="shared" si="16"/>
        <v>0</v>
      </c>
      <c r="F65" s="826">
        <f t="shared" si="17"/>
        <v>0</v>
      </c>
      <c r="G65" s="826">
        <f t="shared" si="18"/>
        <v>0</v>
      </c>
      <c r="H65" s="826">
        <f t="shared" si="19"/>
        <v>0</v>
      </c>
      <c r="I65" s="826">
        <f t="shared" si="20"/>
        <v>0</v>
      </c>
      <c r="J65" s="826">
        <f t="shared" si="21"/>
        <v>0</v>
      </c>
      <c r="K65" s="826">
        <f t="shared" si="22"/>
        <v>0</v>
      </c>
      <c r="L65" s="826">
        <f t="shared" si="23"/>
        <v>0</v>
      </c>
      <c r="M65" s="826">
        <f t="shared" si="24"/>
        <v>0</v>
      </c>
      <c r="N65" s="826">
        <f t="shared" si="25"/>
        <v>0</v>
      </c>
      <c r="O65" s="826">
        <f t="shared" si="25"/>
        <v>0</v>
      </c>
      <c r="P65" s="826">
        <f t="shared" si="2"/>
        <v>0</v>
      </c>
      <c r="Q65" s="826">
        <f t="shared" si="3"/>
        <v>0</v>
      </c>
      <c r="R65" s="826">
        <f t="shared" si="4"/>
        <v>0</v>
      </c>
      <c r="S65" s="826">
        <f t="shared" si="5"/>
        <v>0</v>
      </c>
      <c r="T65" s="826">
        <f t="shared" si="6"/>
        <v>0</v>
      </c>
      <c r="U65" s="826">
        <f t="shared" si="7"/>
        <v>0</v>
      </c>
      <c r="V65" s="826">
        <f t="shared" si="8"/>
        <v>0</v>
      </c>
      <c r="W65" s="826">
        <f t="shared" si="26"/>
        <v>0</v>
      </c>
      <c r="X65" s="826">
        <f t="shared" si="27"/>
        <v>0</v>
      </c>
      <c r="Y65" s="826">
        <f t="shared" si="28"/>
        <v>0</v>
      </c>
      <c r="Z65" s="826">
        <f t="shared" si="29"/>
        <v>0</v>
      </c>
      <c r="AA65" s="826">
        <f t="shared" si="30"/>
        <v>0</v>
      </c>
      <c r="AB65" s="826">
        <f t="shared" si="31"/>
        <v>0</v>
      </c>
      <c r="AC65" s="826">
        <f t="shared" si="32"/>
        <v>0</v>
      </c>
      <c r="AD65" s="826">
        <f t="shared" si="33"/>
        <v>0</v>
      </c>
      <c r="AE65" s="826">
        <f t="shared" si="34"/>
        <v>0</v>
      </c>
      <c r="AF65" s="826">
        <f t="shared" si="35"/>
        <v>0</v>
      </c>
      <c r="AG65" s="826">
        <f t="shared" si="36"/>
        <v>0</v>
      </c>
      <c r="AH65" s="438">
        <f t="shared" si="37"/>
        <v>0</v>
      </c>
      <c r="AI65" s="3">
        <f>'t1'!M65</f>
        <v>0</v>
      </c>
      <c r="AO65" s="195"/>
      <c r="AP65" s="195"/>
      <c r="AQ65" s="195"/>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438">
        <f t="shared" si="38"/>
        <v>0</v>
      </c>
      <c r="BU65" s="3">
        <f>'t1'!AR65</f>
        <v>0</v>
      </c>
      <c r="CC65" s="1260" t="s">
        <v>1206</v>
      </c>
    </row>
    <row r="66" spans="1:81" ht="13.5" customHeight="1" x14ac:dyDescent="0.2">
      <c r="A66" s="144" t="str">
        <f>'t1'!A66</f>
        <v>DIRIGENTE PROF. SANIT. INFERM/OSTETRICA (INC. STRUT. COMPL.)</v>
      </c>
      <c r="B66" s="206" t="str">
        <f>'t1'!B66</f>
        <v>SD0CO1</v>
      </c>
      <c r="C66" s="825">
        <f t="shared" si="14"/>
        <v>0</v>
      </c>
      <c r="D66" s="825">
        <f t="shared" si="15"/>
        <v>0</v>
      </c>
      <c r="E66" s="825">
        <f t="shared" si="16"/>
        <v>0</v>
      </c>
      <c r="F66" s="826">
        <f t="shared" si="17"/>
        <v>0</v>
      </c>
      <c r="G66" s="826">
        <f t="shared" si="18"/>
        <v>0</v>
      </c>
      <c r="H66" s="826">
        <f t="shared" si="19"/>
        <v>0</v>
      </c>
      <c r="I66" s="826">
        <f t="shared" si="20"/>
        <v>0</v>
      </c>
      <c r="J66" s="826">
        <f t="shared" si="21"/>
        <v>0</v>
      </c>
      <c r="K66" s="826">
        <f t="shared" si="22"/>
        <v>0</v>
      </c>
      <c r="L66" s="826">
        <f t="shared" si="23"/>
        <v>0</v>
      </c>
      <c r="M66" s="826">
        <f t="shared" si="24"/>
        <v>0</v>
      </c>
      <c r="N66" s="826">
        <f t="shared" si="25"/>
        <v>0</v>
      </c>
      <c r="O66" s="826">
        <f t="shared" si="25"/>
        <v>0</v>
      </c>
      <c r="P66" s="826">
        <f t="shared" si="2"/>
        <v>0</v>
      </c>
      <c r="Q66" s="826">
        <f t="shared" si="3"/>
        <v>0</v>
      </c>
      <c r="R66" s="826">
        <f t="shared" si="4"/>
        <v>0</v>
      </c>
      <c r="S66" s="826">
        <f t="shared" si="5"/>
        <v>0</v>
      </c>
      <c r="T66" s="826">
        <f t="shared" si="6"/>
        <v>0</v>
      </c>
      <c r="U66" s="826">
        <f t="shared" si="7"/>
        <v>0</v>
      </c>
      <c r="V66" s="826">
        <f t="shared" si="8"/>
        <v>0</v>
      </c>
      <c r="W66" s="826">
        <f t="shared" si="26"/>
        <v>0</v>
      </c>
      <c r="X66" s="826">
        <f t="shared" si="27"/>
        <v>0</v>
      </c>
      <c r="Y66" s="826">
        <f t="shared" si="28"/>
        <v>0</v>
      </c>
      <c r="Z66" s="826">
        <f t="shared" si="29"/>
        <v>0</v>
      </c>
      <c r="AA66" s="826">
        <f t="shared" si="30"/>
        <v>0</v>
      </c>
      <c r="AB66" s="826">
        <f t="shared" si="31"/>
        <v>0</v>
      </c>
      <c r="AC66" s="826">
        <f t="shared" si="32"/>
        <v>0</v>
      </c>
      <c r="AD66" s="826">
        <f t="shared" si="33"/>
        <v>0</v>
      </c>
      <c r="AE66" s="826">
        <f t="shared" si="34"/>
        <v>0</v>
      </c>
      <c r="AF66" s="826">
        <f t="shared" si="35"/>
        <v>0</v>
      </c>
      <c r="AG66" s="826">
        <f t="shared" si="36"/>
        <v>0</v>
      </c>
      <c r="AH66" s="438">
        <f t="shared" si="37"/>
        <v>0</v>
      </c>
      <c r="AI66" s="3">
        <f>'t1'!M66</f>
        <v>0</v>
      </c>
      <c r="AO66" s="195"/>
      <c r="AP66" s="195"/>
      <c r="AQ66" s="195"/>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438">
        <f t="shared" si="38"/>
        <v>0</v>
      </c>
      <c r="BU66" s="3">
        <f>'t1'!AR66</f>
        <v>0</v>
      </c>
      <c r="CC66" s="1260" t="s">
        <v>1206</v>
      </c>
    </row>
    <row r="67" spans="1:81" ht="13.5" customHeight="1" x14ac:dyDescent="0.2">
      <c r="A67" s="144" t="str">
        <f>'t1'!A67</f>
        <v>DIRIGENTE PROF. SANIT. INFERM/OSTETRICA (INC. STRUT. SEMPL.)</v>
      </c>
      <c r="B67" s="206" t="str">
        <f>'t1'!B67</f>
        <v>SD0SE1</v>
      </c>
      <c r="C67" s="825">
        <f t="shared" si="14"/>
        <v>0</v>
      </c>
      <c r="D67" s="825">
        <f t="shared" si="15"/>
        <v>0</v>
      </c>
      <c r="E67" s="825">
        <f t="shared" si="16"/>
        <v>0</v>
      </c>
      <c r="F67" s="826">
        <f t="shared" si="17"/>
        <v>0</v>
      </c>
      <c r="G67" s="826">
        <f t="shared" si="18"/>
        <v>0</v>
      </c>
      <c r="H67" s="826">
        <f t="shared" si="19"/>
        <v>0</v>
      </c>
      <c r="I67" s="826">
        <f t="shared" si="20"/>
        <v>0</v>
      </c>
      <c r="J67" s="826">
        <f t="shared" si="21"/>
        <v>0</v>
      </c>
      <c r="K67" s="826">
        <f t="shared" si="22"/>
        <v>0</v>
      </c>
      <c r="L67" s="826">
        <f t="shared" si="23"/>
        <v>0</v>
      </c>
      <c r="M67" s="826">
        <f t="shared" si="24"/>
        <v>0</v>
      </c>
      <c r="N67" s="826">
        <f t="shared" si="25"/>
        <v>0</v>
      </c>
      <c r="O67" s="826">
        <f t="shared" si="25"/>
        <v>0</v>
      </c>
      <c r="P67" s="826">
        <f t="shared" si="2"/>
        <v>0</v>
      </c>
      <c r="Q67" s="826">
        <f t="shared" si="3"/>
        <v>0</v>
      </c>
      <c r="R67" s="826">
        <f t="shared" si="4"/>
        <v>0</v>
      </c>
      <c r="S67" s="826">
        <f t="shared" si="5"/>
        <v>0</v>
      </c>
      <c r="T67" s="826">
        <f t="shared" si="6"/>
        <v>0</v>
      </c>
      <c r="U67" s="826">
        <f t="shared" si="7"/>
        <v>0</v>
      </c>
      <c r="V67" s="826">
        <f t="shared" si="8"/>
        <v>0</v>
      </c>
      <c r="W67" s="826">
        <f t="shared" si="26"/>
        <v>0</v>
      </c>
      <c r="X67" s="826">
        <f t="shared" si="27"/>
        <v>0</v>
      </c>
      <c r="Y67" s="826">
        <f t="shared" si="28"/>
        <v>0</v>
      </c>
      <c r="Z67" s="826">
        <f t="shared" si="29"/>
        <v>0</v>
      </c>
      <c r="AA67" s="826">
        <f t="shared" si="30"/>
        <v>0</v>
      </c>
      <c r="AB67" s="826">
        <f t="shared" si="31"/>
        <v>0</v>
      </c>
      <c r="AC67" s="826">
        <f t="shared" si="32"/>
        <v>0</v>
      </c>
      <c r="AD67" s="826">
        <f t="shared" si="33"/>
        <v>0</v>
      </c>
      <c r="AE67" s="826">
        <f t="shared" si="34"/>
        <v>0</v>
      </c>
      <c r="AF67" s="826">
        <f t="shared" si="35"/>
        <v>0</v>
      </c>
      <c r="AG67" s="826">
        <f t="shared" si="36"/>
        <v>0</v>
      </c>
      <c r="AH67" s="438">
        <f t="shared" si="37"/>
        <v>0</v>
      </c>
      <c r="AI67" s="3">
        <f>'t1'!M67</f>
        <v>0</v>
      </c>
      <c r="AO67" s="195"/>
      <c r="AP67" s="195"/>
      <c r="AQ67" s="195"/>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438">
        <f t="shared" si="38"/>
        <v>0</v>
      </c>
      <c r="BU67" s="3">
        <f>'t1'!AR67</f>
        <v>0</v>
      </c>
      <c r="CC67" s="1260" t="s">
        <v>1206</v>
      </c>
    </row>
    <row r="68" spans="1:81" ht="13.5" customHeight="1" x14ac:dyDescent="0.2">
      <c r="A68" s="144" t="str">
        <f>'t1'!A68</f>
        <v>DIRIGENTE PROF. SANIT. INFERM/OSTETRICA (ALTRI INC. PROF.LI)</v>
      </c>
      <c r="B68" s="206" t="str">
        <f>'t1'!B68</f>
        <v>SD0AI1</v>
      </c>
      <c r="C68" s="825">
        <f t="shared" si="14"/>
        <v>0</v>
      </c>
      <c r="D68" s="825">
        <f t="shared" si="15"/>
        <v>0</v>
      </c>
      <c r="E68" s="825">
        <f t="shared" si="16"/>
        <v>0</v>
      </c>
      <c r="F68" s="826">
        <f t="shared" si="17"/>
        <v>0</v>
      </c>
      <c r="G68" s="826">
        <f t="shared" si="18"/>
        <v>0</v>
      </c>
      <c r="H68" s="826">
        <f t="shared" si="19"/>
        <v>0</v>
      </c>
      <c r="I68" s="826">
        <f t="shared" si="20"/>
        <v>0</v>
      </c>
      <c r="J68" s="826">
        <f t="shared" si="21"/>
        <v>0</v>
      </c>
      <c r="K68" s="826">
        <f t="shared" si="22"/>
        <v>0</v>
      </c>
      <c r="L68" s="826">
        <f t="shared" si="23"/>
        <v>0</v>
      </c>
      <c r="M68" s="826">
        <f t="shared" si="24"/>
        <v>0</v>
      </c>
      <c r="N68" s="826">
        <f t="shared" si="25"/>
        <v>0</v>
      </c>
      <c r="O68" s="826">
        <f t="shared" si="25"/>
        <v>0</v>
      </c>
      <c r="P68" s="826">
        <f t="shared" si="2"/>
        <v>0</v>
      </c>
      <c r="Q68" s="826">
        <f t="shared" si="3"/>
        <v>0</v>
      </c>
      <c r="R68" s="826">
        <f t="shared" si="4"/>
        <v>0</v>
      </c>
      <c r="S68" s="826">
        <f t="shared" si="5"/>
        <v>0</v>
      </c>
      <c r="T68" s="826">
        <f t="shared" si="6"/>
        <v>0</v>
      </c>
      <c r="U68" s="826">
        <f t="shared" si="7"/>
        <v>0</v>
      </c>
      <c r="V68" s="826">
        <f t="shared" si="8"/>
        <v>0</v>
      </c>
      <c r="W68" s="826">
        <f t="shared" si="26"/>
        <v>0</v>
      </c>
      <c r="X68" s="826">
        <f t="shared" si="27"/>
        <v>0</v>
      </c>
      <c r="Y68" s="826">
        <f t="shared" si="28"/>
        <v>0</v>
      </c>
      <c r="Z68" s="826">
        <f t="shared" si="29"/>
        <v>0</v>
      </c>
      <c r="AA68" s="826">
        <f t="shared" si="30"/>
        <v>0</v>
      </c>
      <c r="AB68" s="826">
        <f t="shared" si="31"/>
        <v>0</v>
      </c>
      <c r="AC68" s="826">
        <f t="shared" si="32"/>
        <v>0</v>
      </c>
      <c r="AD68" s="826">
        <f t="shared" si="33"/>
        <v>0</v>
      </c>
      <c r="AE68" s="826">
        <f t="shared" si="34"/>
        <v>0</v>
      </c>
      <c r="AF68" s="826">
        <f t="shared" si="35"/>
        <v>0</v>
      </c>
      <c r="AG68" s="826">
        <f t="shared" si="36"/>
        <v>0</v>
      </c>
      <c r="AH68" s="438">
        <f t="shared" si="37"/>
        <v>0</v>
      </c>
      <c r="AI68" s="3">
        <f>'t1'!M68</f>
        <v>0</v>
      </c>
      <c r="AO68" s="195"/>
      <c r="AP68" s="195"/>
      <c r="AQ68" s="195"/>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438">
        <f t="shared" si="38"/>
        <v>0</v>
      </c>
      <c r="BU68" s="3">
        <f>'t1'!AR68</f>
        <v>0</v>
      </c>
      <c r="CC68" s="1260" t="s">
        <v>1206</v>
      </c>
    </row>
    <row r="69" spans="1:81" ht="13.5" customHeight="1" x14ac:dyDescent="0.2">
      <c r="A69" s="144" t="str">
        <f>'t1'!A69</f>
        <v>DIR. PROF.SAN.INFERM/OSTET T.DET.ART.15-SEPTIES DLGS 502/92</v>
      </c>
      <c r="B69" s="206" t="str">
        <f>'t1'!B69</f>
        <v>SD048B</v>
      </c>
      <c r="C69" s="825">
        <f t="shared" si="14"/>
        <v>0</v>
      </c>
      <c r="D69" s="825">
        <f t="shared" si="15"/>
        <v>0</v>
      </c>
      <c r="E69" s="825">
        <f t="shared" si="16"/>
        <v>0</v>
      </c>
      <c r="F69" s="826">
        <f t="shared" si="17"/>
        <v>0</v>
      </c>
      <c r="G69" s="826">
        <f t="shared" si="18"/>
        <v>0</v>
      </c>
      <c r="H69" s="826">
        <f t="shared" si="19"/>
        <v>0</v>
      </c>
      <c r="I69" s="826">
        <f t="shared" si="20"/>
        <v>0</v>
      </c>
      <c r="J69" s="826">
        <f t="shared" si="21"/>
        <v>0</v>
      </c>
      <c r="K69" s="826">
        <f t="shared" si="22"/>
        <v>0</v>
      </c>
      <c r="L69" s="826">
        <f t="shared" si="23"/>
        <v>0</v>
      </c>
      <c r="M69" s="826">
        <f t="shared" si="24"/>
        <v>0</v>
      </c>
      <c r="N69" s="826">
        <f t="shared" si="25"/>
        <v>0</v>
      </c>
      <c r="O69" s="826">
        <f t="shared" si="25"/>
        <v>0</v>
      </c>
      <c r="P69" s="826">
        <f t="shared" si="2"/>
        <v>0</v>
      </c>
      <c r="Q69" s="826">
        <f t="shared" si="3"/>
        <v>0</v>
      </c>
      <c r="R69" s="826">
        <f t="shared" si="4"/>
        <v>0</v>
      </c>
      <c r="S69" s="826">
        <f t="shared" si="5"/>
        <v>0</v>
      </c>
      <c r="T69" s="826">
        <f t="shared" si="6"/>
        <v>0</v>
      </c>
      <c r="U69" s="826">
        <f t="shared" si="7"/>
        <v>0</v>
      </c>
      <c r="V69" s="826">
        <f t="shared" si="8"/>
        <v>0</v>
      </c>
      <c r="W69" s="826">
        <f t="shared" si="26"/>
        <v>0</v>
      </c>
      <c r="X69" s="826">
        <f t="shared" si="27"/>
        <v>0</v>
      </c>
      <c r="Y69" s="826">
        <f t="shared" si="28"/>
        <v>0</v>
      </c>
      <c r="Z69" s="826">
        <f t="shared" si="29"/>
        <v>0</v>
      </c>
      <c r="AA69" s="826">
        <f t="shared" si="30"/>
        <v>0</v>
      </c>
      <c r="AB69" s="826">
        <f t="shared" si="31"/>
        <v>0</v>
      </c>
      <c r="AC69" s="826">
        <f t="shared" si="32"/>
        <v>0</v>
      </c>
      <c r="AD69" s="826">
        <f t="shared" si="33"/>
        <v>0</v>
      </c>
      <c r="AE69" s="826">
        <f t="shared" si="34"/>
        <v>0</v>
      </c>
      <c r="AF69" s="826">
        <f t="shared" si="35"/>
        <v>0</v>
      </c>
      <c r="AG69" s="826">
        <f t="shared" si="36"/>
        <v>0</v>
      </c>
      <c r="AH69" s="438">
        <f t="shared" si="37"/>
        <v>0</v>
      </c>
      <c r="AI69" s="3">
        <f>'t1'!M69</f>
        <v>0</v>
      </c>
      <c r="AO69" s="195"/>
      <c r="AP69" s="195"/>
      <c r="AQ69" s="195"/>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438">
        <f t="shared" si="38"/>
        <v>0</v>
      </c>
      <c r="BU69" s="3">
        <f>'t1'!AR69</f>
        <v>0</v>
      </c>
      <c r="CC69" s="1260" t="s">
        <v>1206</v>
      </c>
    </row>
    <row r="70" spans="1:81" ht="13.5" customHeight="1" x14ac:dyDescent="0.2">
      <c r="A70" s="144" t="str">
        <f>'t1'!A70</f>
        <v>DIRIGENTE PROF. SANIT. RIABILITATIVE (INC. STRUT. COMPL.)</v>
      </c>
      <c r="B70" s="206" t="str">
        <f>'t1'!B70</f>
        <v>SD0CO2</v>
      </c>
      <c r="C70" s="825">
        <f t="shared" si="14"/>
        <v>0</v>
      </c>
      <c r="D70" s="825">
        <f t="shared" si="15"/>
        <v>0</v>
      </c>
      <c r="E70" s="825">
        <f t="shared" si="16"/>
        <v>0</v>
      </c>
      <c r="F70" s="826">
        <f t="shared" si="17"/>
        <v>0</v>
      </c>
      <c r="G70" s="826">
        <f t="shared" si="18"/>
        <v>0</v>
      </c>
      <c r="H70" s="826">
        <f t="shared" si="19"/>
        <v>0</v>
      </c>
      <c r="I70" s="826">
        <f t="shared" si="20"/>
        <v>0</v>
      </c>
      <c r="J70" s="826">
        <f t="shared" si="21"/>
        <v>0</v>
      </c>
      <c r="K70" s="826">
        <f t="shared" si="22"/>
        <v>0</v>
      </c>
      <c r="L70" s="826">
        <f t="shared" si="23"/>
        <v>0</v>
      </c>
      <c r="M70" s="826">
        <f t="shared" si="24"/>
        <v>0</v>
      </c>
      <c r="N70" s="826">
        <f t="shared" si="25"/>
        <v>0</v>
      </c>
      <c r="O70" s="826">
        <f t="shared" si="25"/>
        <v>0</v>
      </c>
      <c r="P70" s="826">
        <f t="shared" ref="P70:P133" si="39">ROUND(BB70,0)</f>
        <v>0</v>
      </c>
      <c r="Q70" s="826">
        <f t="shared" ref="Q70:Q133" si="40">ROUND(BC70,0)</f>
        <v>0</v>
      </c>
      <c r="R70" s="826">
        <f t="shared" ref="R70:R133" si="41">ROUND(BD70,0)</f>
        <v>0</v>
      </c>
      <c r="S70" s="826">
        <f t="shared" ref="S70:S133" si="42">ROUND(BE70,0)</f>
        <v>0</v>
      </c>
      <c r="T70" s="826">
        <f t="shared" ref="T70:T133" si="43">ROUND(BF70,0)</f>
        <v>0</v>
      </c>
      <c r="U70" s="826">
        <f t="shared" ref="U70:U133" si="44">ROUND(BG70,0)</f>
        <v>0</v>
      </c>
      <c r="V70" s="826">
        <f t="shared" ref="V70:V133" si="45">ROUND(BH70,0)</f>
        <v>0</v>
      </c>
      <c r="W70" s="826">
        <f t="shared" si="26"/>
        <v>0</v>
      </c>
      <c r="X70" s="826">
        <f t="shared" si="27"/>
        <v>0</v>
      </c>
      <c r="Y70" s="826">
        <f t="shared" si="28"/>
        <v>0</v>
      </c>
      <c r="Z70" s="826">
        <f t="shared" si="29"/>
        <v>0</v>
      </c>
      <c r="AA70" s="826">
        <f t="shared" si="30"/>
        <v>0</v>
      </c>
      <c r="AB70" s="826">
        <f t="shared" si="31"/>
        <v>0</v>
      </c>
      <c r="AC70" s="826">
        <f t="shared" si="32"/>
        <v>0</v>
      </c>
      <c r="AD70" s="826">
        <f t="shared" si="33"/>
        <v>0</v>
      </c>
      <c r="AE70" s="826">
        <f t="shared" si="34"/>
        <v>0</v>
      </c>
      <c r="AF70" s="826">
        <f t="shared" si="35"/>
        <v>0</v>
      </c>
      <c r="AG70" s="826">
        <f t="shared" si="36"/>
        <v>0</v>
      </c>
      <c r="AH70" s="438">
        <f t="shared" ref="AH70:AH101" si="46">SUM(C70:AG70)</f>
        <v>0</v>
      </c>
      <c r="AI70" s="3">
        <f>'t1'!M70</f>
        <v>0</v>
      </c>
      <c r="AO70" s="195"/>
      <c r="AP70" s="195"/>
      <c r="AQ70" s="195"/>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438">
        <f t="shared" ref="BT70:BT101" si="47">SUM(AO70:BS70)</f>
        <v>0</v>
      </c>
      <c r="BU70" s="3">
        <f>'t1'!AR70</f>
        <v>0</v>
      </c>
      <c r="CC70" s="1260" t="s">
        <v>1206</v>
      </c>
    </row>
    <row r="71" spans="1:81" ht="13.5" customHeight="1" x14ac:dyDescent="0.2">
      <c r="A71" s="144" t="str">
        <f>'t1'!A71</f>
        <v>DIRIGENTE PROF. SANIT. RIABILITATIVE (INC. STRUT. SEMPL.)</v>
      </c>
      <c r="B71" s="206" t="str">
        <f>'t1'!B71</f>
        <v>SD0SE2</v>
      </c>
      <c r="C71" s="825">
        <f t="shared" si="14"/>
        <v>0</v>
      </c>
      <c r="D71" s="825">
        <f t="shared" si="15"/>
        <v>0</v>
      </c>
      <c r="E71" s="825">
        <f t="shared" si="16"/>
        <v>0</v>
      </c>
      <c r="F71" s="826">
        <f t="shared" si="17"/>
        <v>0</v>
      </c>
      <c r="G71" s="826">
        <f t="shared" si="18"/>
        <v>0</v>
      </c>
      <c r="H71" s="826">
        <f t="shared" si="19"/>
        <v>0</v>
      </c>
      <c r="I71" s="826">
        <f t="shared" si="20"/>
        <v>0</v>
      </c>
      <c r="J71" s="826">
        <f t="shared" si="21"/>
        <v>0</v>
      </c>
      <c r="K71" s="826">
        <f t="shared" si="22"/>
        <v>0</v>
      </c>
      <c r="L71" s="826">
        <f t="shared" si="23"/>
        <v>0</v>
      </c>
      <c r="M71" s="826">
        <f t="shared" si="24"/>
        <v>0</v>
      </c>
      <c r="N71" s="826">
        <f t="shared" si="25"/>
        <v>0</v>
      </c>
      <c r="O71" s="826">
        <f t="shared" si="25"/>
        <v>0</v>
      </c>
      <c r="P71" s="826">
        <f t="shared" si="39"/>
        <v>0</v>
      </c>
      <c r="Q71" s="826">
        <f t="shared" si="40"/>
        <v>0</v>
      </c>
      <c r="R71" s="826">
        <f t="shared" si="41"/>
        <v>0</v>
      </c>
      <c r="S71" s="826">
        <f t="shared" si="42"/>
        <v>0</v>
      </c>
      <c r="T71" s="826">
        <f t="shared" si="43"/>
        <v>0</v>
      </c>
      <c r="U71" s="826">
        <f t="shared" si="44"/>
        <v>0</v>
      </c>
      <c r="V71" s="826">
        <f t="shared" si="45"/>
        <v>0</v>
      </c>
      <c r="W71" s="826">
        <f t="shared" si="26"/>
        <v>0</v>
      </c>
      <c r="X71" s="826">
        <f t="shared" si="27"/>
        <v>0</v>
      </c>
      <c r="Y71" s="826">
        <f t="shared" si="28"/>
        <v>0</v>
      </c>
      <c r="Z71" s="826">
        <f t="shared" si="29"/>
        <v>0</v>
      </c>
      <c r="AA71" s="826">
        <f t="shared" si="30"/>
        <v>0</v>
      </c>
      <c r="AB71" s="826">
        <f t="shared" si="31"/>
        <v>0</v>
      </c>
      <c r="AC71" s="826">
        <f t="shared" si="32"/>
        <v>0</v>
      </c>
      <c r="AD71" s="826">
        <f t="shared" si="33"/>
        <v>0</v>
      </c>
      <c r="AE71" s="826">
        <f t="shared" si="34"/>
        <v>0</v>
      </c>
      <c r="AF71" s="826">
        <f t="shared" si="35"/>
        <v>0</v>
      </c>
      <c r="AG71" s="826">
        <f t="shared" si="36"/>
        <v>0</v>
      </c>
      <c r="AH71" s="438">
        <f t="shared" si="46"/>
        <v>0</v>
      </c>
      <c r="AI71" s="3">
        <f>'t1'!M71</f>
        <v>0</v>
      </c>
      <c r="AO71" s="195"/>
      <c r="AP71" s="195"/>
      <c r="AQ71" s="195"/>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438">
        <f t="shared" si="47"/>
        <v>0</v>
      </c>
      <c r="BU71" s="3">
        <f>'t1'!AR71</f>
        <v>0</v>
      </c>
      <c r="CC71" s="1260" t="s">
        <v>1206</v>
      </c>
    </row>
    <row r="72" spans="1:81" ht="13.5" customHeight="1" x14ac:dyDescent="0.2">
      <c r="A72" s="144" t="str">
        <f>'t1'!A72</f>
        <v>DIRIGENTE PROF. SANIT. RIABILITATIVE (ALTRI INC. PROF.LI)</v>
      </c>
      <c r="B72" s="206" t="str">
        <f>'t1'!B72</f>
        <v>SD0AI2</v>
      </c>
      <c r="C72" s="825">
        <f t="shared" ref="C72:C139" si="48">ROUND(AO72,0)</f>
        <v>0</v>
      </c>
      <c r="D72" s="825">
        <f t="shared" ref="D72:D139" si="49">ROUND(AP72,0)</f>
        <v>0</v>
      </c>
      <c r="E72" s="825">
        <f t="shared" ref="E72:E139" si="50">ROUND(AQ72,0)</f>
        <v>0</v>
      </c>
      <c r="F72" s="826">
        <f t="shared" ref="F72:F139" si="51">ROUND(AR72,0)</f>
        <v>0</v>
      </c>
      <c r="G72" s="826">
        <f t="shared" ref="G72:G139" si="52">ROUND(AS72,0)</f>
        <v>0</v>
      </c>
      <c r="H72" s="826">
        <f t="shared" ref="H72:H139" si="53">ROUND(AT72,0)</f>
        <v>0</v>
      </c>
      <c r="I72" s="826">
        <f t="shared" ref="I72:I139" si="54">ROUND(AU72,0)</f>
        <v>0</v>
      </c>
      <c r="J72" s="826">
        <f t="shared" ref="J72:J139" si="55">ROUND(AV72,0)</f>
        <v>0</v>
      </c>
      <c r="K72" s="826">
        <f t="shared" ref="K72:K139" si="56">ROUND(AW72,0)</f>
        <v>0</v>
      </c>
      <c r="L72" s="826">
        <f t="shared" ref="L72:L139" si="57">ROUND(AX72,0)</f>
        <v>0</v>
      </c>
      <c r="M72" s="826">
        <f t="shared" ref="M72:M139" si="58">ROUND(AY72,0)</f>
        <v>0</v>
      </c>
      <c r="N72" s="826">
        <f t="shared" ref="N72:O139" si="59">ROUND(AZ72,0)</f>
        <v>0</v>
      </c>
      <c r="O72" s="826">
        <f t="shared" si="59"/>
        <v>0</v>
      </c>
      <c r="P72" s="826">
        <f t="shared" si="39"/>
        <v>0</v>
      </c>
      <c r="Q72" s="826">
        <f t="shared" si="40"/>
        <v>0</v>
      </c>
      <c r="R72" s="826">
        <f t="shared" si="41"/>
        <v>0</v>
      </c>
      <c r="S72" s="826">
        <f t="shared" si="42"/>
        <v>0</v>
      </c>
      <c r="T72" s="826">
        <f t="shared" si="43"/>
        <v>0</v>
      </c>
      <c r="U72" s="826">
        <f t="shared" si="44"/>
        <v>0</v>
      </c>
      <c r="V72" s="826">
        <f t="shared" si="45"/>
        <v>0</v>
      </c>
      <c r="W72" s="826">
        <f t="shared" ref="W72:W139" si="60">ROUND(BI72,0)</f>
        <v>0</v>
      </c>
      <c r="X72" s="826">
        <f t="shared" ref="X72:X139" si="61">ROUND(BJ72,0)</f>
        <v>0</v>
      </c>
      <c r="Y72" s="826">
        <f t="shared" ref="Y72:Y139" si="62">ROUND(BK72,0)</f>
        <v>0</v>
      </c>
      <c r="Z72" s="826">
        <f t="shared" ref="Z72:Z139" si="63">ROUND(BL72,0)</f>
        <v>0</v>
      </c>
      <c r="AA72" s="826">
        <f t="shared" ref="AA72:AA139" si="64">ROUND(BM72,0)</f>
        <v>0</v>
      </c>
      <c r="AB72" s="826">
        <f t="shared" ref="AB72:AB139" si="65">ROUND(BN72,0)</f>
        <v>0</v>
      </c>
      <c r="AC72" s="826">
        <f t="shared" ref="AC72:AC139" si="66">ROUND(BO72,0)</f>
        <v>0</v>
      </c>
      <c r="AD72" s="826">
        <f t="shared" ref="AD72:AD139" si="67">ROUND(BP72,0)</f>
        <v>0</v>
      </c>
      <c r="AE72" s="826">
        <f t="shared" ref="AE72:AE139" si="68">ROUND(BQ72,0)</f>
        <v>0</v>
      </c>
      <c r="AF72" s="826">
        <f t="shared" ref="AF72:AF139" si="69">ROUND(BR72,0)</f>
        <v>0</v>
      </c>
      <c r="AG72" s="826">
        <f t="shared" ref="AG72:AG139" si="70">ROUND(BS72,0)</f>
        <v>0</v>
      </c>
      <c r="AH72" s="438">
        <f t="shared" si="46"/>
        <v>0</v>
      </c>
      <c r="AI72" s="3">
        <f>'t1'!M72</f>
        <v>0</v>
      </c>
      <c r="AO72" s="195"/>
      <c r="AP72" s="195"/>
      <c r="AQ72" s="195"/>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438">
        <f t="shared" si="47"/>
        <v>0</v>
      </c>
      <c r="BU72" s="3">
        <f>'t1'!AR72</f>
        <v>0</v>
      </c>
      <c r="CC72" s="1260" t="s">
        <v>1206</v>
      </c>
    </row>
    <row r="73" spans="1:81" ht="13.5" customHeight="1" x14ac:dyDescent="0.2">
      <c r="A73" s="144" t="str">
        <f>'t1'!A73</f>
        <v>DIR. PROF. SAN. RIABILITAT. T.DET.ART.15-SEPTIES DLGS 502/92</v>
      </c>
      <c r="B73" s="206" t="str">
        <f>'t1'!B73</f>
        <v>SD048C</v>
      </c>
      <c r="C73" s="825">
        <f t="shared" si="48"/>
        <v>0</v>
      </c>
      <c r="D73" s="825">
        <f t="shared" si="49"/>
        <v>0</v>
      </c>
      <c r="E73" s="825">
        <f t="shared" si="50"/>
        <v>0</v>
      </c>
      <c r="F73" s="826">
        <f t="shared" si="51"/>
        <v>0</v>
      </c>
      <c r="G73" s="826">
        <f t="shared" si="52"/>
        <v>0</v>
      </c>
      <c r="H73" s="826">
        <f t="shared" si="53"/>
        <v>0</v>
      </c>
      <c r="I73" s="826">
        <f t="shared" si="54"/>
        <v>0</v>
      </c>
      <c r="J73" s="826">
        <f t="shared" si="55"/>
        <v>0</v>
      </c>
      <c r="K73" s="826">
        <f t="shared" si="56"/>
        <v>0</v>
      </c>
      <c r="L73" s="826">
        <f t="shared" si="57"/>
        <v>0</v>
      </c>
      <c r="M73" s="826">
        <f t="shared" si="58"/>
        <v>0</v>
      </c>
      <c r="N73" s="826">
        <f t="shared" si="59"/>
        <v>0</v>
      </c>
      <c r="O73" s="826">
        <f t="shared" si="59"/>
        <v>0</v>
      </c>
      <c r="P73" s="826">
        <f t="shared" si="39"/>
        <v>0</v>
      </c>
      <c r="Q73" s="826">
        <f t="shared" si="40"/>
        <v>0</v>
      </c>
      <c r="R73" s="826">
        <f t="shared" si="41"/>
        <v>0</v>
      </c>
      <c r="S73" s="826">
        <f t="shared" si="42"/>
        <v>0</v>
      </c>
      <c r="T73" s="826">
        <f t="shared" si="43"/>
        <v>0</v>
      </c>
      <c r="U73" s="826">
        <f t="shared" si="44"/>
        <v>0</v>
      </c>
      <c r="V73" s="826">
        <f t="shared" si="45"/>
        <v>0</v>
      </c>
      <c r="W73" s="826">
        <f t="shared" si="60"/>
        <v>0</v>
      </c>
      <c r="X73" s="826">
        <f t="shared" si="61"/>
        <v>0</v>
      </c>
      <c r="Y73" s="826">
        <f t="shared" si="62"/>
        <v>0</v>
      </c>
      <c r="Z73" s="826">
        <f t="shared" si="63"/>
        <v>0</v>
      </c>
      <c r="AA73" s="826">
        <f t="shared" si="64"/>
        <v>0</v>
      </c>
      <c r="AB73" s="826">
        <f t="shared" si="65"/>
        <v>0</v>
      </c>
      <c r="AC73" s="826">
        <f t="shared" si="66"/>
        <v>0</v>
      </c>
      <c r="AD73" s="826">
        <f t="shared" si="67"/>
        <v>0</v>
      </c>
      <c r="AE73" s="826">
        <f t="shared" si="68"/>
        <v>0</v>
      </c>
      <c r="AF73" s="826">
        <f t="shared" si="69"/>
        <v>0</v>
      </c>
      <c r="AG73" s="826">
        <f t="shared" si="70"/>
        <v>0</v>
      </c>
      <c r="AH73" s="438">
        <f t="shared" si="46"/>
        <v>0</v>
      </c>
      <c r="AI73" s="3">
        <f>'t1'!M73</f>
        <v>0</v>
      </c>
      <c r="AO73" s="195"/>
      <c r="AP73" s="195"/>
      <c r="AQ73" s="195"/>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438">
        <f t="shared" si="47"/>
        <v>0</v>
      </c>
      <c r="BU73" s="3">
        <f>'t1'!AR73</f>
        <v>0</v>
      </c>
      <c r="CC73" s="1260" t="s">
        <v>1206</v>
      </c>
    </row>
    <row r="74" spans="1:81" ht="13.5" customHeight="1" x14ac:dyDescent="0.2">
      <c r="A74" s="144" t="str">
        <f>'t1'!A74</f>
        <v>DIRIGENTE PROF. TECNICO SANITARIE (INC. STRUT. COMPL.)</v>
      </c>
      <c r="B74" s="206" t="str">
        <f>'t1'!B74</f>
        <v>SD0CO3</v>
      </c>
      <c r="C74" s="825">
        <f t="shared" si="48"/>
        <v>0</v>
      </c>
      <c r="D74" s="825">
        <f t="shared" si="49"/>
        <v>0</v>
      </c>
      <c r="E74" s="825">
        <f t="shared" si="50"/>
        <v>0</v>
      </c>
      <c r="F74" s="826">
        <f t="shared" si="51"/>
        <v>0</v>
      </c>
      <c r="G74" s="826">
        <f t="shared" si="52"/>
        <v>0</v>
      </c>
      <c r="H74" s="826">
        <f t="shared" si="53"/>
        <v>0</v>
      </c>
      <c r="I74" s="826">
        <f t="shared" si="54"/>
        <v>0</v>
      </c>
      <c r="J74" s="826">
        <f t="shared" si="55"/>
        <v>0</v>
      </c>
      <c r="K74" s="826">
        <f t="shared" si="56"/>
        <v>0</v>
      </c>
      <c r="L74" s="826">
        <f t="shared" si="57"/>
        <v>0</v>
      </c>
      <c r="M74" s="826">
        <f t="shared" si="58"/>
        <v>0</v>
      </c>
      <c r="N74" s="826">
        <f t="shared" si="59"/>
        <v>0</v>
      </c>
      <c r="O74" s="826">
        <f t="shared" si="59"/>
        <v>0</v>
      </c>
      <c r="P74" s="826">
        <f t="shared" si="39"/>
        <v>0</v>
      </c>
      <c r="Q74" s="826">
        <f t="shared" si="40"/>
        <v>0</v>
      </c>
      <c r="R74" s="826">
        <f t="shared" si="41"/>
        <v>0</v>
      </c>
      <c r="S74" s="826">
        <f t="shared" si="42"/>
        <v>0</v>
      </c>
      <c r="T74" s="826">
        <f t="shared" si="43"/>
        <v>0</v>
      </c>
      <c r="U74" s="826">
        <f t="shared" si="44"/>
        <v>0</v>
      </c>
      <c r="V74" s="826">
        <f t="shared" si="45"/>
        <v>0</v>
      </c>
      <c r="W74" s="826">
        <f t="shared" si="60"/>
        <v>0</v>
      </c>
      <c r="X74" s="826">
        <f t="shared" si="61"/>
        <v>0</v>
      </c>
      <c r="Y74" s="826">
        <f t="shared" si="62"/>
        <v>0</v>
      </c>
      <c r="Z74" s="826">
        <f t="shared" si="63"/>
        <v>0</v>
      </c>
      <c r="AA74" s="826">
        <f t="shared" si="64"/>
        <v>0</v>
      </c>
      <c r="AB74" s="826">
        <f t="shared" si="65"/>
        <v>0</v>
      </c>
      <c r="AC74" s="826">
        <f t="shared" si="66"/>
        <v>0</v>
      </c>
      <c r="AD74" s="826">
        <f t="shared" si="67"/>
        <v>0</v>
      </c>
      <c r="AE74" s="826">
        <f t="shared" si="68"/>
        <v>0</v>
      </c>
      <c r="AF74" s="826">
        <f t="shared" si="69"/>
        <v>0</v>
      </c>
      <c r="AG74" s="826">
        <f t="shared" si="70"/>
        <v>0</v>
      </c>
      <c r="AH74" s="438">
        <f t="shared" si="46"/>
        <v>0</v>
      </c>
      <c r="AI74" s="3">
        <f>'t1'!M74</f>
        <v>0</v>
      </c>
      <c r="AO74" s="195"/>
      <c r="AP74" s="195"/>
      <c r="AQ74" s="195"/>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438">
        <f t="shared" si="47"/>
        <v>0</v>
      </c>
      <c r="BU74" s="3">
        <f>'t1'!AR74</f>
        <v>0</v>
      </c>
      <c r="CC74" s="1260" t="s">
        <v>1206</v>
      </c>
    </row>
    <row r="75" spans="1:81" ht="13.5" customHeight="1" x14ac:dyDescent="0.2">
      <c r="A75" s="144" t="str">
        <f>'t1'!A75</f>
        <v>DIRIGENTE PROF. TECNICO SANITARIE (INC. STRUT. SEMPL.)</v>
      </c>
      <c r="B75" s="206" t="str">
        <f>'t1'!B75</f>
        <v>SD0SE3</v>
      </c>
      <c r="C75" s="825">
        <f t="shared" si="48"/>
        <v>0</v>
      </c>
      <c r="D75" s="825">
        <f t="shared" si="49"/>
        <v>0</v>
      </c>
      <c r="E75" s="825">
        <f t="shared" si="50"/>
        <v>0</v>
      </c>
      <c r="F75" s="826">
        <f t="shared" si="51"/>
        <v>0</v>
      </c>
      <c r="G75" s="826">
        <f t="shared" si="52"/>
        <v>0</v>
      </c>
      <c r="H75" s="826">
        <f t="shared" si="53"/>
        <v>0</v>
      </c>
      <c r="I75" s="826">
        <f t="shared" si="54"/>
        <v>0</v>
      </c>
      <c r="J75" s="826">
        <f t="shared" si="55"/>
        <v>0</v>
      </c>
      <c r="K75" s="826">
        <f t="shared" si="56"/>
        <v>0</v>
      </c>
      <c r="L75" s="826">
        <f t="shared" si="57"/>
        <v>0</v>
      </c>
      <c r="M75" s="826">
        <f t="shared" si="58"/>
        <v>0</v>
      </c>
      <c r="N75" s="826">
        <f t="shared" si="59"/>
        <v>0</v>
      </c>
      <c r="O75" s="826">
        <f t="shared" si="59"/>
        <v>0</v>
      </c>
      <c r="P75" s="826">
        <f t="shared" si="39"/>
        <v>0</v>
      </c>
      <c r="Q75" s="826">
        <f t="shared" si="40"/>
        <v>0</v>
      </c>
      <c r="R75" s="826">
        <f t="shared" si="41"/>
        <v>0</v>
      </c>
      <c r="S75" s="826">
        <f t="shared" si="42"/>
        <v>0</v>
      </c>
      <c r="T75" s="826">
        <f t="shared" si="43"/>
        <v>0</v>
      </c>
      <c r="U75" s="826">
        <f t="shared" si="44"/>
        <v>0</v>
      </c>
      <c r="V75" s="826">
        <f t="shared" si="45"/>
        <v>0</v>
      </c>
      <c r="W75" s="826">
        <f t="shared" si="60"/>
        <v>0</v>
      </c>
      <c r="X75" s="826">
        <f t="shared" si="61"/>
        <v>0</v>
      </c>
      <c r="Y75" s="826">
        <f t="shared" si="62"/>
        <v>0</v>
      </c>
      <c r="Z75" s="826">
        <f t="shared" si="63"/>
        <v>0</v>
      </c>
      <c r="AA75" s="826">
        <f t="shared" si="64"/>
        <v>0</v>
      </c>
      <c r="AB75" s="826">
        <f t="shared" si="65"/>
        <v>0</v>
      </c>
      <c r="AC75" s="826">
        <f t="shared" si="66"/>
        <v>0</v>
      </c>
      <c r="AD75" s="826">
        <f t="shared" si="67"/>
        <v>0</v>
      </c>
      <c r="AE75" s="826">
        <f t="shared" si="68"/>
        <v>0</v>
      </c>
      <c r="AF75" s="826">
        <f t="shared" si="69"/>
        <v>0</v>
      </c>
      <c r="AG75" s="826">
        <f t="shared" si="70"/>
        <v>0</v>
      </c>
      <c r="AH75" s="438">
        <f t="shared" si="46"/>
        <v>0</v>
      </c>
      <c r="AI75" s="3">
        <f>'t1'!M75</f>
        <v>0</v>
      </c>
      <c r="AO75" s="195"/>
      <c r="AP75" s="195"/>
      <c r="AQ75" s="195"/>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438">
        <f t="shared" si="47"/>
        <v>0</v>
      </c>
      <c r="BU75" s="3">
        <f>'t1'!AR75</f>
        <v>0</v>
      </c>
      <c r="CC75" s="1260" t="s">
        <v>1206</v>
      </c>
    </row>
    <row r="76" spans="1:81" ht="13.5" customHeight="1" x14ac:dyDescent="0.2">
      <c r="A76" s="144" t="str">
        <f>'t1'!A76</f>
        <v>DIRIGENTE PROF. TECNICO SANITARIE (ALTRI INC. PROF.LI)</v>
      </c>
      <c r="B76" s="206" t="str">
        <f>'t1'!B76</f>
        <v>SD0AI3</v>
      </c>
      <c r="C76" s="825">
        <f t="shared" si="48"/>
        <v>0</v>
      </c>
      <c r="D76" s="825">
        <f t="shared" si="49"/>
        <v>0</v>
      </c>
      <c r="E76" s="825">
        <f t="shared" si="50"/>
        <v>0</v>
      </c>
      <c r="F76" s="826">
        <f t="shared" si="51"/>
        <v>0</v>
      </c>
      <c r="G76" s="826">
        <f t="shared" si="52"/>
        <v>0</v>
      </c>
      <c r="H76" s="826">
        <f t="shared" si="53"/>
        <v>0</v>
      </c>
      <c r="I76" s="826">
        <f t="shared" si="54"/>
        <v>0</v>
      </c>
      <c r="J76" s="826">
        <f t="shared" si="55"/>
        <v>0</v>
      </c>
      <c r="K76" s="826">
        <f t="shared" si="56"/>
        <v>0</v>
      </c>
      <c r="L76" s="826">
        <f t="shared" si="57"/>
        <v>0</v>
      </c>
      <c r="M76" s="826">
        <f t="shared" si="58"/>
        <v>0</v>
      </c>
      <c r="N76" s="826">
        <f t="shared" si="59"/>
        <v>0</v>
      </c>
      <c r="O76" s="826">
        <f t="shared" si="59"/>
        <v>0</v>
      </c>
      <c r="P76" s="826">
        <f t="shared" si="39"/>
        <v>0</v>
      </c>
      <c r="Q76" s="826">
        <f t="shared" si="40"/>
        <v>0</v>
      </c>
      <c r="R76" s="826">
        <f t="shared" si="41"/>
        <v>0</v>
      </c>
      <c r="S76" s="826">
        <f t="shared" si="42"/>
        <v>0</v>
      </c>
      <c r="T76" s="826">
        <f t="shared" si="43"/>
        <v>0</v>
      </c>
      <c r="U76" s="826">
        <f t="shared" si="44"/>
        <v>0</v>
      </c>
      <c r="V76" s="826">
        <f t="shared" si="45"/>
        <v>0</v>
      </c>
      <c r="W76" s="826">
        <f t="shared" si="60"/>
        <v>0</v>
      </c>
      <c r="X76" s="826">
        <f t="shared" si="61"/>
        <v>0</v>
      </c>
      <c r="Y76" s="826">
        <f t="shared" si="62"/>
        <v>0</v>
      </c>
      <c r="Z76" s="826">
        <f t="shared" si="63"/>
        <v>0</v>
      </c>
      <c r="AA76" s="826">
        <f t="shared" si="64"/>
        <v>0</v>
      </c>
      <c r="AB76" s="826">
        <f t="shared" si="65"/>
        <v>0</v>
      </c>
      <c r="AC76" s="826">
        <f t="shared" si="66"/>
        <v>0</v>
      </c>
      <c r="AD76" s="826">
        <f t="shared" si="67"/>
        <v>0</v>
      </c>
      <c r="AE76" s="826">
        <f t="shared" si="68"/>
        <v>0</v>
      </c>
      <c r="AF76" s="826">
        <f t="shared" si="69"/>
        <v>0</v>
      </c>
      <c r="AG76" s="826">
        <f t="shared" si="70"/>
        <v>0</v>
      </c>
      <c r="AH76" s="438">
        <f t="shared" si="46"/>
        <v>0</v>
      </c>
      <c r="AI76" s="3">
        <f>'t1'!M76</f>
        <v>0</v>
      </c>
      <c r="AO76" s="195"/>
      <c r="AP76" s="195"/>
      <c r="AQ76" s="195"/>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438">
        <f t="shared" si="47"/>
        <v>0</v>
      </c>
      <c r="BU76" s="3">
        <f>'t1'!AR76</f>
        <v>0</v>
      </c>
      <c r="CC76" s="1260" t="s">
        <v>1206</v>
      </c>
    </row>
    <row r="77" spans="1:81" ht="13.5" customHeight="1" x14ac:dyDescent="0.2">
      <c r="A77" s="144" t="str">
        <f>'t1'!A77</f>
        <v>DIR. PROF.TECNICO SANITARIE T.DET.ART.15-SEPTIES DLGS 502/92</v>
      </c>
      <c r="B77" s="206" t="str">
        <f>'t1'!B77</f>
        <v>SD048D</v>
      </c>
      <c r="C77" s="825">
        <f t="shared" si="48"/>
        <v>0</v>
      </c>
      <c r="D77" s="825">
        <f t="shared" si="49"/>
        <v>0</v>
      </c>
      <c r="E77" s="825">
        <f t="shared" si="50"/>
        <v>0</v>
      </c>
      <c r="F77" s="826">
        <f t="shared" si="51"/>
        <v>0</v>
      </c>
      <c r="G77" s="826">
        <f t="shared" si="52"/>
        <v>0</v>
      </c>
      <c r="H77" s="826">
        <f t="shared" si="53"/>
        <v>0</v>
      </c>
      <c r="I77" s="826">
        <f t="shared" si="54"/>
        <v>0</v>
      </c>
      <c r="J77" s="826">
        <f t="shared" si="55"/>
        <v>0</v>
      </c>
      <c r="K77" s="826">
        <f t="shared" si="56"/>
        <v>0</v>
      </c>
      <c r="L77" s="826">
        <f t="shared" si="57"/>
        <v>0</v>
      </c>
      <c r="M77" s="826">
        <f t="shared" si="58"/>
        <v>0</v>
      </c>
      <c r="N77" s="826">
        <f t="shared" si="59"/>
        <v>0</v>
      </c>
      <c r="O77" s="826">
        <f t="shared" si="59"/>
        <v>0</v>
      </c>
      <c r="P77" s="826">
        <f t="shared" si="39"/>
        <v>0</v>
      </c>
      <c r="Q77" s="826">
        <f t="shared" si="40"/>
        <v>0</v>
      </c>
      <c r="R77" s="826">
        <f t="shared" si="41"/>
        <v>0</v>
      </c>
      <c r="S77" s="826">
        <f t="shared" si="42"/>
        <v>0</v>
      </c>
      <c r="T77" s="826">
        <f t="shared" si="43"/>
        <v>0</v>
      </c>
      <c r="U77" s="826">
        <f t="shared" si="44"/>
        <v>0</v>
      </c>
      <c r="V77" s="826">
        <f t="shared" si="45"/>
        <v>0</v>
      </c>
      <c r="W77" s="826">
        <f t="shared" si="60"/>
        <v>0</v>
      </c>
      <c r="X77" s="826">
        <f t="shared" si="61"/>
        <v>0</v>
      </c>
      <c r="Y77" s="826">
        <f t="shared" si="62"/>
        <v>0</v>
      </c>
      <c r="Z77" s="826">
        <f t="shared" si="63"/>
        <v>0</v>
      </c>
      <c r="AA77" s="826">
        <f t="shared" si="64"/>
        <v>0</v>
      </c>
      <c r="AB77" s="826">
        <f t="shared" si="65"/>
        <v>0</v>
      </c>
      <c r="AC77" s="826">
        <f t="shared" si="66"/>
        <v>0</v>
      </c>
      <c r="AD77" s="826">
        <f t="shared" si="67"/>
        <v>0</v>
      </c>
      <c r="AE77" s="826">
        <f t="shared" si="68"/>
        <v>0</v>
      </c>
      <c r="AF77" s="826">
        <f t="shared" si="69"/>
        <v>0</v>
      </c>
      <c r="AG77" s="826">
        <f t="shared" si="70"/>
        <v>0</v>
      </c>
      <c r="AH77" s="438">
        <f t="shared" si="46"/>
        <v>0</v>
      </c>
      <c r="AI77" s="3">
        <f>'t1'!M77</f>
        <v>0</v>
      </c>
      <c r="AO77" s="195"/>
      <c r="AP77" s="195"/>
      <c r="AQ77" s="195"/>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438">
        <f t="shared" si="47"/>
        <v>0</v>
      </c>
      <c r="BU77" s="3">
        <f>'t1'!AR77</f>
        <v>0</v>
      </c>
      <c r="CC77" s="1260" t="s">
        <v>1206</v>
      </c>
    </row>
    <row r="78" spans="1:81" ht="13.5" customHeight="1" x14ac:dyDescent="0.2">
      <c r="A78" s="144" t="str">
        <f>'t1'!A78</f>
        <v>DIRIGENTE PROF.TECNICHE DELLA PREVENZIONE (INC.STRUT.COMPL.)</v>
      </c>
      <c r="B78" s="206" t="str">
        <f>'t1'!B78</f>
        <v>SD0CO4</v>
      </c>
      <c r="C78" s="825">
        <f t="shared" si="48"/>
        <v>0</v>
      </c>
      <c r="D78" s="825">
        <f t="shared" si="49"/>
        <v>0</v>
      </c>
      <c r="E78" s="825">
        <f t="shared" si="50"/>
        <v>0</v>
      </c>
      <c r="F78" s="826">
        <f t="shared" si="51"/>
        <v>0</v>
      </c>
      <c r="G78" s="826">
        <f t="shared" si="52"/>
        <v>0</v>
      </c>
      <c r="H78" s="826">
        <f t="shared" si="53"/>
        <v>0</v>
      </c>
      <c r="I78" s="826">
        <f t="shared" si="54"/>
        <v>0</v>
      </c>
      <c r="J78" s="826">
        <f t="shared" si="55"/>
        <v>0</v>
      </c>
      <c r="K78" s="826">
        <f t="shared" si="56"/>
        <v>0</v>
      </c>
      <c r="L78" s="826">
        <f t="shared" si="57"/>
        <v>0</v>
      </c>
      <c r="M78" s="826">
        <f t="shared" si="58"/>
        <v>0</v>
      </c>
      <c r="N78" s="826">
        <f t="shared" si="59"/>
        <v>0</v>
      </c>
      <c r="O78" s="826">
        <f t="shared" si="59"/>
        <v>0</v>
      </c>
      <c r="P78" s="826">
        <f t="shared" si="39"/>
        <v>0</v>
      </c>
      <c r="Q78" s="826">
        <f t="shared" si="40"/>
        <v>0</v>
      </c>
      <c r="R78" s="826">
        <f t="shared" si="41"/>
        <v>0</v>
      </c>
      <c r="S78" s="826">
        <f t="shared" si="42"/>
        <v>0</v>
      </c>
      <c r="T78" s="826">
        <f t="shared" si="43"/>
        <v>0</v>
      </c>
      <c r="U78" s="826">
        <f t="shared" si="44"/>
        <v>0</v>
      </c>
      <c r="V78" s="826">
        <f t="shared" si="45"/>
        <v>0</v>
      </c>
      <c r="W78" s="826">
        <f t="shared" si="60"/>
        <v>0</v>
      </c>
      <c r="X78" s="826">
        <f t="shared" si="61"/>
        <v>0</v>
      </c>
      <c r="Y78" s="826">
        <f t="shared" si="62"/>
        <v>0</v>
      </c>
      <c r="Z78" s="826">
        <f t="shared" si="63"/>
        <v>0</v>
      </c>
      <c r="AA78" s="826">
        <f t="shared" si="64"/>
        <v>0</v>
      </c>
      <c r="AB78" s="826">
        <f t="shared" si="65"/>
        <v>0</v>
      </c>
      <c r="AC78" s="826">
        <f t="shared" si="66"/>
        <v>0</v>
      </c>
      <c r="AD78" s="826">
        <f t="shared" si="67"/>
        <v>0</v>
      </c>
      <c r="AE78" s="826">
        <f t="shared" si="68"/>
        <v>0</v>
      </c>
      <c r="AF78" s="826">
        <f t="shared" si="69"/>
        <v>0</v>
      </c>
      <c r="AG78" s="826">
        <f t="shared" si="70"/>
        <v>0</v>
      </c>
      <c r="AH78" s="438">
        <f t="shared" si="46"/>
        <v>0</v>
      </c>
      <c r="AI78" s="3">
        <f>'t1'!M78</f>
        <v>0</v>
      </c>
      <c r="AO78" s="195"/>
      <c r="AP78" s="195"/>
      <c r="AQ78" s="195"/>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438">
        <f t="shared" si="47"/>
        <v>0</v>
      </c>
      <c r="BU78" s="3">
        <f>'t1'!AR78</f>
        <v>0</v>
      </c>
      <c r="CC78" s="1260" t="s">
        <v>1206</v>
      </c>
    </row>
    <row r="79" spans="1:81" ht="13.5" customHeight="1" x14ac:dyDescent="0.2">
      <c r="A79" s="144" t="str">
        <f>'t1'!A79</f>
        <v>DIRIGENTE PROF.TECNICHE DELLA PREVENZIONE (INC.STRUT.SEMPL.)</v>
      </c>
      <c r="B79" s="206" t="str">
        <f>'t1'!B79</f>
        <v>SD0SE4</v>
      </c>
      <c r="C79" s="825">
        <f t="shared" si="48"/>
        <v>0</v>
      </c>
      <c r="D79" s="825">
        <f t="shared" si="49"/>
        <v>0</v>
      </c>
      <c r="E79" s="825">
        <f t="shared" si="50"/>
        <v>0</v>
      </c>
      <c r="F79" s="826">
        <f t="shared" si="51"/>
        <v>0</v>
      </c>
      <c r="G79" s="826">
        <f t="shared" si="52"/>
        <v>0</v>
      </c>
      <c r="H79" s="826">
        <f t="shared" si="53"/>
        <v>0</v>
      </c>
      <c r="I79" s="826">
        <f t="shared" si="54"/>
        <v>0</v>
      </c>
      <c r="J79" s="826">
        <f t="shared" si="55"/>
        <v>0</v>
      </c>
      <c r="K79" s="826">
        <f t="shared" si="56"/>
        <v>0</v>
      </c>
      <c r="L79" s="826">
        <f t="shared" si="57"/>
        <v>0</v>
      </c>
      <c r="M79" s="826">
        <f t="shared" si="58"/>
        <v>0</v>
      </c>
      <c r="N79" s="826">
        <f t="shared" si="59"/>
        <v>0</v>
      </c>
      <c r="O79" s="826">
        <f t="shared" si="59"/>
        <v>0</v>
      </c>
      <c r="P79" s="826">
        <f t="shared" si="39"/>
        <v>0</v>
      </c>
      <c r="Q79" s="826">
        <f t="shared" si="40"/>
        <v>0</v>
      </c>
      <c r="R79" s="826">
        <f t="shared" si="41"/>
        <v>0</v>
      </c>
      <c r="S79" s="826">
        <f t="shared" si="42"/>
        <v>0</v>
      </c>
      <c r="T79" s="826">
        <f t="shared" si="43"/>
        <v>0</v>
      </c>
      <c r="U79" s="826">
        <f t="shared" si="44"/>
        <v>0</v>
      </c>
      <c r="V79" s="826">
        <f t="shared" si="45"/>
        <v>0</v>
      </c>
      <c r="W79" s="826">
        <f t="shared" si="60"/>
        <v>0</v>
      </c>
      <c r="X79" s="826">
        <f t="shared" si="61"/>
        <v>0</v>
      </c>
      <c r="Y79" s="826">
        <f t="shared" si="62"/>
        <v>0</v>
      </c>
      <c r="Z79" s="826">
        <f t="shared" si="63"/>
        <v>0</v>
      </c>
      <c r="AA79" s="826">
        <f t="shared" si="64"/>
        <v>0</v>
      </c>
      <c r="AB79" s="826">
        <f t="shared" si="65"/>
        <v>0</v>
      </c>
      <c r="AC79" s="826">
        <f t="shared" si="66"/>
        <v>0</v>
      </c>
      <c r="AD79" s="826">
        <f t="shared" si="67"/>
        <v>0</v>
      </c>
      <c r="AE79" s="826">
        <f t="shared" si="68"/>
        <v>0</v>
      </c>
      <c r="AF79" s="826">
        <f t="shared" si="69"/>
        <v>0</v>
      </c>
      <c r="AG79" s="826">
        <f t="shared" si="70"/>
        <v>0</v>
      </c>
      <c r="AH79" s="438">
        <f t="shared" si="46"/>
        <v>0</v>
      </c>
      <c r="AI79" s="3">
        <f>'t1'!M79</f>
        <v>0</v>
      </c>
      <c r="AO79" s="195"/>
      <c r="AP79" s="195"/>
      <c r="AQ79" s="195"/>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438">
        <f t="shared" si="47"/>
        <v>0</v>
      </c>
      <c r="BU79" s="3">
        <f>'t1'!AR79</f>
        <v>0</v>
      </c>
      <c r="CC79" s="1260" t="s">
        <v>1206</v>
      </c>
    </row>
    <row r="80" spans="1:81" ht="13.5" customHeight="1" x14ac:dyDescent="0.2">
      <c r="A80" s="144" t="str">
        <f>'t1'!A80</f>
        <v>DIRIGENTE PROF.TECNICHE DELLA PREVENZIONE(ALTRI INC.PROF.LI)</v>
      </c>
      <c r="B80" s="206" t="str">
        <f>'t1'!B80</f>
        <v>SD0AI4</v>
      </c>
      <c r="C80" s="825">
        <f t="shared" si="48"/>
        <v>0</v>
      </c>
      <c r="D80" s="825">
        <f t="shared" si="49"/>
        <v>0</v>
      </c>
      <c r="E80" s="825">
        <f t="shared" si="50"/>
        <v>0</v>
      </c>
      <c r="F80" s="826">
        <f t="shared" si="51"/>
        <v>0</v>
      </c>
      <c r="G80" s="826">
        <f t="shared" si="52"/>
        <v>0</v>
      </c>
      <c r="H80" s="826">
        <f t="shared" si="53"/>
        <v>0</v>
      </c>
      <c r="I80" s="826">
        <f t="shared" si="54"/>
        <v>0</v>
      </c>
      <c r="J80" s="826">
        <f t="shared" si="55"/>
        <v>0</v>
      </c>
      <c r="K80" s="826">
        <f t="shared" si="56"/>
        <v>0</v>
      </c>
      <c r="L80" s="826">
        <f t="shared" si="57"/>
        <v>0</v>
      </c>
      <c r="M80" s="826">
        <f t="shared" si="58"/>
        <v>0</v>
      </c>
      <c r="N80" s="826">
        <f t="shared" si="59"/>
        <v>0</v>
      </c>
      <c r="O80" s="826">
        <f t="shared" si="59"/>
        <v>0</v>
      </c>
      <c r="P80" s="826">
        <f t="shared" si="39"/>
        <v>0</v>
      </c>
      <c r="Q80" s="826">
        <f t="shared" si="40"/>
        <v>0</v>
      </c>
      <c r="R80" s="826">
        <f t="shared" si="41"/>
        <v>0</v>
      </c>
      <c r="S80" s="826">
        <f t="shared" si="42"/>
        <v>0</v>
      </c>
      <c r="T80" s="826">
        <f t="shared" si="43"/>
        <v>0</v>
      </c>
      <c r="U80" s="826">
        <f t="shared" si="44"/>
        <v>0</v>
      </c>
      <c r="V80" s="826">
        <f t="shared" si="45"/>
        <v>0</v>
      </c>
      <c r="W80" s="826">
        <f t="shared" si="60"/>
        <v>0</v>
      </c>
      <c r="X80" s="826">
        <f t="shared" si="61"/>
        <v>0</v>
      </c>
      <c r="Y80" s="826">
        <f t="shared" si="62"/>
        <v>0</v>
      </c>
      <c r="Z80" s="826">
        <f t="shared" si="63"/>
        <v>0</v>
      </c>
      <c r="AA80" s="826">
        <f t="shared" si="64"/>
        <v>0</v>
      </c>
      <c r="AB80" s="826">
        <f t="shared" si="65"/>
        <v>0</v>
      </c>
      <c r="AC80" s="826">
        <f t="shared" si="66"/>
        <v>0</v>
      </c>
      <c r="AD80" s="826">
        <f t="shared" si="67"/>
        <v>0</v>
      </c>
      <c r="AE80" s="826">
        <f t="shared" si="68"/>
        <v>0</v>
      </c>
      <c r="AF80" s="826">
        <f t="shared" si="69"/>
        <v>0</v>
      </c>
      <c r="AG80" s="826">
        <f t="shared" si="70"/>
        <v>0</v>
      </c>
      <c r="AH80" s="438">
        <f t="shared" si="46"/>
        <v>0</v>
      </c>
      <c r="AI80" s="3">
        <f>'t1'!M80</f>
        <v>0</v>
      </c>
      <c r="AO80" s="195"/>
      <c r="AP80" s="195"/>
      <c r="AQ80" s="195"/>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438">
        <f t="shared" si="47"/>
        <v>0</v>
      </c>
      <c r="BU80" s="3">
        <f>'t1'!AR80</f>
        <v>0</v>
      </c>
      <c r="CC80" s="1260" t="s">
        <v>1206</v>
      </c>
    </row>
    <row r="81" spans="1:81" ht="13.5" customHeight="1" x14ac:dyDescent="0.2">
      <c r="A81" s="144" t="str">
        <f>'t1'!A81</f>
        <v>DIR. PROF.TECNICHE PREVENZ. T.DET.ART.15-SEPTIES DLGS 502/92</v>
      </c>
      <c r="B81" s="206" t="str">
        <f>'t1'!B81</f>
        <v>SD048E</v>
      </c>
      <c r="C81" s="825">
        <f t="shared" si="48"/>
        <v>0</v>
      </c>
      <c r="D81" s="825">
        <f t="shared" si="49"/>
        <v>0</v>
      </c>
      <c r="E81" s="825">
        <f t="shared" si="50"/>
        <v>0</v>
      </c>
      <c r="F81" s="826">
        <f t="shared" si="51"/>
        <v>0</v>
      </c>
      <c r="G81" s="826">
        <f t="shared" si="52"/>
        <v>0</v>
      </c>
      <c r="H81" s="826">
        <f t="shared" si="53"/>
        <v>0</v>
      </c>
      <c r="I81" s="826">
        <f t="shared" si="54"/>
        <v>0</v>
      </c>
      <c r="J81" s="826">
        <f t="shared" si="55"/>
        <v>0</v>
      </c>
      <c r="K81" s="826">
        <f t="shared" si="56"/>
        <v>0</v>
      </c>
      <c r="L81" s="826">
        <f t="shared" si="57"/>
        <v>0</v>
      </c>
      <c r="M81" s="826">
        <f t="shared" si="58"/>
        <v>0</v>
      </c>
      <c r="N81" s="826">
        <f t="shared" si="59"/>
        <v>0</v>
      </c>
      <c r="O81" s="826">
        <f t="shared" si="59"/>
        <v>0</v>
      </c>
      <c r="P81" s="826">
        <f t="shared" si="39"/>
        <v>0</v>
      </c>
      <c r="Q81" s="826">
        <f t="shared" si="40"/>
        <v>0</v>
      </c>
      <c r="R81" s="826">
        <f t="shared" si="41"/>
        <v>0</v>
      </c>
      <c r="S81" s="826">
        <f t="shared" si="42"/>
        <v>0</v>
      </c>
      <c r="T81" s="826">
        <f t="shared" si="43"/>
        <v>0</v>
      </c>
      <c r="U81" s="826">
        <f t="shared" si="44"/>
        <v>0</v>
      </c>
      <c r="V81" s="826">
        <f t="shared" si="45"/>
        <v>0</v>
      </c>
      <c r="W81" s="826">
        <f t="shared" si="60"/>
        <v>0</v>
      </c>
      <c r="X81" s="826">
        <f t="shared" si="61"/>
        <v>0</v>
      </c>
      <c r="Y81" s="826">
        <f t="shared" si="62"/>
        <v>0</v>
      </c>
      <c r="Z81" s="826">
        <f t="shared" si="63"/>
        <v>0</v>
      </c>
      <c r="AA81" s="826">
        <f t="shared" si="64"/>
        <v>0</v>
      </c>
      <c r="AB81" s="826">
        <f t="shared" si="65"/>
        <v>0</v>
      </c>
      <c r="AC81" s="826">
        <f t="shared" si="66"/>
        <v>0</v>
      </c>
      <c r="AD81" s="826">
        <f t="shared" si="67"/>
        <v>0</v>
      </c>
      <c r="AE81" s="826">
        <f t="shared" si="68"/>
        <v>0</v>
      </c>
      <c r="AF81" s="826">
        <f t="shared" si="69"/>
        <v>0</v>
      </c>
      <c r="AG81" s="826">
        <f t="shared" si="70"/>
        <v>0</v>
      </c>
      <c r="AH81" s="438">
        <f t="shared" si="46"/>
        <v>0</v>
      </c>
      <c r="AI81" s="3">
        <f>'t1'!M81</f>
        <v>0</v>
      </c>
      <c r="AO81" s="195"/>
      <c r="AP81" s="195"/>
      <c r="AQ81" s="195"/>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438">
        <f t="shared" si="47"/>
        <v>0</v>
      </c>
      <c r="BU81" s="3">
        <f>'t1'!AR81</f>
        <v>0</v>
      </c>
      <c r="CC81" s="1260" t="s">
        <v>1206</v>
      </c>
    </row>
    <row r="82" spans="1:81" ht="13.5" customHeight="1" x14ac:dyDescent="0.2">
      <c r="A82" s="144" t="str">
        <f>'t1'!A82</f>
        <v>AVVOCATO DIRIG. CON INCARICO DI STRUTTURA COMPLESSA</v>
      </c>
      <c r="B82" s="206" t="str">
        <f>'t1'!B82</f>
        <v>PD0010</v>
      </c>
      <c r="C82" s="825">
        <f t="shared" si="48"/>
        <v>0</v>
      </c>
      <c r="D82" s="825">
        <f t="shared" si="49"/>
        <v>0</v>
      </c>
      <c r="E82" s="825">
        <f t="shared" si="50"/>
        <v>0</v>
      </c>
      <c r="F82" s="826">
        <f t="shared" si="51"/>
        <v>0</v>
      </c>
      <c r="G82" s="826">
        <f t="shared" si="52"/>
        <v>0</v>
      </c>
      <c r="H82" s="826">
        <f t="shared" si="53"/>
        <v>0</v>
      </c>
      <c r="I82" s="826">
        <f t="shared" si="54"/>
        <v>0</v>
      </c>
      <c r="J82" s="826">
        <f t="shared" si="55"/>
        <v>0</v>
      </c>
      <c r="K82" s="826">
        <f t="shared" si="56"/>
        <v>0</v>
      </c>
      <c r="L82" s="826">
        <f t="shared" si="57"/>
        <v>0</v>
      </c>
      <c r="M82" s="826">
        <f t="shared" si="58"/>
        <v>0</v>
      </c>
      <c r="N82" s="826">
        <f t="shared" si="59"/>
        <v>0</v>
      </c>
      <c r="O82" s="826">
        <f t="shared" si="59"/>
        <v>0</v>
      </c>
      <c r="P82" s="826">
        <f t="shared" si="39"/>
        <v>0</v>
      </c>
      <c r="Q82" s="826">
        <f t="shared" si="40"/>
        <v>0</v>
      </c>
      <c r="R82" s="826">
        <f t="shared" si="41"/>
        <v>0</v>
      </c>
      <c r="S82" s="826">
        <f t="shared" si="42"/>
        <v>0</v>
      </c>
      <c r="T82" s="826">
        <f t="shared" si="43"/>
        <v>0</v>
      </c>
      <c r="U82" s="826">
        <f t="shared" si="44"/>
        <v>0</v>
      </c>
      <c r="V82" s="826">
        <f t="shared" si="45"/>
        <v>0</v>
      </c>
      <c r="W82" s="826">
        <f t="shared" si="60"/>
        <v>0</v>
      </c>
      <c r="X82" s="826">
        <f t="shared" si="61"/>
        <v>0</v>
      </c>
      <c r="Y82" s="826">
        <f t="shared" si="62"/>
        <v>0</v>
      </c>
      <c r="Z82" s="826">
        <f t="shared" si="63"/>
        <v>0</v>
      </c>
      <c r="AA82" s="826">
        <f t="shared" si="64"/>
        <v>0</v>
      </c>
      <c r="AB82" s="826">
        <f t="shared" si="65"/>
        <v>0</v>
      </c>
      <c r="AC82" s="826">
        <f t="shared" si="66"/>
        <v>0</v>
      </c>
      <c r="AD82" s="826">
        <f t="shared" si="67"/>
        <v>0</v>
      </c>
      <c r="AE82" s="826">
        <f t="shared" si="68"/>
        <v>0</v>
      </c>
      <c r="AF82" s="826">
        <f t="shared" si="69"/>
        <v>0</v>
      </c>
      <c r="AG82" s="826">
        <f t="shared" si="70"/>
        <v>0</v>
      </c>
      <c r="AH82" s="438">
        <f t="shared" si="46"/>
        <v>0</v>
      </c>
      <c r="AI82" s="3">
        <f>'t1'!M82</f>
        <v>0</v>
      </c>
      <c r="AO82" s="195"/>
      <c r="AP82" s="195"/>
      <c r="AQ82" s="195"/>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438">
        <f t="shared" si="47"/>
        <v>0</v>
      </c>
      <c r="BU82" s="3">
        <f>'t1'!AR82</f>
        <v>0</v>
      </c>
      <c r="CC82" s="1260" t="s">
        <v>1267</v>
      </c>
    </row>
    <row r="83" spans="1:81" ht="13.5" customHeight="1" x14ac:dyDescent="0.2">
      <c r="A83" s="144" t="str">
        <f>'t1'!A83</f>
        <v>AVVOCATO DIRIG. CON INCARICO DI STRUTTURA SEMPLICE</v>
      </c>
      <c r="B83" s="206" t="str">
        <f>'t1'!B83</f>
        <v>PD0S09</v>
      </c>
      <c r="C83" s="825">
        <f t="shared" si="48"/>
        <v>0</v>
      </c>
      <c r="D83" s="825">
        <f t="shared" si="49"/>
        <v>0</v>
      </c>
      <c r="E83" s="825">
        <f t="shared" si="50"/>
        <v>0</v>
      </c>
      <c r="F83" s="826">
        <f t="shared" si="51"/>
        <v>0</v>
      </c>
      <c r="G83" s="826">
        <f t="shared" si="52"/>
        <v>0</v>
      </c>
      <c r="H83" s="826">
        <f t="shared" si="53"/>
        <v>0</v>
      </c>
      <c r="I83" s="826">
        <f t="shared" si="54"/>
        <v>0</v>
      </c>
      <c r="J83" s="826">
        <f t="shared" si="55"/>
        <v>0</v>
      </c>
      <c r="K83" s="826">
        <f t="shared" si="56"/>
        <v>0</v>
      </c>
      <c r="L83" s="826">
        <f t="shared" si="57"/>
        <v>0</v>
      </c>
      <c r="M83" s="826">
        <f t="shared" si="58"/>
        <v>0</v>
      </c>
      <c r="N83" s="826">
        <f t="shared" si="59"/>
        <v>0</v>
      </c>
      <c r="O83" s="826">
        <f t="shared" si="59"/>
        <v>0</v>
      </c>
      <c r="P83" s="826">
        <f t="shared" si="39"/>
        <v>0</v>
      </c>
      <c r="Q83" s="826">
        <f t="shared" si="40"/>
        <v>0</v>
      </c>
      <c r="R83" s="826">
        <f t="shared" si="41"/>
        <v>0</v>
      </c>
      <c r="S83" s="826">
        <f t="shared" si="42"/>
        <v>0</v>
      </c>
      <c r="T83" s="826">
        <f t="shared" si="43"/>
        <v>0</v>
      </c>
      <c r="U83" s="826">
        <f t="shared" si="44"/>
        <v>0</v>
      </c>
      <c r="V83" s="826">
        <f t="shared" si="45"/>
        <v>0</v>
      </c>
      <c r="W83" s="826">
        <f t="shared" si="60"/>
        <v>0</v>
      </c>
      <c r="X83" s="826">
        <f t="shared" si="61"/>
        <v>0</v>
      </c>
      <c r="Y83" s="826">
        <f t="shared" si="62"/>
        <v>0</v>
      </c>
      <c r="Z83" s="826">
        <f t="shared" si="63"/>
        <v>0</v>
      </c>
      <c r="AA83" s="826">
        <f t="shared" si="64"/>
        <v>0</v>
      </c>
      <c r="AB83" s="826">
        <f t="shared" si="65"/>
        <v>0</v>
      </c>
      <c r="AC83" s="826">
        <f t="shared" si="66"/>
        <v>0</v>
      </c>
      <c r="AD83" s="826">
        <f t="shared" si="67"/>
        <v>0</v>
      </c>
      <c r="AE83" s="826">
        <f t="shared" si="68"/>
        <v>0</v>
      </c>
      <c r="AF83" s="826">
        <f t="shared" si="69"/>
        <v>0</v>
      </c>
      <c r="AG83" s="826">
        <f t="shared" si="70"/>
        <v>0</v>
      </c>
      <c r="AH83" s="438">
        <f t="shared" si="46"/>
        <v>0</v>
      </c>
      <c r="AI83" s="3">
        <f>'t1'!M83</f>
        <v>0</v>
      </c>
      <c r="AO83" s="195"/>
      <c r="AP83" s="195"/>
      <c r="AQ83" s="195"/>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438">
        <f t="shared" si="47"/>
        <v>0</v>
      </c>
      <c r="BU83" s="3">
        <f>'t1'!AR83</f>
        <v>0</v>
      </c>
      <c r="CC83" s="1260" t="s">
        <v>1267</v>
      </c>
    </row>
    <row r="84" spans="1:81" ht="13.5" customHeight="1" x14ac:dyDescent="0.2">
      <c r="A84" s="144" t="str">
        <f>'t1'!A84</f>
        <v>AVVOCATO DIRIG. CON ALTRI INCAR.PROF.LI</v>
      </c>
      <c r="B84" s="206" t="str">
        <f>'t1'!B84</f>
        <v>PD0A09</v>
      </c>
      <c r="C84" s="825">
        <f t="shared" si="48"/>
        <v>0</v>
      </c>
      <c r="D84" s="825">
        <f t="shared" si="49"/>
        <v>0</v>
      </c>
      <c r="E84" s="825">
        <f t="shared" si="50"/>
        <v>0</v>
      </c>
      <c r="F84" s="826">
        <f t="shared" si="51"/>
        <v>0</v>
      </c>
      <c r="G84" s="826">
        <f t="shared" si="52"/>
        <v>0</v>
      </c>
      <c r="H84" s="826">
        <f t="shared" si="53"/>
        <v>0</v>
      </c>
      <c r="I84" s="826">
        <f t="shared" si="54"/>
        <v>0</v>
      </c>
      <c r="J84" s="826">
        <f t="shared" si="55"/>
        <v>0</v>
      </c>
      <c r="K84" s="826">
        <f t="shared" si="56"/>
        <v>0</v>
      </c>
      <c r="L84" s="826">
        <f t="shared" si="57"/>
        <v>0</v>
      </c>
      <c r="M84" s="826">
        <f t="shared" si="58"/>
        <v>0</v>
      </c>
      <c r="N84" s="826">
        <f t="shared" si="59"/>
        <v>0</v>
      </c>
      <c r="O84" s="826">
        <f t="shared" si="59"/>
        <v>0</v>
      </c>
      <c r="P84" s="826">
        <f t="shared" si="39"/>
        <v>0</v>
      </c>
      <c r="Q84" s="826">
        <f t="shared" si="40"/>
        <v>0</v>
      </c>
      <c r="R84" s="826">
        <f t="shared" si="41"/>
        <v>0</v>
      </c>
      <c r="S84" s="826">
        <f t="shared" si="42"/>
        <v>0</v>
      </c>
      <c r="T84" s="826">
        <f t="shared" si="43"/>
        <v>0</v>
      </c>
      <c r="U84" s="826">
        <f t="shared" si="44"/>
        <v>0</v>
      </c>
      <c r="V84" s="826">
        <f t="shared" si="45"/>
        <v>0</v>
      </c>
      <c r="W84" s="826">
        <f t="shared" si="60"/>
        <v>0</v>
      </c>
      <c r="X84" s="826">
        <f t="shared" si="61"/>
        <v>0</v>
      </c>
      <c r="Y84" s="826">
        <f t="shared" si="62"/>
        <v>0</v>
      </c>
      <c r="Z84" s="826">
        <f t="shared" si="63"/>
        <v>0</v>
      </c>
      <c r="AA84" s="826">
        <f t="shared" si="64"/>
        <v>0</v>
      </c>
      <c r="AB84" s="826">
        <f t="shared" si="65"/>
        <v>0</v>
      </c>
      <c r="AC84" s="826">
        <f t="shared" si="66"/>
        <v>0</v>
      </c>
      <c r="AD84" s="826">
        <f t="shared" si="67"/>
        <v>0</v>
      </c>
      <c r="AE84" s="826">
        <f t="shared" si="68"/>
        <v>0</v>
      </c>
      <c r="AF84" s="826">
        <f t="shared" si="69"/>
        <v>0</v>
      </c>
      <c r="AG84" s="826">
        <f t="shared" si="70"/>
        <v>0</v>
      </c>
      <c r="AH84" s="438">
        <f t="shared" si="46"/>
        <v>0</v>
      </c>
      <c r="AI84" s="3">
        <f>'t1'!M84</f>
        <v>0</v>
      </c>
      <c r="AO84" s="195"/>
      <c r="AP84" s="195"/>
      <c r="AQ84" s="195"/>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438">
        <f t="shared" si="47"/>
        <v>0</v>
      </c>
      <c r="BU84" s="3">
        <f>'t1'!AR84</f>
        <v>0</v>
      </c>
      <c r="CC84" s="1260" t="s">
        <v>1267</v>
      </c>
    </row>
    <row r="85" spans="1:81" ht="13.5" customHeight="1" x14ac:dyDescent="0.2">
      <c r="A85" s="144" t="str">
        <f>'t1'!A85</f>
        <v>AVVOCATO DIR. A T. DETERMINATO(ART. 15-SEPTIES DLGS. 502/92)</v>
      </c>
      <c r="B85" s="206" t="str">
        <f>'t1'!B85</f>
        <v>PD0605</v>
      </c>
      <c r="C85" s="825">
        <f t="shared" si="48"/>
        <v>0</v>
      </c>
      <c r="D85" s="825">
        <f t="shared" si="49"/>
        <v>0</v>
      </c>
      <c r="E85" s="825">
        <f t="shared" si="50"/>
        <v>0</v>
      </c>
      <c r="F85" s="826">
        <f t="shared" si="51"/>
        <v>0</v>
      </c>
      <c r="G85" s="826">
        <f t="shared" si="52"/>
        <v>0</v>
      </c>
      <c r="H85" s="826">
        <f t="shared" si="53"/>
        <v>0</v>
      </c>
      <c r="I85" s="826">
        <f t="shared" si="54"/>
        <v>0</v>
      </c>
      <c r="J85" s="826">
        <f t="shared" si="55"/>
        <v>0</v>
      </c>
      <c r="K85" s="826">
        <f t="shared" si="56"/>
        <v>0</v>
      </c>
      <c r="L85" s="826">
        <f t="shared" si="57"/>
        <v>0</v>
      </c>
      <c r="M85" s="826">
        <f t="shared" si="58"/>
        <v>0</v>
      </c>
      <c r="N85" s="826">
        <f t="shared" si="59"/>
        <v>0</v>
      </c>
      <c r="O85" s="826">
        <f t="shared" si="59"/>
        <v>0</v>
      </c>
      <c r="P85" s="826">
        <f t="shared" si="39"/>
        <v>0</v>
      </c>
      <c r="Q85" s="826">
        <f t="shared" si="40"/>
        <v>0</v>
      </c>
      <c r="R85" s="826">
        <f t="shared" si="41"/>
        <v>0</v>
      </c>
      <c r="S85" s="826">
        <f t="shared" si="42"/>
        <v>0</v>
      </c>
      <c r="T85" s="826">
        <f t="shared" si="43"/>
        <v>0</v>
      </c>
      <c r="U85" s="826">
        <f t="shared" si="44"/>
        <v>0</v>
      </c>
      <c r="V85" s="826">
        <f t="shared" si="45"/>
        <v>0</v>
      </c>
      <c r="W85" s="826">
        <f t="shared" si="60"/>
        <v>0</v>
      </c>
      <c r="X85" s="826">
        <f t="shared" si="61"/>
        <v>0</v>
      </c>
      <c r="Y85" s="826">
        <f t="shared" si="62"/>
        <v>0</v>
      </c>
      <c r="Z85" s="826">
        <f t="shared" si="63"/>
        <v>0</v>
      </c>
      <c r="AA85" s="826">
        <f t="shared" si="64"/>
        <v>0</v>
      </c>
      <c r="AB85" s="826">
        <f t="shared" si="65"/>
        <v>0</v>
      </c>
      <c r="AC85" s="826">
        <f t="shared" si="66"/>
        <v>0</v>
      </c>
      <c r="AD85" s="826">
        <f t="shared" si="67"/>
        <v>0</v>
      </c>
      <c r="AE85" s="826">
        <f t="shared" si="68"/>
        <v>0</v>
      </c>
      <c r="AF85" s="826">
        <f t="shared" si="69"/>
        <v>0</v>
      </c>
      <c r="AG85" s="826">
        <f t="shared" si="70"/>
        <v>0</v>
      </c>
      <c r="AH85" s="438">
        <f t="shared" si="46"/>
        <v>0</v>
      </c>
      <c r="AI85" s="3">
        <f>'t1'!M85</f>
        <v>0</v>
      </c>
      <c r="AO85" s="195"/>
      <c r="AP85" s="195"/>
      <c r="AQ85" s="195"/>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438">
        <f t="shared" si="47"/>
        <v>0</v>
      </c>
      <c r="BU85" s="3">
        <f>'t1'!AR85</f>
        <v>0</v>
      </c>
      <c r="CC85" s="1260" t="s">
        <v>1267</v>
      </c>
    </row>
    <row r="86" spans="1:81" ht="13.5" customHeight="1" x14ac:dyDescent="0.2">
      <c r="A86" s="144" t="str">
        <f>'t1'!A86</f>
        <v>INGEGNERE DIRIG. CON INCARICO DI STRUTTURA COMPLESSA</v>
      </c>
      <c r="B86" s="206" t="str">
        <f>'t1'!B86</f>
        <v>PD0046</v>
      </c>
      <c r="C86" s="825">
        <f t="shared" si="48"/>
        <v>0</v>
      </c>
      <c r="D86" s="825">
        <f t="shared" si="49"/>
        <v>0</v>
      </c>
      <c r="E86" s="825">
        <f t="shared" si="50"/>
        <v>0</v>
      </c>
      <c r="F86" s="826">
        <f t="shared" si="51"/>
        <v>0</v>
      </c>
      <c r="G86" s="826">
        <f t="shared" si="52"/>
        <v>0</v>
      </c>
      <c r="H86" s="826">
        <f t="shared" si="53"/>
        <v>0</v>
      </c>
      <c r="I86" s="826">
        <f t="shared" si="54"/>
        <v>0</v>
      </c>
      <c r="J86" s="826">
        <f t="shared" si="55"/>
        <v>0</v>
      </c>
      <c r="K86" s="826">
        <f t="shared" si="56"/>
        <v>0</v>
      </c>
      <c r="L86" s="826">
        <f t="shared" si="57"/>
        <v>0</v>
      </c>
      <c r="M86" s="826">
        <f t="shared" si="58"/>
        <v>0</v>
      </c>
      <c r="N86" s="826">
        <f t="shared" si="59"/>
        <v>0</v>
      </c>
      <c r="O86" s="826">
        <f t="shared" si="59"/>
        <v>0</v>
      </c>
      <c r="P86" s="826">
        <f t="shared" si="39"/>
        <v>0</v>
      </c>
      <c r="Q86" s="826">
        <f t="shared" si="40"/>
        <v>0</v>
      </c>
      <c r="R86" s="826">
        <f t="shared" si="41"/>
        <v>0</v>
      </c>
      <c r="S86" s="826">
        <f t="shared" si="42"/>
        <v>0</v>
      </c>
      <c r="T86" s="826">
        <f t="shared" si="43"/>
        <v>0</v>
      </c>
      <c r="U86" s="826">
        <f t="shared" si="44"/>
        <v>0</v>
      </c>
      <c r="V86" s="826">
        <f t="shared" si="45"/>
        <v>0</v>
      </c>
      <c r="W86" s="826">
        <f t="shared" si="60"/>
        <v>0</v>
      </c>
      <c r="X86" s="826">
        <f t="shared" si="61"/>
        <v>0</v>
      </c>
      <c r="Y86" s="826">
        <f t="shared" si="62"/>
        <v>0</v>
      </c>
      <c r="Z86" s="826">
        <f t="shared" si="63"/>
        <v>0</v>
      </c>
      <c r="AA86" s="826">
        <f t="shared" si="64"/>
        <v>0</v>
      </c>
      <c r="AB86" s="826">
        <f t="shared" si="65"/>
        <v>0</v>
      </c>
      <c r="AC86" s="826">
        <f t="shared" si="66"/>
        <v>0</v>
      </c>
      <c r="AD86" s="826">
        <f t="shared" si="67"/>
        <v>0</v>
      </c>
      <c r="AE86" s="826">
        <f t="shared" si="68"/>
        <v>0</v>
      </c>
      <c r="AF86" s="826">
        <f t="shared" si="69"/>
        <v>0</v>
      </c>
      <c r="AG86" s="826">
        <f t="shared" si="70"/>
        <v>0</v>
      </c>
      <c r="AH86" s="438">
        <f t="shared" si="46"/>
        <v>0</v>
      </c>
      <c r="AI86" s="3">
        <f>'t1'!M86</f>
        <v>0</v>
      </c>
      <c r="AO86" s="195"/>
      <c r="AP86" s="195"/>
      <c r="AQ86" s="195"/>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438">
        <f t="shared" si="47"/>
        <v>0</v>
      </c>
      <c r="BU86" s="3">
        <f>'t1'!AR86</f>
        <v>0</v>
      </c>
      <c r="CC86" s="1260" t="s">
        <v>1267</v>
      </c>
    </row>
    <row r="87" spans="1:81" ht="13.5" customHeight="1" x14ac:dyDescent="0.2">
      <c r="A87" s="144" t="str">
        <f>'t1'!A87</f>
        <v>INGEGNERE DIRIG. CON INCARICO DI STRUTTURA SEMPLICE</v>
      </c>
      <c r="B87" s="206" t="str">
        <f>'t1'!B87</f>
        <v>PD0S45</v>
      </c>
      <c r="C87" s="825">
        <f t="shared" si="48"/>
        <v>0</v>
      </c>
      <c r="D87" s="825">
        <f t="shared" si="49"/>
        <v>0</v>
      </c>
      <c r="E87" s="825">
        <f t="shared" si="50"/>
        <v>0</v>
      </c>
      <c r="F87" s="826">
        <f t="shared" si="51"/>
        <v>0</v>
      </c>
      <c r="G87" s="826">
        <f t="shared" si="52"/>
        <v>0</v>
      </c>
      <c r="H87" s="826">
        <f t="shared" si="53"/>
        <v>0</v>
      </c>
      <c r="I87" s="826">
        <f t="shared" si="54"/>
        <v>0</v>
      </c>
      <c r="J87" s="826">
        <f t="shared" si="55"/>
        <v>0</v>
      </c>
      <c r="K87" s="826">
        <f t="shared" si="56"/>
        <v>0</v>
      </c>
      <c r="L87" s="826">
        <f t="shared" si="57"/>
        <v>0</v>
      </c>
      <c r="M87" s="826">
        <f t="shared" si="58"/>
        <v>0</v>
      </c>
      <c r="N87" s="826">
        <f t="shared" si="59"/>
        <v>0</v>
      </c>
      <c r="O87" s="826">
        <f t="shared" si="59"/>
        <v>0</v>
      </c>
      <c r="P87" s="826">
        <f t="shared" si="39"/>
        <v>0</v>
      </c>
      <c r="Q87" s="826">
        <f t="shared" si="40"/>
        <v>0</v>
      </c>
      <c r="R87" s="826">
        <f t="shared" si="41"/>
        <v>0</v>
      </c>
      <c r="S87" s="826">
        <f t="shared" si="42"/>
        <v>0</v>
      </c>
      <c r="T87" s="826">
        <f t="shared" si="43"/>
        <v>0</v>
      </c>
      <c r="U87" s="826">
        <f t="shared" si="44"/>
        <v>0</v>
      </c>
      <c r="V87" s="826">
        <f t="shared" si="45"/>
        <v>0</v>
      </c>
      <c r="W87" s="826">
        <f t="shared" si="60"/>
        <v>0</v>
      </c>
      <c r="X87" s="826">
        <f t="shared" si="61"/>
        <v>0</v>
      </c>
      <c r="Y87" s="826">
        <f t="shared" si="62"/>
        <v>0</v>
      </c>
      <c r="Z87" s="826">
        <f t="shared" si="63"/>
        <v>0</v>
      </c>
      <c r="AA87" s="826">
        <f t="shared" si="64"/>
        <v>0</v>
      </c>
      <c r="AB87" s="826">
        <f t="shared" si="65"/>
        <v>0</v>
      </c>
      <c r="AC87" s="826">
        <f t="shared" si="66"/>
        <v>0</v>
      </c>
      <c r="AD87" s="826">
        <f t="shared" si="67"/>
        <v>0</v>
      </c>
      <c r="AE87" s="826">
        <f t="shared" si="68"/>
        <v>0</v>
      </c>
      <c r="AF87" s="826">
        <f t="shared" si="69"/>
        <v>0</v>
      </c>
      <c r="AG87" s="826">
        <f t="shared" si="70"/>
        <v>0</v>
      </c>
      <c r="AH87" s="438">
        <f t="shared" si="46"/>
        <v>0</v>
      </c>
      <c r="AI87" s="3">
        <f>'t1'!M87</f>
        <v>0</v>
      </c>
      <c r="AO87" s="195"/>
      <c r="AP87" s="195"/>
      <c r="AQ87" s="195"/>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438">
        <f t="shared" si="47"/>
        <v>0</v>
      </c>
      <c r="BU87" s="3">
        <f>'t1'!AR87</f>
        <v>0</v>
      </c>
      <c r="CC87" s="1260" t="s">
        <v>1267</v>
      </c>
    </row>
    <row r="88" spans="1:81" ht="13.5" customHeight="1" x14ac:dyDescent="0.2">
      <c r="A88" s="144" t="str">
        <f>'t1'!A88</f>
        <v>INGEGNERE DIRIG. CON ALTRI INCAR.PROF.LI</v>
      </c>
      <c r="B88" s="206" t="str">
        <f>'t1'!B88</f>
        <v>PD0A45</v>
      </c>
      <c r="C88" s="825">
        <f t="shared" si="48"/>
        <v>0</v>
      </c>
      <c r="D88" s="825">
        <f t="shared" si="49"/>
        <v>0</v>
      </c>
      <c r="E88" s="825">
        <f t="shared" si="50"/>
        <v>0</v>
      </c>
      <c r="F88" s="826">
        <f t="shared" si="51"/>
        <v>0</v>
      </c>
      <c r="G88" s="826">
        <f t="shared" si="52"/>
        <v>0</v>
      </c>
      <c r="H88" s="826">
        <f t="shared" si="53"/>
        <v>0</v>
      </c>
      <c r="I88" s="826">
        <f t="shared" si="54"/>
        <v>0</v>
      </c>
      <c r="J88" s="826">
        <f t="shared" si="55"/>
        <v>0</v>
      </c>
      <c r="K88" s="826">
        <f t="shared" si="56"/>
        <v>0</v>
      </c>
      <c r="L88" s="826">
        <f t="shared" si="57"/>
        <v>0</v>
      </c>
      <c r="M88" s="826">
        <f t="shared" si="58"/>
        <v>0</v>
      </c>
      <c r="N88" s="826">
        <f t="shared" si="59"/>
        <v>0</v>
      </c>
      <c r="O88" s="826">
        <f t="shared" si="59"/>
        <v>0</v>
      </c>
      <c r="P88" s="826">
        <f t="shared" si="39"/>
        <v>0</v>
      </c>
      <c r="Q88" s="826">
        <f t="shared" si="40"/>
        <v>0</v>
      </c>
      <c r="R88" s="826">
        <f t="shared" si="41"/>
        <v>0</v>
      </c>
      <c r="S88" s="826">
        <f t="shared" si="42"/>
        <v>0</v>
      </c>
      <c r="T88" s="826">
        <f t="shared" si="43"/>
        <v>0</v>
      </c>
      <c r="U88" s="826">
        <f t="shared" si="44"/>
        <v>0</v>
      </c>
      <c r="V88" s="826">
        <f t="shared" si="45"/>
        <v>0</v>
      </c>
      <c r="W88" s="826">
        <f t="shared" si="60"/>
        <v>0</v>
      </c>
      <c r="X88" s="826">
        <f t="shared" si="61"/>
        <v>0</v>
      </c>
      <c r="Y88" s="826">
        <f t="shared" si="62"/>
        <v>0</v>
      </c>
      <c r="Z88" s="826">
        <f t="shared" si="63"/>
        <v>0</v>
      </c>
      <c r="AA88" s="826">
        <f t="shared" si="64"/>
        <v>0</v>
      </c>
      <c r="AB88" s="826">
        <f t="shared" si="65"/>
        <v>0</v>
      </c>
      <c r="AC88" s="826">
        <f t="shared" si="66"/>
        <v>0</v>
      </c>
      <c r="AD88" s="826">
        <f t="shared" si="67"/>
        <v>0</v>
      </c>
      <c r="AE88" s="826">
        <f t="shared" si="68"/>
        <v>0</v>
      </c>
      <c r="AF88" s="826">
        <f t="shared" si="69"/>
        <v>0</v>
      </c>
      <c r="AG88" s="826">
        <f t="shared" si="70"/>
        <v>0</v>
      </c>
      <c r="AH88" s="438">
        <f t="shared" si="46"/>
        <v>0</v>
      </c>
      <c r="AI88" s="3">
        <f>'t1'!M88</f>
        <v>0</v>
      </c>
      <c r="AO88" s="195"/>
      <c r="AP88" s="195"/>
      <c r="AQ88" s="195"/>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438">
        <f t="shared" si="47"/>
        <v>0</v>
      </c>
      <c r="BU88" s="3">
        <f>'t1'!AR88</f>
        <v>0</v>
      </c>
      <c r="CC88" s="1260" t="s">
        <v>1267</v>
      </c>
    </row>
    <row r="89" spans="1:81" ht="13.5" customHeight="1" x14ac:dyDescent="0.2">
      <c r="A89" s="144" t="str">
        <f>'t1'!A89</f>
        <v>INGEGNERE DIR. A T. DETERMINATO(ART.15-SEPTIES DLGS. 502/92)</v>
      </c>
      <c r="B89" s="206" t="str">
        <f>'t1'!B89</f>
        <v>PD0606</v>
      </c>
      <c r="C89" s="825">
        <f t="shared" si="48"/>
        <v>0</v>
      </c>
      <c r="D89" s="825">
        <f t="shared" si="49"/>
        <v>0</v>
      </c>
      <c r="E89" s="825">
        <f t="shared" si="50"/>
        <v>0</v>
      </c>
      <c r="F89" s="826">
        <f t="shared" si="51"/>
        <v>0</v>
      </c>
      <c r="G89" s="826">
        <f t="shared" si="52"/>
        <v>0</v>
      </c>
      <c r="H89" s="826">
        <f t="shared" si="53"/>
        <v>0</v>
      </c>
      <c r="I89" s="826">
        <f t="shared" si="54"/>
        <v>0</v>
      </c>
      <c r="J89" s="826">
        <f t="shared" si="55"/>
        <v>0</v>
      </c>
      <c r="K89" s="826">
        <f t="shared" si="56"/>
        <v>0</v>
      </c>
      <c r="L89" s="826">
        <f t="shared" si="57"/>
        <v>0</v>
      </c>
      <c r="M89" s="826">
        <f t="shared" si="58"/>
        <v>0</v>
      </c>
      <c r="N89" s="826">
        <f t="shared" si="59"/>
        <v>0</v>
      </c>
      <c r="O89" s="826">
        <f t="shared" si="59"/>
        <v>0</v>
      </c>
      <c r="P89" s="826">
        <f t="shared" si="39"/>
        <v>0</v>
      </c>
      <c r="Q89" s="826">
        <f t="shared" si="40"/>
        <v>0</v>
      </c>
      <c r="R89" s="826">
        <f t="shared" si="41"/>
        <v>0</v>
      </c>
      <c r="S89" s="826">
        <f t="shared" si="42"/>
        <v>0</v>
      </c>
      <c r="T89" s="826">
        <f t="shared" si="43"/>
        <v>0</v>
      </c>
      <c r="U89" s="826">
        <f t="shared" si="44"/>
        <v>0</v>
      </c>
      <c r="V89" s="826">
        <f t="shared" si="45"/>
        <v>0</v>
      </c>
      <c r="W89" s="826">
        <f t="shared" si="60"/>
        <v>0</v>
      </c>
      <c r="X89" s="826">
        <f t="shared" si="61"/>
        <v>0</v>
      </c>
      <c r="Y89" s="826">
        <f t="shared" si="62"/>
        <v>0</v>
      </c>
      <c r="Z89" s="826">
        <f t="shared" si="63"/>
        <v>0</v>
      </c>
      <c r="AA89" s="826">
        <f t="shared" si="64"/>
        <v>0</v>
      </c>
      <c r="AB89" s="826">
        <f t="shared" si="65"/>
        <v>0</v>
      </c>
      <c r="AC89" s="826">
        <f t="shared" si="66"/>
        <v>0</v>
      </c>
      <c r="AD89" s="826">
        <f t="shared" si="67"/>
        <v>0</v>
      </c>
      <c r="AE89" s="826">
        <f t="shared" si="68"/>
        <v>0</v>
      </c>
      <c r="AF89" s="826">
        <f t="shared" si="69"/>
        <v>0</v>
      </c>
      <c r="AG89" s="826">
        <f t="shared" si="70"/>
        <v>0</v>
      </c>
      <c r="AH89" s="438">
        <f t="shared" si="46"/>
        <v>0</v>
      </c>
      <c r="AI89" s="3">
        <f>'t1'!M89</f>
        <v>0</v>
      </c>
      <c r="AO89" s="195"/>
      <c r="AP89" s="195"/>
      <c r="AQ89" s="195"/>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438">
        <f t="shared" si="47"/>
        <v>0</v>
      </c>
      <c r="BU89" s="3">
        <f>'t1'!AR89</f>
        <v>0</v>
      </c>
      <c r="CC89" s="1260" t="s">
        <v>1267</v>
      </c>
    </row>
    <row r="90" spans="1:81" ht="13.5" customHeight="1" x14ac:dyDescent="0.2">
      <c r="A90" s="144" t="str">
        <f>'t1'!A90</f>
        <v>ARCHITETTI DIRIG. CON INCARICO DI STRUTTURA COMPLESSA</v>
      </c>
      <c r="B90" s="206" t="str">
        <f>'t1'!B90</f>
        <v>PD0004</v>
      </c>
      <c r="C90" s="825">
        <f t="shared" si="48"/>
        <v>0</v>
      </c>
      <c r="D90" s="825">
        <f t="shared" si="49"/>
        <v>0</v>
      </c>
      <c r="E90" s="825">
        <f t="shared" si="50"/>
        <v>0</v>
      </c>
      <c r="F90" s="826">
        <f t="shared" si="51"/>
        <v>0</v>
      </c>
      <c r="G90" s="826">
        <f t="shared" si="52"/>
        <v>0</v>
      </c>
      <c r="H90" s="826">
        <f t="shared" si="53"/>
        <v>0</v>
      </c>
      <c r="I90" s="826">
        <f t="shared" si="54"/>
        <v>0</v>
      </c>
      <c r="J90" s="826">
        <f t="shared" si="55"/>
        <v>0</v>
      </c>
      <c r="K90" s="826">
        <f t="shared" si="56"/>
        <v>0</v>
      </c>
      <c r="L90" s="826">
        <f t="shared" si="57"/>
        <v>0</v>
      </c>
      <c r="M90" s="826">
        <f t="shared" si="58"/>
        <v>0</v>
      </c>
      <c r="N90" s="826">
        <f t="shared" si="59"/>
        <v>0</v>
      </c>
      <c r="O90" s="826">
        <f t="shared" si="59"/>
        <v>0</v>
      </c>
      <c r="P90" s="826">
        <f t="shared" si="39"/>
        <v>0</v>
      </c>
      <c r="Q90" s="826">
        <f t="shared" si="40"/>
        <v>0</v>
      </c>
      <c r="R90" s="826">
        <f t="shared" si="41"/>
        <v>0</v>
      </c>
      <c r="S90" s="826">
        <f t="shared" si="42"/>
        <v>0</v>
      </c>
      <c r="T90" s="826">
        <f t="shared" si="43"/>
        <v>0</v>
      </c>
      <c r="U90" s="826">
        <f t="shared" si="44"/>
        <v>0</v>
      </c>
      <c r="V90" s="826">
        <f t="shared" si="45"/>
        <v>0</v>
      </c>
      <c r="W90" s="826">
        <f t="shared" si="60"/>
        <v>0</v>
      </c>
      <c r="X90" s="826">
        <f t="shared" si="61"/>
        <v>0</v>
      </c>
      <c r="Y90" s="826">
        <f t="shared" si="62"/>
        <v>0</v>
      </c>
      <c r="Z90" s="826">
        <f t="shared" si="63"/>
        <v>0</v>
      </c>
      <c r="AA90" s="826">
        <f t="shared" si="64"/>
        <v>0</v>
      </c>
      <c r="AB90" s="826">
        <f t="shared" si="65"/>
        <v>0</v>
      </c>
      <c r="AC90" s="826">
        <f t="shared" si="66"/>
        <v>0</v>
      </c>
      <c r="AD90" s="826">
        <f t="shared" si="67"/>
        <v>0</v>
      </c>
      <c r="AE90" s="826">
        <f t="shared" si="68"/>
        <v>0</v>
      </c>
      <c r="AF90" s="826">
        <f t="shared" si="69"/>
        <v>0</v>
      </c>
      <c r="AG90" s="826">
        <f t="shared" si="70"/>
        <v>0</v>
      </c>
      <c r="AH90" s="438">
        <f t="shared" si="46"/>
        <v>0</v>
      </c>
      <c r="AI90" s="3">
        <f>'t1'!M90</f>
        <v>0</v>
      </c>
      <c r="AO90" s="195"/>
      <c r="AP90" s="195"/>
      <c r="AQ90" s="195"/>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438">
        <f t="shared" si="47"/>
        <v>0</v>
      </c>
      <c r="BU90" s="3">
        <f>'t1'!AR90</f>
        <v>0</v>
      </c>
      <c r="CC90" s="1260" t="s">
        <v>1267</v>
      </c>
    </row>
    <row r="91" spans="1:81" ht="13.5" customHeight="1" x14ac:dyDescent="0.2">
      <c r="A91" s="144" t="str">
        <f>'t1'!A91</f>
        <v>ARCHITETTI DIRIG. CON INCARICO DI STRUTTURA SEMPLICE</v>
      </c>
      <c r="B91" s="206" t="str">
        <f>'t1'!B91</f>
        <v>PD0S03</v>
      </c>
      <c r="C91" s="825">
        <f t="shared" si="48"/>
        <v>0</v>
      </c>
      <c r="D91" s="825">
        <f t="shared" si="49"/>
        <v>0</v>
      </c>
      <c r="E91" s="825">
        <f t="shared" si="50"/>
        <v>0</v>
      </c>
      <c r="F91" s="826">
        <f t="shared" si="51"/>
        <v>0</v>
      </c>
      <c r="G91" s="826">
        <f t="shared" si="52"/>
        <v>0</v>
      </c>
      <c r="H91" s="826">
        <f t="shared" si="53"/>
        <v>0</v>
      </c>
      <c r="I91" s="826">
        <f t="shared" si="54"/>
        <v>0</v>
      </c>
      <c r="J91" s="826">
        <f t="shared" si="55"/>
        <v>0</v>
      </c>
      <c r="K91" s="826">
        <f t="shared" si="56"/>
        <v>0</v>
      </c>
      <c r="L91" s="826">
        <f t="shared" si="57"/>
        <v>0</v>
      </c>
      <c r="M91" s="826">
        <f t="shared" si="58"/>
        <v>0</v>
      </c>
      <c r="N91" s="826">
        <f t="shared" si="59"/>
        <v>0</v>
      </c>
      <c r="O91" s="826">
        <f t="shared" si="59"/>
        <v>0</v>
      </c>
      <c r="P91" s="826">
        <f t="shared" si="39"/>
        <v>0</v>
      </c>
      <c r="Q91" s="826">
        <f t="shared" si="40"/>
        <v>0</v>
      </c>
      <c r="R91" s="826">
        <f t="shared" si="41"/>
        <v>0</v>
      </c>
      <c r="S91" s="826">
        <f t="shared" si="42"/>
        <v>0</v>
      </c>
      <c r="T91" s="826">
        <f t="shared" si="43"/>
        <v>0</v>
      </c>
      <c r="U91" s="826">
        <f t="shared" si="44"/>
        <v>0</v>
      </c>
      <c r="V91" s="826">
        <f t="shared" si="45"/>
        <v>0</v>
      </c>
      <c r="W91" s="826">
        <f t="shared" si="60"/>
        <v>0</v>
      </c>
      <c r="X91" s="826">
        <f t="shared" si="61"/>
        <v>0</v>
      </c>
      <c r="Y91" s="826">
        <f t="shared" si="62"/>
        <v>0</v>
      </c>
      <c r="Z91" s="826">
        <f t="shared" si="63"/>
        <v>0</v>
      </c>
      <c r="AA91" s="826">
        <f t="shared" si="64"/>
        <v>0</v>
      </c>
      <c r="AB91" s="826">
        <f t="shared" si="65"/>
        <v>0</v>
      </c>
      <c r="AC91" s="826">
        <f t="shared" si="66"/>
        <v>0</v>
      </c>
      <c r="AD91" s="826">
        <f t="shared" si="67"/>
        <v>0</v>
      </c>
      <c r="AE91" s="826">
        <f t="shared" si="68"/>
        <v>0</v>
      </c>
      <c r="AF91" s="826">
        <f t="shared" si="69"/>
        <v>0</v>
      </c>
      <c r="AG91" s="826">
        <f t="shared" si="70"/>
        <v>0</v>
      </c>
      <c r="AH91" s="438">
        <f t="shared" si="46"/>
        <v>0</v>
      </c>
      <c r="AI91" s="3">
        <f>'t1'!M91</f>
        <v>0</v>
      </c>
      <c r="AO91" s="195"/>
      <c r="AP91" s="195"/>
      <c r="AQ91" s="195"/>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438">
        <f t="shared" si="47"/>
        <v>0</v>
      </c>
      <c r="BU91" s="3">
        <f>'t1'!AR91</f>
        <v>0</v>
      </c>
      <c r="CC91" s="1260" t="s">
        <v>1267</v>
      </c>
    </row>
    <row r="92" spans="1:81" ht="13.5" customHeight="1" x14ac:dyDescent="0.2">
      <c r="A92" s="144" t="str">
        <f>'t1'!A92</f>
        <v>ARCHITETTI DIRIG. CON ALTRI INCAR.PROF.LI</v>
      </c>
      <c r="B92" s="206" t="str">
        <f>'t1'!B92</f>
        <v>PD0A03</v>
      </c>
      <c r="C92" s="825">
        <f t="shared" si="48"/>
        <v>0</v>
      </c>
      <c r="D92" s="825">
        <f t="shared" si="49"/>
        <v>0</v>
      </c>
      <c r="E92" s="825">
        <f t="shared" si="50"/>
        <v>0</v>
      </c>
      <c r="F92" s="826">
        <f t="shared" si="51"/>
        <v>0</v>
      </c>
      <c r="G92" s="826">
        <f t="shared" si="52"/>
        <v>0</v>
      </c>
      <c r="H92" s="826">
        <f t="shared" si="53"/>
        <v>0</v>
      </c>
      <c r="I92" s="826">
        <f t="shared" si="54"/>
        <v>0</v>
      </c>
      <c r="J92" s="826">
        <f t="shared" si="55"/>
        <v>0</v>
      </c>
      <c r="K92" s="826">
        <f t="shared" si="56"/>
        <v>0</v>
      </c>
      <c r="L92" s="826">
        <f t="shared" si="57"/>
        <v>0</v>
      </c>
      <c r="M92" s="826">
        <f t="shared" si="58"/>
        <v>0</v>
      </c>
      <c r="N92" s="826">
        <f t="shared" si="59"/>
        <v>0</v>
      </c>
      <c r="O92" s="826">
        <f t="shared" si="59"/>
        <v>0</v>
      </c>
      <c r="P92" s="826">
        <f t="shared" si="39"/>
        <v>0</v>
      </c>
      <c r="Q92" s="826">
        <f t="shared" si="40"/>
        <v>0</v>
      </c>
      <c r="R92" s="826">
        <f t="shared" si="41"/>
        <v>0</v>
      </c>
      <c r="S92" s="826">
        <f t="shared" si="42"/>
        <v>0</v>
      </c>
      <c r="T92" s="826">
        <f t="shared" si="43"/>
        <v>0</v>
      </c>
      <c r="U92" s="826">
        <f t="shared" si="44"/>
        <v>0</v>
      </c>
      <c r="V92" s="826">
        <f t="shared" si="45"/>
        <v>0</v>
      </c>
      <c r="W92" s="826">
        <f t="shared" si="60"/>
        <v>0</v>
      </c>
      <c r="X92" s="826">
        <f t="shared" si="61"/>
        <v>0</v>
      </c>
      <c r="Y92" s="826">
        <f t="shared" si="62"/>
        <v>0</v>
      </c>
      <c r="Z92" s="826">
        <f t="shared" si="63"/>
        <v>0</v>
      </c>
      <c r="AA92" s="826">
        <f t="shared" si="64"/>
        <v>0</v>
      </c>
      <c r="AB92" s="826">
        <f t="shared" si="65"/>
        <v>0</v>
      </c>
      <c r="AC92" s="826">
        <f t="shared" si="66"/>
        <v>0</v>
      </c>
      <c r="AD92" s="826">
        <f t="shared" si="67"/>
        <v>0</v>
      </c>
      <c r="AE92" s="826">
        <f t="shared" si="68"/>
        <v>0</v>
      </c>
      <c r="AF92" s="826">
        <f t="shared" si="69"/>
        <v>0</v>
      </c>
      <c r="AG92" s="826">
        <f t="shared" si="70"/>
        <v>0</v>
      </c>
      <c r="AH92" s="438">
        <f t="shared" si="46"/>
        <v>0</v>
      </c>
      <c r="AI92" s="3">
        <f>'t1'!M92</f>
        <v>0</v>
      </c>
      <c r="AO92" s="195"/>
      <c r="AP92" s="195"/>
      <c r="AQ92" s="195"/>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438">
        <f t="shared" si="47"/>
        <v>0</v>
      </c>
      <c r="BU92" s="3">
        <f>'t1'!AR92</f>
        <v>0</v>
      </c>
      <c r="CC92" s="1260" t="s">
        <v>1267</v>
      </c>
    </row>
    <row r="93" spans="1:81" ht="13.5" customHeight="1" x14ac:dyDescent="0.2">
      <c r="A93" s="144" t="str">
        <f>'t1'!A93</f>
        <v>ARCHITETTI DIR. A T.DETERMINATO(ART. 15-SEPTIES DLGS.502/92)</v>
      </c>
      <c r="B93" s="206" t="str">
        <f>'t1'!B93</f>
        <v>PD0607</v>
      </c>
      <c r="C93" s="825">
        <f t="shared" si="48"/>
        <v>0</v>
      </c>
      <c r="D93" s="825">
        <f t="shared" si="49"/>
        <v>0</v>
      </c>
      <c r="E93" s="825">
        <f t="shared" si="50"/>
        <v>0</v>
      </c>
      <c r="F93" s="826">
        <f t="shared" si="51"/>
        <v>0</v>
      </c>
      <c r="G93" s="826">
        <f t="shared" si="52"/>
        <v>0</v>
      </c>
      <c r="H93" s="826">
        <f t="shared" si="53"/>
        <v>0</v>
      </c>
      <c r="I93" s="826">
        <f t="shared" si="54"/>
        <v>0</v>
      </c>
      <c r="J93" s="826">
        <f t="shared" si="55"/>
        <v>0</v>
      </c>
      <c r="K93" s="826">
        <f t="shared" si="56"/>
        <v>0</v>
      </c>
      <c r="L93" s="826">
        <f t="shared" si="57"/>
        <v>0</v>
      </c>
      <c r="M93" s="826">
        <f t="shared" si="58"/>
        <v>0</v>
      </c>
      <c r="N93" s="826">
        <f t="shared" si="59"/>
        <v>0</v>
      </c>
      <c r="O93" s="826">
        <f t="shared" si="59"/>
        <v>0</v>
      </c>
      <c r="P93" s="826">
        <f t="shared" si="39"/>
        <v>0</v>
      </c>
      <c r="Q93" s="826">
        <f t="shared" si="40"/>
        <v>0</v>
      </c>
      <c r="R93" s="826">
        <f t="shared" si="41"/>
        <v>0</v>
      </c>
      <c r="S93" s="826">
        <f t="shared" si="42"/>
        <v>0</v>
      </c>
      <c r="T93" s="826">
        <f t="shared" si="43"/>
        <v>0</v>
      </c>
      <c r="U93" s="826">
        <f t="shared" si="44"/>
        <v>0</v>
      </c>
      <c r="V93" s="826">
        <f t="shared" si="45"/>
        <v>0</v>
      </c>
      <c r="W93" s="826">
        <f t="shared" si="60"/>
        <v>0</v>
      </c>
      <c r="X93" s="826">
        <f t="shared" si="61"/>
        <v>0</v>
      </c>
      <c r="Y93" s="826">
        <f t="shared" si="62"/>
        <v>0</v>
      </c>
      <c r="Z93" s="826">
        <f t="shared" si="63"/>
        <v>0</v>
      </c>
      <c r="AA93" s="826">
        <f t="shared" si="64"/>
        <v>0</v>
      </c>
      <c r="AB93" s="826">
        <f t="shared" si="65"/>
        <v>0</v>
      </c>
      <c r="AC93" s="826">
        <f t="shared" si="66"/>
        <v>0</v>
      </c>
      <c r="AD93" s="826">
        <f t="shared" si="67"/>
        <v>0</v>
      </c>
      <c r="AE93" s="826">
        <f t="shared" si="68"/>
        <v>0</v>
      </c>
      <c r="AF93" s="826">
        <f t="shared" si="69"/>
        <v>0</v>
      </c>
      <c r="AG93" s="826">
        <f t="shared" si="70"/>
        <v>0</v>
      </c>
      <c r="AH93" s="438">
        <f t="shared" si="46"/>
        <v>0</v>
      </c>
      <c r="AI93" s="3">
        <f>'t1'!M93</f>
        <v>0</v>
      </c>
      <c r="AO93" s="195"/>
      <c r="AP93" s="195"/>
      <c r="AQ93" s="195"/>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438">
        <f t="shared" si="47"/>
        <v>0</v>
      </c>
      <c r="BU93" s="3">
        <f>'t1'!AR93</f>
        <v>0</v>
      </c>
      <c r="CC93" s="1260" t="s">
        <v>1267</v>
      </c>
    </row>
    <row r="94" spans="1:81" ht="13.5" customHeight="1" x14ac:dyDescent="0.2">
      <c r="A94" s="144" t="str">
        <f>'t1'!A94</f>
        <v>GEOLOGI DIRIG. CON INCARICO DI STRUTTURA COMPLESSA</v>
      </c>
      <c r="B94" s="206" t="str">
        <f>'t1'!B94</f>
        <v>PD0044</v>
      </c>
      <c r="C94" s="825">
        <f t="shared" si="48"/>
        <v>0</v>
      </c>
      <c r="D94" s="825">
        <f t="shared" si="49"/>
        <v>0</v>
      </c>
      <c r="E94" s="825">
        <f t="shared" si="50"/>
        <v>0</v>
      </c>
      <c r="F94" s="826">
        <f t="shared" si="51"/>
        <v>0</v>
      </c>
      <c r="G94" s="826">
        <f t="shared" si="52"/>
        <v>0</v>
      </c>
      <c r="H94" s="826">
        <f t="shared" si="53"/>
        <v>0</v>
      </c>
      <c r="I94" s="826">
        <f t="shared" si="54"/>
        <v>0</v>
      </c>
      <c r="J94" s="826">
        <f t="shared" si="55"/>
        <v>0</v>
      </c>
      <c r="K94" s="826">
        <f t="shared" si="56"/>
        <v>0</v>
      </c>
      <c r="L94" s="826">
        <f t="shared" si="57"/>
        <v>0</v>
      </c>
      <c r="M94" s="826">
        <f t="shared" si="58"/>
        <v>0</v>
      </c>
      <c r="N94" s="826">
        <f t="shared" si="59"/>
        <v>0</v>
      </c>
      <c r="O94" s="826">
        <f t="shared" si="59"/>
        <v>0</v>
      </c>
      <c r="P94" s="826">
        <f t="shared" si="39"/>
        <v>0</v>
      </c>
      <c r="Q94" s="826">
        <f t="shared" si="40"/>
        <v>0</v>
      </c>
      <c r="R94" s="826">
        <f t="shared" si="41"/>
        <v>0</v>
      </c>
      <c r="S94" s="826">
        <f t="shared" si="42"/>
        <v>0</v>
      </c>
      <c r="T94" s="826">
        <f t="shared" si="43"/>
        <v>0</v>
      </c>
      <c r="U94" s="826">
        <f t="shared" si="44"/>
        <v>0</v>
      </c>
      <c r="V94" s="826">
        <f t="shared" si="45"/>
        <v>0</v>
      </c>
      <c r="W94" s="826">
        <f t="shared" si="60"/>
        <v>0</v>
      </c>
      <c r="X94" s="826">
        <f t="shared" si="61"/>
        <v>0</v>
      </c>
      <c r="Y94" s="826">
        <f t="shared" si="62"/>
        <v>0</v>
      </c>
      <c r="Z94" s="826">
        <f t="shared" si="63"/>
        <v>0</v>
      </c>
      <c r="AA94" s="826">
        <f t="shared" si="64"/>
        <v>0</v>
      </c>
      <c r="AB94" s="826">
        <f t="shared" si="65"/>
        <v>0</v>
      </c>
      <c r="AC94" s="826">
        <f t="shared" si="66"/>
        <v>0</v>
      </c>
      <c r="AD94" s="826">
        <f t="shared" si="67"/>
        <v>0</v>
      </c>
      <c r="AE94" s="826">
        <f t="shared" si="68"/>
        <v>0</v>
      </c>
      <c r="AF94" s="826">
        <f t="shared" si="69"/>
        <v>0</v>
      </c>
      <c r="AG94" s="826">
        <f t="shared" si="70"/>
        <v>0</v>
      </c>
      <c r="AH94" s="438">
        <f t="shared" si="46"/>
        <v>0</v>
      </c>
      <c r="AI94" s="3">
        <f>'t1'!M94</f>
        <v>0</v>
      </c>
      <c r="AO94" s="195"/>
      <c r="AP94" s="195"/>
      <c r="AQ94" s="195"/>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438">
        <f t="shared" si="47"/>
        <v>0</v>
      </c>
      <c r="BU94" s="3">
        <f>'t1'!AR94</f>
        <v>0</v>
      </c>
      <c r="CC94" s="1260" t="s">
        <v>1267</v>
      </c>
    </row>
    <row r="95" spans="1:81" ht="13.5" customHeight="1" x14ac:dyDescent="0.2">
      <c r="A95" s="144" t="str">
        <f>'t1'!A95</f>
        <v>GEOLOGI DIRIG. CON INCARICO DI STRUTTURA SEMPLICE</v>
      </c>
      <c r="B95" s="206" t="str">
        <f>'t1'!B95</f>
        <v>PD0S43</v>
      </c>
      <c r="C95" s="825">
        <f t="shared" si="48"/>
        <v>0</v>
      </c>
      <c r="D95" s="825">
        <f t="shared" si="49"/>
        <v>0</v>
      </c>
      <c r="E95" s="825">
        <f t="shared" si="50"/>
        <v>0</v>
      </c>
      <c r="F95" s="826">
        <f t="shared" si="51"/>
        <v>0</v>
      </c>
      <c r="G95" s="826">
        <f t="shared" si="52"/>
        <v>0</v>
      </c>
      <c r="H95" s="826">
        <f t="shared" si="53"/>
        <v>0</v>
      </c>
      <c r="I95" s="826">
        <f t="shared" si="54"/>
        <v>0</v>
      </c>
      <c r="J95" s="826">
        <f t="shared" si="55"/>
        <v>0</v>
      </c>
      <c r="K95" s="826">
        <f t="shared" si="56"/>
        <v>0</v>
      </c>
      <c r="L95" s="826">
        <f t="shared" si="57"/>
        <v>0</v>
      </c>
      <c r="M95" s="826">
        <f t="shared" si="58"/>
        <v>0</v>
      </c>
      <c r="N95" s="826">
        <f t="shared" si="59"/>
        <v>0</v>
      </c>
      <c r="O95" s="826">
        <f t="shared" si="59"/>
        <v>0</v>
      </c>
      <c r="P95" s="826">
        <f t="shared" si="39"/>
        <v>0</v>
      </c>
      <c r="Q95" s="826">
        <f t="shared" si="40"/>
        <v>0</v>
      </c>
      <c r="R95" s="826">
        <f t="shared" si="41"/>
        <v>0</v>
      </c>
      <c r="S95" s="826">
        <f t="shared" si="42"/>
        <v>0</v>
      </c>
      <c r="T95" s="826">
        <f t="shared" si="43"/>
        <v>0</v>
      </c>
      <c r="U95" s="826">
        <f t="shared" si="44"/>
        <v>0</v>
      </c>
      <c r="V95" s="826">
        <f t="shared" si="45"/>
        <v>0</v>
      </c>
      <c r="W95" s="826">
        <f t="shared" si="60"/>
        <v>0</v>
      </c>
      <c r="X95" s="826">
        <f t="shared" si="61"/>
        <v>0</v>
      </c>
      <c r="Y95" s="826">
        <f t="shared" si="62"/>
        <v>0</v>
      </c>
      <c r="Z95" s="826">
        <f t="shared" si="63"/>
        <v>0</v>
      </c>
      <c r="AA95" s="826">
        <f t="shared" si="64"/>
        <v>0</v>
      </c>
      <c r="AB95" s="826">
        <f t="shared" si="65"/>
        <v>0</v>
      </c>
      <c r="AC95" s="826">
        <f t="shared" si="66"/>
        <v>0</v>
      </c>
      <c r="AD95" s="826">
        <f t="shared" si="67"/>
        <v>0</v>
      </c>
      <c r="AE95" s="826">
        <f t="shared" si="68"/>
        <v>0</v>
      </c>
      <c r="AF95" s="826">
        <f t="shared" si="69"/>
        <v>0</v>
      </c>
      <c r="AG95" s="826">
        <f t="shared" si="70"/>
        <v>0</v>
      </c>
      <c r="AH95" s="438">
        <f t="shared" si="46"/>
        <v>0</v>
      </c>
      <c r="AI95" s="3">
        <f>'t1'!M95</f>
        <v>0</v>
      </c>
      <c r="AO95" s="195"/>
      <c r="AP95" s="195"/>
      <c r="AQ95" s="195"/>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438">
        <f t="shared" si="47"/>
        <v>0</v>
      </c>
      <c r="BU95" s="3">
        <f>'t1'!AR95</f>
        <v>0</v>
      </c>
      <c r="CC95" s="1260" t="s">
        <v>1267</v>
      </c>
    </row>
    <row r="96" spans="1:81" ht="13.5" customHeight="1" x14ac:dyDescent="0.2">
      <c r="A96" s="144" t="str">
        <f>'t1'!A96</f>
        <v>GEOLOGI DIRIG. CON ALTRI INCAR.PROF.LI</v>
      </c>
      <c r="B96" s="206" t="str">
        <f>'t1'!B96</f>
        <v>PD0A43</v>
      </c>
      <c r="C96" s="825">
        <f t="shared" si="48"/>
        <v>0</v>
      </c>
      <c r="D96" s="825">
        <f t="shared" si="49"/>
        <v>0</v>
      </c>
      <c r="E96" s="825">
        <f t="shared" si="50"/>
        <v>0</v>
      </c>
      <c r="F96" s="826">
        <f t="shared" si="51"/>
        <v>0</v>
      </c>
      <c r="G96" s="826">
        <f t="shared" si="52"/>
        <v>0</v>
      </c>
      <c r="H96" s="826">
        <f t="shared" si="53"/>
        <v>0</v>
      </c>
      <c r="I96" s="826">
        <f t="shared" si="54"/>
        <v>0</v>
      </c>
      <c r="J96" s="826">
        <f t="shared" si="55"/>
        <v>0</v>
      </c>
      <c r="K96" s="826">
        <f t="shared" si="56"/>
        <v>0</v>
      </c>
      <c r="L96" s="826">
        <f t="shared" si="57"/>
        <v>0</v>
      </c>
      <c r="M96" s="826">
        <f t="shared" si="58"/>
        <v>0</v>
      </c>
      <c r="N96" s="826">
        <f t="shared" si="59"/>
        <v>0</v>
      </c>
      <c r="O96" s="826">
        <f t="shared" si="59"/>
        <v>0</v>
      </c>
      <c r="P96" s="826">
        <f t="shared" si="39"/>
        <v>0</v>
      </c>
      <c r="Q96" s="826">
        <f t="shared" si="40"/>
        <v>0</v>
      </c>
      <c r="R96" s="826">
        <f t="shared" si="41"/>
        <v>0</v>
      </c>
      <c r="S96" s="826">
        <f t="shared" si="42"/>
        <v>0</v>
      </c>
      <c r="T96" s="826">
        <f t="shared" si="43"/>
        <v>0</v>
      </c>
      <c r="U96" s="826">
        <f t="shared" si="44"/>
        <v>0</v>
      </c>
      <c r="V96" s="826">
        <f t="shared" si="45"/>
        <v>0</v>
      </c>
      <c r="W96" s="826">
        <f t="shared" si="60"/>
        <v>0</v>
      </c>
      <c r="X96" s="826">
        <f t="shared" si="61"/>
        <v>0</v>
      </c>
      <c r="Y96" s="826">
        <f t="shared" si="62"/>
        <v>0</v>
      </c>
      <c r="Z96" s="826">
        <f t="shared" si="63"/>
        <v>0</v>
      </c>
      <c r="AA96" s="826">
        <f t="shared" si="64"/>
        <v>0</v>
      </c>
      <c r="AB96" s="826">
        <f t="shared" si="65"/>
        <v>0</v>
      </c>
      <c r="AC96" s="826">
        <f t="shared" si="66"/>
        <v>0</v>
      </c>
      <c r="AD96" s="826">
        <f t="shared" si="67"/>
        <v>0</v>
      </c>
      <c r="AE96" s="826">
        <f t="shared" si="68"/>
        <v>0</v>
      </c>
      <c r="AF96" s="826">
        <f t="shared" si="69"/>
        <v>0</v>
      </c>
      <c r="AG96" s="826">
        <f t="shared" si="70"/>
        <v>0</v>
      </c>
      <c r="AH96" s="438">
        <f t="shared" si="46"/>
        <v>0</v>
      </c>
      <c r="AI96" s="3">
        <f>'t1'!M96</f>
        <v>0</v>
      </c>
      <c r="AO96" s="195"/>
      <c r="AP96" s="195"/>
      <c r="AQ96" s="195"/>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438">
        <f t="shared" si="47"/>
        <v>0</v>
      </c>
      <c r="BU96" s="3">
        <f>'t1'!AR96</f>
        <v>0</v>
      </c>
      <c r="CC96" s="1260" t="s">
        <v>1267</v>
      </c>
    </row>
    <row r="97" spans="1:81" ht="13.5" customHeight="1" x14ac:dyDescent="0.2">
      <c r="A97" s="144" t="str">
        <f>'t1'!A97</f>
        <v>GEOLOGI  DIR. A T. DETERMINATO(ART. 15-SEPTIES DLGS. 502/92)</v>
      </c>
      <c r="B97" s="206" t="str">
        <f>'t1'!B97</f>
        <v>PD0608</v>
      </c>
      <c r="C97" s="825">
        <f t="shared" si="48"/>
        <v>0</v>
      </c>
      <c r="D97" s="825">
        <f t="shared" si="49"/>
        <v>0</v>
      </c>
      <c r="E97" s="825">
        <f t="shared" si="50"/>
        <v>0</v>
      </c>
      <c r="F97" s="826">
        <f t="shared" si="51"/>
        <v>0</v>
      </c>
      <c r="G97" s="826">
        <f t="shared" si="52"/>
        <v>0</v>
      </c>
      <c r="H97" s="826">
        <f t="shared" si="53"/>
        <v>0</v>
      </c>
      <c r="I97" s="826">
        <f t="shared" si="54"/>
        <v>0</v>
      </c>
      <c r="J97" s="826">
        <f t="shared" si="55"/>
        <v>0</v>
      </c>
      <c r="K97" s="826">
        <f t="shared" si="56"/>
        <v>0</v>
      </c>
      <c r="L97" s="826">
        <f t="shared" si="57"/>
        <v>0</v>
      </c>
      <c r="M97" s="826">
        <f t="shared" si="58"/>
        <v>0</v>
      </c>
      <c r="N97" s="826">
        <f t="shared" si="59"/>
        <v>0</v>
      </c>
      <c r="O97" s="826">
        <f t="shared" si="59"/>
        <v>0</v>
      </c>
      <c r="P97" s="826">
        <f t="shared" si="39"/>
        <v>0</v>
      </c>
      <c r="Q97" s="826">
        <f t="shared" si="40"/>
        <v>0</v>
      </c>
      <c r="R97" s="826">
        <f t="shared" si="41"/>
        <v>0</v>
      </c>
      <c r="S97" s="826">
        <f t="shared" si="42"/>
        <v>0</v>
      </c>
      <c r="T97" s="826">
        <f t="shared" si="43"/>
        <v>0</v>
      </c>
      <c r="U97" s="826">
        <f t="shared" si="44"/>
        <v>0</v>
      </c>
      <c r="V97" s="826">
        <f t="shared" si="45"/>
        <v>0</v>
      </c>
      <c r="W97" s="826">
        <f t="shared" si="60"/>
        <v>0</v>
      </c>
      <c r="X97" s="826">
        <f t="shared" si="61"/>
        <v>0</v>
      </c>
      <c r="Y97" s="826">
        <f t="shared" si="62"/>
        <v>0</v>
      </c>
      <c r="Z97" s="826">
        <f t="shared" si="63"/>
        <v>0</v>
      </c>
      <c r="AA97" s="826">
        <f t="shared" si="64"/>
        <v>0</v>
      </c>
      <c r="AB97" s="826">
        <f t="shared" si="65"/>
        <v>0</v>
      </c>
      <c r="AC97" s="826">
        <f t="shared" si="66"/>
        <v>0</v>
      </c>
      <c r="AD97" s="826">
        <f t="shared" si="67"/>
        <v>0</v>
      </c>
      <c r="AE97" s="826">
        <f t="shared" si="68"/>
        <v>0</v>
      </c>
      <c r="AF97" s="826">
        <f t="shared" si="69"/>
        <v>0</v>
      </c>
      <c r="AG97" s="826">
        <f t="shared" si="70"/>
        <v>0</v>
      </c>
      <c r="AH97" s="438">
        <f t="shared" si="46"/>
        <v>0</v>
      </c>
      <c r="AI97" s="3">
        <f>'t1'!M97</f>
        <v>0</v>
      </c>
      <c r="AO97" s="195"/>
      <c r="AP97" s="195"/>
      <c r="AQ97" s="195"/>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438">
        <f t="shared" si="47"/>
        <v>0</v>
      </c>
      <c r="BU97" s="3">
        <f>'t1'!AR97</f>
        <v>0</v>
      </c>
      <c r="CC97" s="1260" t="s">
        <v>1267</v>
      </c>
    </row>
    <row r="98" spans="1:81" ht="13.5" customHeight="1" x14ac:dyDescent="0.2">
      <c r="A98" s="144" t="str">
        <f>'t1'!A98</f>
        <v>ANALISTI DIRIG. CON INCARICO DI STRUTTURA COMPLESSA</v>
      </c>
      <c r="B98" s="206" t="str">
        <f>'t1'!B98</f>
        <v>TD0002</v>
      </c>
      <c r="C98" s="825">
        <f t="shared" si="48"/>
        <v>0</v>
      </c>
      <c r="D98" s="825">
        <f t="shared" si="49"/>
        <v>0</v>
      </c>
      <c r="E98" s="825">
        <f t="shared" si="50"/>
        <v>0</v>
      </c>
      <c r="F98" s="826">
        <f t="shared" si="51"/>
        <v>0</v>
      </c>
      <c r="G98" s="826">
        <f t="shared" si="52"/>
        <v>0</v>
      </c>
      <c r="H98" s="826">
        <f t="shared" si="53"/>
        <v>0</v>
      </c>
      <c r="I98" s="826">
        <f t="shared" si="54"/>
        <v>0</v>
      </c>
      <c r="J98" s="826">
        <f t="shared" si="55"/>
        <v>0</v>
      </c>
      <c r="K98" s="826">
        <f t="shared" si="56"/>
        <v>0</v>
      </c>
      <c r="L98" s="826">
        <f t="shared" si="57"/>
        <v>0</v>
      </c>
      <c r="M98" s="826">
        <f t="shared" si="58"/>
        <v>0</v>
      </c>
      <c r="N98" s="826">
        <f t="shared" si="59"/>
        <v>0</v>
      </c>
      <c r="O98" s="826">
        <f t="shared" si="59"/>
        <v>0</v>
      </c>
      <c r="P98" s="826">
        <f t="shared" si="39"/>
        <v>0</v>
      </c>
      <c r="Q98" s="826">
        <f t="shared" si="40"/>
        <v>0</v>
      </c>
      <c r="R98" s="826">
        <f t="shared" si="41"/>
        <v>0</v>
      </c>
      <c r="S98" s="826">
        <f t="shared" si="42"/>
        <v>0</v>
      </c>
      <c r="T98" s="826">
        <f t="shared" si="43"/>
        <v>0</v>
      </c>
      <c r="U98" s="826">
        <f t="shared" si="44"/>
        <v>0</v>
      </c>
      <c r="V98" s="826">
        <f t="shared" si="45"/>
        <v>0</v>
      </c>
      <c r="W98" s="826">
        <f t="shared" si="60"/>
        <v>0</v>
      </c>
      <c r="X98" s="826">
        <f t="shared" si="61"/>
        <v>0</v>
      </c>
      <c r="Y98" s="826">
        <f t="shared" si="62"/>
        <v>0</v>
      </c>
      <c r="Z98" s="826">
        <f t="shared" si="63"/>
        <v>0</v>
      </c>
      <c r="AA98" s="826">
        <f t="shared" si="64"/>
        <v>0</v>
      </c>
      <c r="AB98" s="826">
        <f t="shared" si="65"/>
        <v>0</v>
      </c>
      <c r="AC98" s="826">
        <f t="shared" si="66"/>
        <v>0</v>
      </c>
      <c r="AD98" s="826">
        <f t="shared" si="67"/>
        <v>0</v>
      </c>
      <c r="AE98" s="826">
        <f t="shared" si="68"/>
        <v>0</v>
      </c>
      <c r="AF98" s="826">
        <f t="shared" si="69"/>
        <v>0</v>
      </c>
      <c r="AG98" s="826">
        <f t="shared" si="70"/>
        <v>0</v>
      </c>
      <c r="AH98" s="438">
        <f t="shared" si="46"/>
        <v>0</v>
      </c>
      <c r="AI98" s="3">
        <f>'t1'!M98</f>
        <v>0</v>
      </c>
      <c r="AO98" s="195"/>
      <c r="AP98" s="195"/>
      <c r="AQ98" s="195"/>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438">
        <f t="shared" si="47"/>
        <v>0</v>
      </c>
      <c r="BU98" s="3">
        <f>'t1'!AR98</f>
        <v>0</v>
      </c>
      <c r="CC98" s="1260" t="s">
        <v>1267</v>
      </c>
    </row>
    <row r="99" spans="1:81" ht="13.5" customHeight="1" x14ac:dyDescent="0.2">
      <c r="A99" s="144" t="str">
        <f>'t1'!A99</f>
        <v>ANALISTI DIRIG. CON INCARICO DI STRUTTURA SEMPLICE</v>
      </c>
      <c r="B99" s="206" t="str">
        <f>'t1'!B99</f>
        <v>TD0S01</v>
      </c>
      <c r="C99" s="825">
        <f t="shared" si="48"/>
        <v>0</v>
      </c>
      <c r="D99" s="825">
        <f t="shared" si="49"/>
        <v>0</v>
      </c>
      <c r="E99" s="825">
        <f t="shared" si="50"/>
        <v>0</v>
      </c>
      <c r="F99" s="826">
        <f t="shared" si="51"/>
        <v>0</v>
      </c>
      <c r="G99" s="826">
        <f t="shared" si="52"/>
        <v>0</v>
      </c>
      <c r="H99" s="826">
        <f t="shared" si="53"/>
        <v>0</v>
      </c>
      <c r="I99" s="826">
        <f t="shared" si="54"/>
        <v>0</v>
      </c>
      <c r="J99" s="826">
        <f t="shared" si="55"/>
        <v>0</v>
      </c>
      <c r="K99" s="826">
        <f t="shared" si="56"/>
        <v>0</v>
      </c>
      <c r="L99" s="826">
        <f t="shared" si="57"/>
        <v>0</v>
      </c>
      <c r="M99" s="826">
        <f t="shared" si="58"/>
        <v>0</v>
      </c>
      <c r="N99" s="826">
        <f t="shared" si="59"/>
        <v>0</v>
      </c>
      <c r="O99" s="826">
        <f t="shared" si="59"/>
        <v>0</v>
      </c>
      <c r="P99" s="826">
        <f t="shared" si="39"/>
        <v>0</v>
      </c>
      <c r="Q99" s="826">
        <f t="shared" si="40"/>
        <v>0</v>
      </c>
      <c r="R99" s="826">
        <f t="shared" si="41"/>
        <v>0</v>
      </c>
      <c r="S99" s="826">
        <f t="shared" si="42"/>
        <v>0</v>
      </c>
      <c r="T99" s="826">
        <f t="shared" si="43"/>
        <v>0</v>
      </c>
      <c r="U99" s="826">
        <f t="shared" si="44"/>
        <v>0</v>
      </c>
      <c r="V99" s="826">
        <f t="shared" si="45"/>
        <v>0</v>
      </c>
      <c r="W99" s="826">
        <f t="shared" si="60"/>
        <v>0</v>
      </c>
      <c r="X99" s="826">
        <f t="shared" si="61"/>
        <v>0</v>
      </c>
      <c r="Y99" s="826">
        <f t="shared" si="62"/>
        <v>0</v>
      </c>
      <c r="Z99" s="826">
        <f t="shared" si="63"/>
        <v>0</v>
      </c>
      <c r="AA99" s="826">
        <f t="shared" si="64"/>
        <v>0</v>
      </c>
      <c r="AB99" s="826">
        <f t="shared" si="65"/>
        <v>0</v>
      </c>
      <c r="AC99" s="826">
        <f t="shared" si="66"/>
        <v>0</v>
      </c>
      <c r="AD99" s="826">
        <f t="shared" si="67"/>
        <v>0</v>
      </c>
      <c r="AE99" s="826">
        <f t="shared" si="68"/>
        <v>0</v>
      </c>
      <c r="AF99" s="826">
        <f t="shared" si="69"/>
        <v>0</v>
      </c>
      <c r="AG99" s="826">
        <f t="shared" si="70"/>
        <v>0</v>
      </c>
      <c r="AH99" s="438">
        <f t="shared" si="46"/>
        <v>0</v>
      </c>
      <c r="AI99" s="3">
        <f>'t1'!M99</f>
        <v>0</v>
      </c>
      <c r="AO99" s="195"/>
      <c r="AP99" s="195"/>
      <c r="AQ99" s="195"/>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438">
        <f t="shared" si="47"/>
        <v>0</v>
      </c>
      <c r="BU99" s="3">
        <f>'t1'!AR99</f>
        <v>0</v>
      </c>
      <c r="CC99" s="1260" t="s">
        <v>1267</v>
      </c>
    </row>
    <row r="100" spans="1:81" ht="13.5" customHeight="1" x14ac:dyDescent="0.2">
      <c r="A100" s="144" t="str">
        <f>'t1'!A100</f>
        <v>ANALISTI DIRIG. CON ALTRI INCAR.PROF.LI</v>
      </c>
      <c r="B100" s="206" t="str">
        <f>'t1'!B100</f>
        <v>TD0A01</v>
      </c>
      <c r="C100" s="825">
        <f t="shared" si="48"/>
        <v>0</v>
      </c>
      <c r="D100" s="825">
        <f t="shared" si="49"/>
        <v>0</v>
      </c>
      <c r="E100" s="825">
        <f t="shared" si="50"/>
        <v>0</v>
      </c>
      <c r="F100" s="826">
        <f t="shared" si="51"/>
        <v>0</v>
      </c>
      <c r="G100" s="826">
        <f t="shared" si="52"/>
        <v>0</v>
      </c>
      <c r="H100" s="826">
        <f t="shared" si="53"/>
        <v>0</v>
      </c>
      <c r="I100" s="826">
        <f t="shared" si="54"/>
        <v>0</v>
      </c>
      <c r="J100" s="826">
        <f t="shared" si="55"/>
        <v>0</v>
      </c>
      <c r="K100" s="826">
        <f t="shared" si="56"/>
        <v>0</v>
      </c>
      <c r="L100" s="826">
        <f t="shared" si="57"/>
        <v>0</v>
      </c>
      <c r="M100" s="826">
        <f t="shared" si="58"/>
        <v>0</v>
      </c>
      <c r="N100" s="826">
        <f t="shared" si="59"/>
        <v>0</v>
      </c>
      <c r="O100" s="826">
        <f t="shared" si="59"/>
        <v>0</v>
      </c>
      <c r="P100" s="826">
        <f t="shared" si="39"/>
        <v>0</v>
      </c>
      <c r="Q100" s="826">
        <f t="shared" si="40"/>
        <v>0</v>
      </c>
      <c r="R100" s="826">
        <f t="shared" si="41"/>
        <v>0</v>
      </c>
      <c r="S100" s="826">
        <f t="shared" si="42"/>
        <v>0</v>
      </c>
      <c r="T100" s="826">
        <f t="shared" si="43"/>
        <v>0</v>
      </c>
      <c r="U100" s="826">
        <f t="shared" si="44"/>
        <v>0</v>
      </c>
      <c r="V100" s="826">
        <f t="shared" si="45"/>
        <v>0</v>
      </c>
      <c r="W100" s="826">
        <f t="shared" si="60"/>
        <v>0</v>
      </c>
      <c r="X100" s="826">
        <f t="shared" si="61"/>
        <v>0</v>
      </c>
      <c r="Y100" s="826">
        <f t="shared" si="62"/>
        <v>0</v>
      </c>
      <c r="Z100" s="826">
        <f t="shared" si="63"/>
        <v>0</v>
      </c>
      <c r="AA100" s="826">
        <f t="shared" si="64"/>
        <v>0</v>
      </c>
      <c r="AB100" s="826">
        <f t="shared" si="65"/>
        <v>0</v>
      </c>
      <c r="AC100" s="826">
        <f t="shared" si="66"/>
        <v>0</v>
      </c>
      <c r="AD100" s="826">
        <f t="shared" si="67"/>
        <v>0</v>
      </c>
      <c r="AE100" s="826">
        <f t="shared" si="68"/>
        <v>0</v>
      </c>
      <c r="AF100" s="826">
        <f t="shared" si="69"/>
        <v>0</v>
      </c>
      <c r="AG100" s="826">
        <f t="shared" si="70"/>
        <v>0</v>
      </c>
      <c r="AH100" s="438">
        <f t="shared" si="46"/>
        <v>0</v>
      </c>
      <c r="AI100" s="3">
        <f>'t1'!M100</f>
        <v>0</v>
      </c>
      <c r="AO100" s="195"/>
      <c r="AP100" s="195"/>
      <c r="AQ100" s="195"/>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438">
        <f t="shared" si="47"/>
        <v>0</v>
      </c>
      <c r="BU100" s="3">
        <f>'t1'!AR100</f>
        <v>0</v>
      </c>
      <c r="CC100" s="1260" t="s">
        <v>1267</v>
      </c>
    </row>
    <row r="101" spans="1:81" ht="13.5" customHeight="1" x14ac:dyDescent="0.2">
      <c r="A101" s="144" t="str">
        <f>'t1'!A101</f>
        <v>ANALISTI DIR. A T. DETERMINATO(ART. 15-SEPTIES DLGS. 502/92)</v>
      </c>
      <c r="B101" s="206" t="str">
        <f>'t1'!B101</f>
        <v>TD0609</v>
      </c>
      <c r="C101" s="825">
        <f t="shared" si="48"/>
        <v>0</v>
      </c>
      <c r="D101" s="825">
        <f t="shared" si="49"/>
        <v>0</v>
      </c>
      <c r="E101" s="825">
        <f t="shared" si="50"/>
        <v>0</v>
      </c>
      <c r="F101" s="826">
        <f t="shared" si="51"/>
        <v>0</v>
      </c>
      <c r="G101" s="826">
        <f t="shared" si="52"/>
        <v>0</v>
      </c>
      <c r="H101" s="826">
        <f t="shared" si="53"/>
        <v>0</v>
      </c>
      <c r="I101" s="826">
        <f t="shared" si="54"/>
        <v>0</v>
      </c>
      <c r="J101" s="826">
        <f t="shared" si="55"/>
        <v>0</v>
      </c>
      <c r="K101" s="826">
        <f t="shared" si="56"/>
        <v>0</v>
      </c>
      <c r="L101" s="826">
        <f t="shared" si="57"/>
        <v>0</v>
      </c>
      <c r="M101" s="826">
        <f t="shared" si="58"/>
        <v>0</v>
      </c>
      <c r="N101" s="826">
        <f t="shared" si="59"/>
        <v>0</v>
      </c>
      <c r="O101" s="826">
        <f t="shared" si="59"/>
        <v>0</v>
      </c>
      <c r="P101" s="826">
        <f t="shared" si="39"/>
        <v>0</v>
      </c>
      <c r="Q101" s="826">
        <f t="shared" si="40"/>
        <v>0</v>
      </c>
      <c r="R101" s="826">
        <f t="shared" si="41"/>
        <v>0</v>
      </c>
      <c r="S101" s="826">
        <f t="shared" si="42"/>
        <v>0</v>
      </c>
      <c r="T101" s="826">
        <f t="shared" si="43"/>
        <v>0</v>
      </c>
      <c r="U101" s="826">
        <f t="shared" si="44"/>
        <v>0</v>
      </c>
      <c r="V101" s="826">
        <f t="shared" si="45"/>
        <v>0</v>
      </c>
      <c r="W101" s="826">
        <f t="shared" si="60"/>
        <v>0</v>
      </c>
      <c r="X101" s="826">
        <f t="shared" si="61"/>
        <v>0</v>
      </c>
      <c r="Y101" s="826">
        <f t="shared" si="62"/>
        <v>0</v>
      </c>
      <c r="Z101" s="826">
        <f t="shared" si="63"/>
        <v>0</v>
      </c>
      <c r="AA101" s="826">
        <f t="shared" si="64"/>
        <v>0</v>
      </c>
      <c r="AB101" s="826">
        <f t="shared" si="65"/>
        <v>0</v>
      </c>
      <c r="AC101" s="826">
        <f t="shared" si="66"/>
        <v>0</v>
      </c>
      <c r="AD101" s="826">
        <f t="shared" si="67"/>
        <v>0</v>
      </c>
      <c r="AE101" s="826">
        <f t="shared" si="68"/>
        <v>0</v>
      </c>
      <c r="AF101" s="826">
        <f t="shared" si="69"/>
        <v>0</v>
      </c>
      <c r="AG101" s="826">
        <f t="shared" si="70"/>
        <v>0</v>
      </c>
      <c r="AH101" s="438">
        <f t="shared" si="46"/>
        <v>0</v>
      </c>
      <c r="AI101" s="3">
        <f>'t1'!M101</f>
        <v>0</v>
      </c>
      <c r="AO101" s="195"/>
      <c r="AP101" s="195"/>
      <c r="AQ101" s="195"/>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438">
        <f t="shared" si="47"/>
        <v>0</v>
      </c>
      <c r="BU101" s="3">
        <f>'t1'!AR101</f>
        <v>0</v>
      </c>
      <c r="CC101" s="1260" t="s">
        <v>1267</v>
      </c>
    </row>
    <row r="102" spans="1:81" ht="13.5" customHeight="1" x14ac:dyDescent="0.2">
      <c r="A102" s="144" t="str">
        <f>'t1'!A102</f>
        <v>STATISTICO DIRIG. CON INCARICO DI STRUTTURA COMPLESSA</v>
      </c>
      <c r="B102" s="206" t="str">
        <f>'t1'!B102</f>
        <v>TD0071</v>
      </c>
      <c r="C102" s="825">
        <f t="shared" si="48"/>
        <v>0</v>
      </c>
      <c r="D102" s="825">
        <f t="shared" si="49"/>
        <v>0</v>
      </c>
      <c r="E102" s="825">
        <f t="shared" si="50"/>
        <v>0</v>
      </c>
      <c r="F102" s="826">
        <f t="shared" si="51"/>
        <v>0</v>
      </c>
      <c r="G102" s="826">
        <f t="shared" si="52"/>
        <v>0</v>
      </c>
      <c r="H102" s="826">
        <f t="shared" si="53"/>
        <v>0</v>
      </c>
      <c r="I102" s="826">
        <f t="shared" si="54"/>
        <v>0</v>
      </c>
      <c r="J102" s="826">
        <f t="shared" si="55"/>
        <v>0</v>
      </c>
      <c r="K102" s="826">
        <f t="shared" si="56"/>
        <v>0</v>
      </c>
      <c r="L102" s="826">
        <f t="shared" si="57"/>
        <v>0</v>
      </c>
      <c r="M102" s="826">
        <f t="shared" si="58"/>
        <v>0</v>
      </c>
      <c r="N102" s="826">
        <f t="shared" si="59"/>
        <v>0</v>
      </c>
      <c r="O102" s="826">
        <f t="shared" si="59"/>
        <v>0</v>
      </c>
      <c r="P102" s="826">
        <f t="shared" si="39"/>
        <v>0</v>
      </c>
      <c r="Q102" s="826">
        <f t="shared" si="40"/>
        <v>0</v>
      </c>
      <c r="R102" s="826">
        <f t="shared" si="41"/>
        <v>0</v>
      </c>
      <c r="S102" s="826">
        <f t="shared" si="42"/>
        <v>0</v>
      </c>
      <c r="T102" s="826">
        <f t="shared" si="43"/>
        <v>0</v>
      </c>
      <c r="U102" s="826">
        <f t="shared" si="44"/>
        <v>0</v>
      </c>
      <c r="V102" s="826">
        <f t="shared" si="45"/>
        <v>0</v>
      </c>
      <c r="W102" s="826">
        <f t="shared" si="60"/>
        <v>0</v>
      </c>
      <c r="X102" s="826">
        <f t="shared" si="61"/>
        <v>0</v>
      </c>
      <c r="Y102" s="826">
        <f t="shared" si="62"/>
        <v>0</v>
      </c>
      <c r="Z102" s="826">
        <f t="shared" si="63"/>
        <v>0</v>
      </c>
      <c r="AA102" s="826">
        <f t="shared" si="64"/>
        <v>0</v>
      </c>
      <c r="AB102" s="826">
        <f t="shared" si="65"/>
        <v>0</v>
      </c>
      <c r="AC102" s="826">
        <f t="shared" si="66"/>
        <v>0</v>
      </c>
      <c r="AD102" s="826">
        <f t="shared" si="67"/>
        <v>0</v>
      </c>
      <c r="AE102" s="826">
        <f t="shared" si="68"/>
        <v>0</v>
      </c>
      <c r="AF102" s="826">
        <f t="shared" si="69"/>
        <v>0</v>
      </c>
      <c r="AG102" s="826">
        <f t="shared" si="70"/>
        <v>0</v>
      </c>
      <c r="AH102" s="438">
        <f t="shared" ref="AH102:AH133" si="71">SUM(C102:AG102)</f>
        <v>0</v>
      </c>
      <c r="AI102" s="3">
        <f>'t1'!M102</f>
        <v>0</v>
      </c>
      <c r="AO102" s="195"/>
      <c r="AP102" s="195"/>
      <c r="AQ102" s="195"/>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438">
        <f t="shared" ref="BT102:BT133" si="72">SUM(AO102:BS102)</f>
        <v>0</v>
      </c>
      <c r="BU102" s="3">
        <f>'t1'!AR102</f>
        <v>0</v>
      </c>
      <c r="CC102" s="1260" t="s">
        <v>1267</v>
      </c>
    </row>
    <row r="103" spans="1:81" ht="13.5" customHeight="1" x14ac:dyDescent="0.2">
      <c r="A103" s="144" t="str">
        <f>'t1'!A103</f>
        <v>STATISTICO DIRIG. CON INCARICO DI STRUTTURA SEMPLICE</v>
      </c>
      <c r="B103" s="206" t="str">
        <f>'t1'!B103</f>
        <v>TD0S70</v>
      </c>
      <c r="C103" s="825">
        <f t="shared" si="48"/>
        <v>0</v>
      </c>
      <c r="D103" s="825">
        <f t="shared" si="49"/>
        <v>0</v>
      </c>
      <c r="E103" s="825">
        <f t="shared" si="50"/>
        <v>0</v>
      </c>
      <c r="F103" s="826">
        <f t="shared" si="51"/>
        <v>0</v>
      </c>
      <c r="G103" s="826">
        <f t="shared" si="52"/>
        <v>0</v>
      </c>
      <c r="H103" s="826">
        <f t="shared" si="53"/>
        <v>0</v>
      </c>
      <c r="I103" s="826">
        <f t="shared" si="54"/>
        <v>0</v>
      </c>
      <c r="J103" s="826">
        <f t="shared" si="55"/>
        <v>0</v>
      </c>
      <c r="K103" s="826">
        <f t="shared" si="56"/>
        <v>0</v>
      </c>
      <c r="L103" s="826">
        <f t="shared" si="57"/>
        <v>0</v>
      </c>
      <c r="M103" s="826">
        <f t="shared" si="58"/>
        <v>0</v>
      </c>
      <c r="N103" s="826">
        <f t="shared" si="59"/>
        <v>0</v>
      </c>
      <c r="O103" s="826">
        <f t="shared" si="59"/>
        <v>0</v>
      </c>
      <c r="P103" s="826">
        <f t="shared" si="39"/>
        <v>0</v>
      </c>
      <c r="Q103" s="826">
        <f t="shared" si="40"/>
        <v>0</v>
      </c>
      <c r="R103" s="826">
        <f t="shared" si="41"/>
        <v>0</v>
      </c>
      <c r="S103" s="826">
        <f t="shared" si="42"/>
        <v>0</v>
      </c>
      <c r="T103" s="826">
        <f t="shared" si="43"/>
        <v>0</v>
      </c>
      <c r="U103" s="826">
        <f t="shared" si="44"/>
        <v>0</v>
      </c>
      <c r="V103" s="826">
        <f t="shared" si="45"/>
        <v>0</v>
      </c>
      <c r="W103" s="826">
        <f t="shared" si="60"/>
        <v>0</v>
      </c>
      <c r="X103" s="826">
        <f t="shared" si="61"/>
        <v>0</v>
      </c>
      <c r="Y103" s="826">
        <f t="shared" si="62"/>
        <v>0</v>
      </c>
      <c r="Z103" s="826">
        <f t="shared" si="63"/>
        <v>0</v>
      </c>
      <c r="AA103" s="826">
        <f t="shared" si="64"/>
        <v>0</v>
      </c>
      <c r="AB103" s="826">
        <f t="shared" si="65"/>
        <v>0</v>
      </c>
      <c r="AC103" s="826">
        <f t="shared" si="66"/>
        <v>0</v>
      </c>
      <c r="AD103" s="826">
        <f t="shared" si="67"/>
        <v>0</v>
      </c>
      <c r="AE103" s="826">
        <f t="shared" si="68"/>
        <v>0</v>
      </c>
      <c r="AF103" s="826">
        <f t="shared" si="69"/>
        <v>0</v>
      </c>
      <c r="AG103" s="826">
        <f t="shared" si="70"/>
        <v>0</v>
      </c>
      <c r="AH103" s="438">
        <f t="shared" si="71"/>
        <v>0</v>
      </c>
      <c r="AI103" s="3">
        <f>'t1'!M103</f>
        <v>0</v>
      </c>
      <c r="AO103" s="195"/>
      <c r="AP103" s="195"/>
      <c r="AQ103" s="195"/>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438">
        <f t="shared" si="72"/>
        <v>0</v>
      </c>
      <c r="BU103" s="3">
        <f>'t1'!AR103</f>
        <v>0</v>
      </c>
      <c r="CC103" s="1260" t="s">
        <v>1267</v>
      </c>
    </row>
    <row r="104" spans="1:81" ht="13.5" customHeight="1" x14ac:dyDescent="0.2">
      <c r="A104" s="144" t="str">
        <f>'t1'!A104</f>
        <v>STATISTICO DIRIG. CON ALTRI INCAR.PROF.LI</v>
      </c>
      <c r="B104" s="206" t="str">
        <f>'t1'!B104</f>
        <v>TD0A70</v>
      </c>
      <c r="C104" s="825">
        <f t="shared" si="48"/>
        <v>0</v>
      </c>
      <c r="D104" s="825">
        <f t="shared" si="49"/>
        <v>0</v>
      </c>
      <c r="E104" s="825">
        <f t="shared" si="50"/>
        <v>0</v>
      </c>
      <c r="F104" s="826">
        <f t="shared" si="51"/>
        <v>0</v>
      </c>
      <c r="G104" s="826">
        <f t="shared" si="52"/>
        <v>0</v>
      </c>
      <c r="H104" s="826">
        <f t="shared" si="53"/>
        <v>0</v>
      </c>
      <c r="I104" s="826">
        <f t="shared" si="54"/>
        <v>0</v>
      </c>
      <c r="J104" s="826">
        <f t="shared" si="55"/>
        <v>0</v>
      </c>
      <c r="K104" s="826">
        <f t="shared" si="56"/>
        <v>0</v>
      </c>
      <c r="L104" s="826">
        <f t="shared" si="57"/>
        <v>0</v>
      </c>
      <c r="M104" s="826">
        <f t="shared" si="58"/>
        <v>0</v>
      </c>
      <c r="N104" s="826">
        <f t="shared" si="59"/>
        <v>0</v>
      </c>
      <c r="O104" s="826">
        <f t="shared" si="59"/>
        <v>0</v>
      </c>
      <c r="P104" s="826">
        <f t="shared" si="39"/>
        <v>0</v>
      </c>
      <c r="Q104" s="826">
        <f t="shared" si="40"/>
        <v>0</v>
      </c>
      <c r="R104" s="826">
        <f t="shared" si="41"/>
        <v>0</v>
      </c>
      <c r="S104" s="826">
        <f t="shared" si="42"/>
        <v>0</v>
      </c>
      <c r="T104" s="826">
        <f t="shared" si="43"/>
        <v>0</v>
      </c>
      <c r="U104" s="826">
        <f t="shared" si="44"/>
        <v>0</v>
      </c>
      <c r="V104" s="826">
        <f t="shared" si="45"/>
        <v>0</v>
      </c>
      <c r="W104" s="826">
        <f t="shared" si="60"/>
        <v>0</v>
      </c>
      <c r="X104" s="826">
        <f t="shared" si="61"/>
        <v>0</v>
      </c>
      <c r="Y104" s="826">
        <f t="shared" si="62"/>
        <v>0</v>
      </c>
      <c r="Z104" s="826">
        <f t="shared" si="63"/>
        <v>0</v>
      </c>
      <c r="AA104" s="826">
        <f t="shared" si="64"/>
        <v>0</v>
      </c>
      <c r="AB104" s="826">
        <f t="shared" si="65"/>
        <v>0</v>
      </c>
      <c r="AC104" s="826">
        <f t="shared" si="66"/>
        <v>0</v>
      </c>
      <c r="AD104" s="826">
        <f t="shared" si="67"/>
        <v>0</v>
      </c>
      <c r="AE104" s="826">
        <f t="shared" si="68"/>
        <v>0</v>
      </c>
      <c r="AF104" s="826">
        <f t="shared" si="69"/>
        <v>0</v>
      </c>
      <c r="AG104" s="826">
        <f t="shared" si="70"/>
        <v>0</v>
      </c>
      <c r="AH104" s="438">
        <f t="shared" si="71"/>
        <v>0</v>
      </c>
      <c r="AI104" s="3">
        <f>'t1'!M104</f>
        <v>0</v>
      </c>
      <c r="AO104" s="195"/>
      <c r="AP104" s="195"/>
      <c r="AQ104" s="195"/>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438">
        <f t="shared" si="72"/>
        <v>0</v>
      </c>
      <c r="BU104" s="3">
        <f>'t1'!AR104</f>
        <v>0</v>
      </c>
      <c r="CC104" s="1260" t="s">
        <v>1267</v>
      </c>
    </row>
    <row r="105" spans="1:81" ht="13.5" customHeight="1" x14ac:dyDescent="0.2">
      <c r="A105" s="144" t="str">
        <f>'t1'!A105</f>
        <v>STATISTICO DIR. A T.DETERMINATO(ART. 15-SEPTIES DLGS.502/92)</v>
      </c>
      <c r="B105" s="206" t="str">
        <f>'t1'!B105</f>
        <v>TD0610</v>
      </c>
      <c r="C105" s="825">
        <f t="shared" si="48"/>
        <v>0</v>
      </c>
      <c r="D105" s="825">
        <f t="shared" si="49"/>
        <v>0</v>
      </c>
      <c r="E105" s="825">
        <f t="shared" si="50"/>
        <v>0</v>
      </c>
      <c r="F105" s="826">
        <f t="shared" si="51"/>
        <v>0</v>
      </c>
      <c r="G105" s="826">
        <f t="shared" si="52"/>
        <v>0</v>
      </c>
      <c r="H105" s="826">
        <f t="shared" si="53"/>
        <v>0</v>
      </c>
      <c r="I105" s="826">
        <f t="shared" si="54"/>
        <v>0</v>
      </c>
      <c r="J105" s="826">
        <f t="shared" si="55"/>
        <v>0</v>
      </c>
      <c r="K105" s="826">
        <f t="shared" si="56"/>
        <v>0</v>
      </c>
      <c r="L105" s="826">
        <f t="shared" si="57"/>
        <v>0</v>
      </c>
      <c r="M105" s="826">
        <f t="shared" si="58"/>
        <v>0</v>
      </c>
      <c r="N105" s="826">
        <f t="shared" si="59"/>
        <v>0</v>
      </c>
      <c r="O105" s="826">
        <f t="shared" si="59"/>
        <v>0</v>
      </c>
      <c r="P105" s="826">
        <f t="shared" si="39"/>
        <v>0</v>
      </c>
      <c r="Q105" s="826">
        <f t="shared" si="40"/>
        <v>0</v>
      </c>
      <c r="R105" s="826">
        <f t="shared" si="41"/>
        <v>0</v>
      </c>
      <c r="S105" s="826">
        <f t="shared" si="42"/>
        <v>0</v>
      </c>
      <c r="T105" s="826">
        <f t="shared" si="43"/>
        <v>0</v>
      </c>
      <c r="U105" s="826">
        <f t="shared" si="44"/>
        <v>0</v>
      </c>
      <c r="V105" s="826">
        <f t="shared" si="45"/>
        <v>0</v>
      </c>
      <c r="W105" s="826">
        <f t="shared" si="60"/>
        <v>0</v>
      </c>
      <c r="X105" s="826">
        <f t="shared" si="61"/>
        <v>0</v>
      </c>
      <c r="Y105" s="826">
        <f t="shared" si="62"/>
        <v>0</v>
      </c>
      <c r="Z105" s="826">
        <f t="shared" si="63"/>
        <v>0</v>
      </c>
      <c r="AA105" s="826">
        <f t="shared" si="64"/>
        <v>0</v>
      </c>
      <c r="AB105" s="826">
        <f t="shared" si="65"/>
        <v>0</v>
      </c>
      <c r="AC105" s="826">
        <f t="shared" si="66"/>
        <v>0</v>
      </c>
      <c r="AD105" s="826">
        <f t="shared" si="67"/>
        <v>0</v>
      </c>
      <c r="AE105" s="826">
        <f t="shared" si="68"/>
        <v>0</v>
      </c>
      <c r="AF105" s="826">
        <f t="shared" si="69"/>
        <v>0</v>
      </c>
      <c r="AG105" s="826">
        <f t="shared" si="70"/>
        <v>0</v>
      </c>
      <c r="AH105" s="438">
        <f t="shared" si="71"/>
        <v>0</v>
      </c>
      <c r="AI105" s="3">
        <f>'t1'!M105</f>
        <v>0</v>
      </c>
      <c r="AO105" s="195"/>
      <c r="AP105" s="195"/>
      <c r="AQ105" s="195"/>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438">
        <f t="shared" si="72"/>
        <v>0</v>
      </c>
      <c r="BU105" s="3">
        <f>'t1'!AR105</f>
        <v>0</v>
      </c>
      <c r="CC105" s="1260" t="s">
        <v>1267</v>
      </c>
    </row>
    <row r="106" spans="1:81" ht="13.5" customHeight="1" x14ac:dyDescent="0.2">
      <c r="A106" s="144" t="str">
        <f>'t1'!A106</f>
        <v>SOCIOLOGO DIRIG. CON INCARICO DI STRUTTURA COMPLESSA</v>
      </c>
      <c r="B106" s="206" t="str">
        <f>'t1'!B106</f>
        <v>TD0068</v>
      </c>
      <c r="C106" s="825">
        <f t="shared" si="48"/>
        <v>0</v>
      </c>
      <c r="D106" s="825">
        <f t="shared" si="49"/>
        <v>0</v>
      </c>
      <c r="E106" s="825">
        <f t="shared" si="50"/>
        <v>0</v>
      </c>
      <c r="F106" s="826">
        <f t="shared" si="51"/>
        <v>0</v>
      </c>
      <c r="G106" s="826">
        <f t="shared" si="52"/>
        <v>0</v>
      </c>
      <c r="H106" s="826">
        <f t="shared" si="53"/>
        <v>0</v>
      </c>
      <c r="I106" s="826">
        <f t="shared" si="54"/>
        <v>0</v>
      </c>
      <c r="J106" s="826">
        <f t="shared" si="55"/>
        <v>0</v>
      </c>
      <c r="K106" s="826">
        <f t="shared" si="56"/>
        <v>0</v>
      </c>
      <c r="L106" s="826">
        <f t="shared" si="57"/>
        <v>0</v>
      </c>
      <c r="M106" s="826">
        <f t="shared" si="58"/>
        <v>0</v>
      </c>
      <c r="N106" s="826">
        <f t="shared" si="59"/>
        <v>0</v>
      </c>
      <c r="O106" s="826">
        <f t="shared" si="59"/>
        <v>0</v>
      </c>
      <c r="P106" s="826">
        <f t="shared" si="39"/>
        <v>0</v>
      </c>
      <c r="Q106" s="826">
        <f t="shared" si="40"/>
        <v>0</v>
      </c>
      <c r="R106" s="826">
        <f t="shared" si="41"/>
        <v>0</v>
      </c>
      <c r="S106" s="826">
        <f t="shared" si="42"/>
        <v>0</v>
      </c>
      <c r="T106" s="826">
        <f t="shared" si="43"/>
        <v>0</v>
      </c>
      <c r="U106" s="826">
        <f t="shared" si="44"/>
        <v>0</v>
      </c>
      <c r="V106" s="826">
        <f t="shared" si="45"/>
        <v>0</v>
      </c>
      <c r="W106" s="826">
        <f t="shared" si="60"/>
        <v>0</v>
      </c>
      <c r="X106" s="826">
        <f t="shared" si="61"/>
        <v>0</v>
      </c>
      <c r="Y106" s="826">
        <f t="shared" si="62"/>
        <v>0</v>
      </c>
      <c r="Z106" s="826">
        <f t="shared" si="63"/>
        <v>0</v>
      </c>
      <c r="AA106" s="826">
        <f t="shared" si="64"/>
        <v>0</v>
      </c>
      <c r="AB106" s="826">
        <f t="shared" si="65"/>
        <v>0</v>
      </c>
      <c r="AC106" s="826">
        <f t="shared" si="66"/>
        <v>0</v>
      </c>
      <c r="AD106" s="826">
        <f t="shared" si="67"/>
        <v>0</v>
      </c>
      <c r="AE106" s="826">
        <f t="shared" si="68"/>
        <v>0</v>
      </c>
      <c r="AF106" s="826">
        <f t="shared" si="69"/>
        <v>0</v>
      </c>
      <c r="AG106" s="826">
        <f t="shared" si="70"/>
        <v>0</v>
      </c>
      <c r="AH106" s="438">
        <f t="shared" si="71"/>
        <v>0</v>
      </c>
      <c r="AI106" s="3">
        <f>'t1'!M106</f>
        <v>0</v>
      </c>
      <c r="AO106" s="195"/>
      <c r="AP106" s="195"/>
      <c r="AQ106" s="195"/>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438">
        <f t="shared" si="72"/>
        <v>0</v>
      </c>
      <c r="BU106" s="3">
        <f>'t1'!AR106</f>
        <v>0</v>
      </c>
      <c r="CC106" s="1260" t="s">
        <v>1267</v>
      </c>
    </row>
    <row r="107" spans="1:81" ht="13.5" customHeight="1" x14ac:dyDescent="0.2">
      <c r="A107" s="144" t="str">
        <f>'t1'!A107</f>
        <v>SOCIOLOGO DIRIG. CON INCARICO DI STRUTTURA SEMPLICE</v>
      </c>
      <c r="B107" s="206" t="str">
        <f>'t1'!B107</f>
        <v>TD0S67</v>
      </c>
      <c r="C107" s="825">
        <f t="shared" si="48"/>
        <v>0</v>
      </c>
      <c r="D107" s="825">
        <f t="shared" si="49"/>
        <v>0</v>
      </c>
      <c r="E107" s="825">
        <f t="shared" si="50"/>
        <v>0</v>
      </c>
      <c r="F107" s="826">
        <f t="shared" si="51"/>
        <v>0</v>
      </c>
      <c r="G107" s="826">
        <f t="shared" si="52"/>
        <v>0</v>
      </c>
      <c r="H107" s="826">
        <f t="shared" si="53"/>
        <v>0</v>
      </c>
      <c r="I107" s="826">
        <f t="shared" si="54"/>
        <v>0</v>
      </c>
      <c r="J107" s="826">
        <f t="shared" si="55"/>
        <v>0</v>
      </c>
      <c r="K107" s="826">
        <f t="shared" si="56"/>
        <v>0</v>
      </c>
      <c r="L107" s="826">
        <f t="shared" si="57"/>
        <v>0</v>
      </c>
      <c r="M107" s="826">
        <f t="shared" si="58"/>
        <v>0</v>
      </c>
      <c r="N107" s="826">
        <f t="shared" si="59"/>
        <v>0</v>
      </c>
      <c r="O107" s="826">
        <f t="shared" si="59"/>
        <v>0</v>
      </c>
      <c r="P107" s="826">
        <f t="shared" si="39"/>
        <v>0</v>
      </c>
      <c r="Q107" s="826">
        <f t="shared" si="40"/>
        <v>0</v>
      </c>
      <c r="R107" s="826">
        <f t="shared" si="41"/>
        <v>0</v>
      </c>
      <c r="S107" s="826">
        <f t="shared" si="42"/>
        <v>0</v>
      </c>
      <c r="T107" s="826">
        <f t="shared" si="43"/>
        <v>0</v>
      </c>
      <c r="U107" s="826">
        <f t="shared" si="44"/>
        <v>0</v>
      </c>
      <c r="V107" s="826">
        <f t="shared" si="45"/>
        <v>0</v>
      </c>
      <c r="W107" s="826">
        <f t="shared" si="60"/>
        <v>0</v>
      </c>
      <c r="X107" s="826">
        <f t="shared" si="61"/>
        <v>0</v>
      </c>
      <c r="Y107" s="826">
        <f t="shared" si="62"/>
        <v>0</v>
      </c>
      <c r="Z107" s="826">
        <f t="shared" si="63"/>
        <v>0</v>
      </c>
      <c r="AA107" s="826">
        <f t="shared" si="64"/>
        <v>0</v>
      </c>
      <c r="AB107" s="826">
        <f t="shared" si="65"/>
        <v>0</v>
      </c>
      <c r="AC107" s="826">
        <f t="shared" si="66"/>
        <v>0</v>
      </c>
      <c r="AD107" s="826">
        <f t="shared" si="67"/>
        <v>0</v>
      </c>
      <c r="AE107" s="826">
        <f t="shared" si="68"/>
        <v>0</v>
      </c>
      <c r="AF107" s="826">
        <f t="shared" si="69"/>
        <v>0</v>
      </c>
      <c r="AG107" s="826">
        <f t="shared" si="70"/>
        <v>0</v>
      </c>
      <c r="AH107" s="438">
        <f t="shared" si="71"/>
        <v>0</v>
      </c>
      <c r="AI107" s="3">
        <f>'t1'!M107</f>
        <v>0</v>
      </c>
      <c r="AO107" s="195"/>
      <c r="AP107" s="195"/>
      <c r="AQ107" s="195"/>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438">
        <f t="shared" si="72"/>
        <v>0</v>
      </c>
      <c r="BU107" s="3">
        <f>'t1'!AR107</f>
        <v>0</v>
      </c>
      <c r="CC107" s="1260" t="s">
        <v>1267</v>
      </c>
    </row>
    <row r="108" spans="1:81" ht="13.5" customHeight="1" x14ac:dyDescent="0.2">
      <c r="A108" s="144" t="str">
        <f>'t1'!A108</f>
        <v>SOCIOLOGO DIRIG. CON ALTRI INCAR.PROF.LI</v>
      </c>
      <c r="B108" s="206" t="str">
        <f>'t1'!B108</f>
        <v>TD0A67</v>
      </c>
      <c r="C108" s="825">
        <f t="shared" si="48"/>
        <v>0</v>
      </c>
      <c r="D108" s="825">
        <f t="shared" si="49"/>
        <v>0</v>
      </c>
      <c r="E108" s="825">
        <f t="shared" si="50"/>
        <v>0</v>
      </c>
      <c r="F108" s="826">
        <f t="shared" si="51"/>
        <v>0</v>
      </c>
      <c r="G108" s="826">
        <f t="shared" si="52"/>
        <v>0</v>
      </c>
      <c r="H108" s="826">
        <f t="shared" si="53"/>
        <v>0</v>
      </c>
      <c r="I108" s="826">
        <f t="shared" si="54"/>
        <v>0</v>
      </c>
      <c r="J108" s="826">
        <f t="shared" si="55"/>
        <v>0</v>
      </c>
      <c r="K108" s="826">
        <f t="shared" si="56"/>
        <v>0</v>
      </c>
      <c r="L108" s="826">
        <f t="shared" si="57"/>
        <v>0</v>
      </c>
      <c r="M108" s="826">
        <f t="shared" si="58"/>
        <v>0</v>
      </c>
      <c r="N108" s="826">
        <f t="shared" si="59"/>
        <v>0</v>
      </c>
      <c r="O108" s="826">
        <f t="shared" si="59"/>
        <v>0</v>
      </c>
      <c r="P108" s="826">
        <f t="shared" si="39"/>
        <v>0</v>
      </c>
      <c r="Q108" s="826">
        <f t="shared" si="40"/>
        <v>0</v>
      </c>
      <c r="R108" s="826">
        <f t="shared" si="41"/>
        <v>0</v>
      </c>
      <c r="S108" s="826">
        <f t="shared" si="42"/>
        <v>0</v>
      </c>
      <c r="T108" s="826">
        <f t="shared" si="43"/>
        <v>0</v>
      </c>
      <c r="U108" s="826">
        <f t="shared" si="44"/>
        <v>0</v>
      </c>
      <c r="V108" s="826">
        <f t="shared" si="45"/>
        <v>0</v>
      </c>
      <c r="W108" s="826">
        <f t="shared" si="60"/>
        <v>0</v>
      </c>
      <c r="X108" s="826">
        <f t="shared" si="61"/>
        <v>0</v>
      </c>
      <c r="Y108" s="826">
        <f t="shared" si="62"/>
        <v>0</v>
      </c>
      <c r="Z108" s="826">
        <f t="shared" si="63"/>
        <v>0</v>
      </c>
      <c r="AA108" s="826">
        <f t="shared" si="64"/>
        <v>0</v>
      </c>
      <c r="AB108" s="826">
        <f t="shared" si="65"/>
        <v>0</v>
      </c>
      <c r="AC108" s="826">
        <f t="shared" si="66"/>
        <v>0</v>
      </c>
      <c r="AD108" s="826">
        <f t="shared" si="67"/>
        <v>0</v>
      </c>
      <c r="AE108" s="826">
        <f t="shared" si="68"/>
        <v>0</v>
      </c>
      <c r="AF108" s="826">
        <f t="shared" si="69"/>
        <v>0</v>
      </c>
      <c r="AG108" s="826">
        <f t="shared" si="70"/>
        <v>0</v>
      </c>
      <c r="AH108" s="438">
        <f t="shared" si="71"/>
        <v>0</v>
      </c>
      <c r="AI108" s="3">
        <f>'t1'!M108</f>
        <v>0</v>
      </c>
      <c r="AO108" s="195"/>
      <c r="AP108" s="195"/>
      <c r="AQ108" s="195"/>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438">
        <f t="shared" si="72"/>
        <v>0</v>
      </c>
      <c r="BU108" s="3">
        <f>'t1'!AR108</f>
        <v>0</v>
      </c>
      <c r="CC108" s="1260" t="s">
        <v>1267</v>
      </c>
    </row>
    <row r="109" spans="1:81" ht="13.5" customHeight="1" x14ac:dyDescent="0.2">
      <c r="A109" s="144" t="str">
        <f>'t1'!A109</f>
        <v>SOCIOLOGO DIR. A T. DETERMINATO(ART.15-SEPTIES DLGS. 502/92)</v>
      </c>
      <c r="B109" s="206" t="str">
        <f>'t1'!B109</f>
        <v>TD0611</v>
      </c>
      <c r="C109" s="825">
        <f t="shared" si="48"/>
        <v>0</v>
      </c>
      <c r="D109" s="825">
        <f t="shared" si="49"/>
        <v>0</v>
      </c>
      <c r="E109" s="825">
        <f t="shared" si="50"/>
        <v>0</v>
      </c>
      <c r="F109" s="826">
        <f t="shared" si="51"/>
        <v>0</v>
      </c>
      <c r="G109" s="826">
        <f t="shared" si="52"/>
        <v>0</v>
      </c>
      <c r="H109" s="826">
        <f t="shared" si="53"/>
        <v>0</v>
      </c>
      <c r="I109" s="826">
        <f t="shared" si="54"/>
        <v>0</v>
      </c>
      <c r="J109" s="826">
        <f t="shared" si="55"/>
        <v>0</v>
      </c>
      <c r="K109" s="826">
        <f t="shared" si="56"/>
        <v>0</v>
      </c>
      <c r="L109" s="826">
        <f t="shared" si="57"/>
        <v>0</v>
      </c>
      <c r="M109" s="826">
        <f t="shared" si="58"/>
        <v>0</v>
      </c>
      <c r="N109" s="826">
        <f t="shared" si="59"/>
        <v>0</v>
      </c>
      <c r="O109" s="826">
        <f t="shared" si="59"/>
        <v>0</v>
      </c>
      <c r="P109" s="826">
        <f t="shared" si="39"/>
        <v>0</v>
      </c>
      <c r="Q109" s="826">
        <f t="shared" si="40"/>
        <v>0</v>
      </c>
      <c r="R109" s="826">
        <f t="shared" si="41"/>
        <v>0</v>
      </c>
      <c r="S109" s="826">
        <f t="shared" si="42"/>
        <v>0</v>
      </c>
      <c r="T109" s="826">
        <f t="shared" si="43"/>
        <v>0</v>
      </c>
      <c r="U109" s="826">
        <f t="shared" si="44"/>
        <v>0</v>
      </c>
      <c r="V109" s="826">
        <f t="shared" si="45"/>
        <v>0</v>
      </c>
      <c r="W109" s="826">
        <f t="shared" si="60"/>
        <v>0</v>
      </c>
      <c r="X109" s="826">
        <f t="shared" si="61"/>
        <v>0</v>
      </c>
      <c r="Y109" s="826">
        <f t="shared" si="62"/>
        <v>0</v>
      </c>
      <c r="Z109" s="826">
        <f t="shared" si="63"/>
        <v>0</v>
      </c>
      <c r="AA109" s="826">
        <f t="shared" si="64"/>
        <v>0</v>
      </c>
      <c r="AB109" s="826">
        <f t="shared" si="65"/>
        <v>0</v>
      </c>
      <c r="AC109" s="826">
        <f t="shared" si="66"/>
        <v>0</v>
      </c>
      <c r="AD109" s="826">
        <f t="shared" si="67"/>
        <v>0</v>
      </c>
      <c r="AE109" s="826">
        <f t="shared" si="68"/>
        <v>0</v>
      </c>
      <c r="AF109" s="826">
        <f t="shared" si="69"/>
        <v>0</v>
      </c>
      <c r="AG109" s="826">
        <f t="shared" si="70"/>
        <v>0</v>
      </c>
      <c r="AH109" s="438">
        <f t="shared" si="71"/>
        <v>0</v>
      </c>
      <c r="AI109" s="3">
        <f>'t1'!M109</f>
        <v>0</v>
      </c>
      <c r="AO109" s="195"/>
      <c r="AP109" s="195"/>
      <c r="AQ109" s="195"/>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438">
        <f t="shared" si="72"/>
        <v>0</v>
      </c>
      <c r="BU109" s="3">
        <f>'t1'!AR109</f>
        <v>0</v>
      </c>
      <c r="CC109" s="1260" t="s">
        <v>1267</v>
      </c>
    </row>
    <row r="110" spans="1:81" ht="13.5" customHeight="1" x14ac:dyDescent="0.2">
      <c r="A110" s="144" t="str">
        <f>'t1'!A110</f>
        <v>DIR. AMBIENTALE CON INCARICO DI STRUTTURA COMPLESSA</v>
      </c>
      <c r="B110" s="206" t="str">
        <f>'t1'!B110</f>
        <v>TD0C02</v>
      </c>
      <c r="C110" s="825">
        <f t="shared" si="48"/>
        <v>0</v>
      </c>
      <c r="D110" s="825">
        <f t="shared" si="49"/>
        <v>0</v>
      </c>
      <c r="E110" s="825">
        <f t="shared" si="50"/>
        <v>0</v>
      </c>
      <c r="F110" s="826">
        <f t="shared" si="51"/>
        <v>0</v>
      </c>
      <c r="G110" s="826">
        <f t="shared" si="52"/>
        <v>0</v>
      </c>
      <c r="H110" s="826">
        <f t="shared" si="53"/>
        <v>0</v>
      </c>
      <c r="I110" s="826">
        <f t="shared" si="54"/>
        <v>0</v>
      </c>
      <c r="J110" s="826">
        <f t="shared" si="55"/>
        <v>0</v>
      </c>
      <c r="K110" s="826">
        <f t="shared" si="56"/>
        <v>0</v>
      </c>
      <c r="L110" s="826">
        <f t="shared" si="57"/>
        <v>0</v>
      </c>
      <c r="M110" s="826">
        <f t="shared" si="58"/>
        <v>0</v>
      </c>
      <c r="N110" s="826">
        <f t="shared" si="59"/>
        <v>0</v>
      </c>
      <c r="O110" s="826">
        <f t="shared" si="59"/>
        <v>0</v>
      </c>
      <c r="P110" s="826">
        <f t="shared" si="39"/>
        <v>0</v>
      </c>
      <c r="Q110" s="826">
        <f t="shared" si="40"/>
        <v>0</v>
      </c>
      <c r="R110" s="826">
        <f t="shared" si="41"/>
        <v>0</v>
      </c>
      <c r="S110" s="826">
        <f t="shared" si="42"/>
        <v>0</v>
      </c>
      <c r="T110" s="826">
        <f t="shared" si="43"/>
        <v>0</v>
      </c>
      <c r="U110" s="826">
        <f t="shared" si="44"/>
        <v>0</v>
      </c>
      <c r="V110" s="826">
        <f t="shared" si="45"/>
        <v>0</v>
      </c>
      <c r="W110" s="826">
        <f t="shared" si="60"/>
        <v>0</v>
      </c>
      <c r="X110" s="826">
        <f t="shared" si="61"/>
        <v>0</v>
      </c>
      <c r="Y110" s="826">
        <f t="shared" si="62"/>
        <v>0</v>
      </c>
      <c r="Z110" s="826">
        <f t="shared" si="63"/>
        <v>0</v>
      </c>
      <c r="AA110" s="826">
        <f t="shared" si="64"/>
        <v>0</v>
      </c>
      <c r="AB110" s="826">
        <f t="shared" si="65"/>
        <v>0</v>
      </c>
      <c r="AC110" s="826">
        <f t="shared" si="66"/>
        <v>0</v>
      </c>
      <c r="AD110" s="826">
        <f t="shared" si="67"/>
        <v>0</v>
      </c>
      <c r="AE110" s="826">
        <f t="shared" si="68"/>
        <v>0</v>
      </c>
      <c r="AF110" s="826">
        <f t="shared" si="69"/>
        <v>0</v>
      </c>
      <c r="AG110" s="826">
        <f t="shared" si="70"/>
        <v>0</v>
      </c>
      <c r="AH110" s="438">
        <f t="shared" si="71"/>
        <v>0</v>
      </c>
      <c r="AI110" s="3">
        <f>'t1'!M110</f>
        <v>0</v>
      </c>
      <c r="AO110" s="195"/>
      <c r="AP110" s="195"/>
      <c r="AQ110" s="195"/>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438">
        <f t="shared" si="72"/>
        <v>0</v>
      </c>
      <c r="BU110" s="3">
        <f>'t1'!AR110</f>
        <v>0</v>
      </c>
      <c r="CC110" s="1260" t="s">
        <v>1267</v>
      </c>
    </row>
    <row r="111" spans="1:81" ht="13.5" customHeight="1" x14ac:dyDescent="0.2">
      <c r="A111" s="144" t="str">
        <f>'t1'!A111</f>
        <v>DIR. AMBIENTALE CON INCARICO DI STRUTTURA SEMPLICE</v>
      </c>
      <c r="B111" s="206" t="str">
        <f>'t1'!B111</f>
        <v>TD0S02</v>
      </c>
      <c r="C111" s="825">
        <f t="shared" si="48"/>
        <v>0</v>
      </c>
      <c r="D111" s="825">
        <f t="shared" si="49"/>
        <v>0</v>
      </c>
      <c r="E111" s="825">
        <f t="shared" si="50"/>
        <v>0</v>
      </c>
      <c r="F111" s="826">
        <f t="shared" si="51"/>
        <v>0</v>
      </c>
      <c r="G111" s="826">
        <f t="shared" si="52"/>
        <v>0</v>
      </c>
      <c r="H111" s="826">
        <f t="shared" si="53"/>
        <v>0</v>
      </c>
      <c r="I111" s="826">
        <f t="shared" si="54"/>
        <v>0</v>
      </c>
      <c r="J111" s="826">
        <f t="shared" si="55"/>
        <v>0</v>
      </c>
      <c r="K111" s="826">
        <f t="shared" si="56"/>
        <v>0</v>
      </c>
      <c r="L111" s="826">
        <f t="shared" si="57"/>
        <v>0</v>
      </c>
      <c r="M111" s="826">
        <f t="shared" si="58"/>
        <v>0</v>
      </c>
      <c r="N111" s="826">
        <f t="shared" si="59"/>
        <v>0</v>
      </c>
      <c r="O111" s="826">
        <f t="shared" si="59"/>
        <v>0</v>
      </c>
      <c r="P111" s="826">
        <f t="shared" si="39"/>
        <v>0</v>
      </c>
      <c r="Q111" s="826">
        <f t="shared" si="40"/>
        <v>0</v>
      </c>
      <c r="R111" s="826">
        <f t="shared" si="41"/>
        <v>0</v>
      </c>
      <c r="S111" s="826">
        <f t="shared" si="42"/>
        <v>0</v>
      </c>
      <c r="T111" s="826">
        <f t="shared" si="43"/>
        <v>0</v>
      </c>
      <c r="U111" s="826">
        <f t="shared" si="44"/>
        <v>0</v>
      </c>
      <c r="V111" s="826">
        <f t="shared" si="45"/>
        <v>0</v>
      </c>
      <c r="W111" s="826">
        <f t="shared" si="60"/>
        <v>0</v>
      </c>
      <c r="X111" s="826">
        <f t="shared" si="61"/>
        <v>0</v>
      </c>
      <c r="Y111" s="826">
        <f t="shared" si="62"/>
        <v>0</v>
      </c>
      <c r="Z111" s="826">
        <f t="shared" si="63"/>
        <v>0</v>
      </c>
      <c r="AA111" s="826">
        <f t="shared" si="64"/>
        <v>0</v>
      </c>
      <c r="AB111" s="826">
        <f t="shared" si="65"/>
        <v>0</v>
      </c>
      <c r="AC111" s="826">
        <f t="shared" si="66"/>
        <v>0</v>
      </c>
      <c r="AD111" s="826">
        <f t="shared" si="67"/>
        <v>0</v>
      </c>
      <c r="AE111" s="826">
        <f t="shared" si="68"/>
        <v>0</v>
      </c>
      <c r="AF111" s="826">
        <f t="shared" si="69"/>
        <v>0</v>
      </c>
      <c r="AG111" s="826">
        <f t="shared" si="70"/>
        <v>0</v>
      </c>
      <c r="AH111" s="438">
        <f t="shared" si="71"/>
        <v>0</v>
      </c>
      <c r="AI111" s="3">
        <f>'t1'!M111</f>
        <v>0</v>
      </c>
      <c r="AO111" s="195"/>
      <c r="AP111" s="195"/>
      <c r="AQ111" s="195"/>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438">
        <f t="shared" si="72"/>
        <v>0</v>
      </c>
      <c r="BU111" s="3">
        <f>'t1'!AR111</f>
        <v>0</v>
      </c>
      <c r="CC111" s="1260" t="s">
        <v>1267</v>
      </c>
    </row>
    <row r="112" spans="1:81" ht="13.5" customHeight="1" x14ac:dyDescent="0.2">
      <c r="A112" s="144" t="str">
        <f>'t1'!A112</f>
        <v>DIR. AMBIENTALE CON ALTRI INCAR.PROF.LI</v>
      </c>
      <c r="B112" s="206" t="str">
        <f>'t1'!B112</f>
        <v>TD0A02</v>
      </c>
      <c r="C112" s="825">
        <f t="shared" si="48"/>
        <v>0</v>
      </c>
      <c r="D112" s="825">
        <f t="shared" si="49"/>
        <v>0</v>
      </c>
      <c r="E112" s="825">
        <f t="shared" si="50"/>
        <v>0</v>
      </c>
      <c r="F112" s="826">
        <f t="shared" si="51"/>
        <v>0</v>
      </c>
      <c r="G112" s="826">
        <f t="shared" si="52"/>
        <v>0</v>
      </c>
      <c r="H112" s="826">
        <f t="shared" si="53"/>
        <v>0</v>
      </c>
      <c r="I112" s="826">
        <f t="shared" si="54"/>
        <v>0</v>
      </c>
      <c r="J112" s="826">
        <f t="shared" si="55"/>
        <v>0</v>
      </c>
      <c r="K112" s="826">
        <f t="shared" si="56"/>
        <v>0</v>
      </c>
      <c r="L112" s="826">
        <f t="shared" si="57"/>
        <v>0</v>
      </c>
      <c r="M112" s="826">
        <f t="shared" si="58"/>
        <v>0</v>
      </c>
      <c r="N112" s="826">
        <f t="shared" si="59"/>
        <v>0</v>
      </c>
      <c r="O112" s="826">
        <f t="shared" si="59"/>
        <v>0</v>
      </c>
      <c r="P112" s="826">
        <f t="shared" si="39"/>
        <v>0</v>
      </c>
      <c r="Q112" s="826">
        <f t="shared" si="40"/>
        <v>0</v>
      </c>
      <c r="R112" s="826">
        <f t="shared" si="41"/>
        <v>0</v>
      </c>
      <c r="S112" s="826">
        <f t="shared" si="42"/>
        <v>0</v>
      </c>
      <c r="T112" s="826">
        <f t="shared" si="43"/>
        <v>0</v>
      </c>
      <c r="U112" s="826">
        <f t="shared" si="44"/>
        <v>0</v>
      </c>
      <c r="V112" s="826">
        <f t="shared" si="45"/>
        <v>0</v>
      </c>
      <c r="W112" s="826">
        <f t="shared" si="60"/>
        <v>0</v>
      </c>
      <c r="X112" s="826">
        <f t="shared" si="61"/>
        <v>0</v>
      </c>
      <c r="Y112" s="826">
        <f t="shared" si="62"/>
        <v>0</v>
      </c>
      <c r="Z112" s="826">
        <f t="shared" si="63"/>
        <v>0</v>
      </c>
      <c r="AA112" s="826">
        <f t="shared" si="64"/>
        <v>0</v>
      </c>
      <c r="AB112" s="826">
        <f t="shared" si="65"/>
        <v>0</v>
      </c>
      <c r="AC112" s="826">
        <f t="shared" si="66"/>
        <v>0</v>
      </c>
      <c r="AD112" s="826">
        <f t="shared" si="67"/>
        <v>0</v>
      </c>
      <c r="AE112" s="826">
        <f t="shared" si="68"/>
        <v>0</v>
      </c>
      <c r="AF112" s="826">
        <f t="shared" si="69"/>
        <v>0</v>
      </c>
      <c r="AG112" s="826">
        <f t="shared" si="70"/>
        <v>0</v>
      </c>
      <c r="AH112" s="438">
        <f t="shared" si="71"/>
        <v>0</v>
      </c>
      <c r="AI112" s="3">
        <f>'t1'!M112</f>
        <v>0</v>
      </c>
      <c r="AO112" s="195"/>
      <c r="AP112" s="195"/>
      <c r="AQ112" s="195"/>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438">
        <f t="shared" si="72"/>
        <v>0</v>
      </c>
      <c r="BU112" s="3">
        <f>'t1'!AR112</f>
        <v>0</v>
      </c>
      <c r="CC112" s="1260" t="s">
        <v>1267</v>
      </c>
    </row>
    <row r="113" spans="1:81" ht="13.5" customHeight="1" x14ac:dyDescent="0.2">
      <c r="A113" s="144" t="str">
        <f>'t1'!A113</f>
        <v>DIR. AMBIENTALE A T.DETERMINATO (ART.15-SEPTIES DLGS 502/92)</v>
      </c>
      <c r="B113" s="206" t="str">
        <f>'t1'!B113</f>
        <v>TD0810</v>
      </c>
      <c r="C113" s="825">
        <f t="shared" si="48"/>
        <v>0</v>
      </c>
      <c r="D113" s="825">
        <f t="shared" si="49"/>
        <v>0</v>
      </c>
      <c r="E113" s="825">
        <f t="shared" si="50"/>
        <v>0</v>
      </c>
      <c r="F113" s="826">
        <f t="shared" si="51"/>
        <v>0</v>
      </c>
      <c r="G113" s="826">
        <f t="shared" si="52"/>
        <v>0</v>
      </c>
      <c r="H113" s="826">
        <f t="shared" si="53"/>
        <v>0</v>
      </c>
      <c r="I113" s="826">
        <f t="shared" si="54"/>
        <v>0</v>
      </c>
      <c r="J113" s="826">
        <f t="shared" si="55"/>
        <v>0</v>
      </c>
      <c r="K113" s="826">
        <f t="shared" si="56"/>
        <v>0</v>
      </c>
      <c r="L113" s="826">
        <f t="shared" si="57"/>
        <v>0</v>
      </c>
      <c r="M113" s="826">
        <f t="shared" si="58"/>
        <v>0</v>
      </c>
      <c r="N113" s="826">
        <f t="shared" si="59"/>
        <v>0</v>
      </c>
      <c r="O113" s="826">
        <f t="shared" si="59"/>
        <v>0</v>
      </c>
      <c r="P113" s="826">
        <f t="shared" si="39"/>
        <v>0</v>
      </c>
      <c r="Q113" s="826">
        <f t="shared" si="40"/>
        <v>0</v>
      </c>
      <c r="R113" s="826">
        <f t="shared" si="41"/>
        <v>0</v>
      </c>
      <c r="S113" s="826">
        <f t="shared" si="42"/>
        <v>0</v>
      </c>
      <c r="T113" s="826">
        <f t="shared" si="43"/>
        <v>0</v>
      </c>
      <c r="U113" s="826">
        <f t="shared" si="44"/>
        <v>0</v>
      </c>
      <c r="V113" s="826">
        <f t="shared" si="45"/>
        <v>0</v>
      </c>
      <c r="W113" s="826">
        <f t="shared" si="60"/>
        <v>0</v>
      </c>
      <c r="X113" s="826">
        <f t="shared" si="61"/>
        <v>0</v>
      </c>
      <c r="Y113" s="826">
        <f t="shared" si="62"/>
        <v>0</v>
      </c>
      <c r="Z113" s="826">
        <f t="shared" si="63"/>
        <v>0</v>
      </c>
      <c r="AA113" s="826">
        <f t="shared" si="64"/>
        <v>0</v>
      </c>
      <c r="AB113" s="826">
        <f t="shared" si="65"/>
        <v>0</v>
      </c>
      <c r="AC113" s="826">
        <f t="shared" si="66"/>
        <v>0</v>
      </c>
      <c r="AD113" s="826">
        <f t="shared" si="67"/>
        <v>0</v>
      </c>
      <c r="AE113" s="826">
        <f t="shared" si="68"/>
        <v>0</v>
      </c>
      <c r="AF113" s="826">
        <f t="shared" si="69"/>
        <v>0</v>
      </c>
      <c r="AG113" s="826">
        <f t="shared" si="70"/>
        <v>0</v>
      </c>
      <c r="AH113" s="438">
        <f t="shared" si="71"/>
        <v>0</v>
      </c>
      <c r="AI113" s="3">
        <f>'t1'!M113</f>
        <v>0</v>
      </c>
      <c r="AO113" s="195"/>
      <c r="AP113" s="195"/>
      <c r="AQ113" s="195"/>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438">
        <f t="shared" si="72"/>
        <v>0</v>
      </c>
      <c r="BU113" s="3">
        <f>'t1'!AR113</f>
        <v>0</v>
      </c>
      <c r="CC113" s="1260" t="s">
        <v>1267</v>
      </c>
    </row>
    <row r="114" spans="1:81" ht="13.5" customHeight="1" x14ac:dyDescent="0.2">
      <c r="A114" s="144" t="str">
        <f>'t1'!A114</f>
        <v>DIRIGENTE AMM.VO CON INCARICO DI STRUTTURA COMPLESSA</v>
      </c>
      <c r="B114" s="206" t="str">
        <f>'t1'!B114</f>
        <v>AD0032</v>
      </c>
      <c r="C114" s="825">
        <f t="shared" si="48"/>
        <v>0</v>
      </c>
      <c r="D114" s="825">
        <f t="shared" si="49"/>
        <v>0</v>
      </c>
      <c r="E114" s="825">
        <f t="shared" si="50"/>
        <v>0</v>
      </c>
      <c r="F114" s="826">
        <f t="shared" si="51"/>
        <v>0</v>
      </c>
      <c r="G114" s="826">
        <f t="shared" si="52"/>
        <v>0</v>
      </c>
      <c r="H114" s="826">
        <f t="shared" si="53"/>
        <v>0</v>
      </c>
      <c r="I114" s="826">
        <f t="shared" si="54"/>
        <v>0</v>
      </c>
      <c r="J114" s="826">
        <f t="shared" si="55"/>
        <v>0</v>
      </c>
      <c r="K114" s="826">
        <f t="shared" si="56"/>
        <v>0</v>
      </c>
      <c r="L114" s="826">
        <f t="shared" si="57"/>
        <v>0</v>
      </c>
      <c r="M114" s="826">
        <f t="shared" si="58"/>
        <v>0</v>
      </c>
      <c r="N114" s="826">
        <f t="shared" si="59"/>
        <v>0</v>
      </c>
      <c r="O114" s="826">
        <f t="shared" si="59"/>
        <v>0</v>
      </c>
      <c r="P114" s="826">
        <f t="shared" si="39"/>
        <v>0</v>
      </c>
      <c r="Q114" s="826">
        <f t="shared" si="40"/>
        <v>0</v>
      </c>
      <c r="R114" s="826">
        <f t="shared" si="41"/>
        <v>0</v>
      </c>
      <c r="S114" s="826">
        <f t="shared" si="42"/>
        <v>0</v>
      </c>
      <c r="T114" s="826">
        <f t="shared" si="43"/>
        <v>0</v>
      </c>
      <c r="U114" s="826">
        <f t="shared" si="44"/>
        <v>0</v>
      </c>
      <c r="V114" s="826">
        <f t="shared" si="45"/>
        <v>0</v>
      </c>
      <c r="W114" s="826">
        <f t="shared" si="60"/>
        <v>0</v>
      </c>
      <c r="X114" s="826">
        <f t="shared" si="61"/>
        <v>0</v>
      </c>
      <c r="Y114" s="826">
        <f t="shared" si="62"/>
        <v>0</v>
      </c>
      <c r="Z114" s="826">
        <f t="shared" si="63"/>
        <v>0</v>
      </c>
      <c r="AA114" s="826">
        <f t="shared" si="64"/>
        <v>0</v>
      </c>
      <c r="AB114" s="826">
        <f t="shared" si="65"/>
        <v>0</v>
      </c>
      <c r="AC114" s="826">
        <f t="shared" si="66"/>
        <v>0</v>
      </c>
      <c r="AD114" s="826">
        <f t="shared" si="67"/>
        <v>0</v>
      </c>
      <c r="AE114" s="826">
        <f t="shared" si="68"/>
        <v>0</v>
      </c>
      <c r="AF114" s="826">
        <f t="shared" si="69"/>
        <v>0</v>
      </c>
      <c r="AG114" s="826">
        <f t="shared" si="70"/>
        <v>0</v>
      </c>
      <c r="AH114" s="438">
        <f t="shared" si="71"/>
        <v>0</v>
      </c>
      <c r="AI114" s="3">
        <f>'t1'!M114</f>
        <v>0</v>
      </c>
      <c r="AO114" s="195"/>
      <c r="AP114" s="195"/>
      <c r="AQ114" s="195"/>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438">
        <f t="shared" si="72"/>
        <v>0</v>
      </c>
      <c r="BU114" s="3">
        <f>'t1'!AR114</f>
        <v>0</v>
      </c>
      <c r="CC114" s="1260" t="s">
        <v>1267</v>
      </c>
    </row>
    <row r="115" spans="1:81" ht="13.5" customHeight="1" x14ac:dyDescent="0.2">
      <c r="A115" s="144" t="str">
        <f>'t1'!A115</f>
        <v>DIRIGENTE AMM.VO CON INCARICO DI STRUTTURA SEMPLICE</v>
      </c>
      <c r="B115" s="206" t="str">
        <f>'t1'!B115</f>
        <v>AD0S31</v>
      </c>
      <c r="C115" s="825">
        <f t="shared" si="48"/>
        <v>0</v>
      </c>
      <c r="D115" s="825">
        <f t="shared" si="49"/>
        <v>0</v>
      </c>
      <c r="E115" s="825">
        <f t="shared" si="50"/>
        <v>0</v>
      </c>
      <c r="F115" s="826">
        <f t="shared" si="51"/>
        <v>0</v>
      </c>
      <c r="G115" s="826">
        <f t="shared" si="52"/>
        <v>0</v>
      </c>
      <c r="H115" s="826">
        <f t="shared" si="53"/>
        <v>0</v>
      </c>
      <c r="I115" s="826">
        <f t="shared" si="54"/>
        <v>0</v>
      </c>
      <c r="J115" s="826">
        <f t="shared" si="55"/>
        <v>0</v>
      </c>
      <c r="K115" s="826">
        <f t="shared" si="56"/>
        <v>0</v>
      </c>
      <c r="L115" s="826">
        <f t="shared" si="57"/>
        <v>0</v>
      </c>
      <c r="M115" s="826">
        <f t="shared" si="58"/>
        <v>0</v>
      </c>
      <c r="N115" s="826">
        <f t="shared" si="59"/>
        <v>0</v>
      </c>
      <c r="O115" s="826">
        <f t="shared" si="59"/>
        <v>0</v>
      </c>
      <c r="P115" s="826">
        <f t="shared" si="39"/>
        <v>0</v>
      </c>
      <c r="Q115" s="826">
        <f t="shared" si="40"/>
        <v>0</v>
      </c>
      <c r="R115" s="826">
        <f t="shared" si="41"/>
        <v>0</v>
      </c>
      <c r="S115" s="826">
        <f t="shared" si="42"/>
        <v>0</v>
      </c>
      <c r="T115" s="826">
        <f t="shared" si="43"/>
        <v>0</v>
      </c>
      <c r="U115" s="826">
        <f t="shared" si="44"/>
        <v>0</v>
      </c>
      <c r="V115" s="826">
        <f t="shared" si="45"/>
        <v>0</v>
      </c>
      <c r="W115" s="826">
        <f t="shared" si="60"/>
        <v>0</v>
      </c>
      <c r="X115" s="826">
        <f t="shared" si="61"/>
        <v>0</v>
      </c>
      <c r="Y115" s="826">
        <f t="shared" si="62"/>
        <v>0</v>
      </c>
      <c r="Z115" s="826">
        <f t="shared" si="63"/>
        <v>0</v>
      </c>
      <c r="AA115" s="826">
        <f t="shared" si="64"/>
        <v>0</v>
      </c>
      <c r="AB115" s="826">
        <f t="shared" si="65"/>
        <v>0</v>
      </c>
      <c r="AC115" s="826">
        <f t="shared" si="66"/>
        <v>0</v>
      </c>
      <c r="AD115" s="826">
        <f t="shared" si="67"/>
        <v>0</v>
      </c>
      <c r="AE115" s="826">
        <f t="shared" si="68"/>
        <v>0</v>
      </c>
      <c r="AF115" s="826">
        <f t="shared" si="69"/>
        <v>0</v>
      </c>
      <c r="AG115" s="826">
        <f t="shared" si="70"/>
        <v>0</v>
      </c>
      <c r="AH115" s="438">
        <f t="shared" si="71"/>
        <v>0</v>
      </c>
      <c r="AI115" s="3">
        <f>'t1'!M115</f>
        <v>0</v>
      </c>
      <c r="AO115" s="195"/>
      <c r="AP115" s="195"/>
      <c r="AQ115" s="195"/>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438">
        <f t="shared" si="72"/>
        <v>0</v>
      </c>
      <c r="BU115" s="3">
        <f>'t1'!AR115</f>
        <v>0</v>
      </c>
      <c r="CC115" s="1260" t="s">
        <v>1267</v>
      </c>
    </row>
    <row r="116" spans="1:81" ht="13.5" customHeight="1" x14ac:dyDescent="0.2">
      <c r="A116" s="144" t="str">
        <f>'t1'!A116</f>
        <v>DIRIGENTE AMM.VO CON ALTRI INCAR.PROF.LI</v>
      </c>
      <c r="B116" s="206" t="str">
        <f>'t1'!B116</f>
        <v>AD0A31</v>
      </c>
      <c r="C116" s="825">
        <f t="shared" si="48"/>
        <v>0</v>
      </c>
      <c r="D116" s="825">
        <f t="shared" si="49"/>
        <v>0</v>
      </c>
      <c r="E116" s="825">
        <f t="shared" si="50"/>
        <v>0</v>
      </c>
      <c r="F116" s="826">
        <f t="shared" si="51"/>
        <v>0</v>
      </c>
      <c r="G116" s="826">
        <f t="shared" si="52"/>
        <v>0</v>
      </c>
      <c r="H116" s="826">
        <f t="shared" si="53"/>
        <v>0</v>
      </c>
      <c r="I116" s="826">
        <f t="shared" si="54"/>
        <v>0</v>
      </c>
      <c r="J116" s="826">
        <f t="shared" si="55"/>
        <v>0</v>
      </c>
      <c r="K116" s="826">
        <f t="shared" si="56"/>
        <v>0</v>
      </c>
      <c r="L116" s="826">
        <f t="shared" si="57"/>
        <v>0</v>
      </c>
      <c r="M116" s="826">
        <f t="shared" si="58"/>
        <v>0</v>
      </c>
      <c r="N116" s="826">
        <f t="shared" si="59"/>
        <v>0</v>
      </c>
      <c r="O116" s="826">
        <f t="shared" si="59"/>
        <v>0</v>
      </c>
      <c r="P116" s="826">
        <f t="shared" si="39"/>
        <v>0</v>
      </c>
      <c r="Q116" s="826">
        <f t="shared" si="40"/>
        <v>0</v>
      </c>
      <c r="R116" s="826">
        <f t="shared" si="41"/>
        <v>0</v>
      </c>
      <c r="S116" s="826">
        <f t="shared" si="42"/>
        <v>0</v>
      </c>
      <c r="T116" s="826">
        <f t="shared" si="43"/>
        <v>0</v>
      </c>
      <c r="U116" s="826">
        <f t="shared" si="44"/>
        <v>0</v>
      </c>
      <c r="V116" s="826">
        <f t="shared" si="45"/>
        <v>0</v>
      </c>
      <c r="W116" s="826">
        <f t="shared" si="60"/>
        <v>0</v>
      </c>
      <c r="X116" s="826">
        <f t="shared" si="61"/>
        <v>0</v>
      </c>
      <c r="Y116" s="826">
        <f t="shared" si="62"/>
        <v>0</v>
      </c>
      <c r="Z116" s="826">
        <f t="shared" si="63"/>
        <v>0</v>
      </c>
      <c r="AA116" s="826">
        <f t="shared" si="64"/>
        <v>0</v>
      </c>
      <c r="AB116" s="826">
        <f t="shared" si="65"/>
        <v>0</v>
      </c>
      <c r="AC116" s="826">
        <f t="shared" si="66"/>
        <v>0</v>
      </c>
      <c r="AD116" s="826">
        <f t="shared" si="67"/>
        <v>0</v>
      </c>
      <c r="AE116" s="826">
        <f t="shared" si="68"/>
        <v>0</v>
      </c>
      <c r="AF116" s="826">
        <f t="shared" si="69"/>
        <v>0</v>
      </c>
      <c r="AG116" s="826">
        <f t="shared" si="70"/>
        <v>0</v>
      </c>
      <c r="AH116" s="438">
        <f t="shared" si="71"/>
        <v>0</v>
      </c>
      <c r="AI116" s="3">
        <f>'t1'!M116</f>
        <v>0</v>
      </c>
      <c r="AO116" s="195"/>
      <c r="AP116" s="195"/>
      <c r="AQ116" s="195"/>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438">
        <f t="shared" si="72"/>
        <v>0</v>
      </c>
      <c r="BU116" s="3">
        <f>'t1'!AR116</f>
        <v>0</v>
      </c>
      <c r="CC116" s="1260" t="s">
        <v>1267</v>
      </c>
    </row>
    <row r="117" spans="1:81" ht="13.5" customHeight="1" x14ac:dyDescent="0.2">
      <c r="A117" s="144" t="str">
        <f>'t1'!A117</f>
        <v>DIRIG. AMM.VO A T. DETERMINATO (ART. 15-SEPTIES DLGS.502/92)</v>
      </c>
      <c r="B117" s="206" t="str">
        <f>'t1'!B117</f>
        <v>AD0612</v>
      </c>
      <c r="C117" s="825">
        <f t="shared" si="48"/>
        <v>0</v>
      </c>
      <c r="D117" s="825">
        <f t="shared" si="49"/>
        <v>0</v>
      </c>
      <c r="E117" s="825">
        <f t="shared" si="50"/>
        <v>0</v>
      </c>
      <c r="F117" s="826">
        <f t="shared" si="51"/>
        <v>0</v>
      </c>
      <c r="G117" s="826">
        <f t="shared" si="52"/>
        <v>0</v>
      </c>
      <c r="H117" s="826">
        <f t="shared" si="53"/>
        <v>0</v>
      </c>
      <c r="I117" s="826">
        <f t="shared" si="54"/>
        <v>0</v>
      </c>
      <c r="J117" s="826">
        <f t="shared" si="55"/>
        <v>0</v>
      </c>
      <c r="K117" s="826">
        <f t="shared" si="56"/>
        <v>0</v>
      </c>
      <c r="L117" s="826">
        <f t="shared" si="57"/>
        <v>0</v>
      </c>
      <c r="M117" s="826">
        <f t="shared" si="58"/>
        <v>0</v>
      </c>
      <c r="N117" s="826">
        <f t="shared" si="59"/>
        <v>0</v>
      </c>
      <c r="O117" s="826">
        <f t="shared" si="59"/>
        <v>0</v>
      </c>
      <c r="P117" s="826">
        <f t="shared" si="39"/>
        <v>0</v>
      </c>
      <c r="Q117" s="826">
        <f t="shared" si="40"/>
        <v>0</v>
      </c>
      <c r="R117" s="826">
        <f t="shared" si="41"/>
        <v>0</v>
      </c>
      <c r="S117" s="826">
        <f t="shared" si="42"/>
        <v>0</v>
      </c>
      <c r="T117" s="826">
        <f t="shared" si="43"/>
        <v>0</v>
      </c>
      <c r="U117" s="826">
        <f t="shared" si="44"/>
        <v>0</v>
      </c>
      <c r="V117" s="826">
        <f t="shared" si="45"/>
        <v>0</v>
      </c>
      <c r="W117" s="826">
        <f t="shared" si="60"/>
        <v>0</v>
      </c>
      <c r="X117" s="826">
        <f t="shared" si="61"/>
        <v>0</v>
      </c>
      <c r="Y117" s="826">
        <f t="shared" si="62"/>
        <v>0</v>
      </c>
      <c r="Z117" s="826">
        <f t="shared" si="63"/>
        <v>0</v>
      </c>
      <c r="AA117" s="826">
        <f t="shared" si="64"/>
        <v>0</v>
      </c>
      <c r="AB117" s="826">
        <f t="shared" si="65"/>
        <v>0</v>
      </c>
      <c r="AC117" s="826">
        <f t="shared" si="66"/>
        <v>0</v>
      </c>
      <c r="AD117" s="826">
        <f t="shared" si="67"/>
        <v>0</v>
      </c>
      <c r="AE117" s="826">
        <f t="shared" si="68"/>
        <v>0</v>
      </c>
      <c r="AF117" s="826">
        <f t="shared" si="69"/>
        <v>0</v>
      </c>
      <c r="AG117" s="826">
        <f t="shared" si="70"/>
        <v>0</v>
      </c>
      <c r="AH117" s="438">
        <f t="shared" si="71"/>
        <v>0</v>
      </c>
      <c r="AI117" s="3">
        <f>'t1'!M117</f>
        <v>0</v>
      </c>
      <c r="AO117" s="195"/>
      <c r="AP117" s="195"/>
      <c r="AQ117" s="195"/>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438">
        <f t="shared" si="72"/>
        <v>0</v>
      </c>
      <c r="BU117" s="3">
        <f>'t1'!AR117</f>
        <v>0</v>
      </c>
      <c r="CC117" s="1260" t="s">
        <v>1267</v>
      </c>
    </row>
    <row r="118" spans="1:81" ht="13.5" customHeight="1" x14ac:dyDescent="0.2">
      <c r="A118" s="144" t="str">
        <f>'t1'!A118</f>
        <v>RICERCATORE SANITARIO</v>
      </c>
      <c r="B118" s="206" t="str">
        <f>'t1'!B118</f>
        <v>N18694</v>
      </c>
      <c r="C118" s="825">
        <f t="shared" si="48"/>
        <v>0</v>
      </c>
      <c r="D118" s="825">
        <f t="shared" si="49"/>
        <v>0</v>
      </c>
      <c r="E118" s="825">
        <f t="shared" si="50"/>
        <v>0</v>
      </c>
      <c r="F118" s="826">
        <f t="shared" si="51"/>
        <v>0</v>
      </c>
      <c r="G118" s="826">
        <f t="shared" si="52"/>
        <v>0</v>
      </c>
      <c r="H118" s="826">
        <f t="shared" si="53"/>
        <v>0</v>
      </c>
      <c r="I118" s="826">
        <f t="shared" si="54"/>
        <v>0</v>
      </c>
      <c r="J118" s="826">
        <f t="shared" si="55"/>
        <v>0</v>
      </c>
      <c r="K118" s="826">
        <f t="shared" si="56"/>
        <v>0</v>
      </c>
      <c r="L118" s="826">
        <f t="shared" si="57"/>
        <v>0</v>
      </c>
      <c r="M118" s="826">
        <f t="shared" si="58"/>
        <v>0</v>
      </c>
      <c r="N118" s="826">
        <f t="shared" si="59"/>
        <v>0</v>
      </c>
      <c r="O118" s="826">
        <f t="shared" si="59"/>
        <v>0</v>
      </c>
      <c r="P118" s="826">
        <f t="shared" si="39"/>
        <v>0</v>
      </c>
      <c r="Q118" s="826">
        <f t="shared" si="40"/>
        <v>0</v>
      </c>
      <c r="R118" s="826">
        <f t="shared" si="41"/>
        <v>0</v>
      </c>
      <c r="S118" s="826">
        <f t="shared" si="42"/>
        <v>0</v>
      </c>
      <c r="T118" s="826">
        <f t="shared" si="43"/>
        <v>0</v>
      </c>
      <c r="U118" s="826">
        <f t="shared" si="44"/>
        <v>0</v>
      </c>
      <c r="V118" s="826">
        <f t="shared" si="45"/>
        <v>0</v>
      </c>
      <c r="W118" s="826">
        <f t="shared" si="60"/>
        <v>0</v>
      </c>
      <c r="X118" s="826">
        <f t="shared" si="61"/>
        <v>0</v>
      </c>
      <c r="Y118" s="826">
        <f t="shared" si="62"/>
        <v>0</v>
      </c>
      <c r="Z118" s="826">
        <f t="shared" si="63"/>
        <v>0</v>
      </c>
      <c r="AA118" s="826">
        <f t="shared" si="64"/>
        <v>0</v>
      </c>
      <c r="AB118" s="826">
        <f t="shared" si="65"/>
        <v>0</v>
      </c>
      <c r="AC118" s="826">
        <f t="shared" si="66"/>
        <v>0</v>
      </c>
      <c r="AD118" s="826">
        <f t="shared" si="67"/>
        <v>0</v>
      </c>
      <c r="AE118" s="826">
        <f t="shared" si="68"/>
        <v>0</v>
      </c>
      <c r="AF118" s="826">
        <f t="shared" si="69"/>
        <v>0</v>
      </c>
      <c r="AG118" s="826">
        <f t="shared" si="70"/>
        <v>0</v>
      </c>
      <c r="AH118" s="438">
        <f t="shared" si="71"/>
        <v>0</v>
      </c>
      <c r="AI118" s="3">
        <f>'t1'!M118</f>
        <v>0</v>
      </c>
      <c r="AO118" s="195"/>
      <c r="AP118" s="195"/>
      <c r="AQ118" s="195"/>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438">
        <f t="shared" si="72"/>
        <v>0</v>
      </c>
      <c r="BU118" s="3">
        <f>'t1'!AR118</f>
        <v>0</v>
      </c>
      <c r="CC118" s="1260" t="s">
        <v>474</v>
      </c>
    </row>
    <row r="119" spans="1:81" ht="13.5" customHeight="1" x14ac:dyDescent="0.2">
      <c r="A119" s="144" t="str">
        <f>'t1'!A119</f>
        <v>COLLABORATORE PROF.LE DI RICERCA SANITARIA</v>
      </c>
      <c r="B119" s="206" t="str">
        <f>'t1'!B119</f>
        <v>N16695</v>
      </c>
      <c r="C119" s="825">
        <f t="shared" si="48"/>
        <v>0</v>
      </c>
      <c r="D119" s="825">
        <f t="shared" si="49"/>
        <v>0</v>
      </c>
      <c r="E119" s="825">
        <f t="shared" si="50"/>
        <v>0</v>
      </c>
      <c r="F119" s="826">
        <f t="shared" si="51"/>
        <v>0</v>
      </c>
      <c r="G119" s="826">
        <f t="shared" si="52"/>
        <v>0</v>
      </c>
      <c r="H119" s="826">
        <f t="shared" si="53"/>
        <v>0</v>
      </c>
      <c r="I119" s="826">
        <f t="shared" si="54"/>
        <v>0</v>
      </c>
      <c r="J119" s="826">
        <f t="shared" si="55"/>
        <v>0</v>
      </c>
      <c r="K119" s="826">
        <f t="shared" si="56"/>
        <v>0</v>
      </c>
      <c r="L119" s="826">
        <f t="shared" si="57"/>
        <v>0</v>
      </c>
      <c r="M119" s="826">
        <f t="shared" si="58"/>
        <v>0</v>
      </c>
      <c r="N119" s="826">
        <f t="shared" si="59"/>
        <v>0</v>
      </c>
      <c r="O119" s="826">
        <f t="shared" si="59"/>
        <v>0</v>
      </c>
      <c r="P119" s="826">
        <f t="shared" si="39"/>
        <v>0</v>
      </c>
      <c r="Q119" s="826">
        <f t="shared" si="40"/>
        <v>0</v>
      </c>
      <c r="R119" s="826">
        <f t="shared" si="41"/>
        <v>0</v>
      </c>
      <c r="S119" s="826">
        <f t="shared" si="42"/>
        <v>0</v>
      </c>
      <c r="T119" s="826">
        <f t="shared" si="43"/>
        <v>0</v>
      </c>
      <c r="U119" s="826">
        <f t="shared" si="44"/>
        <v>0</v>
      </c>
      <c r="V119" s="826">
        <f t="shared" si="45"/>
        <v>0</v>
      </c>
      <c r="W119" s="826">
        <f t="shared" si="60"/>
        <v>0</v>
      </c>
      <c r="X119" s="826">
        <f t="shared" si="61"/>
        <v>0</v>
      </c>
      <c r="Y119" s="826">
        <f t="shared" si="62"/>
        <v>0</v>
      </c>
      <c r="Z119" s="826">
        <f t="shared" si="63"/>
        <v>0</v>
      </c>
      <c r="AA119" s="826">
        <f t="shared" si="64"/>
        <v>0</v>
      </c>
      <c r="AB119" s="826">
        <f t="shared" si="65"/>
        <v>0</v>
      </c>
      <c r="AC119" s="826">
        <f t="shared" si="66"/>
        <v>0</v>
      </c>
      <c r="AD119" s="826">
        <f t="shared" si="67"/>
        <v>0</v>
      </c>
      <c r="AE119" s="826">
        <f t="shared" si="68"/>
        <v>0</v>
      </c>
      <c r="AF119" s="826">
        <f t="shared" si="69"/>
        <v>0</v>
      </c>
      <c r="AG119" s="826">
        <f t="shared" si="70"/>
        <v>0</v>
      </c>
      <c r="AH119" s="438">
        <f t="shared" si="71"/>
        <v>0</v>
      </c>
      <c r="AI119" s="3">
        <f>'t1'!M119</f>
        <v>0</v>
      </c>
      <c r="AO119" s="195"/>
      <c r="AP119" s="195"/>
      <c r="AQ119" s="195"/>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438">
        <f t="shared" si="72"/>
        <v>0</v>
      </c>
      <c r="BU119" s="3">
        <f>'t1'!AR119</f>
        <v>0</v>
      </c>
      <c r="CC119" s="1260" t="s">
        <v>474</v>
      </c>
    </row>
    <row r="120" spans="1:81" ht="13.5" customHeight="1" x14ac:dyDescent="0.2">
      <c r="A120" s="144" t="str">
        <f>'t1'!A120</f>
        <v>RUOLO SANITARIO - PROF. SANITARIE INFERMIERISTICHE E.Q.</v>
      </c>
      <c r="B120" s="206" t="str">
        <f>'t1'!B120</f>
        <v>SEQINF</v>
      </c>
      <c r="C120" s="825">
        <f t="shared" si="48"/>
        <v>0</v>
      </c>
      <c r="D120" s="825">
        <f t="shared" si="49"/>
        <v>0</v>
      </c>
      <c r="E120" s="825">
        <f t="shared" si="50"/>
        <v>0</v>
      </c>
      <c r="F120" s="826">
        <f t="shared" si="51"/>
        <v>0</v>
      </c>
      <c r="G120" s="826">
        <f t="shared" si="52"/>
        <v>0</v>
      </c>
      <c r="H120" s="826">
        <f t="shared" si="53"/>
        <v>0</v>
      </c>
      <c r="I120" s="826">
        <f t="shared" si="54"/>
        <v>0</v>
      </c>
      <c r="J120" s="826">
        <f t="shared" si="55"/>
        <v>0</v>
      </c>
      <c r="K120" s="826">
        <f t="shared" si="56"/>
        <v>0</v>
      </c>
      <c r="L120" s="826">
        <f t="shared" si="57"/>
        <v>0</v>
      </c>
      <c r="M120" s="826">
        <f t="shared" si="58"/>
        <v>0</v>
      </c>
      <c r="N120" s="826">
        <f t="shared" si="59"/>
        <v>0</v>
      </c>
      <c r="O120" s="826">
        <f t="shared" si="59"/>
        <v>0</v>
      </c>
      <c r="P120" s="826">
        <f t="shared" si="39"/>
        <v>0</v>
      </c>
      <c r="Q120" s="826">
        <f t="shared" si="40"/>
        <v>0</v>
      </c>
      <c r="R120" s="826">
        <f t="shared" si="41"/>
        <v>0</v>
      </c>
      <c r="S120" s="826">
        <f t="shared" si="42"/>
        <v>0</v>
      </c>
      <c r="T120" s="826">
        <f t="shared" si="43"/>
        <v>0</v>
      </c>
      <c r="U120" s="826">
        <f t="shared" si="44"/>
        <v>0</v>
      </c>
      <c r="V120" s="826">
        <f t="shared" si="45"/>
        <v>0</v>
      </c>
      <c r="W120" s="826">
        <f t="shared" si="60"/>
        <v>0</v>
      </c>
      <c r="X120" s="826">
        <f t="shared" si="61"/>
        <v>0</v>
      </c>
      <c r="Y120" s="826">
        <f t="shared" si="62"/>
        <v>0</v>
      </c>
      <c r="Z120" s="826">
        <f t="shared" si="63"/>
        <v>0</v>
      </c>
      <c r="AA120" s="826">
        <f t="shared" si="64"/>
        <v>0</v>
      </c>
      <c r="AB120" s="826">
        <f t="shared" si="65"/>
        <v>0</v>
      </c>
      <c r="AC120" s="826">
        <f t="shared" si="66"/>
        <v>0</v>
      </c>
      <c r="AD120" s="826">
        <f t="shared" si="67"/>
        <v>0</v>
      </c>
      <c r="AE120" s="826">
        <f t="shared" si="68"/>
        <v>0</v>
      </c>
      <c r="AF120" s="826">
        <f t="shared" si="69"/>
        <v>0</v>
      </c>
      <c r="AG120" s="826">
        <f t="shared" si="70"/>
        <v>0</v>
      </c>
      <c r="AH120" s="438">
        <f t="shared" si="71"/>
        <v>0</v>
      </c>
      <c r="AI120" s="3">
        <f>'t1'!M120</f>
        <v>0</v>
      </c>
      <c r="AO120" s="195"/>
      <c r="AP120" s="195"/>
      <c r="AQ120" s="195"/>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438">
        <f t="shared" si="72"/>
        <v>0</v>
      </c>
      <c r="BU120" s="3">
        <f>'t1'!AR120</f>
        <v>0</v>
      </c>
      <c r="CC120" s="1260" t="s">
        <v>474</v>
      </c>
    </row>
    <row r="121" spans="1:81" ht="13.5" customHeight="1" x14ac:dyDescent="0.2">
      <c r="A121" s="144" t="str">
        <f>'t1'!A121</f>
        <v>RUOLO SANITARIO - PROF. SANITARIA OSTETRICA E.Q.</v>
      </c>
      <c r="B121" s="206" t="str">
        <f>'t1'!B121</f>
        <v>SEQOST</v>
      </c>
      <c r="C121" s="825">
        <f t="shared" si="48"/>
        <v>0</v>
      </c>
      <c r="D121" s="825">
        <f t="shared" si="49"/>
        <v>0</v>
      </c>
      <c r="E121" s="825">
        <f t="shared" si="50"/>
        <v>0</v>
      </c>
      <c r="F121" s="826">
        <f t="shared" si="51"/>
        <v>0</v>
      </c>
      <c r="G121" s="826">
        <f t="shared" si="52"/>
        <v>0</v>
      </c>
      <c r="H121" s="826">
        <f t="shared" si="53"/>
        <v>0</v>
      </c>
      <c r="I121" s="826">
        <f t="shared" si="54"/>
        <v>0</v>
      </c>
      <c r="J121" s="826">
        <f t="shared" si="55"/>
        <v>0</v>
      </c>
      <c r="K121" s="826">
        <f t="shared" si="56"/>
        <v>0</v>
      </c>
      <c r="L121" s="826">
        <f t="shared" si="57"/>
        <v>0</v>
      </c>
      <c r="M121" s="826">
        <f t="shared" si="58"/>
        <v>0</v>
      </c>
      <c r="N121" s="826">
        <f t="shared" si="59"/>
        <v>0</v>
      </c>
      <c r="O121" s="826">
        <f t="shared" si="59"/>
        <v>0</v>
      </c>
      <c r="P121" s="826">
        <f t="shared" si="39"/>
        <v>0</v>
      </c>
      <c r="Q121" s="826">
        <f t="shared" si="40"/>
        <v>0</v>
      </c>
      <c r="R121" s="826">
        <f t="shared" si="41"/>
        <v>0</v>
      </c>
      <c r="S121" s="826">
        <f t="shared" si="42"/>
        <v>0</v>
      </c>
      <c r="T121" s="826">
        <f t="shared" si="43"/>
        <v>0</v>
      </c>
      <c r="U121" s="826">
        <f t="shared" si="44"/>
        <v>0</v>
      </c>
      <c r="V121" s="826">
        <f t="shared" si="45"/>
        <v>0</v>
      </c>
      <c r="W121" s="826">
        <f t="shared" si="60"/>
        <v>0</v>
      </c>
      <c r="X121" s="826">
        <f t="shared" si="61"/>
        <v>0</v>
      </c>
      <c r="Y121" s="826">
        <f t="shared" si="62"/>
        <v>0</v>
      </c>
      <c r="Z121" s="826">
        <f t="shared" si="63"/>
        <v>0</v>
      </c>
      <c r="AA121" s="826">
        <f t="shared" si="64"/>
        <v>0</v>
      </c>
      <c r="AB121" s="826">
        <f t="shared" si="65"/>
        <v>0</v>
      </c>
      <c r="AC121" s="826">
        <f t="shared" si="66"/>
        <v>0</v>
      </c>
      <c r="AD121" s="826">
        <f t="shared" si="67"/>
        <v>0</v>
      </c>
      <c r="AE121" s="826">
        <f t="shared" si="68"/>
        <v>0</v>
      </c>
      <c r="AF121" s="826">
        <f t="shared" si="69"/>
        <v>0</v>
      </c>
      <c r="AG121" s="826">
        <f t="shared" si="70"/>
        <v>0</v>
      </c>
      <c r="AH121" s="438">
        <f t="shared" si="71"/>
        <v>0</v>
      </c>
      <c r="AI121" s="3">
        <f>'t1'!M121</f>
        <v>0</v>
      </c>
      <c r="AO121" s="195"/>
      <c r="AP121" s="195"/>
      <c r="AQ121" s="195"/>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438">
        <f t="shared" si="72"/>
        <v>0</v>
      </c>
      <c r="BU121" s="3">
        <f>'t1'!AR121</f>
        <v>0</v>
      </c>
      <c r="CC121" s="1260" t="s">
        <v>474</v>
      </c>
    </row>
    <row r="122" spans="1:81" ht="13.5" customHeight="1" x14ac:dyDescent="0.2">
      <c r="A122" s="144" t="str">
        <f>'t1'!A122</f>
        <v>RUOLO SANITARIO - PROFESSIONI TECNICO SANITARIE E.Q.</v>
      </c>
      <c r="B122" s="206" t="str">
        <f>'t1'!B122</f>
        <v>SEQTCN</v>
      </c>
      <c r="C122" s="825">
        <f t="shared" si="48"/>
        <v>0</v>
      </c>
      <c r="D122" s="825">
        <f t="shared" si="49"/>
        <v>0</v>
      </c>
      <c r="E122" s="825">
        <f t="shared" si="50"/>
        <v>0</v>
      </c>
      <c r="F122" s="826">
        <f t="shared" si="51"/>
        <v>0</v>
      </c>
      <c r="G122" s="826">
        <f t="shared" si="52"/>
        <v>0</v>
      </c>
      <c r="H122" s="826">
        <f t="shared" si="53"/>
        <v>0</v>
      </c>
      <c r="I122" s="826">
        <f t="shared" si="54"/>
        <v>0</v>
      </c>
      <c r="J122" s="826">
        <f t="shared" si="55"/>
        <v>0</v>
      </c>
      <c r="K122" s="826">
        <f t="shared" si="56"/>
        <v>0</v>
      </c>
      <c r="L122" s="826">
        <f t="shared" si="57"/>
        <v>0</v>
      </c>
      <c r="M122" s="826">
        <f t="shared" si="58"/>
        <v>0</v>
      </c>
      <c r="N122" s="826">
        <f t="shared" si="59"/>
        <v>0</v>
      </c>
      <c r="O122" s="826">
        <f t="shared" si="59"/>
        <v>0</v>
      </c>
      <c r="P122" s="826">
        <f t="shared" si="39"/>
        <v>0</v>
      </c>
      <c r="Q122" s="826">
        <f t="shared" si="40"/>
        <v>0</v>
      </c>
      <c r="R122" s="826">
        <f t="shared" si="41"/>
        <v>0</v>
      </c>
      <c r="S122" s="826">
        <f t="shared" si="42"/>
        <v>0</v>
      </c>
      <c r="T122" s="826">
        <f t="shared" si="43"/>
        <v>0</v>
      </c>
      <c r="U122" s="826">
        <f t="shared" si="44"/>
        <v>0</v>
      </c>
      <c r="V122" s="826">
        <f t="shared" si="45"/>
        <v>0</v>
      </c>
      <c r="W122" s="826">
        <f t="shared" si="60"/>
        <v>0</v>
      </c>
      <c r="X122" s="826">
        <f t="shared" si="61"/>
        <v>0</v>
      </c>
      <c r="Y122" s="826">
        <f t="shared" si="62"/>
        <v>0</v>
      </c>
      <c r="Z122" s="826">
        <f t="shared" si="63"/>
        <v>0</v>
      </c>
      <c r="AA122" s="826">
        <f t="shared" si="64"/>
        <v>0</v>
      </c>
      <c r="AB122" s="826">
        <f t="shared" si="65"/>
        <v>0</v>
      </c>
      <c r="AC122" s="826">
        <f t="shared" si="66"/>
        <v>0</v>
      </c>
      <c r="AD122" s="826">
        <f t="shared" si="67"/>
        <v>0</v>
      </c>
      <c r="AE122" s="826">
        <f t="shared" si="68"/>
        <v>0</v>
      </c>
      <c r="AF122" s="826">
        <f t="shared" si="69"/>
        <v>0</v>
      </c>
      <c r="AG122" s="826">
        <f t="shared" si="70"/>
        <v>0</v>
      </c>
      <c r="AH122" s="438">
        <f t="shared" si="71"/>
        <v>0</v>
      </c>
      <c r="AI122" s="3">
        <f>'t1'!M122</f>
        <v>0</v>
      </c>
      <c r="AO122" s="195"/>
      <c r="AP122" s="195"/>
      <c r="AQ122" s="195"/>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438">
        <f t="shared" si="72"/>
        <v>0</v>
      </c>
      <c r="BU122" s="3">
        <f>'t1'!AR122</f>
        <v>0</v>
      </c>
      <c r="CC122" s="1260" t="s">
        <v>474</v>
      </c>
    </row>
    <row r="123" spans="1:81" ht="13.5" customHeight="1" x14ac:dyDescent="0.2">
      <c r="A123" s="144" t="str">
        <f>'t1'!A123</f>
        <v>RUOLO SANITARIO - PROF. SANITARIE DELLA RIABILITAZIONE E.Q.</v>
      </c>
      <c r="B123" s="206" t="str">
        <f>'t1'!B123</f>
        <v>SEQRAB</v>
      </c>
      <c r="C123" s="825">
        <f t="shared" si="48"/>
        <v>0</v>
      </c>
      <c r="D123" s="825">
        <f t="shared" si="49"/>
        <v>0</v>
      </c>
      <c r="E123" s="825">
        <f t="shared" si="50"/>
        <v>0</v>
      </c>
      <c r="F123" s="826">
        <f t="shared" si="51"/>
        <v>0</v>
      </c>
      <c r="G123" s="826">
        <f t="shared" si="52"/>
        <v>0</v>
      </c>
      <c r="H123" s="826">
        <f t="shared" si="53"/>
        <v>0</v>
      </c>
      <c r="I123" s="826">
        <f t="shared" si="54"/>
        <v>0</v>
      </c>
      <c r="J123" s="826">
        <f t="shared" si="55"/>
        <v>0</v>
      </c>
      <c r="K123" s="826">
        <f t="shared" si="56"/>
        <v>0</v>
      </c>
      <c r="L123" s="826">
        <f t="shared" si="57"/>
        <v>0</v>
      </c>
      <c r="M123" s="826">
        <f t="shared" si="58"/>
        <v>0</v>
      </c>
      <c r="N123" s="826">
        <f t="shared" si="59"/>
        <v>0</v>
      </c>
      <c r="O123" s="826">
        <f t="shared" si="59"/>
        <v>0</v>
      </c>
      <c r="P123" s="826">
        <f t="shared" si="39"/>
        <v>0</v>
      </c>
      <c r="Q123" s="826">
        <f t="shared" si="40"/>
        <v>0</v>
      </c>
      <c r="R123" s="826">
        <f t="shared" si="41"/>
        <v>0</v>
      </c>
      <c r="S123" s="826">
        <f t="shared" si="42"/>
        <v>0</v>
      </c>
      <c r="T123" s="826">
        <f t="shared" si="43"/>
        <v>0</v>
      </c>
      <c r="U123" s="826">
        <f t="shared" si="44"/>
        <v>0</v>
      </c>
      <c r="V123" s="826">
        <f t="shared" si="45"/>
        <v>0</v>
      </c>
      <c r="W123" s="826">
        <f t="shared" si="60"/>
        <v>0</v>
      </c>
      <c r="X123" s="826">
        <f t="shared" si="61"/>
        <v>0</v>
      </c>
      <c r="Y123" s="826">
        <f t="shared" si="62"/>
        <v>0</v>
      </c>
      <c r="Z123" s="826">
        <f t="shared" si="63"/>
        <v>0</v>
      </c>
      <c r="AA123" s="826">
        <f t="shared" si="64"/>
        <v>0</v>
      </c>
      <c r="AB123" s="826">
        <f t="shared" si="65"/>
        <v>0</v>
      </c>
      <c r="AC123" s="826">
        <f t="shared" si="66"/>
        <v>0</v>
      </c>
      <c r="AD123" s="826">
        <f t="shared" si="67"/>
        <v>0</v>
      </c>
      <c r="AE123" s="826">
        <f t="shared" si="68"/>
        <v>0</v>
      </c>
      <c r="AF123" s="826">
        <f t="shared" si="69"/>
        <v>0</v>
      </c>
      <c r="AG123" s="826">
        <f t="shared" si="70"/>
        <v>0</v>
      </c>
      <c r="AH123" s="438">
        <f t="shared" si="71"/>
        <v>0</v>
      </c>
      <c r="AI123" s="3">
        <f>'t1'!M123</f>
        <v>0</v>
      </c>
      <c r="AO123" s="195"/>
      <c r="AP123" s="195"/>
      <c r="AQ123" s="195"/>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438">
        <f t="shared" si="72"/>
        <v>0</v>
      </c>
      <c r="BU123" s="3">
        <f>'t1'!AR123</f>
        <v>0</v>
      </c>
      <c r="CC123" s="1260" t="s">
        <v>474</v>
      </c>
    </row>
    <row r="124" spans="1:81" ht="13.5" customHeight="1" x14ac:dyDescent="0.2">
      <c r="A124" s="144" t="str">
        <f>'t1'!A124</f>
        <v>RUOLO SANITARIO - PROF. SANITARIE DELLA PREVENZIONE E.Q.</v>
      </c>
      <c r="B124" s="206" t="str">
        <f>'t1'!B124</f>
        <v>SEQPRV</v>
      </c>
      <c r="C124" s="825">
        <f t="shared" si="48"/>
        <v>0</v>
      </c>
      <c r="D124" s="825">
        <f t="shared" si="49"/>
        <v>0</v>
      </c>
      <c r="E124" s="825">
        <f t="shared" si="50"/>
        <v>0</v>
      </c>
      <c r="F124" s="826">
        <f t="shared" si="51"/>
        <v>0</v>
      </c>
      <c r="G124" s="826">
        <f t="shared" si="52"/>
        <v>0</v>
      </c>
      <c r="H124" s="826">
        <f t="shared" si="53"/>
        <v>0</v>
      </c>
      <c r="I124" s="826">
        <f t="shared" si="54"/>
        <v>0</v>
      </c>
      <c r="J124" s="826">
        <f t="shared" si="55"/>
        <v>0</v>
      </c>
      <c r="K124" s="826">
        <f t="shared" si="56"/>
        <v>0</v>
      </c>
      <c r="L124" s="826">
        <f t="shared" si="57"/>
        <v>0</v>
      </c>
      <c r="M124" s="826">
        <f t="shared" si="58"/>
        <v>0</v>
      </c>
      <c r="N124" s="826">
        <f t="shared" si="59"/>
        <v>0</v>
      </c>
      <c r="O124" s="826">
        <f t="shared" si="59"/>
        <v>0</v>
      </c>
      <c r="P124" s="826">
        <f t="shared" si="39"/>
        <v>0</v>
      </c>
      <c r="Q124" s="826">
        <f t="shared" si="40"/>
        <v>0</v>
      </c>
      <c r="R124" s="826">
        <f t="shared" si="41"/>
        <v>0</v>
      </c>
      <c r="S124" s="826">
        <f t="shared" si="42"/>
        <v>0</v>
      </c>
      <c r="T124" s="826">
        <f t="shared" si="43"/>
        <v>0</v>
      </c>
      <c r="U124" s="826">
        <f t="shared" si="44"/>
        <v>0</v>
      </c>
      <c r="V124" s="826">
        <f t="shared" si="45"/>
        <v>0</v>
      </c>
      <c r="W124" s="826">
        <f t="shared" si="60"/>
        <v>0</v>
      </c>
      <c r="X124" s="826">
        <f t="shared" si="61"/>
        <v>0</v>
      </c>
      <c r="Y124" s="826">
        <f t="shared" si="62"/>
        <v>0</v>
      </c>
      <c r="Z124" s="826">
        <f t="shared" si="63"/>
        <v>0</v>
      </c>
      <c r="AA124" s="826">
        <f t="shared" si="64"/>
        <v>0</v>
      </c>
      <c r="AB124" s="826">
        <f t="shared" si="65"/>
        <v>0</v>
      </c>
      <c r="AC124" s="826">
        <f t="shared" si="66"/>
        <v>0</v>
      </c>
      <c r="AD124" s="826">
        <f t="shared" si="67"/>
        <v>0</v>
      </c>
      <c r="AE124" s="826">
        <f t="shared" si="68"/>
        <v>0</v>
      </c>
      <c r="AF124" s="826">
        <f t="shared" si="69"/>
        <v>0</v>
      </c>
      <c r="AG124" s="826">
        <f t="shared" si="70"/>
        <v>0</v>
      </c>
      <c r="AH124" s="438">
        <f t="shared" si="71"/>
        <v>0</v>
      </c>
      <c r="AI124" s="3">
        <f>'t1'!M124</f>
        <v>0</v>
      </c>
      <c r="AO124" s="195"/>
      <c r="AP124" s="195"/>
      <c r="AQ124" s="195"/>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438">
        <f t="shared" si="72"/>
        <v>0</v>
      </c>
      <c r="BU124" s="3">
        <f>'t1'!AR124</f>
        <v>0</v>
      </c>
      <c r="CC124" s="1260" t="s">
        <v>474</v>
      </c>
    </row>
    <row r="125" spans="1:81" ht="13.5" customHeight="1" x14ac:dyDescent="0.2">
      <c r="A125" s="144" t="str">
        <f>'t1'!A125</f>
        <v>RUOLO SANITARIO - PROF. SAN. INFERM. SENIOR ESAURIMENTO E.Q.</v>
      </c>
      <c r="B125" s="206" t="str">
        <f>'t1'!B125</f>
        <v>SEQINE</v>
      </c>
      <c r="C125" s="825">
        <f t="shared" si="48"/>
        <v>0</v>
      </c>
      <c r="D125" s="825">
        <f t="shared" si="49"/>
        <v>0</v>
      </c>
      <c r="E125" s="825">
        <f t="shared" si="50"/>
        <v>0</v>
      </c>
      <c r="F125" s="826">
        <f t="shared" si="51"/>
        <v>0</v>
      </c>
      <c r="G125" s="826">
        <f t="shared" si="52"/>
        <v>0</v>
      </c>
      <c r="H125" s="826">
        <f t="shared" si="53"/>
        <v>0</v>
      </c>
      <c r="I125" s="826">
        <f t="shared" si="54"/>
        <v>0</v>
      </c>
      <c r="J125" s="826">
        <f t="shared" si="55"/>
        <v>0</v>
      </c>
      <c r="K125" s="826">
        <f t="shared" si="56"/>
        <v>0</v>
      </c>
      <c r="L125" s="826">
        <f t="shared" si="57"/>
        <v>0</v>
      </c>
      <c r="M125" s="826">
        <f t="shared" si="58"/>
        <v>0</v>
      </c>
      <c r="N125" s="826">
        <f t="shared" si="59"/>
        <v>0</v>
      </c>
      <c r="O125" s="826">
        <f t="shared" si="59"/>
        <v>0</v>
      </c>
      <c r="P125" s="826">
        <f t="shared" si="39"/>
        <v>0</v>
      </c>
      <c r="Q125" s="826">
        <f t="shared" si="40"/>
        <v>0</v>
      </c>
      <c r="R125" s="826">
        <f t="shared" si="41"/>
        <v>0</v>
      </c>
      <c r="S125" s="826">
        <f t="shared" si="42"/>
        <v>0</v>
      </c>
      <c r="T125" s="826">
        <f t="shared" si="43"/>
        <v>0</v>
      </c>
      <c r="U125" s="826">
        <f t="shared" si="44"/>
        <v>0</v>
      </c>
      <c r="V125" s="826">
        <f t="shared" si="45"/>
        <v>0</v>
      </c>
      <c r="W125" s="826">
        <f t="shared" si="60"/>
        <v>0</v>
      </c>
      <c r="X125" s="826">
        <f t="shared" si="61"/>
        <v>0</v>
      </c>
      <c r="Y125" s="826">
        <f t="shared" si="62"/>
        <v>0</v>
      </c>
      <c r="Z125" s="826">
        <f t="shared" si="63"/>
        <v>0</v>
      </c>
      <c r="AA125" s="826">
        <f t="shared" si="64"/>
        <v>0</v>
      </c>
      <c r="AB125" s="826">
        <f t="shared" si="65"/>
        <v>0</v>
      </c>
      <c r="AC125" s="826">
        <f t="shared" si="66"/>
        <v>0</v>
      </c>
      <c r="AD125" s="826">
        <f t="shared" si="67"/>
        <v>0</v>
      </c>
      <c r="AE125" s="826">
        <f t="shared" si="68"/>
        <v>0</v>
      </c>
      <c r="AF125" s="826">
        <f t="shared" si="69"/>
        <v>0</v>
      </c>
      <c r="AG125" s="826">
        <f t="shared" si="70"/>
        <v>0</v>
      </c>
      <c r="AH125" s="438">
        <f t="shared" si="71"/>
        <v>0</v>
      </c>
      <c r="AI125" s="3">
        <f>'t1'!M125</f>
        <v>0</v>
      </c>
      <c r="AO125" s="195"/>
      <c r="AP125" s="195"/>
      <c r="AQ125" s="195"/>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438">
        <f t="shared" si="72"/>
        <v>0</v>
      </c>
      <c r="BU125" s="3">
        <f>'t1'!AR125</f>
        <v>0</v>
      </c>
      <c r="CC125" s="1260" t="s">
        <v>474</v>
      </c>
    </row>
    <row r="126" spans="1:81" ht="13.5" customHeight="1" x14ac:dyDescent="0.2">
      <c r="A126" s="144" t="str">
        <f>'t1'!A126</f>
        <v>RUOLO SANITARIO - ALTRI PROF. SAN. SENIOR A ESAURIMENTO E.Q.</v>
      </c>
      <c r="B126" s="206" t="str">
        <f>'t1'!B126</f>
        <v>SEQASE</v>
      </c>
      <c r="C126" s="825">
        <f t="shared" si="48"/>
        <v>0</v>
      </c>
      <c r="D126" s="825">
        <f t="shared" si="49"/>
        <v>0</v>
      </c>
      <c r="E126" s="825">
        <f t="shared" si="50"/>
        <v>0</v>
      </c>
      <c r="F126" s="826">
        <f t="shared" si="51"/>
        <v>0</v>
      </c>
      <c r="G126" s="826">
        <f t="shared" si="52"/>
        <v>0</v>
      </c>
      <c r="H126" s="826">
        <f t="shared" si="53"/>
        <v>0</v>
      </c>
      <c r="I126" s="826">
        <f t="shared" si="54"/>
        <v>0</v>
      </c>
      <c r="J126" s="826">
        <f t="shared" si="55"/>
        <v>0</v>
      </c>
      <c r="K126" s="826">
        <f t="shared" si="56"/>
        <v>0</v>
      </c>
      <c r="L126" s="826">
        <f t="shared" si="57"/>
        <v>0</v>
      </c>
      <c r="M126" s="826">
        <f t="shared" si="58"/>
        <v>0</v>
      </c>
      <c r="N126" s="826">
        <f t="shared" si="59"/>
        <v>0</v>
      </c>
      <c r="O126" s="826">
        <f t="shared" si="59"/>
        <v>0</v>
      </c>
      <c r="P126" s="826">
        <f t="shared" si="39"/>
        <v>0</v>
      </c>
      <c r="Q126" s="826">
        <f t="shared" si="40"/>
        <v>0</v>
      </c>
      <c r="R126" s="826">
        <f t="shared" si="41"/>
        <v>0</v>
      </c>
      <c r="S126" s="826">
        <f t="shared" si="42"/>
        <v>0</v>
      </c>
      <c r="T126" s="826">
        <f t="shared" si="43"/>
        <v>0</v>
      </c>
      <c r="U126" s="826">
        <f t="shared" si="44"/>
        <v>0</v>
      </c>
      <c r="V126" s="826">
        <f t="shared" si="45"/>
        <v>0</v>
      </c>
      <c r="W126" s="826">
        <f t="shared" si="60"/>
        <v>0</v>
      </c>
      <c r="X126" s="826">
        <f t="shared" si="61"/>
        <v>0</v>
      </c>
      <c r="Y126" s="826">
        <f t="shared" si="62"/>
        <v>0</v>
      </c>
      <c r="Z126" s="826">
        <f t="shared" si="63"/>
        <v>0</v>
      </c>
      <c r="AA126" s="826">
        <f t="shared" si="64"/>
        <v>0</v>
      </c>
      <c r="AB126" s="826">
        <f t="shared" si="65"/>
        <v>0</v>
      </c>
      <c r="AC126" s="826">
        <f t="shared" si="66"/>
        <v>0</v>
      </c>
      <c r="AD126" s="826">
        <f t="shared" si="67"/>
        <v>0</v>
      </c>
      <c r="AE126" s="826">
        <f t="shared" si="68"/>
        <v>0</v>
      </c>
      <c r="AF126" s="826">
        <f t="shared" si="69"/>
        <v>0</v>
      </c>
      <c r="AG126" s="826">
        <f t="shared" si="70"/>
        <v>0</v>
      </c>
      <c r="AH126" s="438">
        <f t="shared" si="71"/>
        <v>0</v>
      </c>
      <c r="AI126" s="3">
        <f>'t1'!M126</f>
        <v>0</v>
      </c>
      <c r="AO126" s="195"/>
      <c r="AP126" s="195"/>
      <c r="AQ126" s="195"/>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438">
        <f t="shared" si="72"/>
        <v>0</v>
      </c>
      <c r="BU126" s="3">
        <f>'t1'!AR126</f>
        <v>0</v>
      </c>
      <c r="CC126" s="1260" t="s">
        <v>474</v>
      </c>
    </row>
    <row r="127" spans="1:81" ht="13.5" customHeight="1" x14ac:dyDescent="0.2">
      <c r="A127" s="144" t="str">
        <f>'t1'!A127</f>
        <v>RUOLO SOCIOSANITARIO - ASSISTENTE SOCIALE E.Q.</v>
      </c>
      <c r="B127" s="206" t="str">
        <f>'t1'!B127</f>
        <v>KEQASC</v>
      </c>
      <c r="C127" s="825">
        <f t="shared" si="48"/>
        <v>0</v>
      </c>
      <c r="D127" s="825">
        <f t="shared" si="49"/>
        <v>0</v>
      </c>
      <c r="E127" s="825">
        <f t="shared" si="50"/>
        <v>0</v>
      </c>
      <c r="F127" s="826">
        <f t="shared" si="51"/>
        <v>0</v>
      </c>
      <c r="G127" s="826">
        <f t="shared" si="52"/>
        <v>0</v>
      </c>
      <c r="H127" s="826">
        <f t="shared" si="53"/>
        <v>0</v>
      </c>
      <c r="I127" s="826">
        <f t="shared" si="54"/>
        <v>0</v>
      </c>
      <c r="J127" s="826">
        <f t="shared" si="55"/>
        <v>0</v>
      </c>
      <c r="K127" s="826">
        <f t="shared" si="56"/>
        <v>0</v>
      </c>
      <c r="L127" s="826">
        <f t="shared" si="57"/>
        <v>0</v>
      </c>
      <c r="M127" s="826">
        <f t="shared" si="58"/>
        <v>0</v>
      </c>
      <c r="N127" s="826">
        <f t="shared" si="59"/>
        <v>0</v>
      </c>
      <c r="O127" s="826">
        <f t="shared" si="59"/>
        <v>0</v>
      </c>
      <c r="P127" s="826">
        <f t="shared" si="39"/>
        <v>0</v>
      </c>
      <c r="Q127" s="826">
        <f t="shared" si="40"/>
        <v>0</v>
      </c>
      <c r="R127" s="826">
        <f t="shared" si="41"/>
        <v>0</v>
      </c>
      <c r="S127" s="826">
        <f t="shared" si="42"/>
        <v>0</v>
      </c>
      <c r="T127" s="826">
        <f t="shared" si="43"/>
        <v>0</v>
      </c>
      <c r="U127" s="826">
        <f t="shared" si="44"/>
        <v>0</v>
      </c>
      <c r="V127" s="826">
        <f t="shared" si="45"/>
        <v>0</v>
      </c>
      <c r="W127" s="826">
        <f t="shared" si="60"/>
        <v>0</v>
      </c>
      <c r="X127" s="826">
        <f t="shared" si="61"/>
        <v>0</v>
      </c>
      <c r="Y127" s="826">
        <f t="shared" si="62"/>
        <v>0</v>
      </c>
      <c r="Z127" s="826">
        <f t="shared" si="63"/>
        <v>0</v>
      </c>
      <c r="AA127" s="826">
        <f t="shared" si="64"/>
        <v>0</v>
      </c>
      <c r="AB127" s="826">
        <f t="shared" si="65"/>
        <v>0</v>
      </c>
      <c r="AC127" s="826">
        <f t="shared" si="66"/>
        <v>0</v>
      </c>
      <c r="AD127" s="826">
        <f t="shared" si="67"/>
        <v>0</v>
      </c>
      <c r="AE127" s="826">
        <f t="shared" si="68"/>
        <v>0</v>
      </c>
      <c r="AF127" s="826">
        <f t="shared" si="69"/>
        <v>0</v>
      </c>
      <c r="AG127" s="826">
        <f t="shared" si="70"/>
        <v>0</v>
      </c>
      <c r="AH127" s="438">
        <f t="shared" si="71"/>
        <v>0</v>
      </c>
      <c r="AI127" s="3">
        <f>'t1'!M127</f>
        <v>0</v>
      </c>
      <c r="AO127" s="195"/>
      <c r="AP127" s="195"/>
      <c r="AQ127" s="195"/>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438">
        <f t="shared" si="72"/>
        <v>0</v>
      </c>
      <c r="BU127" s="3">
        <f>'t1'!AR127</f>
        <v>0</v>
      </c>
      <c r="CC127" s="1260" t="s">
        <v>474</v>
      </c>
    </row>
    <row r="128" spans="1:81" ht="13.5" customHeight="1" x14ac:dyDescent="0.2">
      <c r="A128" s="144" t="str">
        <f>'t1'!A128</f>
        <v>RUOLO SOCIOSANITARIO - ASSIST. SOC. SENIOR ESAURIMENTO E.Q.</v>
      </c>
      <c r="B128" s="206" t="str">
        <f>'t1'!B128</f>
        <v>KEQSCE</v>
      </c>
      <c r="C128" s="825">
        <f t="shared" si="48"/>
        <v>0</v>
      </c>
      <c r="D128" s="825">
        <f t="shared" si="49"/>
        <v>0</v>
      </c>
      <c r="E128" s="825">
        <f t="shared" si="50"/>
        <v>0</v>
      </c>
      <c r="F128" s="826">
        <f t="shared" si="51"/>
        <v>0</v>
      </c>
      <c r="G128" s="826">
        <f t="shared" si="52"/>
        <v>0</v>
      </c>
      <c r="H128" s="826">
        <f t="shared" si="53"/>
        <v>0</v>
      </c>
      <c r="I128" s="826">
        <f t="shared" si="54"/>
        <v>0</v>
      </c>
      <c r="J128" s="826">
        <f t="shared" si="55"/>
        <v>0</v>
      </c>
      <c r="K128" s="826">
        <f t="shared" si="56"/>
        <v>0</v>
      </c>
      <c r="L128" s="826">
        <f t="shared" si="57"/>
        <v>0</v>
      </c>
      <c r="M128" s="826">
        <f t="shared" si="58"/>
        <v>0</v>
      </c>
      <c r="N128" s="826">
        <f t="shared" si="59"/>
        <v>0</v>
      </c>
      <c r="O128" s="826">
        <f t="shared" si="59"/>
        <v>0</v>
      </c>
      <c r="P128" s="826">
        <f t="shared" si="39"/>
        <v>0</v>
      </c>
      <c r="Q128" s="826">
        <f t="shared" si="40"/>
        <v>0</v>
      </c>
      <c r="R128" s="826">
        <f t="shared" si="41"/>
        <v>0</v>
      </c>
      <c r="S128" s="826">
        <f t="shared" si="42"/>
        <v>0</v>
      </c>
      <c r="T128" s="826">
        <f t="shared" si="43"/>
        <v>0</v>
      </c>
      <c r="U128" s="826">
        <f t="shared" si="44"/>
        <v>0</v>
      </c>
      <c r="V128" s="826">
        <f t="shared" si="45"/>
        <v>0</v>
      </c>
      <c r="W128" s="826">
        <f t="shared" si="60"/>
        <v>0</v>
      </c>
      <c r="X128" s="826">
        <f t="shared" si="61"/>
        <v>0</v>
      </c>
      <c r="Y128" s="826">
        <f t="shared" si="62"/>
        <v>0</v>
      </c>
      <c r="Z128" s="826">
        <f t="shared" si="63"/>
        <v>0</v>
      </c>
      <c r="AA128" s="826">
        <f t="shared" si="64"/>
        <v>0</v>
      </c>
      <c r="AB128" s="826">
        <f t="shared" si="65"/>
        <v>0</v>
      </c>
      <c r="AC128" s="826">
        <f t="shared" si="66"/>
        <v>0</v>
      </c>
      <c r="AD128" s="826">
        <f t="shared" si="67"/>
        <v>0</v>
      </c>
      <c r="AE128" s="826">
        <f t="shared" si="68"/>
        <v>0</v>
      </c>
      <c r="AF128" s="826">
        <f t="shared" si="69"/>
        <v>0</v>
      </c>
      <c r="AG128" s="826">
        <f t="shared" si="70"/>
        <v>0</v>
      </c>
      <c r="AH128" s="438">
        <f t="shared" si="71"/>
        <v>0</v>
      </c>
      <c r="AI128" s="3">
        <f>'t1'!M128</f>
        <v>0</v>
      </c>
      <c r="AO128" s="195"/>
      <c r="AP128" s="195"/>
      <c r="AQ128" s="195"/>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438">
        <f t="shared" si="72"/>
        <v>0</v>
      </c>
      <c r="BU128" s="3">
        <f>'t1'!AR128</f>
        <v>0</v>
      </c>
      <c r="CC128" s="1260" t="s">
        <v>474</v>
      </c>
    </row>
    <row r="129" spans="1:81" ht="13.5" customHeight="1" x14ac:dyDescent="0.2">
      <c r="A129" s="144" t="str">
        <f>'t1'!A129</f>
        <v>RUOLO PROFESSIONALE - SPECIALISTA DELLA COMUNIC. ISTIT. E.Q.</v>
      </c>
      <c r="B129" s="206" t="str">
        <f>'t1'!B129</f>
        <v>PEQ871</v>
      </c>
      <c r="C129" s="825">
        <f t="shared" si="48"/>
        <v>0</v>
      </c>
      <c r="D129" s="825">
        <f t="shared" si="49"/>
        <v>0</v>
      </c>
      <c r="E129" s="825">
        <f t="shared" si="50"/>
        <v>0</v>
      </c>
      <c r="F129" s="826">
        <f t="shared" si="51"/>
        <v>0</v>
      </c>
      <c r="G129" s="826">
        <f t="shared" si="52"/>
        <v>0</v>
      </c>
      <c r="H129" s="826">
        <f t="shared" si="53"/>
        <v>0</v>
      </c>
      <c r="I129" s="826">
        <f t="shared" si="54"/>
        <v>0</v>
      </c>
      <c r="J129" s="826">
        <f t="shared" si="55"/>
        <v>0</v>
      </c>
      <c r="K129" s="826">
        <f t="shared" si="56"/>
        <v>0</v>
      </c>
      <c r="L129" s="826">
        <f t="shared" si="57"/>
        <v>0</v>
      </c>
      <c r="M129" s="826">
        <f t="shared" si="58"/>
        <v>0</v>
      </c>
      <c r="N129" s="826">
        <f t="shared" si="59"/>
        <v>0</v>
      </c>
      <c r="O129" s="826">
        <f t="shared" si="59"/>
        <v>0</v>
      </c>
      <c r="P129" s="826">
        <f t="shared" si="39"/>
        <v>0</v>
      </c>
      <c r="Q129" s="826">
        <f t="shared" si="40"/>
        <v>0</v>
      </c>
      <c r="R129" s="826">
        <f t="shared" si="41"/>
        <v>0</v>
      </c>
      <c r="S129" s="826">
        <f t="shared" si="42"/>
        <v>0</v>
      </c>
      <c r="T129" s="826">
        <f t="shared" si="43"/>
        <v>0</v>
      </c>
      <c r="U129" s="826">
        <f t="shared" si="44"/>
        <v>0</v>
      </c>
      <c r="V129" s="826">
        <f t="shared" si="45"/>
        <v>0</v>
      </c>
      <c r="W129" s="826">
        <f t="shared" si="60"/>
        <v>0</v>
      </c>
      <c r="X129" s="826">
        <f t="shared" si="61"/>
        <v>0</v>
      </c>
      <c r="Y129" s="826">
        <f t="shared" si="62"/>
        <v>0</v>
      </c>
      <c r="Z129" s="826">
        <f t="shared" si="63"/>
        <v>0</v>
      </c>
      <c r="AA129" s="826">
        <f t="shared" si="64"/>
        <v>0</v>
      </c>
      <c r="AB129" s="826">
        <f t="shared" si="65"/>
        <v>0</v>
      </c>
      <c r="AC129" s="826">
        <f t="shared" si="66"/>
        <v>0</v>
      </c>
      <c r="AD129" s="826">
        <f t="shared" si="67"/>
        <v>0</v>
      </c>
      <c r="AE129" s="826">
        <f t="shared" si="68"/>
        <v>0</v>
      </c>
      <c r="AF129" s="826">
        <f t="shared" si="69"/>
        <v>0</v>
      </c>
      <c r="AG129" s="826">
        <f t="shared" si="70"/>
        <v>0</v>
      </c>
      <c r="AH129" s="438">
        <f t="shared" si="71"/>
        <v>0</v>
      </c>
      <c r="AI129" s="3">
        <f>'t1'!M129</f>
        <v>0</v>
      </c>
      <c r="AO129" s="195"/>
      <c r="AP129" s="195"/>
      <c r="AQ129" s="195"/>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c r="BM129" s="196"/>
      <c r="BN129" s="196"/>
      <c r="BO129" s="196"/>
      <c r="BP129" s="196"/>
      <c r="BQ129" s="196"/>
      <c r="BR129" s="196"/>
      <c r="BS129" s="196"/>
      <c r="BT129" s="438">
        <f t="shared" si="72"/>
        <v>0</v>
      </c>
      <c r="BU129" s="3">
        <f>'t1'!AR129</f>
        <v>0</v>
      </c>
      <c r="CC129" s="1260" t="s">
        <v>474</v>
      </c>
    </row>
    <row r="130" spans="1:81" ht="13.5" customHeight="1" x14ac:dyDescent="0.2">
      <c r="A130" s="144" t="str">
        <f>'t1'!A130</f>
        <v>RUOLO PROFESSIONALE - SPECIALISTA RAPPORTI CON I MEDIA E.Q.</v>
      </c>
      <c r="B130" s="206" t="str">
        <f>'t1'!B130</f>
        <v>PEQ872</v>
      </c>
      <c r="C130" s="825">
        <f t="shared" si="48"/>
        <v>0</v>
      </c>
      <c r="D130" s="825">
        <f t="shared" si="49"/>
        <v>0</v>
      </c>
      <c r="E130" s="825">
        <f t="shared" si="50"/>
        <v>0</v>
      </c>
      <c r="F130" s="826">
        <f t="shared" si="51"/>
        <v>0</v>
      </c>
      <c r="G130" s="826">
        <f t="shared" si="52"/>
        <v>0</v>
      </c>
      <c r="H130" s="826">
        <f t="shared" si="53"/>
        <v>0</v>
      </c>
      <c r="I130" s="826">
        <f t="shared" si="54"/>
        <v>0</v>
      </c>
      <c r="J130" s="826">
        <f t="shared" si="55"/>
        <v>0</v>
      </c>
      <c r="K130" s="826">
        <f t="shared" si="56"/>
        <v>0</v>
      </c>
      <c r="L130" s="826">
        <f t="shared" si="57"/>
        <v>0</v>
      </c>
      <c r="M130" s="826">
        <f t="shared" si="58"/>
        <v>0</v>
      </c>
      <c r="N130" s="826">
        <f t="shared" si="59"/>
        <v>0</v>
      </c>
      <c r="O130" s="826">
        <f t="shared" si="59"/>
        <v>0</v>
      </c>
      <c r="P130" s="826">
        <f t="shared" si="39"/>
        <v>0</v>
      </c>
      <c r="Q130" s="826">
        <f t="shared" si="40"/>
        <v>0</v>
      </c>
      <c r="R130" s="826">
        <f t="shared" si="41"/>
        <v>0</v>
      </c>
      <c r="S130" s="826">
        <f t="shared" si="42"/>
        <v>0</v>
      </c>
      <c r="T130" s="826">
        <f t="shared" si="43"/>
        <v>0</v>
      </c>
      <c r="U130" s="826">
        <f t="shared" si="44"/>
        <v>0</v>
      </c>
      <c r="V130" s="826">
        <f t="shared" si="45"/>
        <v>0</v>
      </c>
      <c r="W130" s="826">
        <f t="shared" si="60"/>
        <v>0</v>
      </c>
      <c r="X130" s="826">
        <f t="shared" si="61"/>
        <v>0</v>
      </c>
      <c r="Y130" s="826">
        <f t="shared" si="62"/>
        <v>0</v>
      </c>
      <c r="Z130" s="826">
        <f t="shared" si="63"/>
        <v>0</v>
      </c>
      <c r="AA130" s="826">
        <f t="shared" si="64"/>
        <v>0</v>
      </c>
      <c r="AB130" s="826">
        <f t="shared" si="65"/>
        <v>0</v>
      </c>
      <c r="AC130" s="826">
        <f t="shared" si="66"/>
        <v>0</v>
      </c>
      <c r="AD130" s="826">
        <f t="shared" si="67"/>
        <v>0</v>
      </c>
      <c r="AE130" s="826">
        <f t="shared" si="68"/>
        <v>0</v>
      </c>
      <c r="AF130" s="826">
        <f t="shared" si="69"/>
        <v>0</v>
      </c>
      <c r="AG130" s="826">
        <f t="shared" si="70"/>
        <v>0</v>
      </c>
      <c r="AH130" s="438">
        <f t="shared" si="71"/>
        <v>0</v>
      </c>
      <c r="AI130" s="3">
        <f>'t1'!M130</f>
        <v>0</v>
      </c>
      <c r="AO130" s="195"/>
      <c r="AP130" s="195"/>
      <c r="AQ130" s="195"/>
      <c r="AR130" s="196"/>
      <c r="AS130" s="196"/>
      <c r="AT130" s="196"/>
      <c r="AU130" s="196"/>
      <c r="AV130" s="196"/>
      <c r="AW130" s="196"/>
      <c r="AX130" s="196"/>
      <c r="AY130" s="196"/>
      <c r="AZ130" s="196"/>
      <c r="BA130" s="196"/>
      <c r="BB130" s="196"/>
      <c r="BC130" s="196"/>
      <c r="BD130" s="196"/>
      <c r="BE130" s="196"/>
      <c r="BF130" s="196"/>
      <c r="BG130" s="196"/>
      <c r="BH130" s="196"/>
      <c r="BI130" s="196"/>
      <c r="BJ130" s="196"/>
      <c r="BK130" s="196"/>
      <c r="BL130" s="196"/>
      <c r="BM130" s="196"/>
      <c r="BN130" s="196"/>
      <c r="BO130" s="196"/>
      <c r="BP130" s="196"/>
      <c r="BQ130" s="196"/>
      <c r="BR130" s="196"/>
      <c r="BS130" s="196"/>
      <c r="BT130" s="438">
        <f t="shared" si="72"/>
        <v>0</v>
      </c>
      <c r="BU130" s="3">
        <f>'t1'!AR130</f>
        <v>0</v>
      </c>
      <c r="CC130" s="1260" t="s">
        <v>474</v>
      </c>
    </row>
    <row r="131" spans="1:81" ht="13.5" customHeight="1" x14ac:dyDescent="0.2">
      <c r="A131" s="144" t="str">
        <f>'t1'!A131</f>
        <v>RUOLO PROFESSIONALE - ASSISTENTE RELIGIOSO E.Q.</v>
      </c>
      <c r="B131" s="206" t="str">
        <f>'t1'!B131</f>
        <v>PEQ006</v>
      </c>
      <c r="C131" s="825">
        <f t="shared" ref="C131:L135" si="73">ROUND(AO131,0)</f>
        <v>0</v>
      </c>
      <c r="D131" s="825">
        <f t="shared" si="73"/>
        <v>0</v>
      </c>
      <c r="E131" s="825">
        <f t="shared" si="73"/>
        <v>0</v>
      </c>
      <c r="F131" s="826">
        <f t="shared" si="73"/>
        <v>0</v>
      </c>
      <c r="G131" s="826">
        <f t="shared" si="73"/>
        <v>0</v>
      </c>
      <c r="H131" s="826">
        <f t="shared" si="73"/>
        <v>0</v>
      </c>
      <c r="I131" s="826">
        <f t="shared" si="73"/>
        <v>0</v>
      </c>
      <c r="J131" s="826">
        <f t="shared" si="73"/>
        <v>0</v>
      </c>
      <c r="K131" s="826">
        <f t="shared" si="73"/>
        <v>0</v>
      </c>
      <c r="L131" s="826">
        <f t="shared" si="73"/>
        <v>0</v>
      </c>
      <c r="M131" s="826">
        <f t="shared" si="58"/>
        <v>0</v>
      </c>
      <c r="N131" s="826">
        <f t="shared" si="59"/>
        <v>0</v>
      </c>
      <c r="O131" s="826">
        <f t="shared" si="59"/>
        <v>0</v>
      </c>
      <c r="P131" s="826">
        <f t="shared" si="39"/>
        <v>0</v>
      </c>
      <c r="Q131" s="826">
        <f t="shared" si="40"/>
        <v>0</v>
      </c>
      <c r="R131" s="826">
        <f t="shared" si="41"/>
        <v>0</v>
      </c>
      <c r="S131" s="826">
        <f t="shared" si="42"/>
        <v>0</v>
      </c>
      <c r="T131" s="826">
        <f t="shared" si="43"/>
        <v>0</v>
      </c>
      <c r="U131" s="826">
        <f t="shared" si="44"/>
        <v>0</v>
      </c>
      <c r="V131" s="826">
        <f t="shared" si="45"/>
        <v>0</v>
      </c>
      <c r="W131" s="826">
        <f t="shared" si="60"/>
        <v>0</v>
      </c>
      <c r="X131" s="826">
        <f t="shared" si="61"/>
        <v>0</v>
      </c>
      <c r="Y131" s="826">
        <f t="shared" si="62"/>
        <v>0</v>
      </c>
      <c r="Z131" s="826">
        <f t="shared" si="63"/>
        <v>0</v>
      </c>
      <c r="AA131" s="826">
        <f t="shared" si="64"/>
        <v>0</v>
      </c>
      <c r="AB131" s="826">
        <f t="shared" si="65"/>
        <v>0</v>
      </c>
      <c r="AC131" s="826">
        <f t="shared" si="66"/>
        <v>0</v>
      </c>
      <c r="AD131" s="826">
        <f t="shared" si="67"/>
        <v>0</v>
      </c>
      <c r="AE131" s="826">
        <f t="shared" si="68"/>
        <v>0</v>
      </c>
      <c r="AF131" s="826">
        <f t="shared" si="69"/>
        <v>0</v>
      </c>
      <c r="AG131" s="826">
        <f t="shared" si="70"/>
        <v>0</v>
      </c>
      <c r="AH131" s="438">
        <f t="shared" si="71"/>
        <v>0</v>
      </c>
      <c r="AI131" s="3">
        <f>'t1'!M131</f>
        <v>0</v>
      </c>
      <c r="AO131" s="195"/>
      <c r="AP131" s="195"/>
      <c r="AQ131" s="195"/>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c r="BM131" s="196"/>
      <c r="BN131" s="196"/>
      <c r="BO131" s="196"/>
      <c r="BP131" s="196"/>
      <c r="BQ131" s="196"/>
      <c r="BR131" s="196"/>
      <c r="BS131" s="196"/>
      <c r="BT131" s="438">
        <f t="shared" si="72"/>
        <v>0</v>
      </c>
      <c r="BU131" s="3">
        <f>'t1'!AR131</f>
        <v>0</v>
      </c>
      <c r="CC131" s="1260" t="s">
        <v>474</v>
      </c>
    </row>
    <row r="132" spans="1:81" ht="13.5" customHeight="1" x14ac:dyDescent="0.2">
      <c r="A132" s="144" t="str">
        <f>'t1'!A132</f>
        <v>RUOLO TECNICO - COLLABORATORE TECNICO PROFESSIONALE E.Q.</v>
      </c>
      <c r="B132" s="206" t="str">
        <f>'t1'!B132</f>
        <v>TEQ027</v>
      </c>
      <c r="C132" s="825">
        <f t="shared" si="73"/>
        <v>0</v>
      </c>
      <c r="D132" s="825">
        <f t="shared" si="73"/>
        <v>0</v>
      </c>
      <c r="E132" s="825">
        <f t="shared" si="73"/>
        <v>0</v>
      </c>
      <c r="F132" s="826">
        <f t="shared" si="73"/>
        <v>0</v>
      </c>
      <c r="G132" s="826">
        <f t="shared" si="73"/>
        <v>0</v>
      </c>
      <c r="H132" s="826">
        <f t="shared" si="73"/>
        <v>0</v>
      </c>
      <c r="I132" s="826">
        <f t="shared" si="73"/>
        <v>0</v>
      </c>
      <c r="J132" s="826">
        <f t="shared" si="73"/>
        <v>0</v>
      </c>
      <c r="K132" s="826">
        <f t="shared" si="73"/>
        <v>0</v>
      </c>
      <c r="L132" s="826">
        <f t="shared" si="73"/>
        <v>0</v>
      </c>
      <c r="M132" s="826">
        <f t="shared" si="58"/>
        <v>0</v>
      </c>
      <c r="N132" s="826">
        <f t="shared" si="59"/>
        <v>0</v>
      </c>
      <c r="O132" s="826">
        <f t="shared" si="59"/>
        <v>0</v>
      </c>
      <c r="P132" s="826">
        <f t="shared" si="39"/>
        <v>0</v>
      </c>
      <c r="Q132" s="826">
        <f t="shared" si="40"/>
        <v>0</v>
      </c>
      <c r="R132" s="826">
        <f t="shared" si="41"/>
        <v>0</v>
      </c>
      <c r="S132" s="826">
        <f t="shared" si="42"/>
        <v>0</v>
      </c>
      <c r="T132" s="826">
        <f t="shared" si="43"/>
        <v>0</v>
      </c>
      <c r="U132" s="826">
        <f t="shared" si="44"/>
        <v>0</v>
      </c>
      <c r="V132" s="826">
        <f t="shared" si="45"/>
        <v>0</v>
      </c>
      <c r="W132" s="826">
        <f t="shared" si="60"/>
        <v>0</v>
      </c>
      <c r="X132" s="826">
        <f t="shared" si="61"/>
        <v>0</v>
      </c>
      <c r="Y132" s="826">
        <f t="shared" si="62"/>
        <v>0</v>
      </c>
      <c r="Z132" s="826">
        <f t="shared" si="63"/>
        <v>0</v>
      </c>
      <c r="AA132" s="826">
        <f t="shared" si="64"/>
        <v>0</v>
      </c>
      <c r="AB132" s="826">
        <f t="shared" si="65"/>
        <v>0</v>
      </c>
      <c r="AC132" s="826">
        <f t="shared" si="66"/>
        <v>0</v>
      </c>
      <c r="AD132" s="826">
        <f t="shared" si="67"/>
        <v>0</v>
      </c>
      <c r="AE132" s="826">
        <f t="shared" si="68"/>
        <v>0</v>
      </c>
      <c r="AF132" s="826">
        <f t="shared" si="69"/>
        <v>0</v>
      </c>
      <c r="AG132" s="826">
        <f t="shared" si="70"/>
        <v>0</v>
      </c>
      <c r="AH132" s="438">
        <f t="shared" si="71"/>
        <v>0</v>
      </c>
      <c r="AI132" s="3">
        <f>'t1'!M132</f>
        <v>0</v>
      </c>
      <c r="AO132" s="195"/>
      <c r="AP132" s="195"/>
      <c r="AQ132" s="195"/>
      <c r="AR132" s="196"/>
      <c r="AS132" s="196"/>
      <c r="AT132" s="196"/>
      <c r="AU132" s="196"/>
      <c r="AV132" s="196"/>
      <c r="AW132" s="196"/>
      <c r="AX132" s="196"/>
      <c r="AY132" s="196"/>
      <c r="AZ132" s="196"/>
      <c r="BA132" s="196"/>
      <c r="BB132" s="196"/>
      <c r="BC132" s="196"/>
      <c r="BD132" s="196"/>
      <c r="BE132" s="196"/>
      <c r="BF132" s="196"/>
      <c r="BG132" s="196"/>
      <c r="BH132" s="196"/>
      <c r="BI132" s="196"/>
      <c r="BJ132" s="196"/>
      <c r="BK132" s="196"/>
      <c r="BL132" s="196"/>
      <c r="BM132" s="196"/>
      <c r="BN132" s="196"/>
      <c r="BO132" s="196"/>
      <c r="BP132" s="196"/>
      <c r="BQ132" s="196"/>
      <c r="BR132" s="196"/>
      <c r="BS132" s="196"/>
      <c r="BT132" s="438">
        <f t="shared" si="72"/>
        <v>0</v>
      </c>
      <c r="BU132" s="3">
        <f>'t1'!AR132</f>
        <v>0</v>
      </c>
      <c r="CC132" s="1260" t="s">
        <v>474</v>
      </c>
    </row>
    <row r="133" spans="1:81" ht="13.5" customHeight="1" x14ac:dyDescent="0.2">
      <c r="A133" s="144" t="str">
        <f>'t1'!A133</f>
        <v>RUOLO TECNICO - COLLAB. TEC. PROF. SENIOR A ESAURIMENTO E.Q.</v>
      </c>
      <c r="B133" s="206" t="str">
        <f>'t1'!B133</f>
        <v>TEQCTS</v>
      </c>
      <c r="C133" s="825">
        <f t="shared" si="73"/>
        <v>0</v>
      </c>
      <c r="D133" s="825">
        <f t="shared" si="73"/>
        <v>0</v>
      </c>
      <c r="E133" s="825">
        <f t="shared" si="73"/>
        <v>0</v>
      </c>
      <c r="F133" s="826">
        <f t="shared" si="73"/>
        <v>0</v>
      </c>
      <c r="G133" s="826">
        <f t="shared" si="73"/>
        <v>0</v>
      </c>
      <c r="H133" s="826">
        <f t="shared" si="73"/>
        <v>0</v>
      </c>
      <c r="I133" s="826">
        <f t="shared" si="73"/>
        <v>0</v>
      </c>
      <c r="J133" s="826">
        <f t="shared" si="73"/>
        <v>0</v>
      </c>
      <c r="K133" s="826">
        <f t="shared" si="73"/>
        <v>0</v>
      </c>
      <c r="L133" s="826">
        <f t="shared" si="73"/>
        <v>0</v>
      </c>
      <c r="M133" s="826">
        <f t="shared" si="58"/>
        <v>0</v>
      </c>
      <c r="N133" s="826">
        <f t="shared" si="59"/>
        <v>0</v>
      </c>
      <c r="O133" s="826">
        <f t="shared" si="59"/>
        <v>0</v>
      </c>
      <c r="P133" s="826">
        <f t="shared" si="39"/>
        <v>0</v>
      </c>
      <c r="Q133" s="826">
        <f t="shared" si="40"/>
        <v>0</v>
      </c>
      <c r="R133" s="826">
        <f t="shared" si="41"/>
        <v>0</v>
      </c>
      <c r="S133" s="826">
        <f t="shared" si="42"/>
        <v>0</v>
      </c>
      <c r="T133" s="826">
        <f t="shared" si="43"/>
        <v>0</v>
      </c>
      <c r="U133" s="826">
        <f t="shared" si="44"/>
        <v>0</v>
      </c>
      <c r="V133" s="826">
        <f t="shared" si="45"/>
        <v>0</v>
      </c>
      <c r="W133" s="826">
        <f t="shared" si="60"/>
        <v>0</v>
      </c>
      <c r="X133" s="826">
        <f t="shared" si="61"/>
        <v>0</v>
      </c>
      <c r="Y133" s="826">
        <f t="shared" si="62"/>
        <v>0</v>
      </c>
      <c r="Z133" s="826">
        <f t="shared" si="63"/>
        <v>0</v>
      </c>
      <c r="AA133" s="826">
        <f t="shared" si="64"/>
        <v>0</v>
      </c>
      <c r="AB133" s="826">
        <f t="shared" si="65"/>
        <v>0</v>
      </c>
      <c r="AC133" s="826">
        <f t="shared" si="66"/>
        <v>0</v>
      </c>
      <c r="AD133" s="826">
        <f t="shared" si="67"/>
        <v>0</v>
      </c>
      <c r="AE133" s="826">
        <f t="shared" si="68"/>
        <v>0</v>
      </c>
      <c r="AF133" s="826">
        <f t="shared" si="69"/>
        <v>0</v>
      </c>
      <c r="AG133" s="826">
        <f t="shared" si="70"/>
        <v>0</v>
      </c>
      <c r="AH133" s="438">
        <f t="shared" si="71"/>
        <v>0</v>
      </c>
      <c r="AI133" s="3">
        <f>'t1'!M133</f>
        <v>0</v>
      </c>
      <c r="AO133" s="195"/>
      <c r="AP133" s="195"/>
      <c r="AQ133" s="195"/>
      <c r="AR133" s="196"/>
      <c r="AS133" s="196"/>
      <c r="AT133" s="196"/>
      <c r="AU133" s="196"/>
      <c r="AV133" s="196"/>
      <c r="AW133" s="196"/>
      <c r="AX133" s="196"/>
      <c r="AY133" s="196"/>
      <c r="AZ133" s="196"/>
      <c r="BA133" s="196"/>
      <c r="BB133" s="196"/>
      <c r="BC133" s="196"/>
      <c r="BD133" s="196"/>
      <c r="BE133" s="196"/>
      <c r="BF133" s="196"/>
      <c r="BG133" s="196"/>
      <c r="BH133" s="196"/>
      <c r="BI133" s="196"/>
      <c r="BJ133" s="196"/>
      <c r="BK133" s="196"/>
      <c r="BL133" s="196"/>
      <c r="BM133" s="196"/>
      <c r="BN133" s="196"/>
      <c r="BO133" s="196"/>
      <c r="BP133" s="196"/>
      <c r="BQ133" s="196"/>
      <c r="BR133" s="196"/>
      <c r="BS133" s="196"/>
      <c r="BT133" s="438">
        <f t="shared" si="72"/>
        <v>0</v>
      </c>
      <c r="BU133" s="3">
        <f>'t1'!AR133</f>
        <v>0</v>
      </c>
      <c r="CC133" s="1260" t="s">
        <v>474</v>
      </c>
    </row>
    <row r="134" spans="1:81" ht="13.5" customHeight="1" x14ac:dyDescent="0.2">
      <c r="A134" s="144" t="str">
        <f>'t1'!A134</f>
        <v>RUOLO AMMINISTRATIVO - COLLAB. AMMINISTRATIVO PROFESS. E.Q.</v>
      </c>
      <c r="B134" s="206" t="str">
        <f>'t1'!B134</f>
        <v>AEQ029</v>
      </c>
      <c r="C134" s="825">
        <f t="shared" si="73"/>
        <v>0</v>
      </c>
      <c r="D134" s="825">
        <f t="shared" si="73"/>
        <v>0</v>
      </c>
      <c r="E134" s="825">
        <f t="shared" si="73"/>
        <v>0</v>
      </c>
      <c r="F134" s="826">
        <f t="shared" si="73"/>
        <v>0</v>
      </c>
      <c r="G134" s="826">
        <f t="shared" si="73"/>
        <v>0</v>
      </c>
      <c r="H134" s="826">
        <f t="shared" si="73"/>
        <v>0</v>
      </c>
      <c r="I134" s="826">
        <f t="shared" si="73"/>
        <v>0</v>
      </c>
      <c r="J134" s="826">
        <f t="shared" si="73"/>
        <v>0</v>
      </c>
      <c r="K134" s="826">
        <f t="shared" si="73"/>
        <v>0</v>
      </c>
      <c r="L134" s="826">
        <f t="shared" si="73"/>
        <v>0</v>
      </c>
      <c r="M134" s="826">
        <f t="shared" si="58"/>
        <v>0</v>
      </c>
      <c r="N134" s="826">
        <f t="shared" si="59"/>
        <v>0</v>
      </c>
      <c r="O134" s="826">
        <f t="shared" si="59"/>
        <v>0</v>
      </c>
      <c r="P134" s="826">
        <f t="shared" ref="P134:P167" si="74">ROUND(BB134,0)</f>
        <v>0</v>
      </c>
      <c r="Q134" s="826">
        <f t="shared" ref="Q134:Q167" si="75">ROUND(BC134,0)</f>
        <v>0</v>
      </c>
      <c r="R134" s="826">
        <f t="shared" ref="R134:R167" si="76">ROUND(BD134,0)</f>
        <v>0</v>
      </c>
      <c r="S134" s="826">
        <f t="shared" ref="S134:S167" si="77">ROUND(BE134,0)</f>
        <v>0</v>
      </c>
      <c r="T134" s="826">
        <f t="shared" ref="T134:T167" si="78">ROUND(BF134,0)</f>
        <v>0</v>
      </c>
      <c r="U134" s="826">
        <f t="shared" ref="U134:U167" si="79">ROUND(BG134,0)</f>
        <v>0</v>
      </c>
      <c r="V134" s="826">
        <f t="shared" ref="V134:V167" si="80">ROUND(BH134,0)</f>
        <v>0</v>
      </c>
      <c r="W134" s="826">
        <f t="shared" si="60"/>
        <v>0</v>
      </c>
      <c r="X134" s="826">
        <f t="shared" si="61"/>
        <v>0</v>
      </c>
      <c r="Y134" s="826">
        <f t="shared" si="62"/>
        <v>0</v>
      </c>
      <c r="Z134" s="826">
        <f t="shared" si="63"/>
        <v>0</v>
      </c>
      <c r="AA134" s="826">
        <f t="shared" si="64"/>
        <v>0</v>
      </c>
      <c r="AB134" s="826">
        <f t="shared" si="65"/>
        <v>0</v>
      </c>
      <c r="AC134" s="826">
        <f t="shared" si="66"/>
        <v>0</v>
      </c>
      <c r="AD134" s="826">
        <f t="shared" si="67"/>
        <v>0</v>
      </c>
      <c r="AE134" s="826">
        <f t="shared" si="68"/>
        <v>0</v>
      </c>
      <c r="AF134" s="826">
        <f t="shared" si="69"/>
        <v>0</v>
      </c>
      <c r="AG134" s="826">
        <f t="shared" si="70"/>
        <v>0</v>
      </c>
      <c r="AH134" s="438">
        <f t="shared" ref="AH134:AH165" si="81">SUM(C134:AG134)</f>
        <v>0</v>
      </c>
      <c r="AI134" s="3">
        <f>'t1'!M134</f>
        <v>0</v>
      </c>
      <c r="AO134" s="195"/>
      <c r="AP134" s="195"/>
      <c r="AQ134" s="195"/>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196"/>
      <c r="BQ134" s="196"/>
      <c r="BR134" s="196"/>
      <c r="BS134" s="196"/>
      <c r="BT134" s="438">
        <f t="shared" ref="BT134:BT165" si="82">SUM(AO134:BS134)</f>
        <v>0</v>
      </c>
      <c r="BU134" s="3">
        <f>'t1'!AR134</f>
        <v>0</v>
      </c>
      <c r="CC134" s="1260" t="s">
        <v>474</v>
      </c>
    </row>
    <row r="135" spans="1:81" ht="13.5" customHeight="1" x14ac:dyDescent="0.2">
      <c r="A135" s="144" t="str">
        <f>'t1'!A135</f>
        <v>RUOLO AMM.VO - COLLAB. AMM.VO PROF. SENIOR ESAURIMENTO E.Q.</v>
      </c>
      <c r="B135" s="206" t="str">
        <f>'t1'!B135</f>
        <v>AEQCAS</v>
      </c>
      <c r="C135" s="825">
        <f t="shared" si="73"/>
        <v>0</v>
      </c>
      <c r="D135" s="825">
        <f t="shared" si="73"/>
        <v>0</v>
      </c>
      <c r="E135" s="825">
        <f t="shared" si="73"/>
        <v>0</v>
      </c>
      <c r="F135" s="826">
        <f t="shared" si="73"/>
        <v>0</v>
      </c>
      <c r="G135" s="826">
        <f t="shared" si="73"/>
        <v>0</v>
      </c>
      <c r="H135" s="826">
        <f t="shared" si="73"/>
        <v>0</v>
      </c>
      <c r="I135" s="826">
        <f t="shared" si="73"/>
        <v>0</v>
      </c>
      <c r="J135" s="826">
        <f t="shared" si="73"/>
        <v>0</v>
      </c>
      <c r="K135" s="826">
        <f t="shared" si="73"/>
        <v>0</v>
      </c>
      <c r="L135" s="826">
        <f t="shared" si="73"/>
        <v>0</v>
      </c>
      <c r="M135" s="826">
        <f t="shared" si="58"/>
        <v>0</v>
      </c>
      <c r="N135" s="826">
        <f t="shared" si="59"/>
        <v>0</v>
      </c>
      <c r="O135" s="826">
        <f t="shared" ref="O135:O167" si="83">ROUND(BA135,0)</f>
        <v>0</v>
      </c>
      <c r="P135" s="826">
        <f t="shared" si="74"/>
        <v>0</v>
      </c>
      <c r="Q135" s="826">
        <f t="shared" si="75"/>
        <v>0</v>
      </c>
      <c r="R135" s="826">
        <f t="shared" si="76"/>
        <v>0</v>
      </c>
      <c r="S135" s="826">
        <f t="shared" si="77"/>
        <v>0</v>
      </c>
      <c r="T135" s="826">
        <f t="shared" si="78"/>
        <v>0</v>
      </c>
      <c r="U135" s="826">
        <f t="shared" si="79"/>
        <v>0</v>
      </c>
      <c r="V135" s="826">
        <f t="shared" si="80"/>
        <v>0</v>
      </c>
      <c r="W135" s="826">
        <f t="shared" si="60"/>
        <v>0</v>
      </c>
      <c r="X135" s="826">
        <f t="shared" si="61"/>
        <v>0</v>
      </c>
      <c r="Y135" s="826">
        <f t="shared" si="62"/>
        <v>0</v>
      </c>
      <c r="Z135" s="826">
        <f t="shared" si="63"/>
        <v>0</v>
      </c>
      <c r="AA135" s="826">
        <f t="shared" si="64"/>
        <v>0</v>
      </c>
      <c r="AB135" s="826">
        <f t="shared" si="65"/>
        <v>0</v>
      </c>
      <c r="AC135" s="826">
        <f t="shared" si="66"/>
        <v>0</v>
      </c>
      <c r="AD135" s="826">
        <f t="shared" si="67"/>
        <v>0</v>
      </c>
      <c r="AE135" s="826">
        <f t="shared" si="68"/>
        <v>0</v>
      </c>
      <c r="AF135" s="826">
        <f t="shared" si="69"/>
        <v>0</v>
      </c>
      <c r="AG135" s="826">
        <f t="shared" si="70"/>
        <v>0</v>
      </c>
      <c r="AH135" s="438">
        <f t="shared" si="81"/>
        <v>0</v>
      </c>
      <c r="AI135" s="3">
        <f>'t1'!M135</f>
        <v>0</v>
      </c>
      <c r="AO135" s="195"/>
      <c r="AP135" s="195"/>
      <c r="AQ135" s="195"/>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196"/>
      <c r="BQ135" s="196"/>
      <c r="BR135" s="196"/>
      <c r="BS135" s="196"/>
      <c r="BT135" s="438">
        <f t="shared" si="82"/>
        <v>0</v>
      </c>
      <c r="BU135" s="3">
        <f>'t1'!AR135</f>
        <v>0</v>
      </c>
      <c r="CC135" s="1260" t="s">
        <v>474</v>
      </c>
    </row>
    <row r="136" spans="1:81" ht="13.5" customHeight="1" x14ac:dyDescent="0.2">
      <c r="A136" s="144" t="str">
        <f>'t1'!A136</f>
        <v>RUOLO SANITARIO - PROF. SANITARIE INFERMIERISTICHE</v>
      </c>
      <c r="B136" s="206" t="str">
        <f>'t1'!B136</f>
        <v>SPFINF</v>
      </c>
      <c r="C136" s="825">
        <f t="shared" si="48"/>
        <v>0</v>
      </c>
      <c r="D136" s="825">
        <f t="shared" si="49"/>
        <v>0</v>
      </c>
      <c r="E136" s="825">
        <f t="shared" si="50"/>
        <v>0</v>
      </c>
      <c r="F136" s="826">
        <f t="shared" si="51"/>
        <v>0</v>
      </c>
      <c r="G136" s="826">
        <f t="shared" si="52"/>
        <v>0</v>
      </c>
      <c r="H136" s="826">
        <f t="shared" si="53"/>
        <v>0</v>
      </c>
      <c r="I136" s="826">
        <f t="shared" si="54"/>
        <v>0</v>
      </c>
      <c r="J136" s="826">
        <f t="shared" si="55"/>
        <v>0</v>
      </c>
      <c r="K136" s="826">
        <f t="shared" si="56"/>
        <v>0</v>
      </c>
      <c r="L136" s="826">
        <f t="shared" si="57"/>
        <v>0</v>
      </c>
      <c r="M136" s="826">
        <f t="shared" si="58"/>
        <v>0</v>
      </c>
      <c r="N136" s="826">
        <f t="shared" si="59"/>
        <v>0</v>
      </c>
      <c r="O136" s="826">
        <f t="shared" si="83"/>
        <v>0</v>
      </c>
      <c r="P136" s="826">
        <f t="shared" si="74"/>
        <v>0</v>
      </c>
      <c r="Q136" s="826">
        <f t="shared" si="75"/>
        <v>0</v>
      </c>
      <c r="R136" s="826">
        <f t="shared" si="76"/>
        <v>0</v>
      </c>
      <c r="S136" s="826">
        <f t="shared" si="77"/>
        <v>0</v>
      </c>
      <c r="T136" s="826">
        <f t="shared" si="78"/>
        <v>0</v>
      </c>
      <c r="U136" s="826">
        <f t="shared" si="79"/>
        <v>0</v>
      </c>
      <c r="V136" s="826">
        <f t="shared" si="80"/>
        <v>0</v>
      </c>
      <c r="W136" s="826">
        <f t="shared" si="60"/>
        <v>0</v>
      </c>
      <c r="X136" s="826">
        <f t="shared" si="61"/>
        <v>0</v>
      </c>
      <c r="Y136" s="826">
        <f t="shared" si="62"/>
        <v>0</v>
      </c>
      <c r="Z136" s="826">
        <f t="shared" si="63"/>
        <v>0</v>
      </c>
      <c r="AA136" s="826">
        <f t="shared" si="64"/>
        <v>0</v>
      </c>
      <c r="AB136" s="826">
        <f t="shared" si="65"/>
        <v>0</v>
      </c>
      <c r="AC136" s="826">
        <f t="shared" si="66"/>
        <v>0</v>
      </c>
      <c r="AD136" s="826">
        <f t="shared" si="67"/>
        <v>0</v>
      </c>
      <c r="AE136" s="826">
        <f t="shared" si="68"/>
        <v>0</v>
      </c>
      <c r="AF136" s="826">
        <f t="shared" si="69"/>
        <v>0</v>
      </c>
      <c r="AG136" s="826">
        <f t="shared" si="70"/>
        <v>0</v>
      </c>
      <c r="AH136" s="438">
        <f t="shared" si="81"/>
        <v>0</v>
      </c>
      <c r="AI136" s="3">
        <f>'t1'!M136</f>
        <v>0</v>
      </c>
      <c r="AO136" s="195"/>
      <c r="AP136" s="195"/>
      <c r="AQ136" s="195"/>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c r="BL136" s="196"/>
      <c r="BM136" s="196"/>
      <c r="BN136" s="196"/>
      <c r="BO136" s="196"/>
      <c r="BP136" s="196"/>
      <c r="BQ136" s="196"/>
      <c r="BR136" s="196"/>
      <c r="BS136" s="196"/>
      <c r="BT136" s="438">
        <f t="shared" si="82"/>
        <v>0</v>
      </c>
      <c r="BU136" s="3">
        <f>'t1'!AR136</f>
        <v>0</v>
      </c>
      <c r="CC136" s="1260" t="s">
        <v>474</v>
      </c>
    </row>
    <row r="137" spans="1:81" ht="13.5" customHeight="1" x14ac:dyDescent="0.2">
      <c r="A137" s="144" t="str">
        <f>'t1'!A137</f>
        <v>RUOLO SANITARIO - PROF. SANITARIA OSTETRICA</v>
      </c>
      <c r="B137" s="206" t="str">
        <f>'t1'!B137</f>
        <v>SPFOST</v>
      </c>
      <c r="C137" s="825">
        <f t="shared" si="48"/>
        <v>0</v>
      </c>
      <c r="D137" s="825">
        <f t="shared" si="49"/>
        <v>0</v>
      </c>
      <c r="E137" s="825">
        <f t="shared" si="50"/>
        <v>0</v>
      </c>
      <c r="F137" s="826">
        <f t="shared" si="51"/>
        <v>0</v>
      </c>
      <c r="G137" s="826">
        <f t="shared" si="52"/>
        <v>0</v>
      </c>
      <c r="H137" s="826">
        <f t="shared" si="53"/>
        <v>0</v>
      </c>
      <c r="I137" s="826">
        <f t="shared" si="54"/>
        <v>0</v>
      </c>
      <c r="J137" s="826">
        <f t="shared" si="55"/>
        <v>0</v>
      </c>
      <c r="K137" s="826">
        <f t="shared" si="56"/>
        <v>0</v>
      </c>
      <c r="L137" s="826">
        <f t="shared" si="57"/>
        <v>0</v>
      </c>
      <c r="M137" s="826">
        <f t="shared" si="58"/>
        <v>0</v>
      </c>
      <c r="N137" s="826">
        <f t="shared" si="59"/>
        <v>0</v>
      </c>
      <c r="O137" s="826">
        <f t="shared" si="83"/>
        <v>0</v>
      </c>
      <c r="P137" s="826">
        <f t="shared" si="74"/>
        <v>0</v>
      </c>
      <c r="Q137" s="826">
        <f t="shared" si="75"/>
        <v>0</v>
      </c>
      <c r="R137" s="826">
        <f t="shared" si="76"/>
        <v>0</v>
      </c>
      <c r="S137" s="826">
        <f t="shared" si="77"/>
        <v>0</v>
      </c>
      <c r="T137" s="826">
        <f t="shared" si="78"/>
        <v>0</v>
      </c>
      <c r="U137" s="826">
        <f t="shared" si="79"/>
        <v>0</v>
      </c>
      <c r="V137" s="826">
        <f t="shared" si="80"/>
        <v>0</v>
      </c>
      <c r="W137" s="826">
        <f t="shared" si="60"/>
        <v>0</v>
      </c>
      <c r="X137" s="826">
        <f t="shared" si="61"/>
        <v>0</v>
      </c>
      <c r="Y137" s="826">
        <f t="shared" si="62"/>
        <v>0</v>
      </c>
      <c r="Z137" s="826">
        <f t="shared" si="63"/>
        <v>0</v>
      </c>
      <c r="AA137" s="826">
        <f t="shared" si="64"/>
        <v>0</v>
      </c>
      <c r="AB137" s="826">
        <f t="shared" si="65"/>
        <v>0</v>
      </c>
      <c r="AC137" s="826">
        <f t="shared" si="66"/>
        <v>0</v>
      </c>
      <c r="AD137" s="826">
        <f t="shared" si="67"/>
        <v>0</v>
      </c>
      <c r="AE137" s="826">
        <f t="shared" si="68"/>
        <v>0</v>
      </c>
      <c r="AF137" s="826">
        <f t="shared" si="69"/>
        <v>0</v>
      </c>
      <c r="AG137" s="826">
        <f t="shared" si="70"/>
        <v>0</v>
      </c>
      <c r="AH137" s="438">
        <f t="shared" si="81"/>
        <v>0</v>
      </c>
      <c r="AI137" s="3">
        <f>'t1'!M137</f>
        <v>0</v>
      </c>
      <c r="AO137" s="195"/>
      <c r="AP137" s="195"/>
      <c r="AQ137" s="195"/>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c r="BM137" s="196"/>
      <c r="BN137" s="196"/>
      <c r="BO137" s="196"/>
      <c r="BP137" s="196"/>
      <c r="BQ137" s="196"/>
      <c r="BR137" s="196"/>
      <c r="BS137" s="196"/>
      <c r="BT137" s="438">
        <f t="shared" si="82"/>
        <v>0</v>
      </c>
      <c r="BU137" s="3">
        <f>'t1'!AR137</f>
        <v>0</v>
      </c>
      <c r="CC137" s="1260" t="s">
        <v>474</v>
      </c>
    </row>
    <row r="138" spans="1:81" ht="13.5" customHeight="1" x14ac:dyDescent="0.2">
      <c r="A138" s="144" t="str">
        <f>'t1'!A138</f>
        <v>RUOLO SANITARIO - PROFESSIONI TECNICO SANITARIE</v>
      </c>
      <c r="B138" s="206" t="str">
        <f>'t1'!B138</f>
        <v>SPFTCN</v>
      </c>
      <c r="C138" s="825">
        <f t="shared" si="48"/>
        <v>0</v>
      </c>
      <c r="D138" s="825">
        <f t="shared" si="49"/>
        <v>0</v>
      </c>
      <c r="E138" s="825">
        <f t="shared" si="50"/>
        <v>0</v>
      </c>
      <c r="F138" s="826">
        <f t="shared" si="51"/>
        <v>0</v>
      </c>
      <c r="G138" s="826">
        <f t="shared" si="52"/>
        <v>0</v>
      </c>
      <c r="H138" s="826">
        <f t="shared" si="53"/>
        <v>0</v>
      </c>
      <c r="I138" s="826">
        <f t="shared" si="54"/>
        <v>0</v>
      </c>
      <c r="J138" s="826">
        <f t="shared" si="55"/>
        <v>0</v>
      </c>
      <c r="K138" s="826">
        <f t="shared" si="56"/>
        <v>0</v>
      </c>
      <c r="L138" s="826">
        <f t="shared" si="57"/>
        <v>0</v>
      </c>
      <c r="M138" s="826">
        <f t="shared" si="58"/>
        <v>0</v>
      </c>
      <c r="N138" s="826">
        <f t="shared" si="59"/>
        <v>0</v>
      </c>
      <c r="O138" s="826">
        <f t="shared" si="83"/>
        <v>0</v>
      </c>
      <c r="P138" s="826">
        <f t="shared" si="74"/>
        <v>0</v>
      </c>
      <c r="Q138" s="826">
        <f t="shared" si="75"/>
        <v>0</v>
      </c>
      <c r="R138" s="826">
        <f t="shared" si="76"/>
        <v>0</v>
      </c>
      <c r="S138" s="826">
        <f t="shared" si="77"/>
        <v>0</v>
      </c>
      <c r="T138" s="826">
        <f t="shared" si="78"/>
        <v>0</v>
      </c>
      <c r="U138" s="826">
        <f t="shared" si="79"/>
        <v>0</v>
      </c>
      <c r="V138" s="826">
        <f t="shared" si="80"/>
        <v>0</v>
      </c>
      <c r="W138" s="826">
        <f t="shared" si="60"/>
        <v>0</v>
      </c>
      <c r="X138" s="826">
        <f t="shared" si="61"/>
        <v>0</v>
      </c>
      <c r="Y138" s="826">
        <f t="shared" si="62"/>
        <v>0</v>
      </c>
      <c r="Z138" s="826">
        <f t="shared" si="63"/>
        <v>0</v>
      </c>
      <c r="AA138" s="826">
        <f t="shared" si="64"/>
        <v>0</v>
      </c>
      <c r="AB138" s="826">
        <f t="shared" si="65"/>
        <v>0</v>
      </c>
      <c r="AC138" s="826">
        <f t="shared" si="66"/>
        <v>0</v>
      </c>
      <c r="AD138" s="826">
        <f t="shared" si="67"/>
        <v>0</v>
      </c>
      <c r="AE138" s="826">
        <f t="shared" si="68"/>
        <v>0</v>
      </c>
      <c r="AF138" s="826">
        <f t="shared" si="69"/>
        <v>0</v>
      </c>
      <c r="AG138" s="826">
        <f t="shared" si="70"/>
        <v>0</v>
      </c>
      <c r="AH138" s="438">
        <f t="shared" si="81"/>
        <v>0</v>
      </c>
      <c r="AI138" s="3">
        <f>'t1'!M138</f>
        <v>0</v>
      </c>
      <c r="AO138" s="195"/>
      <c r="AP138" s="195"/>
      <c r="AQ138" s="195"/>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c r="BM138" s="196"/>
      <c r="BN138" s="196"/>
      <c r="BO138" s="196"/>
      <c r="BP138" s="196"/>
      <c r="BQ138" s="196"/>
      <c r="BR138" s="196"/>
      <c r="BS138" s="196"/>
      <c r="BT138" s="438">
        <f t="shared" si="82"/>
        <v>0</v>
      </c>
      <c r="BU138" s="3">
        <f>'t1'!AR138</f>
        <v>0</v>
      </c>
      <c r="CC138" s="1260" t="s">
        <v>474</v>
      </c>
    </row>
    <row r="139" spans="1:81" ht="13.5" customHeight="1" x14ac:dyDescent="0.2">
      <c r="A139" s="144" t="str">
        <f>'t1'!A139</f>
        <v>RUOLO SANITARIO - PROF. SANITARIE DELLA RIABILITAZIONE</v>
      </c>
      <c r="B139" s="206" t="str">
        <f>'t1'!B139</f>
        <v>SPFRAB</v>
      </c>
      <c r="C139" s="825">
        <f t="shared" si="48"/>
        <v>0</v>
      </c>
      <c r="D139" s="825">
        <f t="shared" si="49"/>
        <v>0</v>
      </c>
      <c r="E139" s="825">
        <f t="shared" si="50"/>
        <v>0</v>
      </c>
      <c r="F139" s="826">
        <f t="shared" si="51"/>
        <v>0</v>
      </c>
      <c r="G139" s="826">
        <f t="shared" si="52"/>
        <v>0</v>
      </c>
      <c r="H139" s="826">
        <f t="shared" si="53"/>
        <v>0</v>
      </c>
      <c r="I139" s="826">
        <f t="shared" si="54"/>
        <v>0</v>
      </c>
      <c r="J139" s="826">
        <f t="shared" si="55"/>
        <v>0</v>
      </c>
      <c r="K139" s="826">
        <f t="shared" si="56"/>
        <v>0</v>
      </c>
      <c r="L139" s="826">
        <f t="shared" si="57"/>
        <v>0</v>
      </c>
      <c r="M139" s="826">
        <f t="shared" si="58"/>
        <v>0</v>
      </c>
      <c r="N139" s="826">
        <f t="shared" si="59"/>
        <v>0</v>
      </c>
      <c r="O139" s="826">
        <f t="shared" si="83"/>
        <v>0</v>
      </c>
      <c r="P139" s="826">
        <f t="shared" si="74"/>
        <v>0</v>
      </c>
      <c r="Q139" s="826">
        <f t="shared" si="75"/>
        <v>0</v>
      </c>
      <c r="R139" s="826">
        <f t="shared" si="76"/>
        <v>0</v>
      </c>
      <c r="S139" s="826">
        <f t="shared" si="77"/>
        <v>0</v>
      </c>
      <c r="T139" s="826">
        <f t="shared" si="78"/>
        <v>0</v>
      </c>
      <c r="U139" s="826">
        <f t="shared" si="79"/>
        <v>0</v>
      </c>
      <c r="V139" s="826">
        <f t="shared" si="80"/>
        <v>0</v>
      </c>
      <c r="W139" s="826">
        <f t="shared" si="60"/>
        <v>0</v>
      </c>
      <c r="X139" s="826">
        <f t="shared" si="61"/>
        <v>0</v>
      </c>
      <c r="Y139" s="826">
        <f t="shared" si="62"/>
        <v>0</v>
      </c>
      <c r="Z139" s="826">
        <f t="shared" si="63"/>
        <v>0</v>
      </c>
      <c r="AA139" s="826">
        <f t="shared" si="64"/>
        <v>0</v>
      </c>
      <c r="AB139" s="826">
        <f t="shared" si="65"/>
        <v>0</v>
      </c>
      <c r="AC139" s="826">
        <f t="shared" si="66"/>
        <v>0</v>
      </c>
      <c r="AD139" s="826">
        <f t="shared" si="67"/>
        <v>0</v>
      </c>
      <c r="AE139" s="826">
        <f t="shared" si="68"/>
        <v>0</v>
      </c>
      <c r="AF139" s="826">
        <f t="shared" si="69"/>
        <v>0</v>
      </c>
      <c r="AG139" s="826">
        <f t="shared" si="70"/>
        <v>0</v>
      </c>
      <c r="AH139" s="438">
        <f t="shared" si="81"/>
        <v>0</v>
      </c>
      <c r="AI139" s="3">
        <f>'t1'!M139</f>
        <v>0</v>
      </c>
      <c r="AO139" s="195"/>
      <c r="AP139" s="195"/>
      <c r="AQ139" s="195"/>
      <c r="AR139" s="196"/>
      <c r="AS139" s="196"/>
      <c r="AT139" s="196"/>
      <c r="AU139" s="196"/>
      <c r="AV139" s="196"/>
      <c r="AW139" s="196"/>
      <c r="AX139" s="196"/>
      <c r="AY139" s="196"/>
      <c r="AZ139" s="196"/>
      <c r="BA139" s="196"/>
      <c r="BB139" s="196"/>
      <c r="BC139" s="196"/>
      <c r="BD139" s="196"/>
      <c r="BE139" s="196"/>
      <c r="BF139" s="196"/>
      <c r="BG139" s="196"/>
      <c r="BH139" s="196"/>
      <c r="BI139" s="196"/>
      <c r="BJ139" s="196"/>
      <c r="BK139" s="196"/>
      <c r="BL139" s="196"/>
      <c r="BM139" s="196"/>
      <c r="BN139" s="196"/>
      <c r="BO139" s="196"/>
      <c r="BP139" s="196"/>
      <c r="BQ139" s="196"/>
      <c r="BR139" s="196"/>
      <c r="BS139" s="196"/>
      <c r="BT139" s="438">
        <f t="shared" si="82"/>
        <v>0</v>
      </c>
      <c r="BU139" s="3">
        <f>'t1'!AR139</f>
        <v>0</v>
      </c>
      <c r="CC139" s="1260" t="s">
        <v>474</v>
      </c>
    </row>
    <row r="140" spans="1:81" ht="13.5" customHeight="1" x14ac:dyDescent="0.2">
      <c r="A140" s="144" t="str">
        <f>'t1'!A140</f>
        <v>RUOLO SANITARIO - PROF. SANITARIE DELLA PREVENZIONE</v>
      </c>
      <c r="B140" s="206" t="str">
        <f>'t1'!B140</f>
        <v>SPFPRV</v>
      </c>
      <c r="C140" s="825">
        <f t="shared" ref="C140:C167" si="84">ROUND(AO140,0)</f>
        <v>0</v>
      </c>
      <c r="D140" s="825">
        <f t="shared" ref="D140:D167" si="85">ROUND(AP140,0)</f>
        <v>0</v>
      </c>
      <c r="E140" s="825">
        <f t="shared" ref="E140:E167" si="86">ROUND(AQ140,0)</f>
        <v>0</v>
      </c>
      <c r="F140" s="826">
        <f t="shared" ref="F140:F167" si="87">ROUND(AR140,0)</f>
        <v>0</v>
      </c>
      <c r="G140" s="826">
        <f t="shared" ref="G140:G167" si="88">ROUND(AS140,0)</f>
        <v>0</v>
      </c>
      <c r="H140" s="826">
        <f t="shared" ref="H140:H167" si="89">ROUND(AT140,0)</f>
        <v>0</v>
      </c>
      <c r="I140" s="826">
        <f t="shared" ref="I140:I167" si="90">ROUND(AU140,0)</f>
        <v>0</v>
      </c>
      <c r="J140" s="826">
        <f t="shared" ref="J140:J167" si="91">ROUND(AV140,0)</f>
        <v>0</v>
      </c>
      <c r="K140" s="826">
        <f t="shared" ref="K140:K167" si="92">ROUND(AW140,0)</f>
        <v>0</v>
      </c>
      <c r="L140" s="826">
        <f t="shared" ref="L140:L167" si="93">ROUND(AX140,0)</f>
        <v>0</v>
      </c>
      <c r="M140" s="826">
        <f t="shared" ref="M140:M167" si="94">ROUND(AY140,0)</f>
        <v>0</v>
      </c>
      <c r="N140" s="826">
        <f t="shared" ref="N140:N167" si="95">ROUND(AZ140,0)</f>
        <v>0</v>
      </c>
      <c r="O140" s="826">
        <f t="shared" si="83"/>
        <v>0</v>
      </c>
      <c r="P140" s="826">
        <f t="shared" si="74"/>
        <v>0</v>
      </c>
      <c r="Q140" s="826">
        <f t="shared" si="75"/>
        <v>0</v>
      </c>
      <c r="R140" s="826">
        <f t="shared" si="76"/>
        <v>0</v>
      </c>
      <c r="S140" s="826">
        <f t="shared" si="77"/>
        <v>0</v>
      </c>
      <c r="T140" s="826">
        <f t="shared" si="78"/>
        <v>0</v>
      </c>
      <c r="U140" s="826">
        <f t="shared" si="79"/>
        <v>0</v>
      </c>
      <c r="V140" s="826">
        <f t="shared" si="80"/>
        <v>0</v>
      </c>
      <c r="W140" s="826">
        <f t="shared" ref="W140:W167" si="96">ROUND(BI140,0)</f>
        <v>0</v>
      </c>
      <c r="X140" s="826">
        <f t="shared" ref="X140:X167" si="97">ROUND(BJ140,0)</f>
        <v>0</v>
      </c>
      <c r="Y140" s="826">
        <f t="shared" ref="Y140:Y167" si="98">ROUND(BK140,0)</f>
        <v>0</v>
      </c>
      <c r="Z140" s="826">
        <f t="shared" ref="Z140:Z167" si="99">ROUND(BL140,0)</f>
        <v>0</v>
      </c>
      <c r="AA140" s="826">
        <f t="shared" ref="AA140:AA167" si="100">ROUND(BM140,0)</f>
        <v>0</v>
      </c>
      <c r="AB140" s="826">
        <f t="shared" ref="AB140:AB167" si="101">ROUND(BN140,0)</f>
        <v>0</v>
      </c>
      <c r="AC140" s="826">
        <f t="shared" ref="AC140:AC167" si="102">ROUND(BO140,0)</f>
        <v>0</v>
      </c>
      <c r="AD140" s="826">
        <f t="shared" ref="AD140:AD167" si="103">ROUND(BP140,0)</f>
        <v>0</v>
      </c>
      <c r="AE140" s="826">
        <f t="shared" ref="AE140:AE167" si="104">ROUND(BQ140,0)</f>
        <v>0</v>
      </c>
      <c r="AF140" s="826">
        <f t="shared" ref="AF140:AF167" si="105">ROUND(BR140,0)</f>
        <v>0</v>
      </c>
      <c r="AG140" s="826">
        <f t="shared" ref="AG140:AG167" si="106">ROUND(BS140,0)</f>
        <v>0</v>
      </c>
      <c r="AH140" s="438">
        <f t="shared" si="81"/>
        <v>0</v>
      </c>
      <c r="AI140" s="3">
        <f>'t1'!M140</f>
        <v>0</v>
      </c>
      <c r="AO140" s="195"/>
      <c r="AP140" s="195"/>
      <c r="AQ140" s="195"/>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c r="BM140" s="196"/>
      <c r="BN140" s="196"/>
      <c r="BO140" s="196"/>
      <c r="BP140" s="196"/>
      <c r="BQ140" s="196"/>
      <c r="BR140" s="196"/>
      <c r="BS140" s="196"/>
      <c r="BT140" s="438">
        <f t="shared" si="82"/>
        <v>0</v>
      </c>
      <c r="BU140" s="3">
        <f>'t1'!AR140</f>
        <v>0</v>
      </c>
      <c r="CC140" s="1260" t="s">
        <v>474</v>
      </c>
    </row>
    <row r="141" spans="1:81" ht="13.5" customHeight="1" x14ac:dyDescent="0.2">
      <c r="A141" s="144" t="str">
        <f>'t1'!A141</f>
        <v>RUOLO SANITARIO - PROF. SAN. INFERMIER. SENIOR A ESAURIMENTO</v>
      </c>
      <c r="B141" s="206" t="str">
        <f>'t1'!B141</f>
        <v>SPFINE</v>
      </c>
      <c r="C141" s="825">
        <f t="shared" si="84"/>
        <v>0</v>
      </c>
      <c r="D141" s="825">
        <f t="shared" si="85"/>
        <v>0</v>
      </c>
      <c r="E141" s="825">
        <f t="shared" si="86"/>
        <v>0</v>
      </c>
      <c r="F141" s="826">
        <f t="shared" si="87"/>
        <v>0</v>
      </c>
      <c r="G141" s="826">
        <f t="shared" si="88"/>
        <v>0</v>
      </c>
      <c r="H141" s="826">
        <f t="shared" si="89"/>
        <v>0</v>
      </c>
      <c r="I141" s="826">
        <f t="shared" si="90"/>
        <v>0</v>
      </c>
      <c r="J141" s="826">
        <f t="shared" si="91"/>
        <v>0</v>
      </c>
      <c r="K141" s="826">
        <f t="shared" si="92"/>
        <v>0</v>
      </c>
      <c r="L141" s="826">
        <f t="shared" si="93"/>
        <v>0</v>
      </c>
      <c r="M141" s="826">
        <f t="shared" si="94"/>
        <v>0</v>
      </c>
      <c r="N141" s="826">
        <f t="shared" si="95"/>
        <v>0</v>
      </c>
      <c r="O141" s="826">
        <f t="shared" si="83"/>
        <v>0</v>
      </c>
      <c r="P141" s="826">
        <f t="shared" si="74"/>
        <v>0</v>
      </c>
      <c r="Q141" s="826">
        <f t="shared" si="75"/>
        <v>0</v>
      </c>
      <c r="R141" s="826">
        <f t="shared" si="76"/>
        <v>0</v>
      </c>
      <c r="S141" s="826">
        <f t="shared" si="77"/>
        <v>0</v>
      </c>
      <c r="T141" s="826">
        <f t="shared" si="78"/>
        <v>0</v>
      </c>
      <c r="U141" s="826">
        <f t="shared" si="79"/>
        <v>0</v>
      </c>
      <c r="V141" s="826">
        <f t="shared" si="80"/>
        <v>0</v>
      </c>
      <c r="W141" s="826">
        <f t="shared" si="96"/>
        <v>0</v>
      </c>
      <c r="X141" s="826">
        <f t="shared" si="97"/>
        <v>0</v>
      </c>
      <c r="Y141" s="826">
        <f t="shared" si="98"/>
        <v>0</v>
      </c>
      <c r="Z141" s="826">
        <f t="shared" si="99"/>
        <v>0</v>
      </c>
      <c r="AA141" s="826">
        <f t="shared" si="100"/>
        <v>0</v>
      </c>
      <c r="AB141" s="826">
        <f t="shared" si="101"/>
        <v>0</v>
      </c>
      <c r="AC141" s="826">
        <f t="shared" si="102"/>
        <v>0</v>
      </c>
      <c r="AD141" s="826">
        <f t="shared" si="103"/>
        <v>0</v>
      </c>
      <c r="AE141" s="826">
        <f t="shared" si="104"/>
        <v>0</v>
      </c>
      <c r="AF141" s="826">
        <f t="shared" si="105"/>
        <v>0</v>
      </c>
      <c r="AG141" s="826">
        <f t="shared" si="106"/>
        <v>0</v>
      </c>
      <c r="AH141" s="438">
        <f t="shared" si="81"/>
        <v>0</v>
      </c>
      <c r="AI141" s="3">
        <f>'t1'!M141</f>
        <v>0</v>
      </c>
      <c r="AO141" s="195"/>
      <c r="AP141" s="195"/>
      <c r="AQ141" s="195"/>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c r="BP141" s="196"/>
      <c r="BQ141" s="196"/>
      <c r="BR141" s="196"/>
      <c r="BS141" s="196"/>
      <c r="BT141" s="438">
        <f t="shared" si="82"/>
        <v>0</v>
      </c>
      <c r="BU141" s="3">
        <f>'t1'!AR141</f>
        <v>0</v>
      </c>
      <c r="CC141" s="1260" t="s">
        <v>474</v>
      </c>
    </row>
    <row r="142" spans="1:81" ht="13.5" customHeight="1" x14ac:dyDescent="0.2">
      <c r="A142" s="144" t="str">
        <f>'t1'!A142</f>
        <v>RUOLO SANITARIO - ALTRI PROFILI SANIT. SENIOR A ESAURIMENTO</v>
      </c>
      <c r="B142" s="206" t="str">
        <f>'t1'!B142</f>
        <v>SPFASE</v>
      </c>
      <c r="C142" s="825">
        <f t="shared" si="84"/>
        <v>0</v>
      </c>
      <c r="D142" s="825">
        <f t="shared" si="85"/>
        <v>0</v>
      </c>
      <c r="E142" s="825">
        <f t="shared" si="86"/>
        <v>0</v>
      </c>
      <c r="F142" s="826">
        <f t="shared" si="87"/>
        <v>0</v>
      </c>
      <c r="G142" s="826">
        <f t="shared" si="88"/>
        <v>0</v>
      </c>
      <c r="H142" s="826">
        <f t="shared" si="89"/>
        <v>0</v>
      </c>
      <c r="I142" s="826">
        <f t="shared" si="90"/>
        <v>0</v>
      </c>
      <c r="J142" s="826">
        <f t="shared" si="91"/>
        <v>0</v>
      </c>
      <c r="K142" s="826">
        <f t="shared" si="92"/>
        <v>0</v>
      </c>
      <c r="L142" s="826">
        <f t="shared" si="93"/>
        <v>0</v>
      </c>
      <c r="M142" s="826">
        <f t="shared" si="94"/>
        <v>0</v>
      </c>
      <c r="N142" s="826">
        <f t="shared" si="95"/>
        <v>0</v>
      </c>
      <c r="O142" s="826">
        <f t="shared" si="83"/>
        <v>0</v>
      </c>
      <c r="P142" s="826">
        <f t="shared" si="74"/>
        <v>0</v>
      </c>
      <c r="Q142" s="826">
        <f t="shared" si="75"/>
        <v>0</v>
      </c>
      <c r="R142" s="826">
        <f t="shared" si="76"/>
        <v>0</v>
      </c>
      <c r="S142" s="826">
        <f t="shared" si="77"/>
        <v>0</v>
      </c>
      <c r="T142" s="826">
        <f t="shared" si="78"/>
        <v>0</v>
      </c>
      <c r="U142" s="826">
        <f t="shared" si="79"/>
        <v>0</v>
      </c>
      <c r="V142" s="826">
        <f t="shared" si="80"/>
        <v>0</v>
      </c>
      <c r="W142" s="826">
        <f t="shared" si="96"/>
        <v>0</v>
      </c>
      <c r="X142" s="826">
        <f t="shared" si="97"/>
        <v>0</v>
      </c>
      <c r="Y142" s="826">
        <f t="shared" si="98"/>
        <v>0</v>
      </c>
      <c r="Z142" s="826">
        <f t="shared" si="99"/>
        <v>0</v>
      </c>
      <c r="AA142" s="826">
        <f t="shared" si="100"/>
        <v>0</v>
      </c>
      <c r="AB142" s="826">
        <f t="shared" si="101"/>
        <v>0</v>
      </c>
      <c r="AC142" s="826">
        <f t="shared" si="102"/>
        <v>0</v>
      </c>
      <c r="AD142" s="826">
        <f t="shared" si="103"/>
        <v>0</v>
      </c>
      <c r="AE142" s="826">
        <f t="shared" si="104"/>
        <v>0</v>
      </c>
      <c r="AF142" s="826">
        <f t="shared" si="105"/>
        <v>0</v>
      </c>
      <c r="AG142" s="826">
        <f t="shared" si="106"/>
        <v>0</v>
      </c>
      <c r="AH142" s="438">
        <f t="shared" si="81"/>
        <v>0</v>
      </c>
      <c r="AI142" s="3">
        <f>'t1'!M142</f>
        <v>0</v>
      </c>
      <c r="AO142" s="195"/>
      <c r="AP142" s="195"/>
      <c r="AQ142" s="195"/>
      <c r="AR142" s="196"/>
      <c r="AS142" s="196"/>
      <c r="AT142" s="196"/>
      <c r="AU142" s="196"/>
      <c r="AV142" s="196"/>
      <c r="AW142" s="196"/>
      <c r="AX142" s="196"/>
      <c r="AY142" s="196"/>
      <c r="AZ142" s="196"/>
      <c r="BA142" s="196"/>
      <c r="BB142" s="196"/>
      <c r="BC142" s="196"/>
      <c r="BD142" s="196"/>
      <c r="BE142" s="196"/>
      <c r="BF142" s="196"/>
      <c r="BG142" s="196"/>
      <c r="BH142" s="196"/>
      <c r="BI142" s="196"/>
      <c r="BJ142" s="196"/>
      <c r="BK142" s="196"/>
      <c r="BL142" s="196"/>
      <c r="BM142" s="196"/>
      <c r="BN142" s="196"/>
      <c r="BO142" s="196"/>
      <c r="BP142" s="196"/>
      <c r="BQ142" s="196"/>
      <c r="BR142" s="196"/>
      <c r="BS142" s="196"/>
      <c r="BT142" s="438">
        <f t="shared" si="82"/>
        <v>0</v>
      </c>
      <c r="BU142" s="3">
        <f>'t1'!AR142</f>
        <v>0</v>
      </c>
      <c r="CC142" s="1260" t="s">
        <v>474</v>
      </c>
    </row>
    <row r="143" spans="1:81" ht="13.5" customHeight="1" x14ac:dyDescent="0.2">
      <c r="A143" s="144" t="str">
        <f>'t1'!A143</f>
        <v>RUOLO SOCIOSANITARIO - ASSISTENTE SOCIALE</v>
      </c>
      <c r="B143" s="206" t="str">
        <f>'t1'!B143</f>
        <v>KPFASC</v>
      </c>
      <c r="C143" s="825">
        <f t="shared" si="84"/>
        <v>0</v>
      </c>
      <c r="D143" s="825">
        <f t="shared" si="85"/>
        <v>0</v>
      </c>
      <c r="E143" s="825">
        <f t="shared" si="86"/>
        <v>0</v>
      </c>
      <c r="F143" s="826">
        <f t="shared" si="87"/>
        <v>0</v>
      </c>
      <c r="G143" s="826">
        <f t="shared" si="88"/>
        <v>0</v>
      </c>
      <c r="H143" s="826">
        <f t="shared" si="89"/>
        <v>0</v>
      </c>
      <c r="I143" s="826">
        <f t="shared" si="90"/>
        <v>0</v>
      </c>
      <c r="J143" s="826">
        <f t="shared" si="91"/>
        <v>0</v>
      </c>
      <c r="K143" s="826">
        <f t="shared" si="92"/>
        <v>0</v>
      </c>
      <c r="L143" s="826">
        <f t="shared" si="93"/>
        <v>0</v>
      </c>
      <c r="M143" s="826">
        <f t="shared" si="94"/>
        <v>0</v>
      </c>
      <c r="N143" s="826">
        <f t="shared" si="95"/>
        <v>0</v>
      </c>
      <c r="O143" s="826">
        <f t="shared" si="83"/>
        <v>0</v>
      </c>
      <c r="P143" s="826">
        <f t="shared" si="74"/>
        <v>0</v>
      </c>
      <c r="Q143" s="826">
        <f t="shared" si="75"/>
        <v>0</v>
      </c>
      <c r="R143" s="826">
        <f t="shared" si="76"/>
        <v>0</v>
      </c>
      <c r="S143" s="826">
        <f t="shared" si="77"/>
        <v>0</v>
      </c>
      <c r="T143" s="826">
        <f t="shared" si="78"/>
        <v>0</v>
      </c>
      <c r="U143" s="826">
        <f t="shared" si="79"/>
        <v>0</v>
      </c>
      <c r="V143" s="826">
        <f t="shared" si="80"/>
        <v>0</v>
      </c>
      <c r="W143" s="826">
        <f t="shared" si="96"/>
        <v>0</v>
      </c>
      <c r="X143" s="826">
        <f t="shared" si="97"/>
        <v>0</v>
      </c>
      <c r="Y143" s="826">
        <f t="shared" si="98"/>
        <v>0</v>
      </c>
      <c r="Z143" s="826">
        <f t="shared" si="99"/>
        <v>0</v>
      </c>
      <c r="AA143" s="826">
        <f t="shared" si="100"/>
        <v>0</v>
      </c>
      <c r="AB143" s="826">
        <f t="shared" si="101"/>
        <v>0</v>
      </c>
      <c r="AC143" s="826">
        <f t="shared" si="102"/>
        <v>0</v>
      </c>
      <c r="AD143" s="826">
        <f t="shared" si="103"/>
        <v>0</v>
      </c>
      <c r="AE143" s="826">
        <f t="shared" si="104"/>
        <v>0</v>
      </c>
      <c r="AF143" s="826">
        <f t="shared" si="105"/>
        <v>0</v>
      </c>
      <c r="AG143" s="826">
        <f t="shared" si="106"/>
        <v>0</v>
      </c>
      <c r="AH143" s="438">
        <f t="shared" si="81"/>
        <v>0</v>
      </c>
      <c r="AI143" s="3">
        <f>'t1'!M143</f>
        <v>0</v>
      </c>
      <c r="AO143" s="195"/>
      <c r="AP143" s="195"/>
      <c r="AQ143" s="195"/>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c r="BM143" s="196"/>
      <c r="BN143" s="196"/>
      <c r="BO143" s="196"/>
      <c r="BP143" s="196"/>
      <c r="BQ143" s="196"/>
      <c r="BR143" s="196"/>
      <c r="BS143" s="196"/>
      <c r="BT143" s="438">
        <f t="shared" si="82"/>
        <v>0</v>
      </c>
      <c r="BU143" s="3">
        <f>'t1'!AR143</f>
        <v>0</v>
      </c>
      <c r="CC143" s="1260" t="s">
        <v>474</v>
      </c>
    </row>
    <row r="144" spans="1:81" ht="13.5" customHeight="1" x14ac:dyDescent="0.2">
      <c r="A144" s="144" t="str">
        <f>'t1'!A144</f>
        <v>RUOLO SOCIOSANITARIO - ASSISTENTE SOC. SENIOR AD ESAURIMENTO</v>
      </c>
      <c r="B144" s="206" t="str">
        <f>'t1'!B144</f>
        <v>KPFSCE</v>
      </c>
      <c r="C144" s="825">
        <f t="shared" si="84"/>
        <v>0</v>
      </c>
      <c r="D144" s="825">
        <f t="shared" si="85"/>
        <v>0</v>
      </c>
      <c r="E144" s="825">
        <f t="shared" si="86"/>
        <v>0</v>
      </c>
      <c r="F144" s="826">
        <f t="shared" si="87"/>
        <v>0</v>
      </c>
      <c r="G144" s="826">
        <f t="shared" si="88"/>
        <v>0</v>
      </c>
      <c r="H144" s="826">
        <f t="shared" si="89"/>
        <v>0</v>
      </c>
      <c r="I144" s="826">
        <f t="shared" si="90"/>
        <v>0</v>
      </c>
      <c r="J144" s="826">
        <f t="shared" si="91"/>
        <v>0</v>
      </c>
      <c r="K144" s="826">
        <f t="shared" si="92"/>
        <v>0</v>
      </c>
      <c r="L144" s="826">
        <f t="shared" si="93"/>
        <v>0</v>
      </c>
      <c r="M144" s="826">
        <f t="shared" si="94"/>
        <v>0</v>
      </c>
      <c r="N144" s="826">
        <f t="shared" si="95"/>
        <v>0</v>
      </c>
      <c r="O144" s="826">
        <f t="shared" si="83"/>
        <v>0</v>
      </c>
      <c r="P144" s="826">
        <f t="shared" si="74"/>
        <v>0</v>
      </c>
      <c r="Q144" s="826">
        <f t="shared" si="75"/>
        <v>0</v>
      </c>
      <c r="R144" s="826">
        <f t="shared" si="76"/>
        <v>0</v>
      </c>
      <c r="S144" s="826">
        <f t="shared" si="77"/>
        <v>0</v>
      </c>
      <c r="T144" s="826">
        <f t="shared" si="78"/>
        <v>0</v>
      </c>
      <c r="U144" s="826">
        <f t="shared" si="79"/>
        <v>0</v>
      </c>
      <c r="V144" s="826">
        <f t="shared" si="80"/>
        <v>0</v>
      </c>
      <c r="W144" s="826">
        <f t="shared" si="96"/>
        <v>0</v>
      </c>
      <c r="X144" s="826">
        <f t="shared" si="97"/>
        <v>0</v>
      </c>
      <c r="Y144" s="826">
        <f t="shared" si="98"/>
        <v>0</v>
      </c>
      <c r="Z144" s="826">
        <f t="shared" si="99"/>
        <v>0</v>
      </c>
      <c r="AA144" s="826">
        <f t="shared" si="100"/>
        <v>0</v>
      </c>
      <c r="AB144" s="826">
        <f t="shared" si="101"/>
        <v>0</v>
      </c>
      <c r="AC144" s="826">
        <f t="shared" si="102"/>
        <v>0</v>
      </c>
      <c r="AD144" s="826">
        <f t="shared" si="103"/>
        <v>0</v>
      </c>
      <c r="AE144" s="826">
        <f t="shared" si="104"/>
        <v>0</v>
      </c>
      <c r="AF144" s="826">
        <f t="shared" si="105"/>
        <v>0</v>
      </c>
      <c r="AG144" s="826">
        <f t="shared" si="106"/>
        <v>0</v>
      </c>
      <c r="AH144" s="438">
        <f t="shared" si="81"/>
        <v>0</v>
      </c>
      <c r="AI144" s="3">
        <f>'t1'!M144</f>
        <v>0</v>
      </c>
      <c r="AO144" s="195"/>
      <c r="AP144" s="195"/>
      <c r="AQ144" s="195"/>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196"/>
      <c r="BQ144" s="196"/>
      <c r="BR144" s="196"/>
      <c r="BS144" s="196"/>
      <c r="BT144" s="438">
        <f t="shared" si="82"/>
        <v>0</v>
      </c>
      <c r="BU144" s="3">
        <f>'t1'!AR144</f>
        <v>0</v>
      </c>
      <c r="CC144" s="1260" t="s">
        <v>474</v>
      </c>
    </row>
    <row r="145" spans="1:81" ht="13.5" customHeight="1" x14ac:dyDescent="0.2">
      <c r="A145" s="144" t="str">
        <f>'t1'!A145</f>
        <v>RUOLO PROFESSIONALE - SPECIALISTA DELLA COMUNIC. ISTIT.</v>
      </c>
      <c r="B145" s="206" t="str">
        <f>'t1'!B145</f>
        <v>PPF871</v>
      </c>
      <c r="C145" s="825">
        <f t="shared" si="84"/>
        <v>0</v>
      </c>
      <c r="D145" s="825">
        <f t="shared" si="85"/>
        <v>0</v>
      </c>
      <c r="E145" s="825">
        <f t="shared" si="86"/>
        <v>0</v>
      </c>
      <c r="F145" s="826">
        <f t="shared" si="87"/>
        <v>0</v>
      </c>
      <c r="G145" s="826">
        <f t="shared" si="88"/>
        <v>0</v>
      </c>
      <c r="H145" s="826">
        <f t="shared" si="89"/>
        <v>0</v>
      </c>
      <c r="I145" s="826">
        <f t="shared" si="90"/>
        <v>0</v>
      </c>
      <c r="J145" s="826">
        <f t="shared" si="91"/>
        <v>0</v>
      </c>
      <c r="K145" s="826">
        <f t="shared" si="92"/>
        <v>0</v>
      </c>
      <c r="L145" s="826">
        <f t="shared" si="93"/>
        <v>0</v>
      </c>
      <c r="M145" s="826">
        <f t="shared" si="94"/>
        <v>0</v>
      </c>
      <c r="N145" s="826">
        <f t="shared" si="95"/>
        <v>0</v>
      </c>
      <c r="O145" s="826">
        <f t="shared" si="83"/>
        <v>0</v>
      </c>
      <c r="P145" s="826">
        <f t="shared" si="74"/>
        <v>0</v>
      </c>
      <c r="Q145" s="826">
        <f t="shared" si="75"/>
        <v>0</v>
      </c>
      <c r="R145" s="826">
        <f t="shared" si="76"/>
        <v>0</v>
      </c>
      <c r="S145" s="826">
        <f t="shared" si="77"/>
        <v>0</v>
      </c>
      <c r="T145" s="826">
        <f t="shared" si="78"/>
        <v>0</v>
      </c>
      <c r="U145" s="826">
        <f t="shared" si="79"/>
        <v>0</v>
      </c>
      <c r="V145" s="826">
        <f t="shared" si="80"/>
        <v>0</v>
      </c>
      <c r="W145" s="826">
        <f t="shared" si="96"/>
        <v>0</v>
      </c>
      <c r="X145" s="826">
        <f t="shared" si="97"/>
        <v>0</v>
      </c>
      <c r="Y145" s="826">
        <f t="shared" si="98"/>
        <v>0</v>
      </c>
      <c r="Z145" s="826">
        <f t="shared" si="99"/>
        <v>0</v>
      </c>
      <c r="AA145" s="826">
        <f t="shared" si="100"/>
        <v>0</v>
      </c>
      <c r="AB145" s="826">
        <f t="shared" si="101"/>
        <v>0</v>
      </c>
      <c r="AC145" s="826">
        <f t="shared" si="102"/>
        <v>0</v>
      </c>
      <c r="AD145" s="826">
        <f t="shared" si="103"/>
        <v>0</v>
      </c>
      <c r="AE145" s="826">
        <f t="shared" si="104"/>
        <v>0</v>
      </c>
      <c r="AF145" s="826">
        <f t="shared" si="105"/>
        <v>0</v>
      </c>
      <c r="AG145" s="826">
        <f t="shared" si="106"/>
        <v>0</v>
      </c>
      <c r="AH145" s="438">
        <f t="shared" si="81"/>
        <v>0</v>
      </c>
      <c r="AI145" s="3">
        <f>'t1'!M145</f>
        <v>0</v>
      </c>
      <c r="AO145" s="195"/>
      <c r="AP145" s="195"/>
      <c r="AQ145" s="195"/>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196"/>
      <c r="BQ145" s="196"/>
      <c r="BR145" s="196"/>
      <c r="BS145" s="196"/>
      <c r="BT145" s="438">
        <f t="shared" si="82"/>
        <v>0</v>
      </c>
      <c r="BU145" s="3">
        <f>'t1'!AR145</f>
        <v>0</v>
      </c>
      <c r="CC145" s="1260" t="s">
        <v>474</v>
      </c>
    </row>
    <row r="146" spans="1:81" ht="13.5" customHeight="1" x14ac:dyDescent="0.2">
      <c r="A146" s="144" t="str">
        <f>'t1'!A146</f>
        <v>RUOLO PROFESSIONALE - SPECIALISTA RAPPORTI CON I MEDIA</v>
      </c>
      <c r="B146" s="206" t="str">
        <f>'t1'!B146</f>
        <v>PPF872</v>
      </c>
      <c r="C146" s="825">
        <f t="shared" si="84"/>
        <v>0</v>
      </c>
      <c r="D146" s="825">
        <f t="shared" si="85"/>
        <v>0</v>
      </c>
      <c r="E146" s="825">
        <f t="shared" si="86"/>
        <v>0</v>
      </c>
      <c r="F146" s="826">
        <f t="shared" si="87"/>
        <v>0</v>
      </c>
      <c r="G146" s="826">
        <f t="shared" si="88"/>
        <v>0</v>
      </c>
      <c r="H146" s="826">
        <f t="shared" si="89"/>
        <v>0</v>
      </c>
      <c r="I146" s="826">
        <f t="shared" si="90"/>
        <v>0</v>
      </c>
      <c r="J146" s="826">
        <f t="shared" si="91"/>
        <v>0</v>
      </c>
      <c r="K146" s="826">
        <f t="shared" si="92"/>
        <v>0</v>
      </c>
      <c r="L146" s="826">
        <f t="shared" si="93"/>
        <v>0</v>
      </c>
      <c r="M146" s="826">
        <f t="shared" si="94"/>
        <v>0</v>
      </c>
      <c r="N146" s="826">
        <f t="shared" si="95"/>
        <v>0</v>
      </c>
      <c r="O146" s="826">
        <f t="shared" si="83"/>
        <v>0</v>
      </c>
      <c r="P146" s="826">
        <f t="shared" si="74"/>
        <v>0</v>
      </c>
      <c r="Q146" s="826">
        <f t="shared" si="75"/>
        <v>0</v>
      </c>
      <c r="R146" s="826">
        <f t="shared" si="76"/>
        <v>0</v>
      </c>
      <c r="S146" s="826">
        <f t="shared" si="77"/>
        <v>0</v>
      </c>
      <c r="T146" s="826">
        <f t="shared" si="78"/>
        <v>0</v>
      </c>
      <c r="U146" s="826">
        <f t="shared" si="79"/>
        <v>0</v>
      </c>
      <c r="V146" s="826">
        <f t="shared" si="80"/>
        <v>0</v>
      </c>
      <c r="W146" s="826">
        <f t="shared" si="96"/>
        <v>0</v>
      </c>
      <c r="X146" s="826">
        <f t="shared" si="97"/>
        <v>0</v>
      </c>
      <c r="Y146" s="826">
        <f t="shared" si="98"/>
        <v>0</v>
      </c>
      <c r="Z146" s="826">
        <f t="shared" si="99"/>
        <v>0</v>
      </c>
      <c r="AA146" s="826">
        <f t="shared" si="100"/>
        <v>0</v>
      </c>
      <c r="AB146" s="826">
        <f t="shared" si="101"/>
        <v>0</v>
      </c>
      <c r="AC146" s="826">
        <f t="shared" si="102"/>
        <v>0</v>
      </c>
      <c r="AD146" s="826">
        <f t="shared" si="103"/>
        <v>0</v>
      </c>
      <c r="AE146" s="826">
        <f t="shared" si="104"/>
        <v>0</v>
      </c>
      <c r="AF146" s="826">
        <f t="shared" si="105"/>
        <v>0</v>
      </c>
      <c r="AG146" s="826">
        <f t="shared" si="106"/>
        <v>0</v>
      </c>
      <c r="AH146" s="438">
        <f t="shared" si="81"/>
        <v>0</v>
      </c>
      <c r="AI146" s="3">
        <f>'t1'!M146</f>
        <v>0</v>
      </c>
      <c r="AO146" s="195"/>
      <c r="AP146" s="195"/>
      <c r="AQ146" s="195"/>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196"/>
      <c r="BQ146" s="196"/>
      <c r="BR146" s="196"/>
      <c r="BS146" s="196"/>
      <c r="BT146" s="438">
        <f t="shared" si="82"/>
        <v>0</v>
      </c>
      <c r="BU146" s="3">
        <f>'t1'!AR146</f>
        <v>0</v>
      </c>
      <c r="CC146" s="1260" t="s">
        <v>474</v>
      </c>
    </row>
    <row r="147" spans="1:81" ht="13.5" customHeight="1" x14ac:dyDescent="0.2">
      <c r="A147" s="144" t="str">
        <f>'t1'!A147</f>
        <v>RUOLO PROFESSIONALE - ASSISTENTE RELIGIOSO</v>
      </c>
      <c r="B147" s="206" t="str">
        <f>'t1'!B147</f>
        <v>PPF006</v>
      </c>
      <c r="C147" s="825">
        <f t="shared" si="84"/>
        <v>0</v>
      </c>
      <c r="D147" s="825">
        <f t="shared" si="85"/>
        <v>0</v>
      </c>
      <c r="E147" s="825">
        <f t="shared" si="86"/>
        <v>0</v>
      </c>
      <c r="F147" s="826">
        <f t="shared" si="87"/>
        <v>0</v>
      </c>
      <c r="G147" s="826">
        <f t="shared" si="88"/>
        <v>0</v>
      </c>
      <c r="H147" s="826">
        <f t="shared" si="89"/>
        <v>0</v>
      </c>
      <c r="I147" s="826">
        <f t="shared" si="90"/>
        <v>0</v>
      </c>
      <c r="J147" s="826">
        <f t="shared" si="91"/>
        <v>0</v>
      </c>
      <c r="K147" s="826">
        <f t="shared" si="92"/>
        <v>0</v>
      </c>
      <c r="L147" s="826">
        <f t="shared" si="93"/>
        <v>0</v>
      </c>
      <c r="M147" s="826">
        <f t="shared" si="94"/>
        <v>0</v>
      </c>
      <c r="N147" s="826">
        <f t="shared" si="95"/>
        <v>0</v>
      </c>
      <c r="O147" s="826">
        <f t="shared" si="83"/>
        <v>0</v>
      </c>
      <c r="P147" s="826">
        <f t="shared" si="74"/>
        <v>0</v>
      </c>
      <c r="Q147" s="826">
        <f t="shared" si="75"/>
        <v>0</v>
      </c>
      <c r="R147" s="826">
        <f t="shared" si="76"/>
        <v>0</v>
      </c>
      <c r="S147" s="826">
        <f t="shared" si="77"/>
        <v>0</v>
      </c>
      <c r="T147" s="826">
        <f t="shared" si="78"/>
        <v>0</v>
      </c>
      <c r="U147" s="826">
        <f t="shared" si="79"/>
        <v>0</v>
      </c>
      <c r="V147" s="826">
        <f t="shared" si="80"/>
        <v>0</v>
      </c>
      <c r="W147" s="826">
        <f t="shared" si="96"/>
        <v>0</v>
      </c>
      <c r="X147" s="826">
        <f t="shared" si="97"/>
        <v>0</v>
      </c>
      <c r="Y147" s="826">
        <f t="shared" si="98"/>
        <v>0</v>
      </c>
      <c r="Z147" s="826">
        <f t="shared" si="99"/>
        <v>0</v>
      </c>
      <c r="AA147" s="826">
        <f t="shared" si="100"/>
        <v>0</v>
      </c>
      <c r="AB147" s="826">
        <f t="shared" si="101"/>
        <v>0</v>
      </c>
      <c r="AC147" s="826">
        <f t="shared" si="102"/>
        <v>0</v>
      </c>
      <c r="AD147" s="826">
        <f t="shared" si="103"/>
        <v>0</v>
      </c>
      <c r="AE147" s="826">
        <f t="shared" si="104"/>
        <v>0</v>
      </c>
      <c r="AF147" s="826">
        <f t="shared" si="105"/>
        <v>0</v>
      </c>
      <c r="AG147" s="826">
        <f t="shared" si="106"/>
        <v>0</v>
      </c>
      <c r="AH147" s="438">
        <f t="shared" si="81"/>
        <v>0</v>
      </c>
      <c r="AI147" s="3">
        <f>'t1'!M147</f>
        <v>0</v>
      </c>
      <c r="AO147" s="195"/>
      <c r="AP147" s="195"/>
      <c r="AQ147" s="195"/>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6"/>
      <c r="BT147" s="438">
        <f t="shared" si="82"/>
        <v>0</v>
      </c>
      <c r="BU147" s="3">
        <f>'t1'!AR147</f>
        <v>0</v>
      </c>
      <c r="CC147" s="1260" t="s">
        <v>474</v>
      </c>
    </row>
    <row r="148" spans="1:81" ht="13.5" customHeight="1" x14ac:dyDescent="0.2">
      <c r="A148" s="144" t="str">
        <f>'t1'!A148</f>
        <v>RUOLO TECNICO - COLLABORATORE TECNICO PROFESSIONALE</v>
      </c>
      <c r="B148" s="206" t="str">
        <f>'t1'!B148</f>
        <v>TPF026</v>
      </c>
      <c r="C148" s="825">
        <f t="shared" si="84"/>
        <v>0</v>
      </c>
      <c r="D148" s="825">
        <f t="shared" si="85"/>
        <v>0</v>
      </c>
      <c r="E148" s="825">
        <f t="shared" si="86"/>
        <v>0</v>
      </c>
      <c r="F148" s="826">
        <f t="shared" si="87"/>
        <v>0</v>
      </c>
      <c r="G148" s="826">
        <f t="shared" si="88"/>
        <v>0</v>
      </c>
      <c r="H148" s="826">
        <f t="shared" si="89"/>
        <v>0</v>
      </c>
      <c r="I148" s="826">
        <f t="shared" si="90"/>
        <v>0</v>
      </c>
      <c r="J148" s="826">
        <f t="shared" si="91"/>
        <v>0</v>
      </c>
      <c r="K148" s="826">
        <f t="shared" si="92"/>
        <v>0</v>
      </c>
      <c r="L148" s="826">
        <f t="shared" si="93"/>
        <v>0</v>
      </c>
      <c r="M148" s="826">
        <f t="shared" si="94"/>
        <v>0</v>
      </c>
      <c r="N148" s="826">
        <f t="shared" si="95"/>
        <v>0</v>
      </c>
      <c r="O148" s="826">
        <f t="shared" si="83"/>
        <v>0</v>
      </c>
      <c r="P148" s="826">
        <f t="shared" si="74"/>
        <v>0</v>
      </c>
      <c r="Q148" s="826">
        <f t="shared" si="75"/>
        <v>0</v>
      </c>
      <c r="R148" s="826">
        <f t="shared" si="76"/>
        <v>0</v>
      </c>
      <c r="S148" s="826">
        <f t="shared" si="77"/>
        <v>0</v>
      </c>
      <c r="T148" s="826">
        <f t="shared" si="78"/>
        <v>0</v>
      </c>
      <c r="U148" s="826">
        <f t="shared" si="79"/>
        <v>0</v>
      </c>
      <c r="V148" s="826">
        <f t="shared" si="80"/>
        <v>0</v>
      </c>
      <c r="W148" s="826">
        <f t="shared" si="96"/>
        <v>0</v>
      </c>
      <c r="X148" s="826">
        <f t="shared" si="97"/>
        <v>0</v>
      </c>
      <c r="Y148" s="826">
        <f t="shared" si="98"/>
        <v>0</v>
      </c>
      <c r="Z148" s="826">
        <f t="shared" si="99"/>
        <v>0</v>
      </c>
      <c r="AA148" s="826">
        <f t="shared" si="100"/>
        <v>0</v>
      </c>
      <c r="AB148" s="826">
        <f t="shared" si="101"/>
        <v>0</v>
      </c>
      <c r="AC148" s="826">
        <f t="shared" si="102"/>
        <v>0</v>
      </c>
      <c r="AD148" s="826">
        <f t="shared" si="103"/>
        <v>0</v>
      </c>
      <c r="AE148" s="826">
        <f t="shared" si="104"/>
        <v>0</v>
      </c>
      <c r="AF148" s="826">
        <f t="shared" si="105"/>
        <v>0</v>
      </c>
      <c r="AG148" s="826">
        <f t="shared" si="106"/>
        <v>0</v>
      </c>
      <c r="AH148" s="438">
        <f t="shared" si="81"/>
        <v>0</v>
      </c>
      <c r="AI148" s="3">
        <f>'t1'!M148</f>
        <v>0</v>
      </c>
      <c r="AO148" s="195"/>
      <c r="AP148" s="195"/>
      <c r="AQ148" s="195"/>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196"/>
      <c r="BQ148" s="196"/>
      <c r="BR148" s="196"/>
      <c r="BS148" s="196"/>
      <c r="BT148" s="438">
        <f t="shared" si="82"/>
        <v>0</v>
      </c>
      <c r="BU148" s="3">
        <f>'t1'!AR148</f>
        <v>0</v>
      </c>
      <c r="CC148" s="1260" t="s">
        <v>474</v>
      </c>
    </row>
    <row r="149" spans="1:81" ht="13.5" customHeight="1" x14ac:dyDescent="0.2">
      <c r="A149" s="144" t="str">
        <f>'t1'!A149</f>
        <v>RUOLO TECNICO - COLLAB. TECNICO PROF. SENIOR AD ESAURIMENTO</v>
      </c>
      <c r="B149" s="206" t="str">
        <f>'t1'!B149</f>
        <v>TPFCTS</v>
      </c>
      <c r="C149" s="825">
        <f t="shared" si="84"/>
        <v>0</v>
      </c>
      <c r="D149" s="825">
        <f t="shared" si="85"/>
        <v>0</v>
      </c>
      <c r="E149" s="825">
        <f t="shared" si="86"/>
        <v>0</v>
      </c>
      <c r="F149" s="826">
        <f t="shared" si="87"/>
        <v>0</v>
      </c>
      <c r="G149" s="826">
        <f t="shared" si="88"/>
        <v>0</v>
      </c>
      <c r="H149" s="826">
        <f t="shared" si="89"/>
        <v>0</v>
      </c>
      <c r="I149" s="826">
        <f t="shared" si="90"/>
        <v>0</v>
      </c>
      <c r="J149" s="826">
        <f t="shared" si="91"/>
        <v>0</v>
      </c>
      <c r="K149" s="826">
        <f t="shared" si="92"/>
        <v>0</v>
      </c>
      <c r="L149" s="826">
        <f t="shared" si="93"/>
        <v>0</v>
      </c>
      <c r="M149" s="826">
        <f t="shared" si="94"/>
        <v>0</v>
      </c>
      <c r="N149" s="826">
        <f t="shared" si="95"/>
        <v>0</v>
      </c>
      <c r="O149" s="826">
        <f t="shared" si="83"/>
        <v>0</v>
      </c>
      <c r="P149" s="826">
        <f t="shared" si="74"/>
        <v>0</v>
      </c>
      <c r="Q149" s="826">
        <f t="shared" si="75"/>
        <v>0</v>
      </c>
      <c r="R149" s="826">
        <f t="shared" si="76"/>
        <v>0</v>
      </c>
      <c r="S149" s="826">
        <f t="shared" si="77"/>
        <v>0</v>
      </c>
      <c r="T149" s="826">
        <f t="shared" si="78"/>
        <v>0</v>
      </c>
      <c r="U149" s="826">
        <f t="shared" si="79"/>
        <v>0</v>
      </c>
      <c r="V149" s="826">
        <f t="shared" si="80"/>
        <v>0</v>
      </c>
      <c r="W149" s="826">
        <f t="shared" si="96"/>
        <v>0</v>
      </c>
      <c r="X149" s="826">
        <f t="shared" si="97"/>
        <v>0</v>
      </c>
      <c r="Y149" s="826">
        <f t="shared" si="98"/>
        <v>0</v>
      </c>
      <c r="Z149" s="826">
        <f t="shared" si="99"/>
        <v>0</v>
      </c>
      <c r="AA149" s="826">
        <f t="shared" si="100"/>
        <v>0</v>
      </c>
      <c r="AB149" s="826">
        <f t="shared" si="101"/>
        <v>0</v>
      </c>
      <c r="AC149" s="826">
        <f t="shared" si="102"/>
        <v>0</v>
      </c>
      <c r="AD149" s="826">
        <f t="shared" si="103"/>
        <v>0</v>
      </c>
      <c r="AE149" s="826">
        <f t="shared" si="104"/>
        <v>0</v>
      </c>
      <c r="AF149" s="826">
        <f t="shared" si="105"/>
        <v>0</v>
      </c>
      <c r="AG149" s="826">
        <f t="shared" si="106"/>
        <v>0</v>
      </c>
      <c r="AH149" s="438">
        <f t="shared" si="81"/>
        <v>0</v>
      </c>
      <c r="AI149" s="3">
        <f>'t1'!M149</f>
        <v>0</v>
      </c>
      <c r="AO149" s="195"/>
      <c r="AP149" s="195"/>
      <c r="AQ149" s="195"/>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c r="BM149" s="196"/>
      <c r="BN149" s="196"/>
      <c r="BO149" s="196"/>
      <c r="BP149" s="196"/>
      <c r="BQ149" s="196"/>
      <c r="BR149" s="196"/>
      <c r="BS149" s="196"/>
      <c r="BT149" s="438">
        <f t="shared" si="82"/>
        <v>0</v>
      </c>
      <c r="BU149" s="3">
        <f>'t1'!AR149</f>
        <v>0</v>
      </c>
      <c r="CC149" s="1260" t="s">
        <v>474</v>
      </c>
    </row>
    <row r="150" spans="1:81" ht="13.5" customHeight="1" x14ac:dyDescent="0.2">
      <c r="A150" s="144" t="str">
        <f>'t1'!A150</f>
        <v>RUOLO AMMINISTRATIVO - COLLAB. AMMINISTRATIVO PROFESS.</v>
      </c>
      <c r="B150" s="206" t="str">
        <f>'t1'!B150</f>
        <v>APF028</v>
      </c>
      <c r="C150" s="825">
        <f t="shared" si="84"/>
        <v>0</v>
      </c>
      <c r="D150" s="825">
        <f t="shared" si="85"/>
        <v>0</v>
      </c>
      <c r="E150" s="825">
        <f t="shared" si="86"/>
        <v>0</v>
      </c>
      <c r="F150" s="826">
        <f t="shared" si="87"/>
        <v>0</v>
      </c>
      <c r="G150" s="826">
        <f t="shared" si="88"/>
        <v>0</v>
      </c>
      <c r="H150" s="826">
        <f t="shared" si="89"/>
        <v>0</v>
      </c>
      <c r="I150" s="826">
        <f t="shared" si="90"/>
        <v>0</v>
      </c>
      <c r="J150" s="826">
        <f t="shared" si="91"/>
        <v>0</v>
      </c>
      <c r="K150" s="826">
        <f t="shared" si="92"/>
        <v>0</v>
      </c>
      <c r="L150" s="826">
        <f t="shared" si="93"/>
        <v>0</v>
      </c>
      <c r="M150" s="826">
        <f t="shared" si="94"/>
        <v>0</v>
      </c>
      <c r="N150" s="826">
        <f t="shared" si="95"/>
        <v>0</v>
      </c>
      <c r="O150" s="826">
        <f t="shared" si="83"/>
        <v>0</v>
      </c>
      <c r="P150" s="826">
        <f t="shared" si="74"/>
        <v>0</v>
      </c>
      <c r="Q150" s="826">
        <f t="shared" si="75"/>
        <v>0</v>
      </c>
      <c r="R150" s="826">
        <f t="shared" si="76"/>
        <v>0</v>
      </c>
      <c r="S150" s="826">
        <f t="shared" si="77"/>
        <v>0</v>
      </c>
      <c r="T150" s="826">
        <f t="shared" si="78"/>
        <v>0</v>
      </c>
      <c r="U150" s="826">
        <f t="shared" si="79"/>
        <v>0</v>
      </c>
      <c r="V150" s="826">
        <f t="shared" si="80"/>
        <v>0</v>
      </c>
      <c r="W150" s="826">
        <f t="shared" si="96"/>
        <v>0</v>
      </c>
      <c r="X150" s="826">
        <f t="shared" si="97"/>
        <v>0</v>
      </c>
      <c r="Y150" s="826">
        <f t="shared" si="98"/>
        <v>0</v>
      </c>
      <c r="Z150" s="826">
        <f t="shared" si="99"/>
        <v>0</v>
      </c>
      <c r="AA150" s="826">
        <f t="shared" si="100"/>
        <v>0</v>
      </c>
      <c r="AB150" s="826">
        <f t="shared" si="101"/>
        <v>0</v>
      </c>
      <c r="AC150" s="826">
        <f t="shared" si="102"/>
        <v>0</v>
      </c>
      <c r="AD150" s="826">
        <f t="shared" si="103"/>
        <v>0</v>
      </c>
      <c r="AE150" s="826">
        <f t="shared" si="104"/>
        <v>0</v>
      </c>
      <c r="AF150" s="826">
        <f t="shared" si="105"/>
        <v>0</v>
      </c>
      <c r="AG150" s="826">
        <f t="shared" si="106"/>
        <v>0</v>
      </c>
      <c r="AH150" s="438">
        <f t="shared" si="81"/>
        <v>0</v>
      </c>
      <c r="AI150" s="3">
        <f>'t1'!M150</f>
        <v>0</v>
      </c>
      <c r="AO150" s="195"/>
      <c r="AP150" s="195"/>
      <c r="AQ150" s="195"/>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c r="BM150" s="196"/>
      <c r="BN150" s="196"/>
      <c r="BO150" s="196"/>
      <c r="BP150" s="196"/>
      <c r="BQ150" s="196"/>
      <c r="BR150" s="196"/>
      <c r="BS150" s="196"/>
      <c r="BT150" s="438">
        <f t="shared" si="82"/>
        <v>0</v>
      </c>
      <c r="BU150" s="3">
        <f>'t1'!AR150</f>
        <v>0</v>
      </c>
      <c r="CC150" s="1260" t="s">
        <v>474</v>
      </c>
    </row>
    <row r="151" spans="1:81" ht="13.5" customHeight="1" x14ac:dyDescent="0.2">
      <c r="A151" s="144" t="str">
        <f>'t1'!A151</f>
        <v>RUOLO AMM.VO - COLLAB. AMM.VO PROFESS. SENIOR AD ESAURIMENTO</v>
      </c>
      <c r="B151" s="206" t="str">
        <f>'t1'!B151</f>
        <v>APFCAS</v>
      </c>
      <c r="C151" s="825">
        <f t="shared" si="84"/>
        <v>0</v>
      </c>
      <c r="D151" s="825">
        <f t="shared" si="85"/>
        <v>0</v>
      </c>
      <c r="E151" s="825">
        <f t="shared" si="86"/>
        <v>0</v>
      </c>
      <c r="F151" s="826">
        <f t="shared" si="87"/>
        <v>0</v>
      </c>
      <c r="G151" s="826">
        <f t="shared" si="88"/>
        <v>0</v>
      </c>
      <c r="H151" s="826">
        <f t="shared" si="89"/>
        <v>0</v>
      </c>
      <c r="I151" s="826">
        <f t="shared" si="90"/>
        <v>0</v>
      </c>
      <c r="J151" s="826">
        <f t="shared" si="91"/>
        <v>0</v>
      </c>
      <c r="K151" s="826">
        <f t="shared" si="92"/>
        <v>0</v>
      </c>
      <c r="L151" s="826">
        <f t="shared" si="93"/>
        <v>0</v>
      </c>
      <c r="M151" s="826">
        <f t="shared" si="94"/>
        <v>0</v>
      </c>
      <c r="N151" s="826">
        <f t="shared" si="95"/>
        <v>0</v>
      </c>
      <c r="O151" s="826">
        <f t="shared" si="83"/>
        <v>0</v>
      </c>
      <c r="P151" s="826">
        <f t="shared" si="74"/>
        <v>0</v>
      </c>
      <c r="Q151" s="826">
        <f t="shared" si="75"/>
        <v>0</v>
      </c>
      <c r="R151" s="826">
        <f t="shared" si="76"/>
        <v>0</v>
      </c>
      <c r="S151" s="826">
        <f t="shared" si="77"/>
        <v>0</v>
      </c>
      <c r="T151" s="826">
        <f t="shared" si="78"/>
        <v>0</v>
      </c>
      <c r="U151" s="826">
        <f t="shared" si="79"/>
        <v>0</v>
      </c>
      <c r="V151" s="826">
        <f t="shared" si="80"/>
        <v>0</v>
      </c>
      <c r="W151" s="826">
        <f t="shared" si="96"/>
        <v>0</v>
      </c>
      <c r="X151" s="826">
        <f t="shared" si="97"/>
        <v>0</v>
      </c>
      <c r="Y151" s="826">
        <f t="shared" si="98"/>
        <v>0</v>
      </c>
      <c r="Z151" s="826">
        <f t="shared" si="99"/>
        <v>0</v>
      </c>
      <c r="AA151" s="826">
        <f t="shared" si="100"/>
        <v>0</v>
      </c>
      <c r="AB151" s="826">
        <f t="shared" si="101"/>
        <v>0</v>
      </c>
      <c r="AC151" s="826">
        <f t="shared" si="102"/>
        <v>0</v>
      </c>
      <c r="AD151" s="826">
        <f t="shared" si="103"/>
        <v>0</v>
      </c>
      <c r="AE151" s="826">
        <f t="shared" si="104"/>
        <v>0</v>
      </c>
      <c r="AF151" s="826">
        <f t="shared" si="105"/>
        <v>0</v>
      </c>
      <c r="AG151" s="826">
        <f t="shared" si="106"/>
        <v>0</v>
      </c>
      <c r="AH151" s="438">
        <f t="shared" si="81"/>
        <v>0</v>
      </c>
      <c r="AI151" s="3">
        <f>'t1'!M151</f>
        <v>0</v>
      </c>
      <c r="AO151" s="195"/>
      <c r="AP151" s="195"/>
      <c r="AQ151" s="195"/>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6"/>
      <c r="BT151" s="438">
        <f t="shared" si="82"/>
        <v>0</v>
      </c>
      <c r="BU151" s="3">
        <f>'t1'!AR151</f>
        <v>0</v>
      </c>
      <c r="CC151" s="1260" t="s">
        <v>474</v>
      </c>
    </row>
    <row r="152" spans="1:81" ht="13.5" customHeight="1" x14ac:dyDescent="0.2">
      <c r="A152" s="144" t="str">
        <f>'t1'!A152</f>
        <v>RUOLO SANITARIO - PROFILI AREA ASSITENTI AD ESAURIMENTO</v>
      </c>
      <c r="B152" s="206" t="str">
        <f>'t1'!B152</f>
        <v>SAT162</v>
      </c>
      <c r="C152" s="825">
        <f t="shared" si="84"/>
        <v>0</v>
      </c>
      <c r="D152" s="825">
        <f t="shared" si="85"/>
        <v>0</v>
      </c>
      <c r="E152" s="825">
        <f t="shared" si="86"/>
        <v>0</v>
      </c>
      <c r="F152" s="826">
        <f t="shared" si="87"/>
        <v>0</v>
      </c>
      <c r="G152" s="826">
        <f t="shared" si="88"/>
        <v>0</v>
      </c>
      <c r="H152" s="826">
        <f t="shared" si="89"/>
        <v>0</v>
      </c>
      <c r="I152" s="826">
        <f t="shared" si="90"/>
        <v>0</v>
      </c>
      <c r="J152" s="826">
        <f t="shared" si="91"/>
        <v>0</v>
      </c>
      <c r="K152" s="826">
        <f t="shared" si="92"/>
        <v>0</v>
      </c>
      <c r="L152" s="826">
        <f t="shared" si="93"/>
        <v>0</v>
      </c>
      <c r="M152" s="826">
        <f t="shared" si="94"/>
        <v>0</v>
      </c>
      <c r="N152" s="826">
        <f t="shared" si="95"/>
        <v>0</v>
      </c>
      <c r="O152" s="826">
        <f t="shared" si="83"/>
        <v>0</v>
      </c>
      <c r="P152" s="826">
        <f t="shared" si="74"/>
        <v>0</v>
      </c>
      <c r="Q152" s="826">
        <f t="shared" si="75"/>
        <v>0</v>
      </c>
      <c r="R152" s="826">
        <f t="shared" si="76"/>
        <v>0</v>
      </c>
      <c r="S152" s="826">
        <f t="shared" si="77"/>
        <v>0</v>
      </c>
      <c r="T152" s="826">
        <f t="shared" si="78"/>
        <v>0</v>
      </c>
      <c r="U152" s="826">
        <f t="shared" si="79"/>
        <v>0</v>
      </c>
      <c r="V152" s="826">
        <f t="shared" si="80"/>
        <v>0</v>
      </c>
      <c r="W152" s="826">
        <f t="shared" si="96"/>
        <v>0</v>
      </c>
      <c r="X152" s="826">
        <f t="shared" si="97"/>
        <v>0</v>
      </c>
      <c r="Y152" s="826">
        <f t="shared" si="98"/>
        <v>0</v>
      </c>
      <c r="Z152" s="826">
        <f t="shared" si="99"/>
        <v>0</v>
      </c>
      <c r="AA152" s="826">
        <f t="shared" si="100"/>
        <v>0</v>
      </c>
      <c r="AB152" s="826">
        <f t="shared" si="101"/>
        <v>0</v>
      </c>
      <c r="AC152" s="826">
        <f t="shared" si="102"/>
        <v>0</v>
      </c>
      <c r="AD152" s="826">
        <f t="shared" si="103"/>
        <v>0</v>
      </c>
      <c r="AE152" s="826">
        <f t="shared" si="104"/>
        <v>0</v>
      </c>
      <c r="AF152" s="826">
        <f t="shared" si="105"/>
        <v>0</v>
      </c>
      <c r="AG152" s="826">
        <f t="shared" si="106"/>
        <v>0</v>
      </c>
      <c r="AH152" s="438">
        <f t="shared" si="81"/>
        <v>0</v>
      </c>
      <c r="AI152" s="3">
        <f>'t1'!M152</f>
        <v>0</v>
      </c>
      <c r="AO152" s="195"/>
      <c r="AP152" s="195"/>
      <c r="AQ152" s="195"/>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c r="BM152" s="196"/>
      <c r="BN152" s="196"/>
      <c r="BO152" s="196"/>
      <c r="BP152" s="196"/>
      <c r="BQ152" s="196"/>
      <c r="BR152" s="196"/>
      <c r="BS152" s="196"/>
      <c r="BT152" s="438">
        <f t="shared" si="82"/>
        <v>0</v>
      </c>
      <c r="BU152" s="3">
        <f>'t1'!AR152</f>
        <v>0</v>
      </c>
      <c r="CC152" s="1260" t="s">
        <v>474</v>
      </c>
    </row>
    <row r="153" spans="1:81" ht="13.5" customHeight="1" x14ac:dyDescent="0.2">
      <c r="A153" s="144" t="str">
        <f>'t1'!A153</f>
        <v>RUOLO SOCIOSANITARIO - OPERATORE SOCIOSANITARIO SENIOR</v>
      </c>
      <c r="B153" s="206" t="str">
        <f>'t1'!B153</f>
        <v>KAT660</v>
      </c>
      <c r="C153" s="825">
        <f t="shared" si="84"/>
        <v>0</v>
      </c>
      <c r="D153" s="825">
        <f t="shared" si="85"/>
        <v>0</v>
      </c>
      <c r="E153" s="825">
        <f t="shared" si="86"/>
        <v>0</v>
      </c>
      <c r="F153" s="826">
        <f t="shared" si="87"/>
        <v>0</v>
      </c>
      <c r="G153" s="826">
        <f t="shared" si="88"/>
        <v>0</v>
      </c>
      <c r="H153" s="826">
        <f t="shared" si="89"/>
        <v>0</v>
      </c>
      <c r="I153" s="826">
        <f t="shared" si="90"/>
        <v>0</v>
      </c>
      <c r="J153" s="826">
        <f t="shared" si="91"/>
        <v>0</v>
      </c>
      <c r="K153" s="826">
        <f t="shared" si="92"/>
        <v>0</v>
      </c>
      <c r="L153" s="826">
        <f t="shared" si="93"/>
        <v>0</v>
      </c>
      <c r="M153" s="826">
        <f t="shared" si="94"/>
        <v>0</v>
      </c>
      <c r="N153" s="826">
        <f t="shared" si="95"/>
        <v>0</v>
      </c>
      <c r="O153" s="826">
        <f t="shared" si="83"/>
        <v>0</v>
      </c>
      <c r="P153" s="826">
        <f t="shared" si="74"/>
        <v>0</v>
      </c>
      <c r="Q153" s="826">
        <f t="shared" si="75"/>
        <v>0</v>
      </c>
      <c r="R153" s="826">
        <f t="shared" si="76"/>
        <v>0</v>
      </c>
      <c r="S153" s="826">
        <f t="shared" si="77"/>
        <v>0</v>
      </c>
      <c r="T153" s="826">
        <f t="shared" si="78"/>
        <v>0</v>
      </c>
      <c r="U153" s="826">
        <f t="shared" si="79"/>
        <v>0</v>
      </c>
      <c r="V153" s="826">
        <f t="shared" si="80"/>
        <v>0</v>
      </c>
      <c r="W153" s="826">
        <f t="shared" si="96"/>
        <v>0</v>
      </c>
      <c r="X153" s="826">
        <f t="shared" si="97"/>
        <v>0</v>
      </c>
      <c r="Y153" s="826">
        <f t="shared" si="98"/>
        <v>0</v>
      </c>
      <c r="Z153" s="826">
        <f t="shared" si="99"/>
        <v>0</v>
      </c>
      <c r="AA153" s="826">
        <f t="shared" si="100"/>
        <v>0</v>
      </c>
      <c r="AB153" s="826">
        <f t="shared" si="101"/>
        <v>0</v>
      </c>
      <c r="AC153" s="826">
        <f t="shared" si="102"/>
        <v>0</v>
      </c>
      <c r="AD153" s="826">
        <f t="shared" si="103"/>
        <v>0</v>
      </c>
      <c r="AE153" s="826">
        <f t="shared" si="104"/>
        <v>0</v>
      </c>
      <c r="AF153" s="826">
        <f t="shared" si="105"/>
        <v>0</v>
      </c>
      <c r="AG153" s="826">
        <f t="shared" si="106"/>
        <v>0</v>
      </c>
      <c r="AH153" s="438">
        <f t="shared" si="81"/>
        <v>0</v>
      </c>
      <c r="AI153" s="3">
        <f>'t1'!M153</f>
        <v>0</v>
      </c>
      <c r="AO153" s="195"/>
      <c r="AP153" s="195"/>
      <c r="AQ153" s="195"/>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c r="BM153" s="196"/>
      <c r="BN153" s="196"/>
      <c r="BO153" s="196"/>
      <c r="BP153" s="196"/>
      <c r="BQ153" s="196"/>
      <c r="BR153" s="196"/>
      <c r="BS153" s="196"/>
      <c r="BT153" s="438">
        <f t="shared" si="82"/>
        <v>0</v>
      </c>
      <c r="BU153" s="3">
        <f>'t1'!AR153</f>
        <v>0</v>
      </c>
      <c r="CC153" s="1260" t="s">
        <v>474</v>
      </c>
    </row>
    <row r="154" spans="1:81" ht="13.5" customHeight="1" x14ac:dyDescent="0.2">
      <c r="A154" s="144" t="str">
        <f>'t1'!A154</f>
        <v>RUOLO SOCIOSANITARIO - PROFILI AREA ASSITENTI AD ESAURIMENTO</v>
      </c>
      <c r="B154" s="206" t="str">
        <f>'t1'!B154</f>
        <v>KAT162</v>
      </c>
      <c r="C154" s="825">
        <f t="shared" si="84"/>
        <v>0</v>
      </c>
      <c r="D154" s="825">
        <f t="shared" si="85"/>
        <v>0</v>
      </c>
      <c r="E154" s="825">
        <f t="shared" si="86"/>
        <v>0</v>
      </c>
      <c r="F154" s="826">
        <f t="shared" si="87"/>
        <v>0</v>
      </c>
      <c r="G154" s="826">
        <f t="shared" si="88"/>
        <v>0</v>
      </c>
      <c r="H154" s="826">
        <f t="shared" si="89"/>
        <v>0</v>
      </c>
      <c r="I154" s="826">
        <f t="shared" si="90"/>
        <v>0</v>
      </c>
      <c r="J154" s="826">
        <f t="shared" si="91"/>
        <v>0</v>
      </c>
      <c r="K154" s="826">
        <f t="shared" si="92"/>
        <v>0</v>
      </c>
      <c r="L154" s="826">
        <f t="shared" si="93"/>
        <v>0</v>
      </c>
      <c r="M154" s="826">
        <f t="shared" si="94"/>
        <v>0</v>
      </c>
      <c r="N154" s="826">
        <f t="shared" si="95"/>
        <v>0</v>
      </c>
      <c r="O154" s="826">
        <f t="shared" si="83"/>
        <v>0</v>
      </c>
      <c r="P154" s="826">
        <f t="shared" si="74"/>
        <v>0</v>
      </c>
      <c r="Q154" s="826">
        <f t="shared" si="75"/>
        <v>0</v>
      </c>
      <c r="R154" s="826">
        <f t="shared" si="76"/>
        <v>0</v>
      </c>
      <c r="S154" s="826">
        <f t="shared" si="77"/>
        <v>0</v>
      </c>
      <c r="T154" s="826">
        <f t="shared" si="78"/>
        <v>0</v>
      </c>
      <c r="U154" s="826">
        <f t="shared" si="79"/>
        <v>0</v>
      </c>
      <c r="V154" s="826">
        <f t="shared" si="80"/>
        <v>0</v>
      </c>
      <c r="W154" s="826">
        <f t="shared" si="96"/>
        <v>0</v>
      </c>
      <c r="X154" s="826">
        <f t="shared" si="97"/>
        <v>0</v>
      </c>
      <c r="Y154" s="826">
        <f t="shared" si="98"/>
        <v>0</v>
      </c>
      <c r="Z154" s="826">
        <f t="shared" si="99"/>
        <v>0</v>
      </c>
      <c r="AA154" s="826">
        <f t="shared" si="100"/>
        <v>0</v>
      </c>
      <c r="AB154" s="826">
        <f t="shared" si="101"/>
        <v>0</v>
      </c>
      <c r="AC154" s="826">
        <f t="shared" si="102"/>
        <v>0</v>
      </c>
      <c r="AD154" s="826">
        <f t="shared" si="103"/>
        <v>0</v>
      </c>
      <c r="AE154" s="826">
        <f t="shared" si="104"/>
        <v>0</v>
      </c>
      <c r="AF154" s="826">
        <f t="shared" si="105"/>
        <v>0</v>
      </c>
      <c r="AG154" s="826">
        <f t="shared" si="106"/>
        <v>0</v>
      </c>
      <c r="AH154" s="438">
        <f t="shared" si="81"/>
        <v>0</v>
      </c>
      <c r="AI154" s="3">
        <f>'t1'!M154</f>
        <v>0</v>
      </c>
      <c r="AO154" s="195"/>
      <c r="AP154" s="195"/>
      <c r="AQ154" s="195"/>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6"/>
      <c r="BR154" s="196"/>
      <c r="BS154" s="196"/>
      <c r="BT154" s="438">
        <f t="shared" si="82"/>
        <v>0</v>
      </c>
      <c r="BU154" s="3">
        <f>'t1'!AR154</f>
        <v>0</v>
      </c>
      <c r="CC154" s="1260" t="s">
        <v>474</v>
      </c>
    </row>
    <row r="155" spans="1:81" ht="13.5" customHeight="1" x14ac:dyDescent="0.2">
      <c r="A155" s="144" t="str">
        <f>'t1'!A155</f>
        <v>RUOLO PROFESSIONALE - ASSISTENTE DELLINFORMAZIONE</v>
      </c>
      <c r="B155" s="206" t="str">
        <f>'t1'!B155</f>
        <v>PATINZ</v>
      </c>
      <c r="C155" s="825">
        <f t="shared" si="84"/>
        <v>0</v>
      </c>
      <c r="D155" s="825">
        <f t="shared" si="85"/>
        <v>0</v>
      </c>
      <c r="E155" s="825">
        <f t="shared" si="86"/>
        <v>0</v>
      </c>
      <c r="F155" s="826">
        <f t="shared" si="87"/>
        <v>0</v>
      </c>
      <c r="G155" s="826">
        <f t="shared" si="88"/>
        <v>0</v>
      </c>
      <c r="H155" s="826">
        <f t="shared" si="89"/>
        <v>0</v>
      </c>
      <c r="I155" s="826">
        <f t="shared" si="90"/>
        <v>0</v>
      </c>
      <c r="J155" s="826">
        <f t="shared" si="91"/>
        <v>0</v>
      </c>
      <c r="K155" s="826">
        <f t="shared" si="92"/>
        <v>0</v>
      </c>
      <c r="L155" s="826">
        <f t="shared" si="93"/>
        <v>0</v>
      </c>
      <c r="M155" s="826">
        <f t="shared" si="94"/>
        <v>0</v>
      </c>
      <c r="N155" s="826">
        <f t="shared" si="95"/>
        <v>0</v>
      </c>
      <c r="O155" s="826">
        <f t="shared" si="83"/>
        <v>0</v>
      </c>
      <c r="P155" s="826">
        <f t="shared" si="74"/>
        <v>0</v>
      </c>
      <c r="Q155" s="826">
        <f t="shared" si="75"/>
        <v>0</v>
      </c>
      <c r="R155" s="826">
        <f t="shared" si="76"/>
        <v>0</v>
      </c>
      <c r="S155" s="826">
        <f t="shared" si="77"/>
        <v>0</v>
      </c>
      <c r="T155" s="826">
        <f t="shared" si="78"/>
        <v>0</v>
      </c>
      <c r="U155" s="826">
        <f t="shared" si="79"/>
        <v>0</v>
      </c>
      <c r="V155" s="826">
        <f t="shared" si="80"/>
        <v>0</v>
      </c>
      <c r="W155" s="826">
        <f t="shared" si="96"/>
        <v>0</v>
      </c>
      <c r="X155" s="826">
        <f t="shared" si="97"/>
        <v>0</v>
      </c>
      <c r="Y155" s="826">
        <f t="shared" si="98"/>
        <v>0</v>
      </c>
      <c r="Z155" s="826">
        <f t="shared" si="99"/>
        <v>0</v>
      </c>
      <c r="AA155" s="826">
        <f t="shared" si="100"/>
        <v>0</v>
      </c>
      <c r="AB155" s="826">
        <f t="shared" si="101"/>
        <v>0</v>
      </c>
      <c r="AC155" s="826">
        <f t="shared" si="102"/>
        <v>0</v>
      </c>
      <c r="AD155" s="826">
        <f t="shared" si="103"/>
        <v>0</v>
      </c>
      <c r="AE155" s="826">
        <f t="shared" si="104"/>
        <v>0</v>
      </c>
      <c r="AF155" s="826">
        <f t="shared" si="105"/>
        <v>0</v>
      </c>
      <c r="AG155" s="826">
        <f t="shared" si="106"/>
        <v>0</v>
      </c>
      <c r="AH155" s="438">
        <f t="shared" si="81"/>
        <v>0</v>
      </c>
      <c r="AI155" s="3">
        <f>'t1'!M155</f>
        <v>0</v>
      </c>
      <c r="AO155" s="195"/>
      <c r="AP155" s="195"/>
      <c r="AQ155" s="195"/>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196"/>
      <c r="BQ155" s="196"/>
      <c r="BR155" s="196"/>
      <c r="BS155" s="196"/>
      <c r="BT155" s="438">
        <f t="shared" si="82"/>
        <v>0</v>
      </c>
      <c r="BU155" s="3">
        <f>'t1'!AR155</f>
        <v>0</v>
      </c>
      <c r="CC155" s="1260" t="s">
        <v>474</v>
      </c>
    </row>
    <row r="156" spans="1:81" ht="13.5" customHeight="1" x14ac:dyDescent="0.2">
      <c r="A156" s="144" t="str">
        <f>'t1'!A156</f>
        <v>RUOLO TECNICO - ASSISTENTE INFORMATICO</v>
      </c>
      <c r="B156" s="206" t="str">
        <f>'t1'!B156</f>
        <v>TATIFC</v>
      </c>
      <c r="C156" s="825">
        <f t="shared" si="84"/>
        <v>0</v>
      </c>
      <c r="D156" s="825">
        <f t="shared" si="85"/>
        <v>0</v>
      </c>
      <c r="E156" s="825">
        <f t="shared" si="86"/>
        <v>0</v>
      </c>
      <c r="F156" s="826">
        <f t="shared" si="87"/>
        <v>0</v>
      </c>
      <c r="G156" s="826">
        <f t="shared" si="88"/>
        <v>0</v>
      </c>
      <c r="H156" s="826">
        <f t="shared" si="89"/>
        <v>0</v>
      </c>
      <c r="I156" s="826">
        <f t="shared" si="90"/>
        <v>0</v>
      </c>
      <c r="J156" s="826">
        <f t="shared" si="91"/>
        <v>0</v>
      </c>
      <c r="K156" s="826">
        <f t="shared" si="92"/>
        <v>0</v>
      </c>
      <c r="L156" s="826">
        <f t="shared" si="93"/>
        <v>0</v>
      </c>
      <c r="M156" s="826">
        <f t="shared" si="94"/>
        <v>0</v>
      </c>
      <c r="N156" s="826">
        <f t="shared" si="95"/>
        <v>0</v>
      </c>
      <c r="O156" s="826">
        <f t="shared" si="83"/>
        <v>0</v>
      </c>
      <c r="P156" s="826">
        <f t="shared" si="74"/>
        <v>0</v>
      </c>
      <c r="Q156" s="826">
        <f t="shared" si="75"/>
        <v>0</v>
      </c>
      <c r="R156" s="826">
        <f t="shared" si="76"/>
        <v>0</v>
      </c>
      <c r="S156" s="826">
        <f t="shared" si="77"/>
        <v>0</v>
      </c>
      <c r="T156" s="826">
        <f t="shared" si="78"/>
        <v>0</v>
      </c>
      <c r="U156" s="826">
        <f t="shared" si="79"/>
        <v>0</v>
      </c>
      <c r="V156" s="826">
        <f t="shared" si="80"/>
        <v>0</v>
      </c>
      <c r="W156" s="826">
        <f t="shared" si="96"/>
        <v>0</v>
      </c>
      <c r="X156" s="826">
        <f t="shared" si="97"/>
        <v>0</v>
      </c>
      <c r="Y156" s="826">
        <f t="shared" si="98"/>
        <v>0</v>
      </c>
      <c r="Z156" s="826">
        <f t="shared" si="99"/>
        <v>0</v>
      </c>
      <c r="AA156" s="826">
        <f t="shared" si="100"/>
        <v>0</v>
      </c>
      <c r="AB156" s="826">
        <f t="shared" si="101"/>
        <v>0</v>
      </c>
      <c r="AC156" s="826">
        <f t="shared" si="102"/>
        <v>0</v>
      </c>
      <c r="AD156" s="826">
        <f t="shared" si="103"/>
        <v>0</v>
      </c>
      <c r="AE156" s="826">
        <f t="shared" si="104"/>
        <v>0</v>
      </c>
      <c r="AF156" s="826">
        <f t="shared" si="105"/>
        <v>0</v>
      </c>
      <c r="AG156" s="826">
        <f t="shared" si="106"/>
        <v>0</v>
      </c>
      <c r="AH156" s="438">
        <f t="shared" si="81"/>
        <v>0</v>
      </c>
      <c r="AI156" s="3">
        <f>'t1'!M156</f>
        <v>0</v>
      </c>
      <c r="AO156" s="195"/>
      <c r="AP156" s="195"/>
      <c r="AQ156" s="195"/>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196"/>
      <c r="BQ156" s="196"/>
      <c r="BR156" s="196"/>
      <c r="BS156" s="196"/>
      <c r="BT156" s="438">
        <f t="shared" si="82"/>
        <v>0</v>
      </c>
      <c r="BU156" s="3">
        <f>'t1'!AR156</f>
        <v>0</v>
      </c>
      <c r="CC156" s="1260" t="s">
        <v>474</v>
      </c>
    </row>
    <row r="157" spans="1:81" ht="13.5" customHeight="1" x14ac:dyDescent="0.2">
      <c r="A157" s="144" t="str">
        <f>'t1'!A157</f>
        <v>RUOLO TECNICO - ASSISTENTE TECNICO</v>
      </c>
      <c r="B157" s="206" t="str">
        <f>'t1'!B157</f>
        <v>TAT119</v>
      </c>
      <c r="C157" s="825">
        <f t="shared" si="84"/>
        <v>0</v>
      </c>
      <c r="D157" s="825">
        <f t="shared" si="85"/>
        <v>0</v>
      </c>
      <c r="E157" s="825">
        <f t="shared" si="86"/>
        <v>0</v>
      </c>
      <c r="F157" s="826">
        <f t="shared" si="87"/>
        <v>0</v>
      </c>
      <c r="G157" s="826">
        <f t="shared" si="88"/>
        <v>0</v>
      </c>
      <c r="H157" s="826">
        <f t="shared" si="89"/>
        <v>0</v>
      </c>
      <c r="I157" s="826">
        <f t="shared" si="90"/>
        <v>0</v>
      </c>
      <c r="J157" s="826">
        <f t="shared" si="91"/>
        <v>0</v>
      </c>
      <c r="K157" s="826">
        <f t="shared" si="92"/>
        <v>0</v>
      </c>
      <c r="L157" s="826">
        <f t="shared" si="93"/>
        <v>0</v>
      </c>
      <c r="M157" s="826">
        <f t="shared" si="94"/>
        <v>0</v>
      </c>
      <c r="N157" s="826">
        <f t="shared" si="95"/>
        <v>0</v>
      </c>
      <c r="O157" s="826">
        <f t="shared" si="83"/>
        <v>0</v>
      </c>
      <c r="P157" s="826">
        <f t="shared" si="74"/>
        <v>0</v>
      </c>
      <c r="Q157" s="826">
        <f t="shared" si="75"/>
        <v>0</v>
      </c>
      <c r="R157" s="826">
        <f t="shared" si="76"/>
        <v>0</v>
      </c>
      <c r="S157" s="826">
        <f t="shared" si="77"/>
        <v>0</v>
      </c>
      <c r="T157" s="826">
        <f t="shared" si="78"/>
        <v>0</v>
      </c>
      <c r="U157" s="826">
        <f t="shared" si="79"/>
        <v>0</v>
      </c>
      <c r="V157" s="826">
        <f t="shared" si="80"/>
        <v>0</v>
      </c>
      <c r="W157" s="826">
        <f t="shared" si="96"/>
        <v>0</v>
      </c>
      <c r="X157" s="826">
        <f t="shared" si="97"/>
        <v>0</v>
      </c>
      <c r="Y157" s="826">
        <f t="shared" si="98"/>
        <v>0</v>
      </c>
      <c r="Z157" s="826">
        <f t="shared" si="99"/>
        <v>0</v>
      </c>
      <c r="AA157" s="826">
        <f t="shared" si="100"/>
        <v>0</v>
      </c>
      <c r="AB157" s="826">
        <f t="shared" si="101"/>
        <v>0</v>
      </c>
      <c r="AC157" s="826">
        <f t="shared" si="102"/>
        <v>0</v>
      </c>
      <c r="AD157" s="826">
        <f t="shared" si="103"/>
        <v>0</v>
      </c>
      <c r="AE157" s="826">
        <f t="shared" si="104"/>
        <v>0</v>
      </c>
      <c r="AF157" s="826">
        <f t="shared" si="105"/>
        <v>0</v>
      </c>
      <c r="AG157" s="826">
        <f t="shared" si="106"/>
        <v>0</v>
      </c>
      <c r="AH157" s="438">
        <f t="shared" si="81"/>
        <v>0</v>
      </c>
      <c r="AI157" s="3">
        <f>'t1'!M157</f>
        <v>0</v>
      </c>
      <c r="AO157" s="195"/>
      <c r="AP157" s="195"/>
      <c r="AQ157" s="195"/>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c r="BM157" s="196"/>
      <c r="BN157" s="196"/>
      <c r="BO157" s="196"/>
      <c r="BP157" s="196"/>
      <c r="BQ157" s="196"/>
      <c r="BR157" s="196"/>
      <c r="BS157" s="196"/>
      <c r="BT157" s="438">
        <f t="shared" si="82"/>
        <v>0</v>
      </c>
      <c r="BU157" s="3">
        <f>'t1'!AR157</f>
        <v>0</v>
      </c>
      <c r="CC157" s="1260" t="s">
        <v>474</v>
      </c>
    </row>
    <row r="158" spans="1:81" ht="13.5" customHeight="1" x14ac:dyDescent="0.2">
      <c r="A158" s="144" t="str">
        <f>'t1'!A158</f>
        <v>RUOLO TECNICO - PROFILI AREA ASSITENTI AD ESAURIMENTO</v>
      </c>
      <c r="B158" s="206" t="str">
        <f>'t1'!B158</f>
        <v>TAT162</v>
      </c>
      <c r="C158" s="825">
        <f t="shared" ref="C158:C166" si="107">ROUND(AO158,0)</f>
        <v>0</v>
      </c>
      <c r="D158" s="825">
        <f t="shared" ref="D158:D166" si="108">ROUND(AP158,0)</f>
        <v>0</v>
      </c>
      <c r="E158" s="825">
        <f t="shared" ref="E158:E166" si="109">ROUND(AQ158,0)</f>
        <v>0</v>
      </c>
      <c r="F158" s="826">
        <f t="shared" ref="F158:F166" si="110">ROUND(AR158,0)</f>
        <v>0</v>
      </c>
      <c r="G158" s="826">
        <f t="shared" ref="G158:G166" si="111">ROUND(AS158,0)</f>
        <v>0</v>
      </c>
      <c r="H158" s="826">
        <f t="shared" ref="H158:H166" si="112">ROUND(AT158,0)</f>
        <v>0</v>
      </c>
      <c r="I158" s="826">
        <f t="shared" ref="I158:I166" si="113">ROUND(AU158,0)</f>
        <v>0</v>
      </c>
      <c r="J158" s="826">
        <f t="shared" ref="J158:J166" si="114">ROUND(AV158,0)</f>
        <v>0</v>
      </c>
      <c r="K158" s="826">
        <f t="shared" ref="K158:K166" si="115">ROUND(AW158,0)</f>
        <v>0</v>
      </c>
      <c r="L158" s="826">
        <f t="shared" ref="L158:L166" si="116">ROUND(AX158,0)</f>
        <v>0</v>
      </c>
      <c r="M158" s="826">
        <f t="shared" ref="M158:M166" si="117">ROUND(AY158,0)</f>
        <v>0</v>
      </c>
      <c r="N158" s="826">
        <f t="shared" ref="N158:N166" si="118">ROUND(AZ158,0)</f>
        <v>0</v>
      </c>
      <c r="O158" s="826">
        <f t="shared" ref="O158:O166" si="119">ROUND(BA158,0)</f>
        <v>0</v>
      </c>
      <c r="P158" s="826">
        <f t="shared" si="74"/>
        <v>0</v>
      </c>
      <c r="Q158" s="826">
        <f t="shared" si="75"/>
        <v>0</v>
      </c>
      <c r="R158" s="826">
        <f t="shared" si="76"/>
        <v>0</v>
      </c>
      <c r="S158" s="826">
        <f t="shared" si="77"/>
        <v>0</v>
      </c>
      <c r="T158" s="826">
        <f t="shared" si="78"/>
        <v>0</v>
      </c>
      <c r="U158" s="826">
        <f t="shared" si="79"/>
        <v>0</v>
      </c>
      <c r="V158" s="826">
        <f t="shared" si="80"/>
        <v>0</v>
      </c>
      <c r="W158" s="826">
        <f t="shared" ref="W158:W166" si="120">ROUND(BI158,0)</f>
        <v>0</v>
      </c>
      <c r="X158" s="826">
        <f t="shared" ref="X158:X166" si="121">ROUND(BJ158,0)</f>
        <v>0</v>
      </c>
      <c r="Y158" s="826">
        <f t="shared" ref="Y158:Y166" si="122">ROUND(BK158,0)</f>
        <v>0</v>
      </c>
      <c r="Z158" s="826">
        <f t="shared" ref="Z158:Z166" si="123">ROUND(BL158,0)</f>
        <v>0</v>
      </c>
      <c r="AA158" s="826">
        <f t="shared" ref="AA158:AA166" si="124">ROUND(BM158,0)</f>
        <v>0</v>
      </c>
      <c r="AB158" s="826">
        <f t="shared" ref="AB158:AB166" si="125">ROUND(BN158,0)</f>
        <v>0</v>
      </c>
      <c r="AC158" s="826">
        <f t="shared" ref="AC158:AC166" si="126">ROUND(BO158,0)</f>
        <v>0</v>
      </c>
      <c r="AD158" s="826">
        <f t="shared" ref="AD158:AD166" si="127">ROUND(BP158,0)</f>
        <v>0</v>
      </c>
      <c r="AE158" s="826">
        <f t="shared" ref="AE158:AE166" si="128">ROUND(BQ158,0)</f>
        <v>0</v>
      </c>
      <c r="AF158" s="826">
        <f t="shared" ref="AF158:AF166" si="129">ROUND(BR158,0)</f>
        <v>0</v>
      </c>
      <c r="AG158" s="826">
        <f t="shared" ref="AG158:AG166" si="130">ROUND(BS158,0)</f>
        <v>0</v>
      </c>
      <c r="AH158" s="438">
        <f t="shared" si="81"/>
        <v>0</v>
      </c>
      <c r="AI158" s="3">
        <f>'t1'!M158</f>
        <v>0</v>
      </c>
      <c r="AO158" s="195"/>
      <c r="AP158" s="195"/>
      <c r="AQ158" s="195"/>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196"/>
      <c r="BQ158" s="196"/>
      <c r="BR158" s="196"/>
      <c r="BS158" s="196"/>
      <c r="BT158" s="438">
        <f t="shared" si="82"/>
        <v>0</v>
      </c>
      <c r="BU158" s="3">
        <f>'t1'!AR158</f>
        <v>0</v>
      </c>
      <c r="CC158" s="1260" t="s">
        <v>474</v>
      </c>
    </row>
    <row r="159" spans="1:81" ht="13.5" customHeight="1" x14ac:dyDescent="0.2">
      <c r="A159" s="144" t="str">
        <f>'t1'!A159</f>
        <v>RUOLO AMMINISTRATIVO - ASSISTENTE AMMINISTRATIVO</v>
      </c>
      <c r="B159" s="206" t="str">
        <f>'t1'!B159</f>
        <v>AAT117</v>
      </c>
      <c r="C159" s="825">
        <f t="shared" si="107"/>
        <v>0</v>
      </c>
      <c r="D159" s="825">
        <f t="shared" si="108"/>
        <v>0</v>
      </c>
      <c r="E159" s="825">
        <f t="shared" si="109"/>
        <v>0</v>
      </c>
      <c r="F159" s="826">
        <f t="shared" si="110"/>
        <v>0</v>
      </c>
      <c r="G159" s="826">
        <f t="shared" si="111"/>
        <v>0</v>
      </c>
      <c r="H159" s="826">
        <f t="shared" si="112"/>
        <v>0</v>
      </c>
      <c r="I159" s="826">
        <f t="shared" si="113"/>
        <v>0</v>
      </c>
      <c r="J159" s="826">
        <f t="shared" si="114"/>
        <v>0</v>
      </c>
      <c r="K159" s="826">
        <f t="shared" si="115"/>
        <v>0</v>
      </c>
      <c r="L159" s="826">
        <f t="shared" si="116"/>
        <v>0</v>
      </c>
      <c r="M159" s="826">
        <f t="shared" si="117"/>
        <v>0</v>
      </c>
      <c r="N159" s="826">
        <f t="shared" si="118"/>
        <v>0</v>
      </c>
      <c r="O159" s="826">
        <f t="shared" si="119"/>
        <v>0</v>
      </c>
      <c r="P159" s="826">
        <f t="shared" si="74"/>
        <v>0</v>
      </c>
      <c r="Q159" s="826">
        <f t="shared" si="75"/>
        <v>0</v>
      </c>
      <c r="R159" s="826">
        <f t="shared" si="76"/>
        <v>0</v>
      </c>
      <c r="S159" s="826">
        <f t="shared" si="77"/>
        <v>0</v>
      </c>
      <c r="T159" s="826">
        <f t="shared" si="78"/>
        <v>0</v>
      </c>
      <c r="U159" s="826">
        <f t="shared" si="79"/>
        <v>0</v>
      </c>
      <c r="V159" s="826">
        <f t="shared" si="80"/>
        <v>0</v>
      </c>
      <c r="W159" s="826">
        <f t="shared" si="120"/>
        <v>0</v>
      </c>
      <c r="X159" s="826">
        <f t="shared" si="121"/>
        <v>0</v>
      </c>
      <c r="Y159" s="826">
        <f t="shared" si="122"/>
        <v>0</v>
      </c>
      <c r="Z159" s="826">
        <f t="shared" si="123"/>
        <v>0</v>
      </c>
      <c r="AA159" s="826">
        <f t="shared" si="124"/>
        <v>0</v>
      </c>
      <c r="AB159" s="826">
        <f t="shared" si="125"/>
        <v>0</v>
      </c>
      <c r="AC159" s="826">
        <f t="shared" si="126"/>
        <v>0</v>
      </c>
      <c r="AD159" s="826">
        <f t="shared" si="127"/>
        <v>0</v>
      </c>
      <c r="AE159" s="826">
        <f t="shared" si="128"/>
        <v>0</v>
      </c>
      <c r="AF159" s="826">
        <f t="shared" si="129"/>
        <v>0</v>
      </c>
      <c r="AG159" s="826">
        <f t="shared" si="130"/>
        <v>0</v>
      </c>
      <c r="AH159" s="438">
        <f t="shared" si="81"/>
        <v>0</v>
      </c>
      <c r="AI159" s="3">
        <f>'t1'!M159</f>
        <v>0</v>
      </c>
      <c r="AO159" s="195"/>
      <c r="AP159" s="195"/>
      <c r="AQ159" s="195"/>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c r="BM159" s="196"/>
      <c r="BN159" s="196"/>
      <c r="BO159" s="196"/>
      <c r="BP159" s="196"/>
      <c r="BQ159" s="196"/>
      <c r="BR159" s="196"/>
      <c r="BS159" s="196"/>
      <c r="BT159" s="438">
        <f t="shared" si="82"/>
        <v>0</v>
      </c>
      <c r="BU159" s="3">
        <f>'t1'!AR159</f>
        <v>0</v>
      </c>
      <c r="CC159" s="1260" t="s">
        <v>474</v>
      </c>
    </row>
    <row r="160" spans="1:81" ht="13.5" customHeight="1" x14ac:dyDescent="0.2">
      <c r="A160" s="144" t="str">
        <f>'t1'!A160</f>
        <v>RUOLO SOCIOSANITARIO - OPERATORE SOCIOSANITARIO</v>
      </c>
      <c r="B160" s="206" t="str">
        <f>'t1'!B160</f>
        <v>KOP660</v>
      </c>
      <c r="C160" s="825">
        <f t="shared" si="107"/>
        <v>0</v>
      </c>
      <c r="D160" s="825">
        <f t="shared" si="108"/>
        <v>0</v>
      </c>
      <c r="E160" s="825">
        <f t="shared" si="109"/>
        <v>0</v>
      </c>
      <c r="F160" s="826">
        <f t="shared" si="110"/>
        <v>0</v>
      </c>
      <c r="G160" s="826">
        <f t="shared" si="111"/>
        <v>0</v>
      </c>
      <c r="H160" s="826">
        <f t="shared" si="112"/>
        <v>0</v>
      </c>
      <c r="I160" s="826">
        <f t="shared" si="113"/>
        <v>0</v>
      </c>
      <c r="J160" s="826">
        <f t="shared" si="114"/>
        <v>0</v>
      </c>
      <c r="K160" s="826">
        <f t="shared" si="115"/>
        <v>0</v>
      </c>
      <c r="L160" s="826">
        <f t="shared" si="116"/>
        <v>0</v>
      </c>
      <c r="M160" s="826">
        <f t="shared" si="117"/>
        <v>0</v>
      </c>
      <c r="N160" s="826">
        <f t="shared" si="118"/>
        <v>0</v>
      </c>
      <c r="O160" s="826">
        <f t="shared" si="119"/>
        <v>0</v>
      </c>
      <c r="P160" s="826">
        <f t="shared" si="74"/>
        <v>0</v>
      </c>
      <c r="Q160" s="826">
        <f t="shared" si="75"/>
        <v>0</v>
      </c>
      <c r="R160" s="826">
        <f t="shared" si="76"/>
        <v>0</v>
      </c>
      <c r="S160" s="826">
        <f t="shared" si="77"/>
        <v>0</v>
      </c>
      <c r="T160" s="826">
        <f t="shared" si="78"/>
        <v>0</v>
      </c>
      <c r="U160" s="826">
        <f t="shared" si="79"/>
        <v>0</v>
      </c>
      <c r="V160" s="826">
        <f t="shared" si="80"/>
        <v>0</v>
      </c>
      <c r="W160" s="826">
        <f t="shared" si="120"/>
        <v>0</v>
      </c>
      <c r="X160" s="826">
        <f t="shared" si="121"/>
        <v>0</v>
      </c>
      <c r="Y160" s="826">
        <f t="shared" si="122"/>
        <v>0</v>
      </c>
      <c r="Z160" s="826">
        <f t="shared" si="123"/>
        <v>0</v>
      </c>
      <c r="AA160" s="826">
        <f t="shared" si="124"/>
        <v>0</v>
      </c>
      <c r="AB160" s="826">
        <f t="shared" si="125"/>
        <v>0</v>
      </c>
      <c r="AC160" s="826">
        <f t="shared" si="126"/>
        <v>0</v>
      </c>
      <c r="AD160" s="826">
        <f t="shared" si="127"/>
        <v>0</v>
      </c>
      <c r="AE160" s="826">
        <f t="shared" si="128"/>
        <v>0</v>
      </c>
      <c r="AF160" s="826">
        <f t="shared" si="129"/>
        <v>0</v>
      </c>
      <c r="AG160" s="826">
        <f t="shared" si="130"/>
        <v>0</v>
      </c>
      <c r="AH160" s="438">
        <f t="shared" si="81"/>
        <v>0</v>
      </c>
      <c r="AI160" s="3">
        <f>'t1'!M160</f>
        <v>0</v>
      </c>
      <c r="AO160" s="195"/>
      <c r="AP160" s="195"/>
      <c r="AQ160" s="195"/>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438">
        <f t="shared" si="82"/>
        <v>0</v>
      </c>
      <c r="BU160" s="3">
        <f>'t1'!AR160</f>
        <v>0</v>
      </c>
      <c r="CC160" s="1260" t="s">
        <v>474</v>
      </c>
    </row>
    <row r="161" spans="1:81" ht="13.5" customHeight="1" x14ac:dyDescent="0.2">
      <c r="A161" s="144" t="str">
        <f>'t1'!A161</f>
        <v>RUOLO TECNICO - OPERATORE TECNICO SPECIALIZZATO</v>
      </c>
      <c r="B161" s="206" t="str">
        <f>'t1'!B161</f>
        <v>TOP059</v>
      </c>
      <c r="C161" s="825">
        <f t="shared" si="107"/>
        <v>0</v>
      </c>
      <c r="D161" s="825">
        <f t="shared" si="108"/>
        <v>0</v>
      </c>
      <c r="E161" s="825">
        <f t="shared" si="109"/>
        <v>0</v>
      </c>
      <c r="F161" s="826">
        <f t="shared" si="110"/>
        <v>0</v>
      </c>
      <c r="G161" s="826">
        <f t="shared" si="111"/>
        <v>0</v>
      </c>
      <c r="H161" s="826">
        <f t="shared" si="112"/>
        <v>0</v>
      </c>
      <c r="I161" s="826">
        <f t="shared" si="113"/>
        <v>0</v>
      </c>
      <c r="J161" s="826">
        <f t="shared" si="114"/>
        <v>0</v>
      </c>
      <c r="K161" s="826">
        <f t="shared" si="115"/>
        <v>0</v>
      </c>
      <c r="L161" s="826">
        <f t="shared" si="116"/>
        <v>0</v>
      </c>
      <c r="M161" s="826">
        <f t="shared" si="117"/>
        <v>0</v>
      </c>
      <c r="N161" s="826">
        <f t="shared" si="118"/>
        <v>0</v>
      </c>
      <c r="O161" s="826">
        <f t="shared" si="119"/>
        <v>0</v>
      </c>
      <c r="P161" s="826">
        <f t="shared" si="74"/>
        <v>0</v>
      </c>
      <c r="Q161" s="826">
        <f t="shared" si="75"/>
        <v>0</v>
      </c>
      <c r="R161" s="826">
        <f t="shared" si="76"/>
        <v>0</v>
      </c>
      <c r="S161" s="826">
        <f t="shared" si="77"/>
        <v>0</v>
      </c>
      <c r="T161" s="826">
        <f t="shared" si="78"/>
        <v>0</v>
      </c>
      <c r="U161" s="826">
        <f t="shared" si="79"/>
        <v>0</v>
      </c>
      <c r="V161" s="826">
        <f t="shared" si="80"/>
        <v>0</v>
      </c>
      <c r="W161" s="826">
        <f t="shared" si="120"/>
        <v>0</v>
      </c>
      <c r="X161" s="826">
        <f t="shared" si="121"/>
        <v>0</v>
      </c>
      <c r="Y161" s="826">
        <f t="shared" si="122"/>
        <v>0</v>
      </c>
      <c r="Z161" s="826">
        <f t="shared" si="123"/>
        <v>0</v>
      </c>
      <c r="AA161" s="826">
        <f t="shared" si="124"/>
        <v>0</v>
      </c>
      <c r="AB161" s="826">
        <f t="shared" si="125"/>
        <v>0</v>
      </c>
      <c r="AC161" s="826">
        <f t="shared" si="126"/>
        <v>0</v>
      </c>
      <c r="AD161" s="826">
        <f t="shared" si="127"/>
        <v>0</v>
      </c>
      <c r="AE161" s="826">
        <f t="shared" si="128"/>
        <v>0</v>
      </c>
      <c r="AF161" s="826">
        <f t="shared" si="129"/>
        <v>0</v>
      </c>
      <c r="AG161" s="826">
        <f t="shared" si="130"/>
        <v>0</v>
      </c>
      <c r="AH161" s="438">
        <f t="shared" si="81"/>
        <v>0</v>
      </c>
      <c r="AI161" s="3">
        <f>'t1'!M161</f>
        <v>0</v>
      </c>
      <c r="AO161" s="195"/>
      <c r="AP161" s="195"/>
      <c r="AQ161" s="195"/>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196"/>
      <c r="BQ161" s="196"/>
      <c r="BR161" s="196"/>
      <c r="BS161" s="196"/>
      <c r="BT161" s="438">
        <f t="shared" si="82"/>
        <v>0</v>
      </c>
      <c r="BU161" s="3">
        <f>'t1'!AR161</f>
        <v>0</v>
      </c>
      <c r="CC161" s="1260" t="s">
        <v>474</v>
      </c>
    </row>
    <row r="162" spans="1:81" ht="13.5" customHeight="1" x14ac:dyDescent="0.2">
      <c r="A162" s="144" t="str">
        <f>'t1'!A162</f>
        <v>RUOLO AMMINISTRATIVO - COADIUTORE AMMINISTRATIVO SENIOR</v>
      </c>
      <c r="B162" s="206" t="str">
        <f>'t1'!B162</f>
        <v>AOP870</v>
      </c>
      <c r="C162" s="825">
        <f t="shared" si="107"/>
        <v>0</v>
      </c>
      <c r="D162" s="825">
        <f t="shared" si="108"/>
        <v>0</v>
      </c>
      <c r="E162" s="825">
        <f t="shared" si="109"/>
        <v>0</v>
      </c>
      <c r="F162" s="826">
        <f t="shared" si="110"/>
        <v>0</v>
      </c>
      <c r="G162" s="826">
        <f t="shared" si="111"/>
        <v>0</v>
      </c>
      <c r="H162" s="826">
        <f t="shared" si="112"/>
        <v>0</v>
      </c>
      <c r="I162" s="826">
        <f t="shared" si="113"/>
        <v>0</v>
      </c>
      <c r="J162" s="826">
        <f t="shared" si="114"/>
        <v>0</v>
      </c>
      <c r="K162" s="826">
        <f t="shared" si="115"/>
        <v>0</v>
      </c>
      <c r="L162" s="826">
        <f t="shared" si="116"/>
        <v>0</v>
      </c>
      <c r="M162" s="826">
        <f t="shared" si="117"/>
        <v>0</v>
      </c>
      <c r="N162" s="826">
        <f t="shared" si="118"/>
        <v>0</v>
      </c>
      <c r="O162" s="826">
        <f t="shared" si="119"/>
        <v>0</v>
      </c>
      <c r="P162" s="826">
        <f t="shared" si="74"/>
        <v>0</v>
      </c>
      <c r="Q162" s="826">
        <f t="shared" si="75"/>
        <v>0</v>
      </c>
      <c r="R162" s="826">
        <f t="shared" si="76"/>
        <v>0</v>
      </c>
      <c r="S162" s="826">
        <f t="shared" si="77"/>
        <v>0</v>
      </c>
      <c r="T162" s="826">
        <f t="shared" si="78"/>
        <v>0</v>
      </c>
      <c r="U162" s="826">
        <f t="shared" si="79"/>
        <v>0</v>
      </c>
      <c r="V162" s="826">
        <f t="shared" si="80"/>
        <v>0</v>
      </c>
      <c r="W162" s="826">
        <f t="shared" si="120"/>
        <v>0</v>
      </c>
      <c r="X162" s="826">
        <f t="shared" si="121"/>
        <v>0</v>
      </c>
      <c r="Y162" s="826">
        <f t="shared" si="122"/>
        <v>0</v>
      </c>
      <c r="Z162" s="826">
        <f t="shared" si="123"/>
        <v>0</v>
      </c>
      <c r="AA162" s="826">
        <f t="shared" si="124"/>
        <v>0</v>
      </c>
      <c r="AB162" s="826">
        <f t="shared" si="125"/>
        <v>0</v>
      </c>
      <c r="AC162" s="826">
        <f t="shared" si="126"/>
        <v>0</v>
      </c>
      <c r="AD162" s="826">
        <f t="shared" si="127"/>
        <v>0</v>
      </c>
      <c r="AE162" s="826">
        <f t="shared" si="128"/>
        <v>0</v>
      </c>
      <c r="AF162" s="826">
        <f t="shared" si="129"/>
        <v>0</v>
      </c>
      <c r="AG162" s="826">
        <f t="shared" si="130"/>
        <v>0</v>
      </c>
      <c r="AH162" s="438">
        <f t="shared" si="81"/>
        <v>0</v>
      </c>
      <c r="AI162" s="3">
        <f>'t1'!M162</f>
        <v>0</v>
      </c>
      <c r="AO162" s="195"/>
      <c r="AP162" s="195"/>
      <c r="AQ162" s="195"/>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c r="BM162" s="196"/>
      <c r="BN162" s="196"/>
      <c r="BO162" s="196"/>
      <c r="BP162" s="196"/>
      <c r="BQ162" s="196"/>
      <c r="BR162" s="196"/>
      <c r="BS162" s="196"/>
      <c r="BT162" s="438">
        <f t="shared" si="82"/>
        <v>0</v>
      </c>
      <c r="BU162" s="3">
        <f>'t1'!AR162</f>
        <v>0</v>
      </c>
      <c r="CC162" s="1260" t="s">
        <v>474</v>
      </c>
    </row>
    <row r="163" spans="1:81" ht="13.5" customHeight="1" x14ac:dyDescent="0.2">
      <c r="A163" s="144" t="str">
        <f>'t1'!A163</f>
        <v>PROFILI AREA DEGLI OPERATORI AD ESAURIMENTO</v>
      </c>
      <c r="B163" s="206" t="str">
        <f>'t1'!B163</f>
        <v>0OP269</v>
      </c>
      <c r="C163" s="825">
        <f t="shared" si="107"/>
        <v>0</v>
      </c>
      <c r="D163" s="825">
        <f t="shared" si="108"/>
        <v>0</v>
      </c>
      <c r="E163" s="825">
        <f t="shared" si="109"/>
        <v>0</v>
      </c>
      <c r="F163" s="826">
        <f t="shared" si="110"/>
        <v>0</v>
      </c>
      <c r="G163" s="826">
        <f t="shared" si="111"/>
        <v>0</v>
      </c>
      <c r="H163" s="826">
        <f t="shared" si="112"/>
        <v>0</v>
      </c>
      <c r="I163" s="826">
        <f t="shared" si="113"/>
        <v>0</v>
      </c>
      <c r="J163" s="826">
        <f t="shared" si="114"/>
        <v>0</v>
      </c>
      <c r="K163" s="826">
        <f t="shared" si="115"/>
        <v>0</v>
      </c>
      <c r="L163" s="826">
        <f t="shared" si="116"/>
        <v>0</v>
      </c>
      <c r="M163" s="826">
        <f t="shared" si="117"/>
        <v>0</v>
      </c>
      <c r="N163" s="826">
        <f t="shared" si="118"/>
        <v>0</v>
      </c>
      <c r="O163" s="826">
        <f t="shared" si="119"/>
        <v>0</v>
      </c>
      <c r="P163" s="826">
        <f t="shared" si="74"/>
        <v>0</v>
      </c>
      <c r="Q163" s="826">
        <f t="shared" si="75"/>
        <v>0</v>
      </c>
      <c r="R163" s="826">
        <f t="shared" si="76"/>
        <v>0</v>
      </c>
      <c r="S163" s="826">
        <f t="shared" si="77"/>
        <v>0</v>
      </c>
      <c r="T163" s="826">
        <f t="shared" si="78"/>
        <v>0</v>
      </c>
      <c r="U163" s="826">
        <f t="shared" si="79"/>
        <v>0</v>
      </c>
      <c r="V163" s="826">
        <f t="shared" si="80"/>
        <v>0</v>
      </c>
      <c r="W163" s="826">
        <f t="shared" si="120"/>
        <v>0</v>
      </c>
      <c r="X163" s="826">
        <f t="shared" si="121"/>
        <v>0</v>
      </c>
      <c r="Y163" s="826">
        <f t="shared" si="122"/>
        <v>0</v>
      </c>
      <c r="Z163" s="826">
        <f t="shared" si="123"/>
        <v>0</v>
      </c>
      <c r="AA163" s="826">
        <f t="shared" si="124"/>
        <v>0</v>
      </c>
      <c r="AB163" s="826">
        <f t="shared" si="125"/>
        <v>0</v>
      </c>
      <c r="AC163" s="826">
        <f t="shared" si="126"/>
        <v>0</v>
      </c>
      <c r="AD163" s="826">
        <f t="shared" si="127"/>
        <v>0</v>
      </c>
      <c r="AE163" s="826">
        <f t="shared" si="128"/>
        <v>0</v>
      </c>
      <c r="AF163" s="826">
        <f t="shared" si="129"/>
        <v>0</v>
      </c>
      <c r="AG163" s="826">
        <f t="shared" si="130"/>
        <v>0</v>
      </c>
      <c r="AH163" s="438">
        <f t="shared" si="81"/>
        <v>0</v>
      </c>
      <c r="AI163" s="3">
        <f>'t1'!M163</f>
        <v>0</v>
      </c>
      <c r="AO163" s="195"/>
      <c r="AP163" s="195"/>
      <c r="AQ163" s="195"/>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c r="BM163" s="196"/>
      <c r="BN163" s="196"/>
      <c r="BO163" s="196"/>
      <c r="BP163" s="196"/>
      <c r="BQ163" s="196"/>
      <c r="BR163" s="196"/>
      <c r="BS163" s="196"/>
      <c r="BT163" s="438">
        <f t="shared" si="82"/>
        <v>0</v>
      </c>
      <c r="BU163" s="3">
        <f>'t1'!AR163</f>
        <v>0</v>
      </c>
      <c r="CC163" s="1260" t="s">
        <v>474</v>
      </c>
    </row>
    <row r="164" spans="1:81" ht="13.5" customHeight="1" x14ac:dyDescent="0.2">
      <c r="A164" s="144" t="str">
        <f>'t1'!A164</f>
        <v>RUOLO TECNICO - OPERATORE TECNICO</v>
      </c>
      <c r="B164" s="206" t="str">
        <f>'t1'!B164</f>
        <v>TPT092</v>
      </c>
      <c r="C164" s="825">
        <f t="shared" si="107"/>
        <v>0</v>
      </c>
      <c r="D164" s="825">
        <f t="shared" si="108"/>
        <v>0</v>
      </c>
      <c r="E164" s="825">
        <f t="shared" si="109"/>
        <v>0</v>
      </c>
      <c r="F164" s="826">
        <f t="shared" si="110"/>
        <v>0</v>
      </c>
      <c r="G164" s="826">
        <f t="shared" si="111"/>
        <v>0</v>
      </c>
      <c r="H164" s="826">
        <f t="shared" si="112"/>
        <v>0</v>
      </c>
      <c r="I164" s="826">
        <f t="shared" si="113"/>
        <v>0</v>
      </c>
      <c r="J164" s="826">
        <f t="shared" si="114"/>
        <v>0</v>
      </c>
      <c r="K164" s="826">
        <f t="shared" si="115"/>
        <v>0</v>
      </c>
      <c r="L164" s="826">
        <f t="shared" si="116"/>
        <v>0</v>
      </c>
      <c r="M164" s="826">
        <f t="shared" si="117"/>
        <v>0</v>
      </c>
      <c r="N164" s="826">
        <f t="shared" si="118"/>
        <v>0</v>
      </c>
      <c r="O164" s="826">
        <f t="shared" si="119"/>
        <v>0</v>
      </c>
      <c r="P164" s="826">
        <f t="shared" si="74"/>
        <v>0</v>
      </c>
      <c r="Q164" s="826">
        <f t="shared" si="75"/>
        <v>0</v>
      </c>
      <c r="R164" s="826">
        <f t="shared" si="76"/>
        <v>0</v>
      </c>
      <c r="S164" s="826">
        <f t="shared" si="77"/>
        <v>0</v>
      </c>
      <c r="T164" s="826">
        <f t="shared" si="78"/>
        <v>0</v>
      </c>
      <c r="U164" s="826">
        <f t="shared" si="79"/>
        <v>0</v>
      </c>
      <c r="V164" s="826">
        <f t="shared" si="80"/>
        <v>0</v>
      </c>
      <c r="W164" s="826">
        <f t="shared" si="120"/>
        <v>0</v>
      </c>
      <c r="X164" s="826">
        <f t="shared" si="121"/>
        <v>0</v>
      </c>
      <c r="Y164" s="826">
        <f t="shared" si="122"/>
        <v>0</v>
      </c>
      <c r="Z164" s="826">
        <f t="shared" si="123"/>
        <v>0</v>
      </c>
      <c r="AA164" s="826">
        <f t="shared" si="124"/>
        <v>0</v>
      </c>
      <c r="AB164" s="826">
        <f t="shared" si="125"/>
        <v>0</v>
      </c>
      <c r="AC164" s="826">
        <f t="shared" si="126"/>
        <v>0</v>
      </c>
      <c r="AD164" s="826">
        <f t="shared" si="127"/>
        <v>0</v>
      </c>
      <c r="AE164" s="826">
        <f t="shared" si="128"/>
        <v>0</v>
      </c>
      <c r="AF164" s="826">
        <f t="shared" si="129"/>
        <v>0</v>
      </c>
      <c r="AG164" s="826">
        <f t="shared" si="130"/>
        <v>0</v>
      </c>
      <c r="AH164" s="438">
        <f t="shared" si="81"/>
        <v>0</v>
      </c>
      <c r="AI164" s="3">
        <f>'t1'!M164</f>
        <v>0</v>
      </c>
      <c r="AO164" s="195"/>
      <c r="AP164" s="195"/>
      <c r="AQ164" s="195"/>
      <c r="AR164" s="196"/>
      <c r="AS164" s="196"/>
      <c r="AT164" s="196"/>
      <c r="AU164" s="196"/>
      <c r="AV164" s="196"/>
      <c r="AW164" s="196"/>
      <c r="AX164" s="196"/>
      <c r="AY164" s="196"/>
      <c r="AZ164" s="196"/>
      <c r="BA164" s="196"/>
      <c r="BB164" s="196"/>
      <c r="BC164" s="196"/>
      <c r="BD164" s="196"/>
      <c r="BE164" s="196"/>
      <c r="BF164" s="196"/>
      <c r="BG164" s="196"/>
      <c r="BH164" s="196"/>
      <c r="BI164" s="196"/>
      <c r="BJ164" s="196"/>
      <c r="BK164" s="196"/>
      <c r="BL164" s="196"/>
      <c r="BM164" s="196"/>
      <c r="BN164" s="196"/>
      <c r="BO164" s="196"/>
      <c r="BP164" s="196"/>
      <c r="BQ164" s="196"/>
      <c r="BR164" s="196"/>
      <c r="BS164" s="196"/>
      <c r="BT164" s="438">
        <f t="shared" si="82"/>
        <v>0</v>
      </c>
      <c r="BU164" s="3">
        <f>'t1'!AR164</f>
        <v>0</v>
      </c>
      <c r="CC164" s="1260" t="s">
        <v>474</v>
      </c>
    </row>
    <row r="165" spans="1:81" ht="13.5" customHeight="1" x14ac:dyDescent="0.2">
      <c r="A165" s="144" t="str">
        <f>'t1'!A165</f>
        <v>RUOLO AMMINISTRATIVO - COADIUTORE AMMINISTRATIVO</v>
      </c>
      <c r="B165" s="206" t="str">
        <f>'t1'!B165</f>
        <v>APT017</v>
      </c>
      <c r="C165" s="825">
        <f t="shared" si="107"/>
        <v>0</v>
      </c>
      <c r="D165" s="825">
        <f t="shared" si="108"/>
        <v>0</v>
      </c>
      <c r="E165" s="825">
        <f t="shared" si="109"/>
        <v>0</v>
      </c>
      <c r="F165" s="826">
        <f t="shared" si="110"/>
        <v>0</v>
      </c>
      <c r="G165" s="826">
        <f t="shared" si="111"/>
        <v>0</v>
      </c>
      <c r="H165" s="826">
        <f t="shared" si="112"/>
        <v>0</v>
      </c>
      <c r="I165" s="826">
        <f t="shared" si="113"/>
        <v>0</v>
      </c>
      <c r="J165" s="826">
        <f t="shared" si="114"/>
        <v>0</v>
      </c>
      <c r="K165" s="826">
        <f t="shared" si="115"/>
        <v>0</v>
      </c>
      <c r="L165" s="826">
        <f t="shared" si="116"/>
        <v>0</v>
      </c>
      <c r="M165" s="826">
        <f t="shared" si="117"/>
        <v>0</v>
      </c>
      <c r="N165" s="826">
        <f t="shared" si="118"/>
        <v>0</v>
      </c>
      <c r="O165" s="826">
        <f t="shared" si="119"/>
        <v>0</v>
      </c>
      <c r="P165" s="826">
        <f t="shared" si="74"/>
        <v>0</v>
      </c>
      <c r="Q165" s="826">
        <f t="shared" si="75"/>
        <v>0</v>
      </c>
      <c r="R165" s="826">
        <f t="shared" si="76"/>
        <v>0</v>
      </c>
      <c r="S165" s="826">
        <f t="shared" si="77"/>
        <v>0</v>
      </c>
      <c r="T165" s="826">
        <f t="shared" si="78"/>
        <v>0</v>
      </c>
      <c r="U165" s="826">
        <f t="shared" si="79"/>
        <v>0</v>
      </c>
      <c r="V165" s="826">
        <f t="shared" si="80"/>
        <v>0</v>
      </c>
      <c r="W165" s="826">
        <f t="shared" si="120"/>
        <v>0</v>
      </c>
      <c r="X165" s="826">
        <f t="shared" si="121"/>
        <v>0</v>
      </c>
      <c r="Y165" s="826">
        <f t="shared" si="122"/>
        <v>0</v>
      </c>
      <c r="Z165" s="826">
        <f t="shared" si="123"/>
        <v>0</v>
      </c>
      <c r="AA165" s="826">
        <f t="shared" si="124"/>
        <v>0</v>
      </c>
      <c r="AB165" s="826">
        <f t="shared" si="125"/>
        <v>0</v>
      </c>
      <c r="AC165" s="826">
        <f t="shared" si="126"/>
        <v>0</v>
      </c>
      <c r="AD165" s="826">
        <f t="shared" si="127"/>
        <v>0</v>
      </c>
      <c r="AE165" s="826">
        <f t="shared" si="128"/>
        <v>0</v>
      </c>
      <c r="AF165" s="826">
        <f t="shared" si="129"/>
        <v>0</v>
      </c>
      <c r="AG165" s="826">
        <f t="shared" si="130"/>
        <v>0</v>
      </c>
      <c r="AH165" s="438">
        <f t="shared" si="81"/>
        <v>0</v>
      </c>
      <c r="AI165" s="3">
        <f>'t1'!M165</f>
        <v>0</v>
      </c>
      <c r="AO165" s="195"/>
      <c r="AP165" s="195"/>
      <c r="AQ165" s="195"/>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196"/>
      <c r="BQ165" s="196"/>
      <c r="BR165" s="196"/>
      <c r="BS165" s="196"/>
      <c r="BT165" s="438">
        <f t="shared" si="82"/>
        <v>0</v>
      </c>
      <c r="BU165" s="3">
        <f>'t1'!AR165</f>
        <v>0</v>
      </c>
      <c r="CC165" s="1260" t="s">
        <v>474</v>
      </c>
    </row>
    <row r="166" spans="1:81" ht="13.5" customHeight="1" x14ac:dyDescent="0.2">
      <c r="A166" s="144" t="str">
        <f>'t1'!A166</f>
        <v>PROFILI AREA PERSONALE DI SUPPORTO AD ESAURIMENTO</v>
      </c>
      <c r="B166" s="206" t="str">
        <f>'t1'!B166</f>
        <v>0PTSPR</v>
      </c>
      <c r="C166" s="825">
        <f t="shared" si="107"/>
        <v>0</v>
      </c>
      <c r="D166" s="825">
        <f t="shared" si="108"/>
        <v>0</v>
      </c>
      <c r="E166" s="825">
        <f t="shared" si="109"/>
        <v>0</v>
      </c>
      <c r="F166" s="826">
        <f t="shared" si="110"/>
        <v>0</v>
      </c>
      <c r="G166" s="826">
        <f t="shared" si="111"/>
        <v>0</v>
      </c>
      <c r="H166" s="826">
        <f t="shared" si="112"/>
        <v>0</v>
      </c>
      <c r="I166" s="826">
        <f t="shared" si="113"/>
        <v>0</v>
      </c>
      <c r="J166" s="826">
        <f t="shared" si="114"/>
        <v>0</v>
      </c>
      <c r="K166" s="826">
        <f t="shared" si="115"/>
        <v>0</v>
      </c>
      <c r="L166" s="826">
        <f t="shared" si="116"/>
        <v>0</v>
      </c>
      <c r="M166" s="826">
        <f t="shared" si="117"/>
        <v>0</v>
      </c>
      <c r="N166" s="826">
        <f t="shared" si="118"/>
        <v>0</v>
      </c>
      <c r="O166" s="826">
        <f t="shared" si="119"/>
        <v>0</v>
      </c>
      <c r="P166" s="826">
        <f t="shared" si="74"/>
        <v>0</v>
      </c>
      <c r="Q166" s="826">
        <f t="shared" si="75"/>
        <v>0</v>
      </c>
      <c r="R166" s="826">
        <f t="shared" si="76"/>
        <v>0</v>
      </c>
      <c r="S166" s="826">
        <f t="shared" si="77"/>
        <v>0</v>
      </c>
      <c r="T166" s="826">
        <f t="shared" si="78"/>
        <v>0</v>
      </c>
      <c r="U166" s="826">
        <f t="shared" si="79"/>
        <v>0</v>
      </c>
      <c r="V166" s="826">
        <f t="shared" si="80"/>
        <v>0</v>
      </c>
      <c r="W166" s="826">
        <f t="shared" si="120"/>
        <v>0</v>
      </c>
      <c r="X166" s="826">
        <f t="shared" si="121"/>
        <v>0</v>
      </c>
      <c r="Y166" s="826">
        <f t="shared" si="122"/>
        <v>0</v>
      </c>
      <c r="Z166" s="826">
        <f t="shared" si="123"/>
        <v>0</v>
      </c>
      <c r="AA166" s="826">
        <f t="shared" si="124"/>
        <v>0</v>
      </c>
      <c r="AB166" s="826">
        <f t="shared" si="125"/>
        <v>0</v>
      </c>
      <c r="AC166" s="826">
        <f t="shared" si="126"/>
        <v>0</v>
      </c>
      <c r="AD166" s="826">
        <f t="shared" si="127"/>
        <v>0</v>
      </c>
      <c r="AE166" s="826">
        <f t="shared" si="128"/>
        <v>0</v>
      </c>
      <c r="AF166" s="826">
        <f t="shared" si="129"/>
        <v>0</v>
      </c>
      <c r="AG166" s="826">
        <f t="shared" si="130"/>
        <v>0</v>
      </c>
      <c r="AH166" s="438">
        <f t="shared" ref="AH166:AH167" si="131">SUM(C166:AG166)</f>
        <v>0</v>
      </c>
      <c r="AI166" s="3">
        <f>'t1'!M166</f>
        <v>0</v>
      </c>
      <c r="AO166" s="195"/>
      <c r="AP166" s="195"/>
      <c r="AQ166" s="195"/>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c r="BM166" s="196"/>
      <c r="BN166" s="196"/>
      <c r="BO166" s="196"/>
      <c r="BP166" s="196"/>
      <c r="BQ166" s="196"/>
      <c r="BR166" s="196"/>
      <c r="BS166" s="196"/>
      <c r="BT166" s="438">
        <f t="shared" ref="BT166:BT167" si="132">SUM(AO166:BS166)</f>
        <v>0</v>
      </c>
      <c r="BU166" s="3">
        <f>'t1'!AR166</f>
        <v>0</v>
      </c>
      <c r="CC166" s="1260" t="s">
        <v>474</v>
      </c>
    </row>
    <row r="167" spans="1:81" ht="13.5" customHeight="1" thickBot="1" x14ac:dyDescent="0.25">
      <c r="A167" s="144" t="str">
        <f>'t1'!A167</f>
        <v>CONTRATTISTI</v>
      </c>
      <c r="B167" s="206" t="str">
        <f>'t1'!B167</f>
        <v>000061</v>
      </c>
      <c r="C167" s="825">
        <f t="shared" si="84"/>
        <v>0</v>
      </c>
      <c r="D167" s="825">
        <f t="shared" si="85"/>
        <v>0</v>
      </c>
      <c r="E167" s="825">
        <f t="shared" si="86"/>
        <v>0</v>
      </c>
      <c r="F167" s="826">
        <f t="shared" si="87"/>
        <v>0</v>
      </c>
      <c r="G167" s="826">
        <f t="shared" si="88"/>
        <v>0</v>
      </c>
      <c r="H167" s="826">
        <f t="shared" si="89"/>
        <v>0</v>
      </c>
      <c r="I167" s="826">
        <f t="shared" si="90"/>
        <v>0</v>
      </c>
      <c r="J167" s="826">
        <f t="shared" si="91"/>
        <v>0</v>
      </c>
      <c r="K167" s="826">
        <f t="shared" si="92"/>
        <v>0</v>
      </c>
      <c r="L167" s="826">
        <f t="shared" si="93"/>
        <v>0</v>
      </c>
      <c r="M167" s="826">
        <f t="shared" si="94"/>
        <v>0</v>
      </c>
      <c r="N167" s="826">
        <f t="shared" si="95"/>
        <v>0</v>
      </c>
      <c r="O167" s="826">
        <f t="shared" si="83"/>
        <v>0</v>
      </c>
      <c r="P167" s="826">
        <f t="shared" si="74"/>
        <v>0</v>
      </c>
      <c r="Q167" s="826">
        <f t="shared" si="75"/>
        <v>0</v>
      </c>
      <c r="R167" s="826">
        <f t="shared" si="76"/>
        <v>0</v>
      </c>
      <c r="S167" s="826">
        <f t="shared" si="77"/>
        <v>0</v>
      </c>
      <c r="T167" s="826">
        <f t="shared" si="78"/>
        <v>0</v>
      </c>
      <c r="U167" s="826">
        <f t="shared" si="79"/>
        <v>0</v>
      </c>
      <c r="V167" s="826">
        <f t="shared" si="80"/>
        <v>0</v>
      </c>
      <c r="W167" s="826">
        <f t="shared" si="96"/>
        <v>0</v>
      </c>
      <c r="X167" s="826">
        <f t="shared" si="97"/>
        <v>0</v>
      </c>
      <c r="Y167" s="826">
        <f t="shared" si="98"/>
        <v>0</v>
      </c>
      <c r="Z167" s="826">
        <f t="shared" si="99"/>
        <v>0</v>
      </c>
      <c r="AA167" s="826">
        <f t="shared" si="100"/>
        <v>0</v>
      </c>
      <c r="AB167" s="826">
        <f t="shared" si="101"/>
        <v>0</v>
      </c>
      <c r="AC167" s="826">
        <f t="shared" si="102"/>
        <v>0</v>
      </c>
      <c r="AD167" s="826">
        <f t="shared" si="103"/>
        <v>0</v>
      </c>
      <c r="AE167" s="826">
        <f t="shared" si="104"/>
        <v>0</v>
      </c>
      <c r="AF167" s="826">
        <f t="shared" si="105"/>
        <v>0</v>
      </c>
      <c r="AG167" s="826">
        <f t="shared" si="106"/>
        <v>0</v>
      </c>
      <c r="AH167" s="438">
        <f t="shared" si="131"/>
        <v>0</v>
      </c>
      <c r="AI167" s="3">
        <f>'t1'!M167</f>
        <v>0</v>
      </c>
      <c r="AO167" s="195"/>
      <c r="AP167" s="195"/>
      <c r="AQ167" s="195"/>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c r="BM167" s="196"/>
      <c r="BN167" s="196"/>
      <c r="BO167" s="196"/>
      <c r="BP167" s="196"/>
      <c r="BQ167" s="196"/>
      <c r="BR167" s="196"/>
      <c r="BS167" s="196"/>
      <c r="BT167" s="438">
        <f t="shared" si="132"/>
        <v>0</v>
      </c>
      <c r="BU167" s="3">
        <f>'t1'!AR167</f>
        <v>0</v>
      </c>
      <c r="CC167" s="1260" t="s">
        <v>1160</v>
      </c>
    </row>
    <row r="168" spans="1:81" ht="18" customHeight="1" thickTop="1" thickBot="1" x14ac:dyDescent="0.25">
      <c r="A168" s="151" t="s">
        <v>265</v>
      </c>
      <c r="B168" s="112"/>
      <c r="C168" s="437">
        <f t="shared" ref="C168:AF168" si="133">SUM(C6:C167)</f>
        <v>0</v>
      </c>
      <c r="D168" s="437">
        <f t="shared" si="133"/>
        <v>0</v>
      </c>
      <c r="E168" s="437">
        <f t="shared" si="133"/>
        <v>0</v>
      </c>
      <c r="F168" s="437">
        <f t="shared" si="133"/>
        <v>0</v>
      </c>
      <c r="G168" s="437">
        <f t="shared" si="133"/>
        <v>0</v>
      </c>
      <c r="H168" s="437">
        <f t="shared" si="133"/>
        <v>0</v>
      </c>
      <c r="I168" s="437">
        <f t="shared" si="133"/>
        <v>0</v>
      </c>
      <c r="J168" s="437">
        <f t="shared" si="133"/>
        <v>0</v>
      </c>
      <c r="K168" s="437">
        <f t="shared" si="133"/>
        <v>0</v>
      </c>
      <c r="L168" s="437">
        <f t="shared" si="133"/>
        <v>0</v>
      </c>
      <c r="M168" s="437">
        <f t="shared" si="133"/>
        <v>0</v>
      </c>
      <c r="N168" s="437">
        <f t="shared" si="133"/>
        <v>0</v>
      </c>
      <c r="O168" s="437">
        <f t="shared" si="133"/>
        <v>0</v>
      </c>
      <c r="P168" s="437">
        <f t="shared" ref="P168:R168" si="134">SUM(P6:P167)</f>
        <v>0</v>
      </c>
      <c r="Q168" s="437">
        <f t="shared" si="134"/>
        <v>0</v>
      </c>
      <c r="R168" s="437">
        <f t="shared" si="134"/>
        <v>0</v>
      </c>
      <c r="S168" s="437">
        <f t="shared" ref="S168:T168" si="135">SUM(S6:S167)</f>
        <v>0</v>
      </c>
      <c r="T168" s="437">
        <f t="shared" si="135"/>
        <v>0</v>
      </c>
      <c r="U168" s="437">
        <f t="shared" ref="U168:V168" si="136">SUM(U6:U167)</f>
        <v>0</v>
      </c>
      <c r="V168" s="437">
        <f t="shared" si="136"/>
        <v>0</v>
      </c>
      <c r="W168" s="437">
        <f t="shared" si="133"/>
        <v>0</v>
      </c>
      <c r="X168" s="437">
        <f t="shared" si="133"/>
        <v>0</v>
      </c>
      <c r="Y168" s="437">
        <f t="shared" si="133"/>
        <v>0</v>
      </c>
      <c r="Z168" s="437">
        <f t="shared" si="133"/>
        <v>0</v>
      </c>
      <c r="AA168" s="437">
        <f t="shared" si="133"/>
        <v>0</v>
      </c>
      <c r="AB168" s="437">
        <f t="shared" si="133"/>
        <v>0</v>
      </c>
      <c r="AC168" s="437">
        <f t="shared" si="133"/>
        <v>0</v>
      </c>
      <c r="AD168" s="437">
        <f t="shared" si="133"/>
        <v>0</v>
      </c>
      <c r="AE168" s="437">
        <f t="shared" si="133"/>
        <v>0</v>
      </c>
      <c r="AF168" s="437">
        <f t="shared" si="133"/>
        <v>0</v>
      </c>
      <c r="AG168" s="437">
        <f>SUM(AG6:AG167)</f>
        <v>0</v>
      </c>
      <c r="AH168" s="436">
        <f>SUM(AH6:AH167)</f>
        <v>0</v>
      </c>
      <c r="AO168" s="437">
        <f t="shared" ref="AO168:BT168" si="137">SUM(AO6:AO167)</f>
        <v>0</v>
      </c>
      <c r="AP168" s="437">
        <f t="shared" si="137"/>
        <v>0</v>
      </c>
      <c r="AQ168" s="437">
        <f t="shared" si="137"/>
        <v>0</v>
      </c>
      <c r="AR168" s="437">
        <f t="shared" si="137"/>
        <v>0</v>
      </c>
      <c r="AS168" s="437">
        <f t="shared" si="137"/>
        <v>0</v>
      </c>
      <c r="AT168" s="437">
        <f t="shared" si="137"/>
        <v>0</v>
      </c>
      <c r="AU168" s="437">
        <f t="shared" si="137"/>
        <v>0</v>
      </c>
      <c r="AV168" s="437">
        <f t="shared" si="137"/>
        <v>0</v>
      </c>
      <c r="AW168" s="437">
        <f t="shared" si="137"/>
        <v>0</v>
      </c>
      <c r="AX168" s="437">
        <f t="shared" si="137"/>
        <v>0</v>
      </c>
      <c r="AY168" s="437">
        <f t="shared" si="137"/>
        <v>0</v>
      </c>
      <c r="AZ168" s="437">
        <f t="shared" si="137"/>
        <v>0</v>
      </c>
      <c r="BA168" s="437">
        <f t="shared" si="137"/>
        <v>0</v>
      </c>
      <c r="BB168" s="437">
        <f t="shared" si="137"/>
        <v>0</v>
      </c>
      <c r="BC168" s="437">
        <f t="shared" si="137"/>
        <v>0</v>
      </c>
      <c r="BD168" s="437">
        <f t="shared" si="137"/>
        <v>0</v>
      </c>
      <c r="BE168" s="437">
        <f t="shared" ref="BE168:BF168" si="138">SUM(BE6:BE167)</f>
        <v>0</v>
      </c>
      <c r="BF168" s="437">
        <f t="shared" si="138"/>
        <v>0</v>
      </c>
      <c r="BG168" s="437">
        <f t="shared" si="137"/>
        <v>0</v>
      </c>
      <c r="BH168" s="437">
        <f t="shared" si="137"/>
        <v>0</v>
      </c>
      <c r="BI168" s="437">
        <f t="shared" si="137"/>
        <v>0</v>
      </c>
      <c r="BJ168" s="437">
        <f t="shared" si="137"/>
        <v>0</v>
      </c>
      <c r="BK168" s="437">
        <f t="shared" si="137"/>
        <v>0</v>
      </c>
      <c r="BL168" s="437">
        <f t="shared" si="137"/>
        <v>0</v>
      </c>
      <c r="BM168" s="437">
        <f t="shared" si="137"/>
        <v>0</v>
      </c>
      <c r="BN168" s="437">
        <f t="shared" si="137"/>
        <v>0</v>
      </c>
      <c r="BO168" s="437">
        <f t="shared" si="137"/>
        <v>0</v>
      </c>
      <c r="BP168" s="437">
        <f t="shared" si="137"/>
        <v>0</v>
      </c>
      <c r="BQ168" s="437">
        <f t="shared" si="137"/>
        <v>0</v>
      </c>
      <c r="BR168" s="437">
        <f t="shared" si="137"/>
        <v>0</v>
      </c>
      <c r="BS168" s="437">
        <f t="shared" si="137"/>
        <v>0</v>
      </c>
      <c r="BT168" s="436">
        <f t="shared" si="137"/>
        <v>0</v>
      </c>
    </row>
    <row r="169" spans="1:81" ht="21" customHeight="1" x14ac:dyDescent="0.2">
      <c r="A169" s="740" t="s">
        <v>258</v>
      </c>
      <c r="B169" s="740"/>
      <c r="C169" s="740"/>
      <c r="D169" s="740"/>
      <c r="E169" s="740"/>
      <c r="F169" s="740"/>
      <c r="G169" s="740"/>
      <c r="H169" s="740"/>
      <c r="I169" s="740"/>
      <c r="J169" s="740"/>
      <c r="K169" s="740"/>
      <c r="L169" s="740"/>
      <c r="M169" s="740"/>
      <c r="N169" s="740"/>
      <c r="O169" s="740"/>
      <c r="P169" s="740"/>
      <c r="Q169" s="740"/>
      <c r="R169" s="740"/>
      <c r="S169" s="740"/>
      <c r="T169" s="740"/>
      <c r="U169" s="740"/>
      <c r="V169" s="740"/>
      <c r="W169" s="740"/>
      <c r="X169" s="740"/>
      <c r="Y169" s="740"/>
      <c r="Z169" s="740"/>
      <c r="AA169" s="740"/>
      <c r="AB169" s="740"/>
      <c r="AC169" s="740"/>
      <c r="AD169" s="740"/>
      <c r="AE169" s="740"/>
      <c r="AG169" s="37"/>
      <c r="AH169" s="37"/>
      <c r="AJ169" s="37"/>
      <c r="AK169" s="37"/>
      <c r="AL169" s="37"/>
      <c r="BS169" s="37"/>
      <c r="BT169" s="37"/>
      <c r="BV169" s="37"/>
      <c r="BW169" s="37"/>
    </row>
    <row r="170" spans="1:81" x14ac:dyDescent="0.2">
      <c r="A170" s="19" t="s">
        <v>663</v>
      </c>
      <c r="B170" s="440"/>
      <c r="C170" s="19"/>
      <c r="D170" s="19"/>
      <c r="E170" s="19"/>
      <c r="F170" s="19"/>
      <c r="G170" s="19"/>
      <c r="H170" s="19"/>
      <c r="I170" s="19"/>
      <c r="J170" s="19"/>
      <c r="K170" s="19"/>
      <c r="L170" s="19"/>
      <c r="M170" s="19"/>
      <c r="N170" s="19"/>
      <c r="W170" s="19"/>
      <c r="X170" s="19"/>
      <c r="Y170" s="19"/>
      <c r="Z170" s="19"/>
      <c r="AA170" s="19"/>
      <c r="AB170" s="19"/>
      <c r="AC170" s="19"/>
      <c r="AD170" s="19"/>
      <c r="AE170" s="19"/>
      <c r="AF170" s="52"/>
      <c r="AG170" s="52"/>
      <c r="AH170" s="52"/>
      <c r="AJ170" s="52"/>
      <c r="AK170" s="52"/>
      <c r="AL170" s="52"/>
      <c r="AO170" s="19"/>
      <c r="AP170" s="19"/>
      <c r="AQ170" s="19"/>
      <c r="AR170" s="19"/>
      <c r="AS170" s="19"/>
      <c r="AT170" s="19"/>
      <c r="AU170" s="19"/>
      <c r="AV170" s="19"/>
      <c r="AW170" s="19"/>
      <c r="AX170" s="19"/>
      <c r="AY170" s="19"/>
      <c r="AZ170" s="19"/>
      <c r="BH170" s="19"/>
      <c r="BI170" s="19"/>
      <c r="BJ170" s="19"/>
      <c r="BK170" s="19"/>
      <c r="BL170" s="19"/>
      <c r="BM170" s="19"/>
      <c r="BN170" s="19"/>
      <c r="BO170" s="19"/>
      <c r="BP170" s="19"/>
      <c r="BQ170" s="19"/>
      <c r="BR170" s="52"/>
      <c r="BS170" s="52"/>
      <c r="BT170" s="52"/>
      <c r="BV170" s="52"/>
      <c r="BW170" s="52"/>
    </row>
    <row r="171" spans="1:81" x14ac:dyDescent="0.2">
      <c r="A171" s="19" t="s">
        <v>369</v>
      </c>
      <c r="B171" s="480"/>
      <c r="C171" s="476"/>
      <c r="D171" s="476"/>
      <c r="E171" s="476"/>
      <c r="F171" s="476"/>
      <c r="G171" s="476"/>
      <c r="H171" s="476"/>
      <c r="I171" s="476"/>
      <c r="J171" s="476"/>
      <c r="K171" s="476"/>
      <c r="L171" s="476"/>
      <c r="M171" s="476"/>
      <c r="N171" s="476"/>
      <c r="O171" s="52"/>
      <c r="P171" s="52"/>
      <c r="Q171" s="52"/>
      <c r="R171" s="52"/>
      <c r="S171" s="52"/>
      <c r="T171" s="52"/>
      <c r="U171" s="52"/>
      <c r="V171" s="52"/>
      <c r="W171" s="476"/>
      <c r="X171" s="476"/>
      <c r="Y171" s="476"/>
      <c r="Z171" s="476"/>
      <c r="AA171" s="476"/>
      <c r="AB171" s="476"/>
      <c r="AC171" s="476"/>
      <c r="AD171" s="476"/>
      <c r="AE171" s="476"/>
      <c r="AO171" s="476"/>
      <c r="AP171" s="476"/>
      <c r="AQ171" s="476"/>
      <c r="AR171" s="476"/>
      <c r="AS171" s="476"/>
      <c r="AT171" s="476"/>
      <c r="AU171" s="476"/>
      <c r="AV171" s="476"/>
      <c r="AW171" s="476"/>
      <c r="AX171" s="476"/>
      <c r="AY171" s="476"/>
      <c r="AZ171" s="476"/>
      <c r="BA171" s="52"/>
      <c r="BB171" s="52"/>
      <c r="BC171" s="52"/>
      <c r="BD171" s="52"/>
      <c r="BE171" s="52"/>
      <c r="BF171" s="52"/>
      <c r="BG171" s="52"/>
      <c r="BH171" s="476"/>
      <c r="BI171" s="476"/>
      <c r="BJ171" s="476"/>
      <c r="BK171" s="476"/>
      <c r="BL171" s="476"/>
      <c r="BM171" s="476"/>
      <c r="BN171" s="476"/>
      <c r="BO171" s="476"/>
      <c r="BP171" s="476"/>
      <c r="BQ171" s="476"/>
    </row>
    <row r="172" spans="1:81" ht="10.199999999999999" customHeight="1" x14ac:dyDescent="0.2">
      <c r="A172" s="740" t="s">
        <v>168</v>
      </c>
      <c r="B172" s="740"/>
      <c r="C172" s="740"/>
      <c r="D172" s="740"/>
      <c r="E172" s="740"/>
      <c r="F172" s="740"/>
      <c r="G172" s="740"/>
      <c r="H172" s="740"/>
      <c r="I172" s="740"/>
      <c r="J172" s="740"/>
      <c r="K172" s="740"/>
      <c r="L172" s="740"/>
      <c r="M172" s="740"/>
      <c r="N172" s="740"/>
      <c r="O172" s="740"/>
      <c r="P172" s="740"/>
      <c r="Q172" s="740"/>
      <c r="R172" s="740"/>
      <c r="S172" s="740"/>
      <c r="T172" s="740"/>
      <c r="U172" s="740"/>
      <c r="V172" s="740"/>
      <c r="W172" s="740"/>
      <c r="X172" s="740"/>
      <c r="Y172" s="740"/>
      <c r="Z172" s="740"/>
      <c r="AA172" s="740"/>
      <c r="AB172" s="740"/>
      <c r="AC172" s="740"/>
      <c r="AD172" s="740"/>
      <c r="AE172" s="740"/>
    </row>
    <row r="173" spans="1:81" x14ac:dyDescent="0.2">
      <c r="A173" s="19" t="s">
        <v>662</v>
      </c>
      <c r="B173" s="440"/>
      <c r="C173" s="19"/>
      <c r="D173" s="19"/>
      <c r="E173" s="19"/>
      <c r="F173" s="19"/>
      <c r="G173" s="19"/>
      <c r="H173" s="19"/>
      <c r="I173" s="19"/>
      <c r="J173" s="19"/>
      <c r="K173" s="19"/>
      <c r="L173" s="19"/>
      <c r="M173" s="19"/>
      <c r="N173" s="19"/>
      <c r="W173" s="19"/>
      <c r="X173" s="19"/>
      <c r="Y173" s="19"/>
      <c r="Z173" s="19"/>
      <c r="AA173" s="19"/>
      <c r="AB173" s="19"/>
      <c r="AC173" s="19"/>
      <c r="AD173" s="19"/>
      <c r="AE173" s="19"/>
      <c r="AO173" s="19"/>
      <c r="AP173" s="19"/>
      <c r="AQ173" s="19"/>
      <c r="AR173" s="19"/>
      <c r="AS173" s="19"/>
      <c r="AT173" s="19"/>
      <c r="AU173" s="19"/>
      <c r="AV173" s="19"/>
      <c r="AW173" s="19"/>
      <c r="AX173" s="19"/>
      <c r="AY173" s="19"/>
      <c r="AZ173" s="19"/>
      <c r="BH173" s="19"/>
      <c r="BI173" s="19"/>
      <c r="BJ173" s="19"/>
      <c r="BK173" s="19"/>
      <c r="BL173" s="19"/>
      <c r="BM173" s="19"/>
      <c r="BN173" s="19"/>
      <c r="BO173" s="19"/>
      <c r="BP173" s="19"/>
      <c r="BQ173" s="19"/>
    </row>
  </sheetData>
  <sheetProtection algorithmName="SHA-512" hashValue="3FASbKaqbRbzsIxLCH8lHuDtu2Na/KSKv8wSh4WdZqBzulzGvPeECfYuETKTIRlXqegGYP+iYBSDMAANeNmiBA==" saltValue="mLK5tAruOyxkXxqjevD1tA==" spinCount="100000" sheet="1" formatColumns="0" selectLockedCells="1"/>
  <mergeCells count="2">
    <mergeCell ref="AF2:AH2"/>
    <mergeCell ref="BR2:BT2"/>
  </mergeCells>
  <phoneticPr fontId="31" type="noConversion"/>
  <conditionalFormatting sqref="A6:AH167 BH6:BT167">
    <cfRule type="expression" dxfId="13" priority="1" stopIfTrue="1">
      <formula>$AI6&gt;0</formula>
    </cfRule>
  </conditionalFormatting>
  <conditionalFormatting sqref="AO6:AZ167">
    <cfRule type="expression" dxfId="12" priority="3" stopIfTrue="1">
      <formula>$AI6&gt;0</formula>
    </cfRule>
  </conditionalFormatting>
  <conditionalFormatting sqref="BA6:BG167">
    <cfRule type="expression" dxfId="11" priority="2" stopIfTrue="1">
      <formula>$AL6&gt;0</formula>
    </cfRule>
  </conditionalFormatting>
  <printOptions horizontalCentered="1" verticalCentered="1"/>
  <pageMargins left="0.19685039370078741" right="0" top="0.27559055118110237" bottom="0.19685039370078741" header="0.15748031496062992" footer="0.19685039370078741"/>
  <pageSetup paperSize="9" scale="75" orientation="landscape"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1"/>
  <dimension ref="A1:N43"/>
  <sheetViews>
    <sheetView showGridLines="0" zoomScaleNormal="100" workbookViewId="0">
      <pane ySplit="3" topLeftCell="A4" activePane="bottomLeft" state="frozen"/>
      <selection activeCell="A117" sqref="A117:IV119"/>
      <selection pane="bottomLeft" activeCell="D4" sqref="D4"/>
    </sheetView>
  </sheetViews>
  <sheetFormatPr defaultRowHeight="10.199999999999999" x14ac:dyDescent="0.2"/>
  <cols>
    <col min="1" max="1" width="87.7109375" customWidth="1"/>
    <col min="2" max="2" width="18" customWidth="1"/>
    <col min="3" max="3" width="18" hidden="1" customWidth="1"/>
    <col min="4" max="4" width="38.7109375" customWidth="1"/>
    <col min="6" max="6" width="12.42578125" bestFit="1" customWidth="1"/>
    <col min="7" max="7" width="9.140625" hidden="1" customWidth="1"/>
    <col min="8" max="8" width="13.5703125" hidden="1" customWidth="1"/>
  </cols>
  <sheetData>
    <row r="1" spans="1:14" s="3" customFormat="1" ht="87" customHeight="1" x14ac:dyDescent="0.2">
      <c r="A1" s="2052" t="str">
        <f>'t1'!A1</f>
        <v>SERVIZIO SANITARIO NAZIONALE - anno 2024</v>
      </c>
      <c r="B1" s="2052"/>
      <c r="C1" s="2052"/>
      <c r="D1" s="2052"/>
      <c r="H1" s="4"/>
      <c r="N1"/>
    </row>
    <row r="2" spans="1:14" ht="30" customHeight="1" thickBot="1" x14ac:dyDescent="0.25">
      <c r="A2" s="5"/>
      <c r="B2" s="2113" t="str">
        <f>IF(AND(A37="",(D25+D26+D27+D28+D29+D30)&gt;0),"ATTENZIONE!  Inserire nel campo NOTE l'elenco delle Istituzioni ed il relativo importo dei rimborsi",IF(AND(A37&lt;&gt;"",(D25+D26+D27+D28+D29+D30)=0),"ATTENZIONE!  il campo NOTE non deve essere compilato in assenza di rimborsi",""))</f>
        <v/>
      </c>
      <c r="C2" s="2113"/>
      <c r="D2" s="2113"/>
    </row>
    <row r="3" spans="1:14" ht="21.75" customHeight="1" thickBot="1" x14ac:dyDescent="0.25">
      <c r="A3" s="100" t="s">
        <v>319</v>
      </c>
      <c r="B3" s="273" t="s">
        <v>294</v>
      </c>
      <c r="C3" s="828"/>
      <c r="D3" s="274" t="s">
        <v>296</v>
      </c>
      <c r="H3" s="1803" t="s">
        <v>1973</v>
      </c>
    </row>
    <row r="4" spans="1:14" s="102" customFormat="1" ht="18" customHeight="1" thickTop="1" x14ac:dyDescent="0.25">
      <c r="A4" s="101" t="s">
        <v>340</v>
      </c>
      <c r="B4" s="156" t="s">
        <v>344</v>
      </c>
      <c r="C4" s="832">
        <f>ROUND(D4,0)</f>
        <v>0</v>
      </c>
      <c r="D4" s="198"/>
      <c r="H4" s="102">
        <f>ABS(D4)</f>
        <v>0</v>
      </c>
    </row>
    <row r="5" spans="1:14" s="102" customFormat="1" ht="18" customHeight="1" x14ac:dyDescent="0.25">
      <c r="A5" s="105" t="s">
        <v>756</v>
      </c>
      <c r="B5" s="157" t="s">
        <v>356</v>
      </c>
      <c r="C5" s="830">
        <f t="shared" ref="C5:C34" si="0">ROUND(D5,0)</f>
        <v>0</v>
      </c>
      <c r="D5" s="198"/>
      <c r="H5" s="102">
        <f t="shared" ref="H5:H34" si="1">ABS(D5)</f>
        <v>0</v>
      </c>
    </row>
    <row r="6" spans="1:14" s="102" customFormat="1" ht="18" customHeight="1" x14ac:dyDescent="0.25">
      <c r="A6" s="105" t="s">
        <v>333</v>
      </c>
      <c r="B6" s="149" t="s">
        <v>357</v>
      </c>
      <c r="C6" s="829">
        <f t="shared" si="0"/>
        <v>0</v>
      </c>
      <c r="D6" s="198"/>
      <c r="H6" s="102">
        <f t="shared" si="1"/>
        <v>0</v>
      </c>
    </row>
    <row r="7" spans="1:14" s="102" customFormat="1" ht="18" customHeight="1" x14ac:dyDescent="0.25">
      <c r="A7" s="105" t="s">
        <v>338</v>
      </c>
      <c r="B7" s="158" t="s">
        <v>358</v>
      </c>
      <c r="C7" s="830">
        <f t="shared" si="0"/>
        <v>0</v>
      </c>
      <c r="D7" s="198"/>
      <c r="H7" s="102">
        <f t="shared" si="1"/>
        <v>0</v>
      </c>
    </row>
    <row r="8" spans="1:14" s="102" customFormat="1" ht="18" customHeight="1" x14ac:dyDescent="0.25">
      <c r="A8" s="106" t="s">
        <v>337</v>
      </c>
      <c r="B8" s="149" t="s">
        <v>359</v>
      </c>
      <c r="C8" s="829">
        <f t="shared" si="0"/>
        <v>0</v>
      </c>
      <c r="D8" s="198"/>
      <c r="H8" s="102">
        <f t="shared" si="1"/>
        <v>0</v>
      </c>
    </row>
    <row r="9" spans="1:14" s="102" customFormat="1" ht="18" customHeight="1" x14ac:dyDescent="0.25">
      <c r="A9" s="125" t="s">
        <v>336</v>
      </c>
      <c r="B9" s="158" t="s">
        <v>360</v>
      </c>
      <c r="C9" s="830">
        <f t="shared" si="0"/>
        <v>0</v>
      </c>
      <c r="D9" s="198"/>
      <c r="H9" s="102">
        <f t="shared" si="1"/>
        <v>0</v>
      </c>
    </row>
    <row r="10" spans="1:14" s="102" customFormat="1" ht="18" customHeight="1" x14ac:dyDescent="0.25">
      <c r="A10" s="159" t="s">
        <v>757</v>
      </c>
      <c r="B10" s="149" t="s">
        <v>348</v>
      </c>
      <c r="C10" s="829">
        <f t="shared" si="0"/>
        <v>0</v>
      </c>
      <c r="D10" s="198"/>
      <c r="H10" s="102">
        <f t="shared" si="1"/>
        <v>0</v>
      </c>
    </row>
    <row r="11" spans="1:14" s="102" customFormat="1" ht="18" customHeight="1" x14ac:dyDescent="0.25">
      <c r="A11" s="106" t="s">
        <v>361</v>
      </c>
      <c r="B11" s="148" t="s">
        <v>362</v>
      </c>
      <c r="C11" s="829">
        <f t="shared" si="0"/>
        <v>0</v>
      </c>
      <c r="D11" s="198"/>
      <c r="H11" s="102">
        <f t="shared" si="1"/>
        <v>0</v>
      </c>
    </row>
    <row r="12" spans="1:14" s="102" customFormat="1" ht="18" customHeight="1" x14ac:dyDescent="0.25">
      <c r="A12" s="106" t="s">
        <v>1678</v>
      </c>
      <c r="B12" s="749" t="s">
        <v>1680</v>
      </c>
      <c r="C12" s="829">
        <f t="shared" si="0"/>
        <v>0</v>
      </c>
      <c r="D12" s="198"/>
      <c r="H12" s="102">
        <f t="shared" si="1"/>
        <v>0</v>
      </c>
    </row>
    <row r="13" spans="1:14" s="102" customFormat="1" ht="18" customHeight="1" x14ac:dyDescent="0.25">
      <c r="A13" s="106" t="s">
        <v>1679</v>
      </c>
      <c r="B13" s="1374" t="s">
        <v>1681</v>
      </c>
      <c r="C13" s="829">
        <f t="shared" si="0"/>
        <v>0</v>
      </c>
      <c r="D13" s="198"/>
      <c r="H13" s="102">
        <f t="shared" si="1"/>
        <v>0</v>
      </c>
    </row>
    <row r="14" spans="1:14" s="102" customFormat="1" ht="18" customHeight="1" x14ac:dyDescent="0.25">
      <c r="A14" s="106" t="s">
        <v>731</v>
      </c>
      <c r="B14" s="149" t="s">
        <v>730</v>
      </c>
      <c r="C14" s="829">
        <f t="shared" si="0"/>
        <v>0</v>
      </c>
      <c r="D14" s="198"/>
      <c r="H14" s="102">
        <f t="shared" si="1"/>
        <v>0</v>
      </c>
    </row>
    <row r="15" spans="1:14" s="102" customFormat="1" ht="18" customHeight="1" x14ac:dyDescent="0.25">
      <c r="A15" s="125" t="s">
        <v>298</v>
      </c>
      <c r="B15" s="149" t="s">
        <v>363</v>
      </c>
      <c r="C15" s="829">
        <f t="shared" si="0"/>
        <v>0</v>
      </c>
      <c r="D15" s="198"/>
      <c r="H15" s="102">
        <f t="shared" si="1"/>
        <v>0</v>
      </c>
    </row>
    <row r="16" spans="1:14" s="102" customFormat="1" ht="18" customHeight="1" x14ac:dyDescent="0.25">
      <c r="A16" s="159" t="s">
        <v>758</v>
      </c>
      <c r="B16" s="157" t="s">
        <v>345</v>
      </c>
      <c r="C16" s="829">
        <f t="shared" si="0"/>
        <v>0</v>
      </c>
      <c r="D16" s="198"/>
      <c r="H16" s="102">
        <f t="shared" si="1"/>
        <v>0</v>
      </c>
    </row>
    <row r="17" spans="1:8" s="102" customFormat="1" ht="18" customHeight="1" x14ac:dyDescent="0.25">
      <c r="A17" s="107" t="s">
        <v>759</v>
      </c>
      <c r="B17" s="149" t="s">
        <v>346</v>
      </c>
      <c r="C17" s="829">
        <f t="shared" si="0"/>
        <v>0</v>
      </c>
      <c r="D17" s="198"/>
      <c r="H17" s="102">
        <f t="shared" si="1"/>
        <v>0</v>
      </c>
    </row>
    <row r="18" spans="1:8" ht="18" customHeight="1" x14ac:dyDescent="0.25">
      <c r="A18" s="104" t="s">
        <v>334</v>
      </c>
      <c r="B18" s="148" t="s">
        <v>355</v>
      </c>
      <c r="C18" s="829">
        <f t="shared" si="0"/>
        <v>0</v>
      </c>
      <c r="D18" s="198"/>
      <c r="H18" s="102">
        <f t="shared" si="1"/>
        <v>0</v>
      </c>
    </row>
    <row r="19" spans="1:8" ht="18" customHeight="1" x14ac:dyDescent="0.25">
      <c r="A19" s="748" t="s">
        <v>909</v>
      </c>
      <c r="B19" s="749" t="s">
        <v>910</v>
      </c>
      <c r="C19" s="829">
        <f t="shared" si="0"/>
        <v>0</v>
      </c>
      <c r="D19" s="198"/>
      <c r="H19" s="102">
        <f t="shared" si="1"/>
        <v>0</v>
      </c>
    </row>
    <row r="20" spans="1:8" s="3" customFormat="1" ht="18" customHeight="1" x14ac:dyDescent="0.25">
      <c r="A20" s="101" t="s">
        <v>760</v>
      </c>
      <c r="B20" s="149" t="s">
        <v>351</v>
      </c>
      <c r="C20" s="829">
        <f t="shared" si="0"/>
        <v>0</v>
      </c>
      <c r="D20" s="198"/>
      <c r="G20" s="4" t="s">
        <v>911</v>
      </c>
      <c r="H20" s="102">
        <f t="shared" si="1"/>
        <v>0</v>
      </c>
    </row>
    <row r="21" spans="1:8" ht="18" customHeight="1" x14ac:dyDescent="0.25">
      <c r="A21" s="101" t="s">
        <v>761</v>
      </c>
      <c r="B21" s="158" t="s">
        <v>352</v>
      </c>
      <c r="C21" s="829">
        <f t="shared" si="0"/>
        <v>0</v>
      </c>
      <c r="D21" s="198"/>
      <c r="G21" s="750" t="s">
        <v>912</v>
      </c>
      <c r="H21" s="102">
        <f t="shared" si="1"/>
        <v>0</v>
      </c>
    </row>
    <row r="22" spans="1:8" ht="18" customHeight="1" x14ac:dyDescent="0.25">
      <c r="A22" s="101" t="s">
        <v>297</v>
      </c>
      <c r="B22" s="149" t="s">
        <v>353</v>
      </c>
      <c r="C22" s="829">
        <f t="shared" si="0"/>
        <v>0</v>
      </c>
      <c r="D22" s="198"/>
      <c r="F22" s="751" t="s">
        <v>913</v>
      </c>
      <c r="G22" s="752">
        <v>2</v>
      </c>
      <c r="H22" s="102">
        <f t="shared" si="1"/>
        <v>0</v>
      </c>
    </row>
    <row r="23" spans="1:8" ht="18" customHeight="1" x14ac:dyDescent="0.25">
      <c r="A23" s="101" t="s">
        <v>762</v>
      </c>
      <c r="B23" s="158" t="s">
        <v>347</v>
      </c>
      <c r="C23" s="829">
        <f t="shared" si="0"/>
        <v>0</v>
      </c>
      <c r="D23" s="198"/>
      <c r="H23" s="102">
        <f t="shared" si="1"/>
        <v>0</v>
      </c>
    </row>
    <row r="24" spans="1:8" ht="18" customHeight="1" x14ac:dyDescent="0.25">
      <c r="A24" s="759" t="s">
        <v>935</v>
      </c>
      <c r="B24" s="149" t="s">
        <v>349</v>
      </c>
      <c r="C24" s="829">
        <f t="shared" si="0"/>
        <v>0</v>
      </c>
      <c r="D24" s="198"/>
      <c r="H24" s="102">
        <f t="shared" si="1"/>
        <v>0</v>
      </c>
    </row>
    <row r="25" spans="1:8" ht="18" customHeight="1" x14ac:dyDescent="0.25">
      <c r="A25" s="616" t="s">
        <v>797</v>
      </c>
      <c r="B25" s="148" t="s">
        <v>350</v>
      </c>
      <c r="C25" s="829">
        <f t="shared" si="0"/>
        <v>0</v>
      </c>
      <c r="D25" s="198"/>
      <c r="H25" s="102">
        <f t="shared" si="1"/>
        <v>0</v>
      </c>
    </row>
    <row r="26" spans="1:8" ht="18" customHeight="1" x14ac:dyDescent="0.25">
      <c r="A26" s="616" t="s">
        <v>733</v>
      </c>
      <c r="B26" s="749" t="s">
        <v>732</v>
      </c>
      <c r="C26" s="831">
        <f t="shared" si="0"/>
        <v>0</v>
      </c>
      <c r="D26" s="198"/>
      <c r="H26" s="102">
        <f t="shared" si="1"/>
        <v>0</v>
      </c>
    </row>
    <row r="27" spans="1:8" ht="18" customHeight="1" x14ac:dyDescent="0.25">
      <c r="A27" s="616" t="s">
        <v>928</v>
      </c>
      <c r="B27" s="749" t="s">
        <v>795</v>
      </c>
      <c r="C27" s="831">
        <f t="shared" si="0"/>
        <v>0</v>
      </c>
      <c r="D27" s="198"/>
      <c r="H27" s="102">
        <f t="shared" si="1"/>
        <v>0</v>
      </c>
    </row>
    <row r="28" spans="1:8" ht="18" customHeight="1" x14ac:dyDescent="0.25">
      <c r="A28" s="616" t="s">
        <v>798</v>
      </c>
      <c r="B28" s="148" t="s">
        <v>765</v>
      </c>
      <c r="C28" s="829">
        <f t="shared" si="0"/>
        <v>0</v>
      </c>
      <c r="D28" s="198"/>
      <c r="H28" s="102">
        <f t="shared" si="1"/>
        <v>0</v>
      </c>
    </row>
    <row r="29" spans="1:8" ht="18" customHeight="1" x14ac:dyDescent="0.25">
      <c r="A29" s="617" t="s">
        <v>799</v>
      </c>
      <c r="B29" s="148" t="s">
        <v>354</v>
      </c>
      <c r="C29" s="829">
        <f t="shared" si="0"/>
        <v>0</v>
      </c>
      <c r="D29" s="198"/>
      <c r="H29" s="102">
        <f t="shared" si="1"/>
        <v>0</v>
      </c>
    </row>
    <row r="30" spans="1:8" ht="18" customHeight="1" x14ac:dyDescent="0.25">
      <c r="A30" s="160" t="s">
        <v>800</v>
      </c>
      <c r="B30" s="148" t="s">
        <v>796</v>
      </c>
      <c r="C30" s="829">
        <f t="shared" si="0"/>
        <v>0</v>
      </c>
      <c r="D30" s="198"/>
      <c r="H30" s="102">
        <f t="shared" si="1"/>
        <v>0</v>
      </c>
    </row>
    <row r="31" spans="1:8" ht="18" customHeight="1" x14ac:dyDescent="0.25">
      <c r="A31" s="160" t="s">
        <v>249</v>
      </c>
      <c r="B31" s="148" t="s">
        <v>250</v>
      </c>
      <c r="C31" s="829">
        <f t="shared" si="0"/>
        <v>0</v>
      </c>
      <c r="D31" s="198"/>
      <c r="H31" s="102">
        <f t="shared" si="1"/>
        <v>0</v>
      </c>
    </row>
    <row r="32" spans="1:8" ht="18" customHeight="1" x14ac:dyDescent="0.25">
      <c r="A32" s="160" t="s">
        <v>177</v>
      </c>
      <c r="B32" s="148" t="s">
        <v>188</v>
      </c>
      <c r="C32" s="829">
        <f t="shared" si="0"/>
        <v>0</v>
      </c>
      <c r="D32" s="198"/>
      <c r="H32" s="102">
        <f t="shared" si="1"/>
        <v>0</v>
      </c>
    </row>
    <row r="33" spans="1:8" ht="18" customHeight="1" thickBot="1" x14ac:dyDescent="0.3">
      <c r="A33" s="160" t="s">
        <v>178</v>
      </c>
      <c r="B33" s="148" t="s">
        <v>189</v>
      </c>
      <c r="C33" s="829">
        <f t="shared" si="0"/>
        <v>0</v>
      </c>
      <c r="D33" s="198"/>
      <c r="H33" s="102">
        <f t="shared" si="1"/>
        <v>0</v>
      </c>
    </row>
    <row r="34" spans="1:8" ht="18" customHeight="1" thickBot="1" x14ac:dyDescent="0.3">
      <c r="A34" s="103" t="s">
        <v>192</v>
      </c>
      <c r="B34" s="486" t="s">
        <v>190</v>
      </c>
      <c r="C34" s="830">
        <f t="shared" si="0"/>
        <v>0</v>
      </c>
      <c r="D34" s="1677"/>
      <c r="E34" s="1678">
        <f>SUM(H4:H27)-H28-H29-H30+SUM(H31:H34)</f>
        <v>0</v>
      </c>
      <c r="H34" s="102">
        <f t="shared" si="1"/>
        <v>0</v>
      </c>
    </row>
    <row r="35" spans="1:8" ht="14.1" customHeight="1" thickBot="1" x14ac:dyDescent="0.25">
      <c r="A35" s="2106" t="str">
        <f>IF(G22=1,"ATTENZIONE è stata dichiarata IRAP commerciale. Controllare l'importo inserito!"," ")</f>
        <v xml:space="preserve"> </v>
      </c>
      <c r="B35" s="2106"/>
      <c r="C35" s="2106"/>
      <c r="D35" s="2106"/>
      <c r="H35" s="720">
        <f>SUM(H4:H27)-H28-H29-H30+SUM(H31:H34)</f>
        <v>0</v>
      </c>
    </row>
    <row r="36" spans="1:8" ht="15" customHeight="1" x14ac:dyDescent="0.2">
      <c r="A36" s="2107" t="s">
        <v>877</v>
      </c>
      <c r="B36" s="2108"/>
      <c r="C36" s="2108"/>
      <c r="D36" s="2109"/>
    </row>
    <row r="37" spans="1:8" ht="95.1" customHeight="1" thickBot="1" x14ac:dyDescent="0.25">
      <c r="A37" s="2110"/>
      <c r="B37" s="2111"/>
      <c r="C37" s="2111"/>
      <c r="D37" s="2112"/>
      <c r="E37" s="2104" t="str">
        <f>IF(AND(A37="",(D25+D26+D27)&gt;0),"ATTENZIONE!  Inserire nel campo NOTE l'elenco delle Istituzioni ed il relativo importo dei rimborsi EFFETTUATI!",IF(AND(A37&lt;&gt;"",(D25+D26+D27)=0),"ATTENZIONE!  il campo NOTE non deve essere compilato in assenza di rimborsi",""))</f>
        <v/>
      </c>
      <c r="F37" s="2105"/>
      <c r="G37" s="2105"/>
      <c r="H37" s="2105"/>
    </row>
    <row r="38" spans="1:8" ht="15" customHeight="1" thickBot="1" x14ac:dyDescent="0.25">
      <c r="A38" s="2106" t="str">
        <f>IF(LEN(A40)&gt;1000,"IL NUMERO MASSIMO DI CARATTERI CONSENTITI NEL CAMPO NOTE SOTTOSTANTE E' DI 500","")</f>
        <v/>
      </c>
      <c r="B38" s="2106"/>
      <c r="C38" s="2106"/>
      <c r="D38" s="2106"/>
    </row>
    <row r="39" spans="1:8" ht="15" customHeight="1" x14ac:dyDescent="0.2">
      <c r="A39" s="2107" t="s">
        <v>878</v>
      </c>
      <c r="B39" s="2108"/>
      <c r="C39" s="2108"/>
      <c r="D39" s="2109"/>
    </row>
    <row r="40" spans="1:8" ht="95.1" customHeight="1" thickBot="1" x14ac:dyDescent="0.25">
      <c r="A40" s="2110"/>
      <c r="B40" s="2111"/>
      <c r="C40" s="2111"/>
      <c r="D40" s="2112"/>
      <c r="E40" s="2104" t="str">
        <f>IF(AND(A40="",(D28+D29+D30)&gt;0),"ATTENZIONE!  Inserire nel campo NOTE l'elenco delle Istituzioni ed il relativo importo dei rimborsi RICEVUTI!",IF(AND(A40&lt;&gt;"",(D28+D29+D30)=0),"ATTENZIONE!  il campo NOTE non deve essere compilato in assenza di rimborsi",""))</f>
        <v/>
      </c>
      <c r="F40" s="2105"/>
      <c r="G40" s="2105"/>
      <c r="H40" s="2105"/>
    </row>
    <row r="41" spans="1:8" ht="23.25" customHeight="1" x14ac:dyDescent="0.2">
      <c r="A41" s="3" t="s">
        <v>801</v>
      </c>
    </row>
    <row r="42" spans="1:8" ht="25.5" customHeight="1" x14ac:dyDescent="0.2">
      <c r="A42" s="2103" t="s">
        <v>880</v>
      </c>
      <c r="B42" s="2103"/>
      <c r="C42" s="2103"/>
      <c r="D42" s="2103"/>
    </row>
    <row r="43" spans="1:8" ht="25.5" customHeight="1" x14ac:dyDescent="0.2">
      <c r="A43" s="2103" t="s">
        <v>879</v>
      </c>
      <c r="B43" s="2103"/>
      <c r="C43" s="2103"/>
      <c r="D43" s="2103"/>
    </row>
  </sheetData>
  <sheetProtection algorithmName="SHA-512" hashValue="++wmxx4HmGt9O0G2yhrBLFDBoNupHvqV1F63YpuOdqvyZ0NTpnkgAUTdE8dgKBXdQGv631F5RYxmqQSQ24pg9A==" saltValue="1fTJgiR0gRouKnaL47mDZg==" spinCount="100000" sheet="1" formatColumns="0" selectLockedCells="1" autoFilter="0"/>
  <mergeCells count="12">
    <mergeCell ref="B2:D2"/>
    <mergeCell ref="A36:D36"/>
    <mergeCell ref="A37:D37"/>
    <mergeCell ref="A42:D42"/>
    <mergeCell ref="A1:D1"/>
    <mergeCell ref="A35:D35"/>
    <mergeCell ref="A43:D43"/>
    <mergeCell ref="E37:H37"/>
    <mergeCell ref="A38:D38"/>
    <mergeCell ref="A39:D39"/>
    <mergeCell ref="A40:D40"/>
    <mergeCell ref="E40:H40"/>
  </mergeCells>
  <phoneticPr fontId="31" type="noConversion"/>
  <dataValidations count="1">
    <dataValidation type="textLength" allowBlank="1" showInputMessage="1" showErrorMessage="1" errorTitle="ATTENZIONE ! ! ! " error="E' stato superato il limite di 1000 caratteri" sqref="A37:D37 A40:D40" xr:uid="{00000000-0002-0000-1800-000000000000}">
      <formula1>0</formula1>
      <formula2>1000</formula2>
    </dataValidation>
  </dataValidations>
  <printOptions horizontalCentered="1" verticalCentered="1"/>
  <pageMargins left="0" right="0" top="0.19685039370078741" bottom="0.15748031496062992" header="0.19685039370078741" footer="0.19685039370078741"/>
  <pageSetup paperSize="9" scale="85"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4227" r:id="rId4" name="Drop Down 1155">
              <controlPr defaultSize="0" autoLine="0" autoPict="0" altText="No">
                <anchor moveWithCells="1">
                  <from>
                    <xdr:col>4</xdr:col>
                    <xdr:colOff>60960</xdr:colOff>
                    <xdr:row>21</xdr:row>
                    <xdr:rowOff>30480</xdr:rowOff>
                  </from>
                  <to>
                    <xdr:col>5</xdr:col>
                    <xdr:colOff>22860</xdr:colOff>
                    <xdr:row>21</xdr:row>
                    <xdr:rowOff>190500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7">
    <pageSetUpPr fitToPage="1"/>
  </sheetPr>
  <dimension ref="A1:W104"/>
  <sheetViews>
    <sheetView showGridLines="0" zoomScale="80" zoomScaleNormal="80" workbookViewId="0">
      <selection activeCell="C9" sqref="C9"/>
    </sheetView>
  </sheetViews>
  <sheetFormatPr defaultColWidth="12.7109375" defaultRowHeight="10.199999999999999" x14ac:dyDescent="0.2"/>
  <cols>
    <col min="1" max="1" width="65.7109375" style="1000" customWidth="1"/>
    <col min="2" max="2" width="10.7109375" style="1032" customWidth="1"/>
    <col min="3" max="3" width="20.7109375" style="1000" customWidth="1"/>
    <col min="4" max="4" width="3.28515625" style="1000" customWidth="1"/>
    <col min="5" max="5" width="65.7109375" style="1000" customWidth="1"/>
    <col min="6" max="6" width="10.7109375" style="1000" customWidth="1"/>
    <col min="7" max="7" width="20.7109375" style="1000" customWidth="1"/>
    <col min="8" max="8" width="73.28515625" style="1000" customWidth="1"/>
    <col min="9" max="14" width="12.28515625" style="1000" customWidth="1"/>
    <col min="15" max="23" width="12.7109375" style="1000" hidden="1" customWidth="1"/>
    <col min="24" max="16384" width="12.7109375" style="1000"/>
  </cols>
  <sheetData>
    <row r="1" spans="1:23" ht="87" customHeight="1" x14ac:dyDescent="0.2">
      <c r="A1" s="997" t="str">
        <f>'t1'!A1</f>
        <v>SERVIZIO SANITARIO NAZIONALE - anno 2024</v>
      </c>
      <c r="B1" s="997"/>
      <c r="C1" s="997"/>
      <c r="D1" s="997"/>
      <c r="E1" s="997"/>
      <c r="F1" s="998"/>
      <c r="G1" s="999"/>
      <c r="H1" s="1098" t="s">
        <v>1206</v>
      </c>
      <c r="Q1" s="1304">
        <v>72</v>
      </c>
      <c r="R1" s="1304" t="s">
        <v>1210</v>
      </c>
    </row>
    <row r="2" spans="1:23" ht="15.45" customHeight="1" x14ac:dyDescent="0.2">
      <c r="B2" s="1001"/>
      <c r="E2" s="1002"/>
      <c r="F2" s="1002"/>
      <c r="G2" s="1002"/>
      <c r="Q2" s="1304">
        <v>73</v>
      </c>
      <c r="R2" s="1304" t="s">
        <v>1210</v>
      </c>
    </row>
    <row r="3" spans="1:23" ht="44.7" customHeight="1" x14ac:dyDescent="0.2">
      <c r="A3" s="1305"/>
      <c r="B3" s="1306"/>
      <c r="C3" s="1306"/>
      <c r="D3" s="1306"/>
      <c r="E3" s="1306"/>
      <c r="F3" s="1306"/>
      <c r="G3" s="1306"/>
      <c r="Q3" s="1304">
        <v>74</v>
      </c>
      <c r="R3" s="1304" t="s">
        <v>1210</v>
      </c>
    </row>
    <row r="4" spans="1:23" ht="15.45" customHeight="1" thickBot="1" x14ac:dyDescent="0.25">
      <c r="B4" s="1001"/>
      <c r="E4" s="1002"/>
      <c r="F4" s="1002"/>
      <c r="G4" s="1002"/>
    </row>
    <row r="5" spans="1:23" ht="25.5" customHeight="1" thickBot="1" x14ac:dyDescent="0.25">
      <c r="A5" s="1003" t="s">
        <v>1467</v>
      </c>
      <c r="B5" s="1004"/>
      <c r="C5" s="1005"/>
      <c r="D5" s="1655"/>
      <c r="E5" s="1003" t="s">
        <v>1468</v>
      </c>
      <c r="F5" s="1006"/>
      <c r="G5" s="1005"/>
      <c r="H5" s="1007" t="s">
        <v>983</v>
      </c>
      <c r="I5" s="1008"/>
      <c r="J5" s="1008"/>
      <c r="K5" s="1008"/>
      <c r="L5" s="1008"/>
      <c r="N5" s="1009"/>
      <c r="O5" s="1009"/>
      <c r="P5" s="1009"/>
      <c r="Q5" s="1009"/>
    </row>
    <row r="6" spans="1:23" ht="17.100000000000001" customHeight="1" x14ac:dyDescent="0.2">
      <c r="A6" s="1010" t="s">
        <v>319</v>
      </c>
      <c r="B6" s="1011" t="s">
        <v>320</v>
      </c>
      <c r="C6" s="1012" t="s">
        <v>432</v>
      </c>
      <c r="D6" s="1013"/>
      <c r="E6" s="1010" t="s">
        <v>319</v>
      </c>
      <c r="F6" s="1014" t="s">
        <v>320</v>
      </c>
      <c r="G6" s="1015" t="s">
        <v>432</v>
      </c>
      <c r="H6" s="2114" t="str">
        <f>IF(AND(SUMIF($S:$S,"SQ9",$R:$R)=0,ISBLANK('SICI(1)'!F13),ISBLANK('SICI(1)'!F17)),"OK",IF(AND(ABS(SUMIF($S:$S,"SQ9",$R:$R))&gt;0,ISBLANK('SICI(1)'!F13),ISBLANK('SICI(1)'!F17)),"Attenzione: inserire le voci di costituzione del fondo unicamente in presenza di certificazione dello stesso (cfr. SICI GEN353 o GEN355) !",IF(AND(SUMIF($S:$S,"SQ9",$R:$R)=0,SUM('SICI(1)'!F13,'SICI(1)'!F17)&gt;0),"Attenzione: in presenza di date di certificazione del fondo (cfr. SICI GEN353 o GEN355) è necessario compilare il lato costituzione di T15 !","OK")))</f>
        <v>OK</v>
      </c>
      <c r="I6" s="1008"/>
      <c r="J6" s="1008"/>
      <c r="K6" s="1008"/>
      <c r="L6" s="1008"/>
      <c r="M6" s="1016"/>
      <c r="N6" s="1016"/>
      <c r="O6" s="1016"/>
      <c r="P6" s="1016"/>
      <c r="Q6" s="1016"/>
    </row>
    <row r="7" spans="1:23" ht="17.100000000000001" customHeight="1" x14ac:dyDescent="0.3">
      <c r="A7" s="1017" t="s">
        <v>1207</v>
      </c>
      <c r="B7" s="1018"/>
      <c r="C7" s="1019"/>
      <c r="D7" s="1013"/>
      <c r="E7" s="1017" t="str">
        <f>A7</f>
        <v>Fondo per la retribuzione degli incarichi</v>
      </c>
      <c r="F7" s="1020"/>
      <c r="G7" s="1021"/>
      <c r="H7" s="2115"/>
      <c r="I7" s="1009"/>
      <c r="J7" s="1009"/>
      <c r="O7" s="851" t="s">
        <v>984</v>
      </c>
      <c r="P7" s="1022"/>
      <c r="Q7" s="1023"/>
      <c r="R7" s="1023"/>
      <c r="T7" s="851" t="s">
        <v>985</v>
      </c>
      <c r="U7" s="1022"/>
      <c r="V7" s="1023"/>
      <c r="W7" s="1023"/>
    </row>
    <row r="8" spans="1:23" ht="17.100000000000001" customHeight="1" x14ac:dyDescent="0.25">
      <c r="A8" s="1024" t="s">
        <v>986</v>
      </c>
      <c r="B8" s="1025"/>
      <c r="C8" s="1026"/>
      <c r="D8" s="1013"/>
      <c r="E8" s="1027" t="s">
        <v>1324</v>
      </c>
      <c r="F8" s="1025"/>
      <c r="G8" s="1026"/>
      <c r="H8" s="2115"/>
      <c r="I8" s="1009"/>
      <c r="J8" s="1009"/>
      <c r="O8" s="852" t="s">
        <v>987</v>
      </c>
      <c r="P8" s="852" t="s">
        <v>988</v>
      </c>
      <c r="Q8" s="852" t="s">
        <v>989</v>
      </c>
      <c r="R8" s="852" t="s">
        <v>990</v>
      </c>
      <c r="T8" s="852" t="s">
        <v>987</v>
      </c>
      <c r="U8" s="852" t="s">
        <v>988</v>
      </c>
      <c r="V8" s="852" t="s">
        <v>989</v>
      </c>
      <c r="W8" s="852" t="s">
        <v>990</v>
      </c>
    </row>
    <row r="9" spans="1:23" ht="17.100000000000001" customHeight="1" x14ac:dyDescent="0.2">
      <c r="A9" s="1028" t="s">
        <v>1325</v>
      </c>
      <c r="B9" s="1014" t="s">
        <v>1209</v>
      </c>
      <c r="C9" s="1029"/>
      <c r="D9" s="1013"/>
      <c r="E9" s="1028" t="s">
        <v>1326</v>
      </c>
      <c r="F9" s="1030" t="s">
        <v>1327</v>
      </c>
      <c r="G9" s="1029"/>
      <c r="H9" s="2115"/>
      <c r="I9" s="1009"/>
      <c r="J9" s="1009"/>
      <c r="O9" s="1031">
        <v>72</v>
      </c>
      <c r="P9" s="1031">
        <v>7</v>
      </c>
      <c r="Q9" s="1032" t="str">
        <f>B9</f>
        <v>F10J</v>
      </c>
      <c r="R9" s="1033">
        <f>ROUND(C9,0)</f>
        <v>0</v>
      </c>
      <c r="S9" s="1031" t="str">
        <f t="shared" ref="S9:S20" si="0">VLOOKUP(O9,$Q:$R,2,FALSE)</f>
        <v>SQ9</v>
      </c>
      <c r="T9" s="888">
        <v>72</v>
      </c>
      <c r="U9" s="888">
        <v>61</v>
      </c>
      <c r="V9" s="1034" t="str">
        <f t="shared" ref="V9:V15" si="1">F9</f>
        <v>U448</v>
      </c>
      <c r="W9" s="1033">
        <f t="shared" ref="W9:W15" si="2">ROUND(G9,0)</f>
        <v>0</v>
      </c>
    </row>
    <row r="10" spans="1:23" ht="17.100000000000001" customHeight="1" x14ac:dyDescent="0.2">
      <c r="A10" s="1028" t="s">
        <v>1211</v>
      </c>
      <c r="B10" s="1014" t="s">
        <v>1212</v>
      </c>
      <c r="C10" s="1029"/>
      <c r="D10" s="1013"/>
      <c r="E10" s="1028" t="s">
        <v>1101</v>
      </c>
      <c r="F10" s="1014" t="s">
        <v>742</v>
      </c>
      <c r="G10" s="1029"/>
      <c r="H10" s="2115"/>
      <c r="I10" s="1009"/>
      <c r="J10" s="1009"/>
      <c r="O10" s="1031">
        <v>72</v>
      </c>
      <c r="P10" s="1031">
        <v>7</v>
      </c>
      <c r="Q10" s="1032" t="str">
        <f t="shared" ref="Q10:Q15" si="3">B10</f>
        <v>F12R</v>
      </c>
      <c r="R10" s="1033">
        <f t="shared" ref="R10:R15" si="4">ROUND(C10,0)</f>
        <v>0</v>
      </c>
      <c r="S10" s="1031" t="str">
        <f t="shared" si="0"/>
        <v>SQ9</v>
      </c>
      <c r="T10" s="888">
        <v>72</v>
      </c>
      <c r="U10" s="888">
        <v>61</v>
      </c>
      <c r="V10" s="1034" t="str">
        <f t="shared" si="1"/>
        <v>U268</v>
      </c>
      <c r="W10" s="1033">
        <f t="shared" si="2"/>
        <v>0</v>
      </c>
    </row>
    <row r="11" spans="1:23" ht="17.100000000000001" customHeight="1" x14ac:dyDescent="0.2">
      <c r="A11" s="1028" t="s">
        <v>1803</v>
      </c>
      <c r="B11" s="1014" t="s">
        <v>1804</v>
      </c>
      <c r="C11" s="1029"/>
      <c r="D11" s="1013"/>
      <c r="E11" s="1028" t="s">
        <v>1328</v>
      </c>
      <c r="F11" s="1014" t="s">
        <v>1215</v>
      </c>
      <c r="G11" s="1029"/>
      <c r="H11" s="2115"/>
      <c r="I11" s="1009"/>
      <c r="J11" s="1009"/>
      <c r="O11" s="1031">
        <v>72</v>
      </c>
      <c r="P11" s="1031">
        <v>7</v>
      </c>
      <c r="Q11" s="1032" t="str">
        <f>B11</f>
        <v>F24Q</v>
      </c>
      <c r="R11" s="1033">
        <f>ROUND(C11,0)</f>
        <v>0</v>
      </c>
      <c r="S11" s="1031" t="str">
        <f t="shared" si="0"/>
        <v>SQ9</v>
      </c>
      <c r="T11" s="888">
        <v>72</v>
      </c>
      <c r="U11" s="888">
        <v>61</v>
      </c>
      <c r="V11" s="1034" t="str">
        <f t="shared" si="1"/>
        <v>U04X</v>
      </c>
      <c r="W11" s="1033">
        <f t="shared" si="2"/>
        <v>0</v>
      </c>
    </row>
    <row r="12" spans="1:23" ht="17.100000000000001" customHeight="1" thickBot="1" x14ac:dyDescent="0.25">
      <c r="A12" s="1028" t="s">
        <v>1213</v>
      </c>
      <c r="B12" s="1014" t="s">
        <v>1214</v>
      </c>
      <c r="C12" s="1029"/>
      <c r="D12" s="1013"/>
      <c r="E12" s="1028" t="s">
        <v>1329</v>
      </c>
      <c r="F12" s="1014" t="s">
        <v>1218</v>
      </c>
      <c r="G12" s="1029"/>
      <c r="H12" s="2116"/>
      <c r="I12" s="1009"/>
      <c r="J12" s="1009"/>
      <c r="O12" s="1031">
        <v>72</v>
      </c>
      <c r="P12" s="1031">
        <v>7</v>
      </c>
      <c r="Q12" s="1032" t="str">
        <f t="shared" si="3"/>
        <v>F12S</v>
      </c>
      <c r="R12" s="1033">
        <f t="shared" si="4"/>
        <v>0</v>
      </c>
      <c r="S12" s="1031" t="str">
        <f t="shared" si="0"/>
        <v>SQ9</v>
      </c>
      <c r="T12" s="888">
        <v>72</v>
      </c>
      <c r="U12" s="888">
        <v>61</v>
      </c>
      <c r="V12" s="1034" t="str">
        <f t="shared" si="1"/>
        <v>U04Y</v>
      </c>
      <c r="W12" s="1033">
        <f t="shared" si="2"/>
        <v>0</v>
      </c>
    </row>
    <row r="13" spans="1:23" ht="17.100000000000001" customHeight="1" thickBot="1" x14ac:dyDescent="0.25">
      <c r="A13" s="1028" t="s">
        <v>1216</v>
      </c>
      <c r="B13" s="1014" t="s">
        <v>1217</v>
      </c>
      <c r="C13" s="1029"/>
      <c r="D13" s="1013"/>
      <c r="E13" s="1028" t="s">
        <v>1100</v>
      </c>
      <c r="F13" s="1014" t="s">
        <v>741</v>
      </c>
      <c r="G13" s="1029"/>
      <c r="H13" s="1035" t="s">
        <v>1048</v>
      </c>
      <c r="I13" s="1009"/>
      <c r="J13" s="1009"/>
      <c r="O13" s="1031">
        <v>72</v>
      </c>
      <c r="P13" s="1031">
        <v>7</v>
      </c>
      <c r="Q13" s="1032" t="str">
        <f t="shared" si="3"/>
        <v>F12T</v>
      </c>
      <c r="R13" s="1033">
        <f t="shared" si="4"/>
        <v>0</v>
      </c>
      <c r="S13" s="1031" t="str">
        <f t="shared" si="0"/>
        <v>SQ9</v>
      </c>
      <c r="T13" s="888">
        <v>72</v>
      </c>
      <c r="U13" s="888">
        <v>61</v>
      </c>
      <c r="V13" s="1034" t="str">
        <f t="shared" si="1"/>
        <v>U267</v>
      </c>
      <c r="W13" s="1033">
        <f t="shared" si="2"/>
        <v>0</v>
      </c>
    </row>
    <row r="14" spans="1:23" ht="17.100000000000001" customHeight="1" x14ac:dyDescent="0.2">
      <c r="A14" s="1028" t="s">
        <v>1219</v>
      </c>
      <c r="B14" s="1014" t="s">
        <v>1220</v>
      </c>
      <c r="C14" s="1029"/>
      <c r="D14" s="1013"/>
      <c r="E14" s="1028" t="s">
        <v>1330</v>
      </c>
      <c r="F14" s="1014" t="s">
        <v>1223</v>
      </c>
      <c r="G14" s="1029"/>
      <c r="H14" s="2114" t="str">
        <f>IF(LEN(H16&amp;H17&amp;H18&amp;H22&amp;H23&amp;H24&amp;H19&amp;H20&amp;H21&amp;H25&amp;H26&amp;H27)&gt;0,"Attenzione, le seguenti voci creano incongruenza perché magg. del 10% del totale:","OK")</f>
        <v>OK</v>
      </c>
      <c r="I14" s="1009"/>
      <c r="J14" s="1009"/>
      <c r="O14" s="1031">
        <v>72</v>
      </c>
      <c r="P14" s="1031">
        <v>7</v>
      </c>
      <c r="Q14" s="1032" t="str">
        <f t="shared" si="3"/>
        <v>F12U</v>
      </c>
      <c r="R14" s="1033">
        <f t="shared" si="4"/>
        <v>0</v>
      </c>
      <c r="S14" s="1031" t="str">
        <f t="shared" si="0"/>
        <v>SQ9</v>
      </c>
      <c r="T14" s="888">
        <v>72</v>
      </c>
      <c r="U14" s="888">
        <v>61</v>
      </c>
      <c r="V14" s="1034" t="str">
        <f t="shared" si="1"/>
        <v>U05B</v>
      </c>
      <c r="W14" s="1033">
        <f t="shared" si="2"/>
        <v>0</v>
      </c>
    </row>
    <row r="15" spans="1:23" ht="17.100000000000001" customHeight="1" x14ac:dyDescent="0.2">
      <c r="A15" s="1028" t="s">
        <v>1221</v>
      </c>
      <c r="B15" s="1014" t="s">
        <v>1222</v>
      </c>
      <c r="C15" s="1029"/>
      <c r="D15" s="1013"/>
      <c r="E15" s="1028" t="s">
        <v>1065</v>
      </c>
      <c r="F15" s="1030" t="s">
        <v>1066</v>
      </c>
      <c r="G15" s="1029"/>
      <c r="H15" s="2115"/>
      <c r="I15" s="1009"/>
      <c r="J15" s="1009"/>
      <c r="O15" s="1031">
        <v>72</v>
      </c>
      <c r="P15" s="1031">
        <v>7</v>
      </c>
      <c r="Q15" s="1032" t="str">
        <f t="shared" si="3"/>
        <v>F14R</v>
      </c>
      <c r="R15" s="1033">
        <f t="shared" si="4"/>
        <v>0</v>
      </c>
      <c r="S15" s="1031" t="str">
        <f t="shared" si="0"/>
        <v>SQ9</v>
      </c>
      <c r="T15" s="1037">
        <v>72</v>
      </c>
      <c r="U15" s="1037">
        <v>61</v>
      </c>
      <c r="V15" s="1038" t="str">
        <f t="shared" si="1"/>
        <v>U998</v>
      </c>
      <c r="W15" s="1039">
        <f t="shared" si="2"/>
        <v>0</v>
      </c>
    </row>
    <row r="16" spans="1:23" ht="17.100000000000001" customHeight="1" thickBot="1" x14ac:dyDescent="0.3">
      <c r="A16" s="1028" t="s">
        <v>2036</v>
      </c>
      <c r="B16" s="1014" t="s">
        <v>2037</v>
      </c>
      <c r="C16" s="1029"/>
      <c r="D16" s="1013"/>
      <c r="E16" s="1040" t="s">
        <v>1331</v>
      </c>
      <c r="F16" s="1041"/>
      <c r="G16" s="1042">
        <f>SUM(G9:G15)</f>
        <v>0</v>
      </c>
      <c r="H16" s="1036" t="str">
        <f>IF(C34&lt;&gt;0,IF(R20/ABS(C$34)&gt;0.1,"Fondo incarichi - Altre risorse fisse - F00O",""),"")</f>
        <v/>
      </c>
      <c r="I16" s="1009"/>
      <c r="J16" s="1009"/>
      <c r="O16" s="1031">
        <v>72</v>
      </c>
      <c r="P16" s="1031">
        <v>7</v>
      </c>
      <c r="Q16" s="1032" t="str">
        <f>B16</f>
        <v>F30P</v>
      </c>
      <c r="R16" s="1033">
        <f>ROUND(C16,0)</f>
        <v>0</v>
      </c>
      <c r="S16" s="1031" t="str">
        <f t="shared" si="0"/>
        <v>SQ9</v>
      </c>
    </row>
    <row r="17" spans="1:23" ht="17.100000000000001" customHeight="1" thickBot="1" x14ac:dyDescent="0.3">
      <c r="A17" s="1028" t="s">
        <v>1805</v>
      </c>
      <c r="B17" s="1014" t="s">
        <v>1224</v>
      </c>
      <c r="C17" s="1029"/>
      <c r="D17" s="1013"/>
      <c r="E17" s="1044" t="str">
        <f>A34</f>
        <v>Totale Fondo incarichi</v>
      </c>
      <c r="F17" s="1045"/>
      <c r="G17" s="1046">
        <f>G16</f>
        <v>0</v>
      </c>
      <c r="H17" s="1036" t="str">
        <f>IF(C34&lt;&gt;0,IF(R25/ABS(C$34)&gt;0.1,"Fondo incarichi - Altre risorse variabili - F00O",""),"")</f>
        <v/>
      </c>
      <c r="I17" s="1043"/>
      <c r="J17" s="1043"/>
      <c r="O17" s="1031">
        <v>72</v>
      </c>
      <c r="P17" s="1031">
        <v>7</v>
      </c>
      <c r="Q17" s="1032" t="str">
        <f>B17</f>
        <v>F12W</v>
      </c>
      <c r="R17" s="1033">
        <f>ROUND(C17,0)</f>
        <v>0</v>
      </c>
      <c r="S17" s="1031" t="str">
        <f t="shared" si="0"/>
        <v>SQ9</v>
      </c>
      <c r="T17" s="1034"/>
      <c r="U17" s="1034"/>
      <c r="V17" s="1034"/>
      <c r="W17" s="1034"/>
    </row>
    <row r="18" spans="1:23" ht="17.100000000000001" customHeight="1" x14ac:dyDescent="0.25">
      <c r="A18" s="1028" t="s">
        <v>1806</v>
      </c>
      <c r="B18" s="1014" t="s">
        <v>1228</v>
      </c>
      <c r="C18" s="1029"/>
      <c r="D18" s="1013"/>
      <c r="E18" s="1048"/>
      <c r="F18" s="1049"/>
      <c r="G18" s="1050"/>
      <c r="H18" s="1047" t="str">
        <f>IF(C34&lt;&gt;0,IF(R32/ABS(C$34)&gt;0.1,"Fondo incarichi - Altre decurtazioni - F01P",""),"")</f>
        <v/>
      </c>
      <c r="I18" s="1043"/>
      <c r="J18" s="1043"/>
      <c r="O18" s="1031">
        <v>72</v>
      </c>
      <c r="P18" s="1031">
        <v>7</v>
      </c>
      <c r="Q18" s="1032" t="str">
        <f>B18</f>
        <v>F12Y</v>
      </c>
      <c r="R18" s="1033">
        <f>ROUND(C18,0)</f>
        <v>0</v>
      </c>
      <c r="S18" s="1031" t="str">
        <f t="shared" si="0"/>
        <v>SQ9</v>
      </c>
      <c r="T18" s="1034"/>
      <c r="U18" s="1034"/>
      <c r="V18" s="1034"/>
      <c r="W18" s="1034"/>
    </row>
    <row r="19" spans="1:23" ht="17.100000000000001" customHeight="1" x14ac:dyDescent="0.2">
      <c r="A19" s="1028" t="s">
        <v>1332</v>
      </c>
      <c r="B19" s="1030" t="s">
        <v>1431</v>
      </c>
      <c r="C19" s="1029"/>
      <c r="D19" s="1013"/>
      <c r="E19" s="1056"/>
      <c r="F19" s="1057"/>
      <c r="G19" s="1058"/>
      <c r="H19" s="1059" t="str">
        <f>IF(C62&lt;&gt;0,IF(R46/ABS(C$62)&gt;0.1,"Fondo condizioni di lavoro altre risorse fisse - F00O",""),"")</f>
        <v/>
      </c>
      <c r="I19" s="1043"/>
      <c r="J19" s="1043"/>
      <c r="O19" s="1031">
        <v>72</v>
      </c>
      <c r="P19" s="1031">
        <v>7</v>
      </c>
      <c r="Q19" s="1032" t="str">
        <f>B19</f>
        <v>F16L</v>
      </c>
      <c r="R19" s="1033">
        <f>ROUND(C19,0)</f>
        <v>0</v>
      </c>
      <c r="S19" s="1031" t="str">
        <f t="shared" si="0"/>
        <v>SQ9</v>
      </c>
      <c r="T19" s="1034"/>
      <c r="U19" s="1034"/>
      <c r="V19" s="1034"/>
      <c r="W19" s="1034"/>
    </row>
    <row r="20" spans="1:23" ht="17.100000000000001" customHeight="1" x14ac:dyDescent="0.2">
      <c r="A20" s="1028" t="s">
        <v>1333</v>
      </c>
      <c r="B20" s="1030" t="s">
        <v>1334</v>
      </c>
      <c r="C20" s="1029"/>
      <c r="D20" s="1013"/>
      <c r="E20" s="1056"/>
      <c r="F20" s="1057"/>
      <c r="G20" s="1058"/>
      <c r="H20" s="1063" t="str">
        <f>IF(C62&lt;&gt;0,IF(R53/ABS(C$62)&gt;0.1,"Fondo condizioni di lavoro altre risorse variabili - F00O",""),"")</f>
        <v/>
      </c>
      <c r="I20" s="1043"/>
      <c r="J20" s="1043"/>
      <c r="O20" s="1052">
        <v>72</v>
      </c>
      <c r="P20" s="1052">
        <v>7</v>
      </c>
      <c r="Q20" s="1053" t="str">
        <f>B20</f>
        <v>F00O</v>
      </c>
      <c r="R20" s="1039">
        <f>ROUND(C20,0)</f>
        <v>0</v>
      </c>
      <c r="S20" s="1031" t="str">
        <f t="shared" si="0"/>
        <v>SQ9</v>
      </c>
      <c r="T20" s="1031"/>
      <c r="U20" s="888"/>
      <c r="V20" s="1034"/>
      <c r="W20" s="1033"/>
    </row>
    <row r="21" spans="1:23" ht="17.100000000000001" customHeight="1" thickBot="1" x14ac:dyDescent="0.25">
      <c r="A21" s="1054" t="s">
        <v>738</v>
      </c>
      <c r="B21" s="1055"/>
      <c r="C21" s="1042">
        <f>SUM(C9:C20)</f>
        <v>0</v>
      </c>
      <c r="D21" s="1013"/>
      <c r="E21" s="1056"/>
      <c r="F21" s="1057"/>
      <c r="G21" s="1058"/>
      <c r="H21" s="1059" t="str">
        <f>IF(C62&lt;&gt;0,IF(R60/ABS(C$62)&gt;0.1,"Fondo condizioni di lavoro altre decurtazioni - F01P",""),"")</f>
        <v/>
      </c>
      <c r="I21" s="1043"/>
      <c r="J21" s="1043"/>
      <c r="O21" s="1031"/>
      <c r="P21" s="1031"/>
      <c r="Q21" s="1032"/>
      <c r="R21" s="1033"/>
    </row>
    <row r="22" spans="1:23" ht="17.100000000000001" customHeight="1" x14ac:dyDescent="0.25">
      <c r="A22" s="1060" t="s">
        <v>739</v>
      </c>
      <c r="B22" s="1061"/>
      <c r="C22" s="1062"/>
      <c r="D22" s="1013"/>
      <c r="E22" s="1056"/>
      <c r="F22" s="1057"/>
      <c r="G22" s="1058"/>
      <c r="H22" s="1051" t="str">
        <f>IF(C96&lt;&gt;0,IF(R73/ABS(C$96)&gt;0.1,"Fondo risultato - Altre risorse fisse - F00O",""),"")</f>
        <v/>
      </c>
      <c r="I22" s="1043"/>
      <c r="J22" s="1043"/>
    </row>
    <row r="23" spans="1:23" ht="17.100000000000001" customHeight="1" x14ac:dyDescent="0.2">
      <c r="A23" s="1028" t="s">
        <v>1226</v>
      </c>
      <c r="B23" s="1014" t="s">
        <v>1227</v>
      </c>
      <c r="C23" s="1029"/>
      <c r="D23" s="1013"/>
      <c r="E23" s="1056"/>
      <c r="F23" s="1057"/>
      <c r="G23" s="1058"/>
      <c r="H23" s="1059" t="str">
        <f>IF(C96&lt;&gt;0,IF(R86/ABS(C$96)&gt;0.1,"Fondo risultato - Altre risorse variabili - F00O",""),"")</f>
        <v/>
      </c>
      <c r="I23" s="1043"/>
      <c r="J23" s="1043"/>
      <c r="O23" s="1031">
        <v>72</v>
      </c>
      <c r="P23" s="1031">
        <v>9</v>
      </c>
      <c r="Q23" s="1032" t="str">
        <f>B23</f>
        <v>F12X</v>
      </c>
      <c r="R23" s="1033">
        <f>ROUND(C23,0)</f>
        <v>0</v>
      </c>
      <c r="S23" s="1031" t="str">
        <f>VLOOKUP(O23,$Q:$R,2,FALSE)</f>
        <v>SQ9</v>
      </c>
    </row>
    <row r="24" spans="1:23" ht="17.100000000000001" customHeight="1" x14ac:dyDescent="0.2">
      <c r="A24" s="1028" t="s">
        <v>1229</v>
      </c>
      <c r="B24" s="1014" t="s">
        <v>1230</v>
      </c>
      <c r="C24" s="1029"/>
      <c r="D24" s="1013"/>
      <c r="E24" s="1056"/>
      <c r="F24" s="1057"/>
      <c r="G24" s="1058"/>
      <c r="H24" s="1059" t="str">
        <f>IF(C96&lt;&gt;0,IF(R94/ABS(C$96)&gt;0.1,"Fondo risultato - Altre risorse decurtazioni - F01P",""),"")</f>
        <v/>
      </c>
      <c r="I24" s="1043"/>
      <c r="J24" s="1043"/>
      <c r="O24" s="1031">
        <v>72</v>
      </c>
      <c r="P24" s="1031">
        <v>9</v>
      </c>
      <c r="Q24" s="1032" t="str">
        <f>B24</f>
        <v>F12Z</v>
      </c>
      <c r="R24" s="1033">
        <f>ROUND(C24,0)</f>
        <v>0</v>
      </c>
      <c r="S24" s="1031" t="str">
        <f>VLOOKUP(O24,$Q:$R,2,FALSE)</f>
        <v>SQ9</v>
      </c>
    </row>
    <row r="25" spans="1:23" ht="17.100000000000001" customHeight="1" x14ac:dyDescent="0.2">
      <c r="A25" s="1028" t="s">
        <v>1333</v>
      </c>
      <c r="B25" s="1030" t="s">
        <v>1334</v>
      </c>
      <c r="C25" s="1029"/>
      <c r="D25" s="1013"/>
      <c r="E25" s="1056"/>
      <c r="F25" s="1057"/>
      <c r="G25" s="1058"/>
      <c r="H25" s="1059" t="str">
        <f>IF(G17&lt;&gt;0,IF(W15/ABS(G17)&gt;0.1,"Fondo incarichi - Altre destinazioni - U998",""),"")</f>
        <v/>
      </c>
      <c r="I25" s="1043"/>
      <c r="J25" s="1043"/>
      <c r="O25" s="1052">
        <v>72</v>
      </c>
      <c r="P25" s="1052">
        <v>9</v>
      </c>
      <c r="Q25" s="1053" t="str">
        <f>B25</f>
        <v>F00O</v>
      </c>
      <c r="R25" s="1039">
        <f>ROUND(C25,0)</f>
        <v>0</v>
      </c>
      <c r="S25" s="1031" t="str">
        <f>VLOOKUP(O25,$Q:$R,2,FALSE)</f>
        <v>SQ9</v>
      </c>
    </row>
    <row r="26" spans="1:23" ht="17.100000000000001" customHeight="1" thickBot="1" x14ac:dyDescent="0.25">
      <c r="A26" s="1054" t="s">
        <v>740</v>
      </c>
      <c r="B26" s="1055"/>
      <c r="C26" s="1042">
        <f>SUM(C23:C25)</f>
        <v>0</v>
      </c>
      <c r="D26" s="1013"/>
      <c r="E26" s="1056"/>
      <c r="F26" s="1057"/>
      <c r="G26" s="1058"/>
      <c r="H26" s="1059" t="str">
        <f>IF(G71&lt;&gt;0,IF(W69/ABS(G71)&gt;0.1,"Fondo risultato - Altre destinazioni - U998",""),"")</f>
        <v/>
      </c>
      <c r="I26" s="1043"/>
      <c r="J26" s="1043"/>
      <c r="O26" s="1031"/>
      <c r="P26" s="1031"/>
      <c r="Q26" s="1032"/>
      <c r="R26" s="1033"/>
      <c r="S26" s="1031"/>
    </row>
    <row r="27" spans="1:23" ht="17.100000000000001" customHeight="1" x14ac:dyDescent="0.25">
      <c r="A27" s="1064" t="s">
        <v>1047</v>
      </c>
      <c r="B27" s="1025"/>
      <c r="C27" s="1026"/>
      <c r="D27" s="1013"/>
      <c r="E27" s="1056"/>
      <c r="F27" s="1057"/>
      <c r="G27" s="1058"/>
      <c r="H27" s="1059" t="str">
        <f>IF(G42&lt;&gt;0,IF(W40/ABS(G42)&gt;0.1,"Fondo condizioni di lavoro - Altre destinazioni - U998",""),"")</f>
        <v/>
      </c>
      <c r="I27" s="1043"/>
      <c r="J27" s="1043"/>
      <c r="O27" s="1031"/>
      <c r="P27" s="1031"/>
      <c r="Q27" s="1032"/>
      <c r="R27" s="1033"/>
    </row>
    <row r="28" spans="1:23" ht="17.100000000000001" customHeight="1" thickBot="1" x14ac:dyDescent="0.25">
      <c r="A28" s="1028" t="s">
        <v>1067</v>
      </c>
      <c r="B28" s="1014" t="s">
        <v>957</v>
      </c>
      <c r="C28" s="1029"/>
      <c r="D28" s="1013"/>
      <c r="E28" s="1056"/>
      <c r="F28" s="1057"/>
      <c r="G28" s="1058"/>
      <c r="H28" s="1065"/>
      <c r="I28" s="1009"/>
      <c r="J28" s="1009"/>
      <c r="O28" s="1031">
        <v>72</v>
      </c>
      <c r="P28" s="1031">
        <v>81</v>
      </c>
      <c r="Q28" s="1032" t="str">
        <f>B28</f>
        <v>F27I</v>
      </c>
      <c r="R28" s="1033">
        <f>ROUND(C28,0)</f>
        <v>0</v>
      </c>
      <c r="S28" s="1031" t="str">
        <f>VLOOKUP(O28,$Q:$R,2,FALSE)</f>
        <v>SQ9</v>
      </c>
    </row>
    <row r="29" spans="1:23" ht="17.100000000000001" customHeight="1" thickBot="1" x14ac:dyDescent="0.25">
      <c r="A29" s="1028" t="s">
        <v>1068</v>
      </c>
      <c r="B29" s="1014" t="s">
        <v>1049</v>
      </c>
      <c r="C29" s="1029"/>
      <c r="D29" s="1013"/>
      <c r="E29" s="1056"/>
      <c r="F29" s="1057"/>
      <c r="G29" s="1058"/>
      <c r="H29" s="1035" t="s">
        <v>1469</v>
      </c>
      <c r="I29" s="1009"/>
      <c r="J29" s="1009"/>
      <c r="O29" s="1031">
        <v>72</v>
      </c>
      <c r="P29" s="1031">
        <v>81</v>
      </c>
      <c r="Q29" s="1032" t="str">
        <f>B29</f>
        <v>F00P</v>
      </c>
      <c r="R29" s="1033">
        <f>ROUND(C29,0)</f>
        <v>0</v>
      </c>
      <c r="S29" s="1031" t="str">
        <f>VLOOKUP(O29,$Q:$R,2,FALSE)</f>
        <v>SQ9</v>
      </c>
    </row>
    <row r="30" spans="1:23" ht="17.100000000000001" customHeight="1" x14ac:dyDescent="0.2">
      <c r="A30" s="1028" t="s">
        <v>1343</v>
      </c>
      <c r="B30" s="1014" t="s">
        <v>1344</v>
      </c>
      <c r="C30" s="1029"/>
      <c r="D30" s="1013"/>
      <c r="E30" s="1056"/>
      <c r="F30" s="1057"/>
      <c r="G30" s="1058"/>
      <c r="H30" s="2114" t="str">
        <f>IF(AND(SUM($R:$R)&lt;&gt;0,SUM('SICI(1)'!$F$13,'SICI(1)'!$F$17)&gt;0),IF(SUM($R:$R)-(SUMIF($P:$P,"81",$R:$R)*2)-SUM($W:$W)&lt;0,"Attenzione, le destinazioni risultano superiori alle relative risorse e generano pertanto squadratura 8. ","OK"),"OK")</f>
        <v>OK</v>
      </c>
      <c r="I30" s="1009"/>
      <c r="J30" s="1009"/>
      <c r="O30" s="1031">
        <v>72</v>
      </c>
      <c r="P30" s="1031">
        <v>81</v>
      </c>
      <c r="Q30" s="1032" t="str">
        <f>B30</f>
        <v>F19T</v>
      </c>
      <c r="R30" s="1033">
        <f>ROUND(C30,0)</f>
        <v>0</v>
      </c>
      <c r="S30" s="1031" t="str">
        <f>VLOOKUP(O30,$Q:$R,2,FALSE)</f>
        <v>SQ9</v>
      </c>
    </row>
    <row r="31" spans="1:23" ht="17.100000000000001" customHeight="1" x14ac:dyDescent="0.2">
      <c r="A31" s="1028" t="s">
        <v>1071</v>
      </c>
      <c r="B31" s="1014" t="s">
        <v>1072</v>
      </c>
      <c r="C31" s="1029"/>
      <c r="D31" s="1013"/>
      <c r="E31" s="1056"/>
      <c r="F31" s="1057"/>
      <c r="G31" s="1058"/>
      <c r="H31" s="2115"/>
      <c r="I31" s="1009"/>
      <c r="J31" s="1009"/>
      <c r="O31" s="1031">
        <v>72</v>
      </c>
      <c r="P31" s="1031">
        <v>81</v>
      </c>
      <c r="Q31" s="1032" t="str">
        <f>B31</f>
        <v>F01S</v>
      </c>
      <c r="R31" s="1033">
        <f>ROUND(C31,0)</f>
        <v>0</v>
      </c>
      <c r="S31" s="1031" t="str">
        <f>VLOOKUP(O31,$Q:$R,2,FALSE)</f>
        <v>SQ9</v>
      </c>
    </row>
    <row r="32" spans="1:23" ht="17.100000000000001" customHeight="1" x14ac:dyDescent="0.2">
      <c r="A32" s="1028" t="s">
        <v>1335</v>
      </c>
      <c r="B32" s="1030" t="s">
        <v>1050</v>
      </c>
      <c r="C32" s="1029"/>
      <c r="D32" s="1013"/>
      <c r="E32" s="1056"/>
      <c r="F32" s="1057"/>
      <c r="G32" s="1058"/>
      <c r="H32" s="2115"/>
      <c r="I32" s="1009"/>
      <c r="J32" s="1009"/>
      <c r="O32" s="1052">
        <v>72</v>
      </c>
      <c r="P32" s="1052">
        <v>81</v>
      </c>
      <c r="Q32" s="1053" t="str">
        <f>B32</f>
        <v>F01P</v>
      </c>
      <c r="R32" s="1039">
        <f>ROUND(C32,0)</f>
        <v>0</v>
      </c>
      <c r="S32" s="1031" t="str">
        <f>VLOOKUP(O32,$Q:$R,2,FALSE)</f>
        <v>SQ9</v>
      </c>
    </row>
    <row r="33" spans="1:23" ht="17.100000000000001" customHeight="1" thickBot="1" x14ac:dyDescent="0.25">
      <c r="A33" s="1054" t="s">
        <v>1051</v>
      </c>
      <c r="B33" s="1055"/>
      <c r="C33" s="1042">
        <f>SUM(C28:C32)</f>
        <v>0</v>
      </c>
      <c r="D33" s="1013"/>
      <c r="E33" s="1056"/>
      <c r="F33" s="1057"/>
      <c r="G33" s="1058"/>
      <c r="H33" s="2116"/>
      <c r="I33" s="1307"/>
      <c r="J33" s="1009"/>
      <c r="O33" s="1031"/>
      <c r="P33" s="1031"/>
      <c r="Q33" s="1032"/>
      <c r="R33" s="1033"/>
    </row>
    <row r="34" spans="1:23" ht="17.100000000000001" customHeight="1" thickBot="1" x14ac:dyDescent="0.3">
      <c r="A34" s="1066" t="s">
        <v>1233</v>
      </c>
      <c r="B34" s="1067"/>
      <c r="C34" s="1068">
        <f>C21+C26-C33</f>
        <v>0</v>
      </c>
      <c r="D34" s="1013"/>
      <c r="E34" s="1069"/>
      <c r="F34" s="1070"/>
      <c r="G34" s="1071"/>
      <c r="H34" s="1308"/>
      <c r="I34" s="1009"/>
      <c r="J34" s="1009"/>
      <c r="O34" s="1031"/>
      <c r="P34" s="1031"/>
      <c r="Q34" s="1032"/>
      <c r="R34" s="1033"/>
    </row>
    <row r="35" spans="1:23" ht="17.100000000000001" customHeight="1" x14ac:dyDescent="0.3">
      <c r="A35" s="1072" t="s">
        <v>1254</v>
      </c>
      <c r="B35" s="1073"/>
      <c r="C35" s="1074"/>
      <c r="D35" s="1013"/>
      <c r="E35" s="1072" t="str">
        <f>A35</f>
        <v>Fondo per la retribuzione delle condizioni di lavoro</v>
      </c>
      <c r="F35" s="1073"/>
      <c r="G35" s="1074"/>
      <c r="H35" s="1308"/>
      <c r="I35" s="1009"/>
      <c r="J35" s="1009"/>
      <c r="O35" s="1031"/>
      <c r="P35" s="1031"/>
      <c r="Q35" s="1032"/>
      <c r="R35" s="1033"/>
    </row>
    <row r="36" spans="1:23" ht="17.100000000000001" customHeight="1" x14ac:dyDescent="0.25">
      <c r="A36" s="1024" t="s">
        <v>986</v>
      </c>
      <c r="B36" s="1025"/>
      <c r="C36" s="1026"/>
      <c r="D36" s="1013"/>
      <c r="E36" s="1027" t="s">
        <v>1324</v>
      </c>
      <c r="F36" s="1025"/>
      <c r="G36" s="1026"/>
      <c r="O36" s="1031"/>
      <c r="P36" s="1031"/>
      <c r="Q36" s="1032"/>
      <c r="R36" s="1033"/>
    </row>
    <row r="37" spans="1:23" ht="17.100000000000001" customHeight="1" x14ac:dyDescent="0.2">
      <c r="A37" s="1028" t="s">
        <v>1339</v>
      </c>
      <c r="B37" s="1014" t="s">
        <v>1255</v>
      </c>
      <c r="C37" s="1029"/>
      <c r="D37" s="1013"/>
      <c r="E37" s="1028" t="s">
        <v>1340</v>
      </c>
      <c r="F37" s="1014" t="s">
        <v>1341</v>
      </c>
      <c r="G37" s="1029"/>
      <c r="O37" s="1031">
        <v>74</v>
      </c>
      <c r="P37" s="1031">
        <v>7</v>
      </c>
      <c r="Q37" s="1032" t="str">
        <f t="shared" ref="Q37:Q46" si="5">B37</f>
        <v>F13X</v>
      </c>
      <c r="R37" s="1033">
        <f t="shared" ref="R37:R46" si="6">ROUND(C37,0)</f>
        <v>0</v>
      </c>
      <c r="S37" s="1031" t="str">
        <f t="shared" ref="S37:S46" si="7">VLOOKUP(O37,$Q:$R,2,FALSE)</f>
        <v>SQ9</v>
      </c>
      <c r="T37" s="1031">
        <v>74</v>
      </c>
      <c r="U37" s="888">
        <v>61</v>
      </c>
      <c r="V37" s="1034" t="str">
        <f>F37</f>
        <v>U07C</v>
      </c>
      <c r="W37" s="1033">
        <f>ROUND(G37,0)</f>
        <v>0</v>
      </c>
    </row>
    <row r="38" spans="1:23" ht="17.100000000000001" customHeight="1" x14ac:dyDescent="0.2">
      <c r="A38" s="1028" t="s">
        <v>1256</v>
      </c>
      <c r="B38" s="1014" t="s">
        <v>1257</v>
      </c>
      <c r="C38" s="1029"/>
      <c r="D38" s="1013"/>
      <c r="E38" s="1028" t="s">
        <v>1342</v>
      </c>
      <c r="F38" s="1014" t="s">
        <v>1235</v>
      </c>
      <c r="G38" s="1029"/>
      <c r="O38" s="1031">
        <v>74</v>
      </c>
      <c r="P38" s="1031">
        <v>7</v>
      </c>
      <c r="Q38" s="1032" t="str">
        <f t="shared" si="5"/>
        <v>F13Y</v>
      </c>
      <c r="R38" s="1033">
        <f t="shared" si="6"/>
        <v>0</v>
      </c>
      <c r="S38" s="1031" t="str">
        <f t="shared" si="7"/>
        <v>SQ9</v>
      </c>
      <c r="T38" s="1031">
        <v>74</v>
      </c>
      <c r="U38" s="888">
        <v>61</v>
      </c>
      <c r="V38" s="1034" t="str">
        <f>F38</f>
        <v>U05K</v>
      </c>
      <c r="W38" s="1033">
        <f>ROUND(G38,0)</f>
        <v>0</v>
      </c>
    </row>
    <row r="39" spans="1:23" ht="17.100000000000001" customHeight="1" x14ac:dyDescent="0.2">
      <c r="A39" s="1028" t="s">
        <v>1807</v>
      </c>
      <c r="B39" s="1014" t="s">
        <v>1808</v>
      </c>
      <c r="C39" s="1029"/>
      <c r="D39" s="1013"/>
      <c r="E39" s="1028" t="s">
        <v>1329</v>
      </c>
      <c r="F39" s="1014" t="s">
        <v>1218</v>
      </c>
      <c r="G39" s="1029"/>
      <c r="O39" s="1031">
        <v>74</v>
      </c>
      <c r="P39" s="1031">
        <v>7</v>
      </c>
      <c r="Q39" s="1032" t="str">
        <f t="shared" si="5"/>
        <v>F24R</v>
      </c>
      <c r="R39" s="1033">
        <f t="shared" si="6"/>
        <v>0</v>
      </c>
      <c r="S39" s="1031" t="str">
        <f t="shared" si="7"/>
        <v>SQ9</v>
      </c>
      <c r="T39" s="1031">
        <v>74</v>
      </c>
      <c r="U39" s="888">
        <v>61</v>
      </c>
      <c r="V39" s="1034" t="str">
        <f>F39</f>
        <v>U04Y</v>
      </c>
      <c r="W39" s="1033">
        <f>ROUND(G39,0)</f>
        <v>0</v>
      </c>
    </row>
    <row r="40" spans="1:23" ht="17.100000000000001" customHeight="1" x14ac:dyDescent="0.2">
      <c r="A40" s="1028" t="s">
        <v>1809</v>
      </c>
      <c r="B40" s="1014" t="s">
        <v>1258</v>
      </c>
      <c r="C40" s="1029"/>
      <c r="D40" s="1013"/>
      <c r="E40" s="1028" t="s">
        <v>1065</v>
      </c>
      <c r="F40" s="1030" t="s">
        <v>1066</v>
      </c>
      <c r="G40" s="1029"/>
      <c r="O40" s="1031">
        <v>74</v>
      </c>
      <c r="P40" s="1031">
        <v>7</v>
      </c>
      <c r="Q40" s="1032" t="str">
        <f t="shared" si="5"/>
        <v>F13Z</v>
      </c>
      <c r="R40" s="1033">
        <f t="shared" si="6"/>
        <v>0</v>
      </c>
      <c r="S40" s="1031" t="str">
        <f t="shared" si="7"/>
        <v>SQ9</v>
      </c>
      <c r="T40" s="1052">
        <v>74</v>
      </c>
      <c r="U40" s="1037">
        <v>61</v>
      </c>
      <c r="V40" s="1038" t="str">
        <f>F40</f>
        <v>U998</v>
      </c>
      <c r="W40" s="1039">
        <f>ROUND(G40,0)</f>
        <v>0</v>
      </c>
    </row>
    <row r="41" spans="1:23" ht="17.100000000000001" customHeight="1" thickBot="1" x14ac:dyDescent="0.25">
      <c r="A41" s="1028" t="s">
        <v>1259</v>
      </c>
      <c r="B41" s="1014" t="s">
        <v>1260</v>
      </c>
      <c r="C41" s="1029"/>
      <c r="D41" s="1013"/>
      <c r="E41" s="1040" t="s">
        <v>1331</v>
      </c>
      <c r="F41" s="1055"/>
      <c r="G41" s="1042">
        <f>SUM(G37:G40)</f>
        <v>0</v>
      </c>
      <c r="O41" s="1031">
        <v>74</v>
      </c>
      <c r="P41" s="1031">
        <v>7</v>
      </c>
      <c r="Q41" s="1032" t="str">
        <f t="shared" si="5"/>
        <v>F14J</v>
      </c>
      <c r="R41" s="1033">
        <f t="shared" si="6"/>
        <v>0</v>
      </c>
      <c r="S41" s="1031" t="str">
        <f t="shared" si="7"/>
        <v>SQ9</v>
      </c>
      <c r="U41" s="888"/>
      <c r="V41" s="1034"/>
      <c r="W41" s="1033"/>
    </row>
    <row r="42" spans="1:23" ht="17.100000000000001" customHeight="1" thickBot="1" x14ac:dyDescent="0.3">
      <c r="A42" s="1028" t="s">
        <v>1810</v>
      </c>
      <c r="B42" s="1014" t="s">
        <v>1261</v>
      </c>
      <c r="C42" s="1029"/>
      <c r="D42" s="1013"/>
      <c r="E42" s="1066" t="str">
        <f>A62</f>
        <v>Totale Fondo condizioni di lavoro</v>
      </c>
      <c r="F42" s="1085"/>
      <c r="G42" s="1086">
        <f>G41</f>
        <v>0</v>
      </c>
      <c r="O42" s="1031">
        <v>74</v>
      </c>
      <c r="P42" s="1031">
        <v>7</v>
      </c>
      <c r="Q42" s="1032" t="str">
        <f t="shared" si="5"/>
        <v>F14T</v>
      </c>
      <c r="R42" s="1033">
        <f t="shared" si="6"/>
        <v>0</v>
      </c>
      <c r="S42" s="1031" t="str">
        <f t="shared" si="7"/>
        <v>SQ9</v>
      </c>
    </row>
    <row r="43" spans="1:23" ht="17.100000000000001" customHeight="1" x14ac:dyDescent="0.25">
      <c r="A43" s="1028" t="s">
        <v>2036</v>
      </c>
      <c r="B43" s="1014" t="s">
        <v>2037</v>
      </c>
      <c r="C43" s="1029"/>
      <c r="D43" s="1013"/>
      <c r="E43" s="1087"/>
      <c r="F43" s="1088"/>
      <c r="G43" s="1089"/>
      <c r="O43" s="1031">
        <v>74</v>
      </c>
      <c r="P43" s="1031">
        <v>7</v>
      </c>
      <c r="Q43" s="1032" t="str">
        <f t="shared" si="5"/>
        <v>F30P</v>
      </c>
      <c r="R43" s="1033">
        <f t="shared" si="6"/>
        <v>0</v>
      </c>
      <c r="S43" s="1031" t="str">
        <f t="shared" si="7"/>
        <v>SQ9</v>
      </c>
    </row>
    <row r="44" spans="1:23" ht="17.100000000000001" customHeight="1" x14ac:dyDescent="0.25">
      <c r="A44" s="1028" t="s">
        <v>1811</v>
      </c>
      <c r="B44" s="1014" t="s">
        <v>1262</v>
      </c>
      <c r="C44" s="1029"/>
      <c r="D44" s="1013"/>
      <c r="E44" s="1090"/>
      <c r="F44" s="1091"/>
      <c r="G44" s="1092"/>
      <c r="O44" s="1031">
        <v>74</v>
      </c>
      <c r="P44" s="1031">
        <v>7</v>
      </c>
      <c r="Q44" s="1032" t="str">
        <f t="shared" si="5"/>
        <v>F14L</v>
      </c>
      <c r="R44" s="1033">
        <f t="shared" si="6"/>
        <v>0</v>
      </c>
      <c r="S44" s="1031" t="str">
        <f t="shared" si="7"/>
        <v>SQ9</v>
      </c>
      <c r="T44" s="1031"/>
      <c r="U44" s="888"/>
      <c r="V44" s="1034"/>
      <c r="W44" s="1033"/>
    </row>
    <row r="45" spans="1:23" ht="17.100000000000001" customHeight="1" x14ac:dyDescent="0.25">
      <c r="A45" s="1028" t="s">
        <v>1332</v>
      </c>
      <c r="B45" s="1030" t="s">
        <v>1431</v>
      </c>
      <c r="C45" s="1029"/>
      <c r="D45" s="1013"/>
      <c r="E45" s="1090"/>
      <c r="F45" s="1091"/>
      <c r="G45" s="1092"/>
      <c r="O45" s="1031">
        <v>74</v>
      </c>
      <c r="P45" s="1031">
        <v>7</v>
      </c>
      <c r="Q45" s="1032" t="str">
        <f t="shared" si="5"/>
        <v>F16L</v>
      </c>
      <c r="R45" s="1033">
        <f t="shared" si="6"/>
        <v>0</v>
      </c>
      <c r="S45" s="1031" t="str">
        <f t="shared" si="7"/>
        <v>SQ9</v>
      </c>
      <c r="T45" s="1031"/>
      <c r="U45" s="888"/>
      <c r="V45" s="1034"/>
      <c r="W45" s="1033"/>
    </row>
    <row r="46" spans="1:23" ht="17.100000000000001" customHeight="1" x14ac:dyDescent="0.2">
      <c r="A46" s="1028" t="s">
        <v>1333</v>
      </c>
      <c r="B46" s="1030" t="s">
        <v>1334</v>
      </c>
      <c r="C46" s="1029"/>
      <c r="D46" s="1013"/>
      <c r="E46" s="1056"/>
      <c r="F46" s="1057"/>
      <c r="G46" s="1058"/>
      <c r="O46" s="1052">
        <v>74</v>
      </c>
      <c r="P46" s="1052">
        <v>7</v>
      </c>
      <c r="Q46" s="1053" t="str">
        <f t="shared" si="5"/>
        <v>F00O</v>
      </c>
      <c r="R46" s="1039">
        <f t="shared" si="6"/>
        <v>0</v>
      </c>
      <c r="S46" s="1031" t="str">
        <f t="shared" si="7"/>
        <v>SQ9</v>
      </c>
      <c r="U46" s="1034"/>
      <c r="V46" s="1034"/>
      <c r="W46" s="1034"/>
    </row>
    <row r="47" spans="1:23" ht="17.100000000000001" customHeight="1" thickBot="1" x14ac:dyDescent="0.25">
      <c r="A47" s="1054" t="s">
        <v>738</v>
      </c>
      <c r="B47" s="1093"/>
      <c r="C47" s="1094">
        <f>SUM(C37:C46)</f>
        <v>0</v>
      </c>
      <c r="D47" s="1013"/>
      <c r="E47" s="1056"/>
      <c r="F47" s="1057"/>
      <c r="G47" s="1058"/>
      <c r="O47" s="1031"/>
      <c r="P47" s="1031"/>
      <c r="Q47" s="1032"/>
      <c r="R47" s="1033"/>
      <c r="U47" s="1034"/>
      <c r="V47" s="1034"/>
      <c r="W47" s="1034"/>
    </row>
    <row r="48" spans="1:23" ht="17.100000000000001" customHeight="1" x14ac:dyDescent="0.25">
      <c r="A48" s="1060" t="s">
        <v>739</v>
      </c>
      <c r="B48" s="1061"/>
      <c r="C48" s="1062"/>
      <c r="D48" s="1013"/>
      <c r="E48" s="1056"/>
      <c r="F48" s="1057"/>
      <c r="G48" s="1058"/>
      <c r="O48" s="1031"/>
      <c r="P48" s="1031"/>
      <c r="Q48" s="1032"/>
      <c r="R48" s="1033"/>
      <c r="T48" s="1034"/>
      <c r="U48" s="1034"/>
      <c r="V48" s="1034"/>
      <c r="W48" s="1034"/>
    </row>
    <row r="49" spans="1:23" ht="17.100000000000001" customHeight="1" x14ac:dyDescent="0.2">
      <c r="A49" s="1028" t="s">
        <v>1263</v>
      </c>
      <c r="B49" s="1014" t="s">
        <v>1264</v>
      </c>
      <c r="C49" s="1029"/>
      <c r="D49" s="1013"/>
      <c r="E49" s="1056"/>
      <c r="F49" s="1057"/>
      <c r="G49" s="1058"/>
      <c r="O49" s="1031">
        <v>74</v>
      </c>
      <c r="P49" s="1031">
        <v>9</v>
      </c>
      <c r="Q49" s="1032" t="str">
        <f t="shared" ref="Q49:Q53" si="8">B49</f>
        <v>F14M</v>
      </c>
      <c r="R49" s="1033">
        <f t="shared" ref="R49:R53" si="9">ROUND(C49,0)</f>
        <v>0</v>
      </c>
      <c r="S49" s="1031" t="str">
        <f>VLOOKUP(O49,$Q:$R,2,FALSE)</f>
        <v>SQ9</v>
      </c>
      <c r="T49" s="1034"/>
      <c r="U49" s="1034"/>
      <c r="V49" s="1034"/>
      <c r="W49" s="1034"/>
    </row>
    <row r="50" spans="1:23" ht="17.100000000000001" customHeight="1" x14ac:dyDescent="0.2">
      <c r="A50" s="1680" t="s">
        <v>1812</v>
      </c>
      <c r="B50" s="1014" t="s">
        <v>1813</v>
      </c>
      <c r="C50" s="1029"/>
      <c r="D50" s="1013"/>
      <c r="E50" s="1056"/>
      <c r="F50" s="1057"/>
      <c r="G50" s="1058"/>
      <c r="O50" s="1031">
        <v>74</v>
      </c>
      <c r="P50" s="1031">
        <v>9</v>
      </c>
      <c r="Q50" s="1032" t="str">
        <f t="shared" si="8"/>
        <v>F24S</v>
      </c>
      <c r="R50" s="1033">
        <f t="shared" si="9"/>
        <v>0</v>
      </c>
      <c r="S50" s="1031" t="str">
        <f>VLOOKUP(O50,$Q:$R,2,FALSE)</f>
        <v>SQ9</v>
      </c>
    </row>
    <row r="51" spans="1:23" ht="17.100000000000001" customHeight="1" x14ac:dyDescent="0.2">
      <c r="A51" s="1028" t="s">
        <v>1814</v>
      </c>
      <c r="B51" s="1014" t="s">
        <v>1815</v>
      </c>
      <c r="C51" s="1029"/>
      <c r="D51" s="1013"/>
      <c r="E51" s="1056"/>
      <c r="F51" s="1057"/>
      <c r="G51" s="1058"/>
      <c r="O51" s="1031">
        <v>74</v>
      </c>
      <c r="P51" s="1031">
        <v>9</v>
      </c>
      <c r="Q51" s="1032" t="str">
        <f t="shared" si="8"/>
        <v>F26T</v>
      </c>
      <c r="R51" s="1033">
        <f t="shared" si="9"/>
        <v>0</v>
      </c>
      <c r="S51" s="1031" t="str">
        <f>VLOOKUP(O51,$Q:$R,2,FALSE)</f>
        <v>SQ9</v>
      </c>
    </row>
    <row r="52" spans="1:23" ht="17.100000000000001" customHeight="1" x14ac:dyDescent="0.2">
      <c r="A52" s="1028" t="s">
        <v>1265</v>
      </c>
      <c r="B52" s="1014" t="s">
        <v>1266</v>
      </c>
      <c r="C52" s="1029"/>
      <c r="D52" s="1013"/>
      <c r="E52" s="1056"/>
      <c r="F52" s="1057"/>
      <c r="G52" s="1058"/>
      <c r="O52" s="1031">
        <v>74</v>
      </c>
      <c r="P52" s="1031">
        <v>9</v>
      </c>
      <c r="Q52" s="1032" t="str">
        <f t="shared" si="8"/>
        <v>F14O</v>
      </c>
      <c r="R52" s="1033">
        <f t="shared" si="9"/>
        <v>0</v>
      </c>
      <c r="S52" s="1031" t="str">
        <f>VLOOKUP(O52,$Q:$R,2,FALSE)</f>
        <v>SQ9</v>
      </c>
    </row>
    <row r="53" spans="1:23" ht="17.100000000000001" customHeight="1" x14ac:dyDescent="0.25">
      <c r="A53" s="1028" t="s">
        <v>1333</v>
      </c>
      <c r="B53" s="1030" t="s">
        <v>1334</v>
      </c>
      <c r="C53" s="1029"/>
      <c r="D53" s="1013"/>
      <c r="E53" s="1079"/>
      <c r="F53" s="1080"/>
      <c r="G53" s="1081"/>
      <c r="O53" s="1052">
        <v>74</v>
      </c>
      <c r="P53" s="1052">
        <v>9</v>
      </c>
      <c r="Q53" s="1053" t="str">
        <f t="shared" si="8"/>
        <v>F00O</v>
      </c>
      <c r="R53" s="1039">
        <f t="shared" si="9"/>
        <v>0</v>
      </c>
      <c r="S53" s="1031" t="str">
        <f>VLOOKUP(O53,$Q:$R,2,FALSE)</f>
        <v>SQ9</v>
      </c>
      <c r="T53" s="1034"/>
      <c r="U53" s="1034"/>
      <c r="V53" s="1034"/>
      <c r="W53" s="1034"/>
    </row>
    <row r="54" spans="1:23" ht="17.100000000000001" customHeight="1" thickBot="1" x14ac:dyDescent="0.3">
      <c r="A54" s="1054" t="s">
        <v>740</v>
      </c>
      <c r="B54" s="1055"/>
      <c r="C54" s="1042">
        <f>SUM(C49:C53)</f>
        <v>0</v>
      </c>
      <c r="D54" s="1013"/>
      <c r="E54" s="1079"/>
      <c r="F54" s="1080"/>
      <c r="G54" s="1081"/>
      <c r="T54" s="1034"/>
      <c r="U54" s="1034"/>
      <c r="V54" s="1034"/>
      <c r="W54" s="1034"/>
    </row>
    <row r="55" spans="1:23" ht="17.100000000000001" customHeight="1" x14ac:dyDescent="0.25">
      <c r="A55" s="1064" t="s">
        <v>1047</v>
      </c>
      <c r="B55" s="1025"/>
      <c r="C55" s="1026"/>
      <c r="D55" s="1013"/>
      <c r="E55" s="1079"/>
      <c r="F55" s="1080"/>
      <c r="G55" s="1081"/>
      <c r="O55" s="1031"/>
      <c r="P55" s="1031"/>
      <c r="Q55" s="1032"/>
      <c r="R55" s="1033"/>
      <c r="T55" s="1034"/>
      <c r="U55" s="1034"/>
      <c r="V55" s="1034"/>
      <c r="W55" s="1034"/>
    </row>
    <row r="56" spans="1:23" ht="17.100000000000001" customHeight="1" x14ac:dyDescent="0.25">
      <c r="A56" s="1028" t="s">
        <v>1067</v>
      </c>
      <c r="B56" s="1014" t="s">
        <v>957</v>
      </c>
      <c r="C56" s="1029"/>
      <c r="D56" s="1013"/>
      <c r="E56" s="1079"/>
      <c r="F56" s="1080"/>
      <c r="G56" s="1081"/>
      <c r="O56" s="1031">
        <v>74</v>
      </c>
      <c r="P56" s="1031">
        <v>81</v>
      </c>
      <c r="Q56" s="1032" t="str">
        <f>B56</f>
        <v>F27I</v>
      </c>
      <c r="R56" s="1033">
        <f>ROUND(C56,0)</f>
        <v>0</v>
      </c>
      <c r="S56" s="1031" t="str">
        <f>VLOOKUP(O56,$Q:$R,2,FALSE)</f>
        <v>SQ9</v>
      </c>
    </row>
    <row r="57" spans="1:23" ht="17.100000000000001" customHeight="1" x14ac:dyDescent="0.25">
      <c r="A57" s="1028" t="s">
        <v>1068</v>
      </c>
      <c r="B57" s="1014" t="s">
        <v>1049</v>
      </c>
      <c r="C57" s="1029"/>
      <c r="D57" s="1013"/>
      <c r="E57" s="1079"/>
      <c r="F57" s="1080"/>
      <c r="G57" s="1081"/>
      <c r="O57" s="1031">
        <v>74</v>
      </c>
      <c r="P57" s="1031">
        <v>81</v>
      </c>
      <c r="Q57" s="1032" t="str">
        <f>B57</f>
        <v>F00P</v>
      </c>
      <c r="R57" s="1033">
        <f>ROUND(C57,0)</f>
        <v>0</v>
      </c>
      <c r="S57" s="1031" t="str">
        <f>VLOOKUP(O57,$Q:$R,2,FALSE)</f>
        <v>SQ9</v>
      </c>
    </row>
    <row r="58" spans="1:23" ht="17.100000000000001" customHeight="1" x14ac:dyDescent="0.25">
      <c r="A58" s="1028" t="s">
        <v>1472</v>
      </c>
      <c r="B58" s="1014" t="s">
        <v>1473</v>
      </c>
      <c r="C58" s="1029"/>
      <c r="D58" s="1013"/>
      <c r="E58" s="1079"/>
      <c r="F58" s="1080"/>
      <c r="G58" s="1081"/>
      <c r="O58" s="1031">
        <v>74</v>
      </c>
      <c r="P58" s="1031">
        <v>81</v>
      </c>
      <c r="Q58" s="1032" t="str">
        <f>B58</f>
        <v>F20X</v>
      </c>
      <c r="R58" s="1033">
        <f>ROUND(C58,0)</f>
        <v>0</v>
      </c>
      <c r="S58" s="1031" t="str">
        <f>VLOOKUP(O58,$Q:$R,2,FALSE)</f>
        <v>SQ9</v>
      </c>
    </row>
    <row r="59" spans="1:23" ht="17.100000000000001" customHeight="1" x14ac:dyDescent="0.25">
      <c r="A59" s="1028" t="s">
        <v>1071</v>
      </c>
      <c r="B59" s="1014" t="s">
        <v>1072</v>
      </c>
      <c r="C59" s="1029"/>
      <c r="D59" s="1013"/>
      <c r="E59" s="1079"/>
      <c r="F59" s="1080"/>
      <c r="G59" s="1081"/>
      <c r="O59" s="1031">
        <v>74</v>
      </c>
      <c r="P59" s="1031">
        <v>81</v>
      </c>
      <c r="Q59" s="1032" t="str">
        <f>B59</f>
        <v>F01S</v>
      </c>
      <c r="R59" s="1033">
        <f>ROUND(C59,0)</f>
        <v>0</v>
      </c>
      <c r="S59" s="1031" t="str">
        <f>VLOOKUP(O59,$Q:$R,2,FALSE)</f>
        <v>SQ9</v>
      </c>
    </row>
    <row r="60" spans="1:23" ht="17.100000000000001" customHeight="1" x14ac:dyDescent="0.25">
      <c r="A60" s="1028" t="s">
        <v>1335</v>
      </c>
      <c r="B60" s="1030" t="s">
        <v>1050</v>
      </c>
      <c r="C60" s="1029"/>
      <c r="D60" s="1013"/>
      <c r="E60" s="1079"/>
      <c r="F60" s="1080"/>
      <c r="G60" s="1081"/>
      <c r="O60" s="1052">
        <v>74</v>
      </c>
      <c r="P60" s="1052">
        <v>81</v>
      </c>
      <c r="Q60" s="1053" t="str">
        <f>B60</f>
        <v>F01P</v>
      </c>
      <c r="R60" s="1039">
        <f>ROUND(C60,0)</f>
        <v>0</v>
      </c>
      <c r="S60" s="1031" t="str">
        <f>VLOOKUP(O60,$Q:$R,2,FALSE)</f>
        <v>SQ9</v>
      </c>
    </row>
    <row r="61" spans="1:23" ht="17.100000000000001" customHeight="1" thickBot="1" x14ac:dyDescent="0.3">
      <c r="A61" s="1054" t="s">
        <v>1051</v>
      </c>
      <c r="B61" s="1055"/>
      <c r="C61" s="1042">
        <f>SUM(C56:C60)</f>
        <v>0</v>
      </c>
      <c r="D61" s="1013"/>
      <c r="E61" s="1079"/>
      <c r="F61" s="1080"/>
      <c r="G61" s="1081"/>
    </row>
    <row r="62" spans="1:23" ht="17.25" customHeight="1" thickBot="1" x14ac:dyDescent="0.3">
      <c r="A62" s="1066" t="s">
        <v>915</v>
      </c>
      <c r="B62" s="1067"/>
      <c r="C62" s="1068">
        <f>C47+C54-C61</f>
        <v>0</v>
      </c>
      <c r="D62" s="1013"/>
      <c r="E62" s="1082"/>
      <c r="F62" s="1083"/>
      <c r="G62" s="1084"/>
    </row>
    <row r="63" spans="1:23" ht="17.25" customHeight="1" x14ac:dyDescent="0.3">
      <c r="A63" s="1072" t="s">
        <v>1234</v>
      </c>
      <c r="B63" s="1073"/>
      <c r="C63" s="1074"/>
      <c r="D63" s="1013"/>
      <c r="E63" s="1072" t="str">
        <f>A63</f>
        <v>Fondo per la retribuzione di risultato</v>
      </c>
      <c r="F63" s="1073"/>
      <c r="G63" s="1074"/>
    </row>
    <row r="64" spans="1:23" ht="17.25" customHeight="1" x14ac:dyDescent="0.25">
      <c r="A64" s="1024" t="s">
        <v>986</v>
      </c>
      <c r="B64" s="1025"/>
      <c r="C64" s="1026"/>
      <c r="D64" s="1013"/>
      <c r="E64" s="1027" t="s">
        <v>1208</v>
      </c>
      <c r="F64" s="1025"/>
      <c r="G64" s="1026"/>
    </row>
    <row r="65" spans="1:23" ht="17.100000000000001" customHeight="1" x14ac:dyDescent="0.2">
      <c r="A65" s="1028" t="s">
        <v>1336</v>
      </c>
      <c r="B65" s="1014" t="s">
        <v>1236</v>
      </c>
      <c r="C65" s="1029"/>
      <c r="D65" s="1013"/>
      <c r="E65" s="1028" t="s">
        <v>1103</v>
      </c>
      <c r="F65" s="1014" t="s">
        <v>764</v>
      </c>
      <c r="G65" s="1029"/>
      <c r="H65" s="1307"/>
      <c r="I65" s="1009"/>
      <c r="J65" s="1009"/>
      <c r="O65" s="1031">
        <v>73</v>
      </c>
      <c r="P65" s="1031">
        <v>7</v>
      </c>
      <c r="Q65" s="1032" t="str">
        <f t="shared" ref="Q65:Q73" si="10">B65</f>
        <v>F13J</v>
      </c>
      <c r="R65" s="1033">
        <f t="shared" ref="R65:R73" si="11">ROUND(C65,0)</f>
        <v>0</v>
      </c>
      <c r="S65" s="1031" t="str">
        <f t="shared" ref="S65:S73" si="12">VLOOKUP(O65,$Q:$R,2,FALSE)</f>
        <v>SQ9</v>
      </c>
      <c r="T65" s="1031">
        <v>73</v>
      </c>
      <c r="U65" s="888">
        <v>61</v>
      </c>
      <c r="V65" s="1034" t="str">
        <f>F65</f>
        <v>U449</v>
      </c>
      <c r="W65" s="1033">
        <f>ROUND(G65,0)</f>
        <v>0</v>
      </c>
    </row>
    <row r="66" spans="1:23" ht="17.100000000000001" customHeight="1" x14ac:dyDescent="0.2">
      <c r="A66" s="1028" t="s">
        <v>1237</v>
      </c>
      <c r="B66" s="1014" t="s">
        <v>1238</v>
      </c>
      <c r="C66" s="1029"/>
      <c r="D66" s="1075"/>
      <c r="E66" s="1028" t="s">
        <v>1329</v>
      </c>
      <c r="F66" s="1014" t="s">
        <v>1218</v>
      </c>
      <c r="G66" s="1029"/>
      <c r="H66" s="1009"/>
      <c r="I66" s="1009"/>
      <c r="J66" s="1009"/>
      <c r="O66" s="1031">
        <v>73</v>
      </c>
      <c r="P66" s="1031">
        <v>7</v>
      </c>
      <c r="Q66" s="1032" t="str">
        <f t="shared" si="10"/>
        <v>F13K</v>
      </c>
      <c r="R66" s="1033">
        <f t="shared" si="11"/>
        <v>0</v>
      </c>
      <c r="S66" s="1031" t="str">
        <f t="shared" si="12"/>
        <v>SQ9</v>
      </c>
      <c r="T66" s="1031">
        <v>73</v>
      </c>
      <c r="U66" s="888">
        <v>61</v>
      </c>
      <c r="V66" s="1034" t="str">
        <f>F66</f>
        <v>U04Y</v>
      </c>
      <c r="W66" s="1033">
        <f>ROUND(G66,0)</f>
        <v>0</v>
      </c>
    </row>
    <row r="67" spans="1:23" ht="17.100000000000001" customHeight="1" x14ac:dyDescent="0.2">
      <c r="A67" s="1028" t="s">
        <v>1816</v>
      </c>
      <c r="B67" s="1014" t="s">
        <v>1817</v>
      </c>
      <c r="C67" s="1029"/>
      <c r="D67" s="1075"/>
      <c r="E67" s="1028" t="s">
        <v>1337</v>
      </c>
      <c r="F67" s="1014" t="s">
        <v>1231</v>
      </c>
      <c r="G67" s="1029"/>
      <c r="I67" s="1009"/>
      <c r="J67" s="1009"/>
      <c r="O67" s="1031">
        <v>73</v>
      </c>
      <c r="P67" s="1031">
        <v>7</v>
      </c>
      <c r="Q67" s="1032" t="str">
        <f t="shared" si="10"/>
        <v>F24U</v>
      </c>
      <c r="R67" s="1033">
        <f t="shared" si="11"/>
        <v>0</v>
      </c>
      <c r="S67" s="1031" t="str">
        <f t="shared" si="12"/>
        <v>SQ9</v>
      </c>
      <c r="T67" s="1031">
        <v>73</v>
      </c>
      <c r="U67" s="888">
        <v>61</v>
      </c>
      <c r="V67" s="1034" t="str">
        <f>F67</f>
        <v>U05E</v>
      </c>
      <c r="W67" s="1033">
        <f>ROUND(G67,0)</f>
        <v>0</v>
      </c>
    </row>
    <row r="68" spans="1:23" ht="17.100000000000001" customHeight="1" x14ac:dyDescent="0.2">
      <c r="A68" s="1028" t="s">
        <v>1239</v>
      </c>
      <c r="B68" s="1014" t="s">
        <v>1240</v>
      </c>
      <c r="C68" s="1029"/>
      <c r="D68" s="1075"/>
      <c r="E68" s="1028" t="s">
        <v>1338</v>
      </c>
      <c r="F68" s="1014" t="s">
        <v>1232</v>
      </c>
      <c r="G68" s="1029"/>
      <c r="I68" s="1009"/>
      <c r="J68" s="1009"/>
      <c r="O68" s="1031">
        <v>73</v>
      </c>
      <c r="P68" s="1031">
        <v>7</v>
      </c>
      <c r="Q68" s="1032" t="str">
        <f t="shared" si="10"/>
        <v>F13L</v>
      </c>
      <c r="R68" s="1033">
        <f t="shared" si="11"/>
        <v>0</v>
      </c>
      <c r="S68" s="1031" t="str">
        <f t="shared" si="12"/>
        <v>SQ9</v>
      </c>
      <c r="T68" s="1031">
        <v>73</v>
      </c>
      <c r="U68" s="888">
        <v>61</v>
      </c>
      <c r="V68" s="1034" t="str">
        <f>F68</f>
        <v>U05F</v>
      </c>
      <c r="W68" s="1033">
        <f>ROUND(G68,0)</f>
        <v>0</v>
      </c>
    </row>
    <row r="69" spans="1:23" ht="17.100000000000001" customHeight="1" x14ac:dyDescent="0.2">
      <c r="A69" s="1028" t="s">
        <v>1241</v>
      </c>
      <c r="B69" s="1014" t="s">
        <v>1242</v>
      </c>
      <c r="C69" s="1029"/>
      <c r="D69" s="1075"/>
      <c r="E69" s="1028" t="s">
        <v>1065</v>
      </c>
      <c r="F69" s="1030" t="s">
        <v>1066</v>
      </c>
      <c r="G69" s="1029"/>
      <c r="I69" s="1009"/>
      <c r="J69" s="1009"/>
      <c r="O69" s="1031">
        <v>73</v>
      </c>
      <c r="P69" s="1031">
        <v>7</v>
      </c>
      <c r="Q69" s="1032" t="str">
        <f t="shared" si="10"/>
        <v>F13M</v>
      </c>
      <c r="R69" s="1033">
        <f t="shared" si="11"/>
        <v>0</v>
      </c>
      <c r="S69" s="1031" t="str">
        <f t="shared" si="12"/>
        <v>SQ9</v>
      </c>
      <c r="T69" s="1052">
        <v>73</v>
      </c>
      <c r="U69" s="1037">
        <v>61</v>
      </c>
      <c r="V69" s="1038" t="str">
        <f>F69</f>
        <v>U998</v>
      </c>
      <c r="W69" s="1039">
        <f>ROUND(G69,0)</f>
        <v>0</v>
      </c>
    </row>
    <row r="70" spans="1:23" ht="17.100000000000001" customHeight="1" thickBot="1" x14ac:dyDescent="0.25">
      <c r="A70" s="1028" t="s">
        <v>1243</v>
      </c>
      <c r="B70" s="1014" t="s">
        <v>1244</v>
      </c>
      <c r="C70" s="1029"/>
      <c r="D70" s="1075"/>
      <c r="E70" s="1040" t="s">
        <v>1331</v>
      </c>
      <c r="F70" s="1055"/>
      <c r="G70" s="1042">
        <f>SUM(G65:G69)</f>
        <v>0</v>
      </c>
      <c r="I70" s="1009"/>
      <c r="J70" s="1009"/>
      <c r="O70" s="1031">
        <v>73</v>
      </c>
      <c r="P70" s="1031">
        <v>7</v>
      </c>
      <c r="Q70" s="1032" t="str">
        <f t="shared" si="10"/>
        <v>F14S</v>
      </c>
      <c r="R70" s="1033">
        <f t="shared" si="11"/>
        <v>0</v>
      </c>
      <c r="S70" s="1031" t="str">
        <f t="shared" si="12"/>
        <v>SQ9</v>
      </c>
      <c r="T70" s="1034" t="s">
        <v>864</v>
      </c>
    </row>
    <row r="71" spans="1:23" ht="17.100000000000001" customHeight="1" thickBot="1" x14ac:dyDescent="0.3">
      <c r="A71" s="1028" t="s">
        <v>2036</v>
      </c>
      <c r="B71" s="1014" t="s">
        <v>2037</v>
      </c>
      <c r="C71" s="1029"/>
      <c r="D71" s="1075"/>
      <c r="E71" s="1066" t="str">
        <f>A96</f>
        <v>Totale Fondo risultato</v>
      </c>
      <c r="F71" s="1067"/>
      <c r="G71" s="1068">
        <f>G70</f>
        <v>0</v>
      </c>
      <c r="I71" s="1009"/>
      <c r="J71" s="1009"/>
      <c r="O71" s="1031">
        <v>73</v>
      </c>
      <c r="P71" s="1031">
        <v>7</v>
      </c>
      <c r="Q71" s="1032" t="str">
        <f t="shared" si="10"/>
        <v>F30P</v>
      </c>
      <c r="R71" s="1033">
        <f t="shared" si="11"/>
        <v>0</v>
      </c>
      <c r="S71" s="1031" t="str">
        <f t="shared" si="12"/>
        <v>SQ9</v>
      </c>
      <c r="T71" s="1034"/>
      <c r="U71" s="1034"/>
      <c r="V71" s="1034"/>
      <c r="W71" s="1034"/>
    </row>
    <row r="72" spans="1:23" ht="17.100000000000001" customHeight="1" x14ac:dyDescent="0.2">
      <c r="A72" s="1028" t="s">
        <v>1332</v>
      </c>
      <c r="B72" s="1030" t="s">
        <v>1431</v>
      </c>
      <c r="C72" s="1029"/>
      <c r="D72" s="1075"/>
      <c r="E72" s="1048"/>
      <c r="F72" s="1049"/>
      <c r="G72" s="1050"/>
      <c r="I72" s="1009"/>
      <c r="J72" s="1009"/>
      <c r="O72" s="1031">
        <v>73</v>
      </c>
      <c r="P72" s="1031">
        <v>7</v>
      </c>
      <c r="Q72" s="1032" t="str">
        <f t="shared" si="10"/>
        <v>F16L</v>
      </c>
      <c r="R72" s="1033">
        <f t="shared" si="11"/>
        <v>0</v>
      </c>
      <c r="S72" s="1031" t="str">
        <f t="shared" si="12"/>
        <v>SQ9</v>
      </c>
      <c r="T72" s="888"/>
      <c r="U72" s="888"/>
      <c r="V72" s="1034"/>
      <c r="W72" s="1033"/>
    </row>
    <row r="73" spans="1:23" ht="17.100000000000001" customHeight="1" x14ac:dyDescent="0.2">
      <c r="A73" s="1028" t="s">
        <v>1333</v>
      </c>
      <c r="B73" s="1030" t="s">
        <v>1334</v>
      </c>
      <c r="C73" s="1029"/>
      <c r="D73" s="1075"/>
      <c r="E73" s="1056"/>
      <c r="F73" s="1057"/>
      <c r="G73" s="1058"/>
      <c r="I73" s="1009"/>
      <c r="J73" s="1009"/>
      <c r="O73" s="1052">
        <v>73</v>
      </c>
      <c r="P73" s="1052">
        <v>7</v>
      </c>
      <c r="Q73" s="1053" t="str">
        <f t="shared" si="10"/>
        <v>F00O</v>
      </c>
      <c r="R73" s="1039">
        <f t="shared" si="11"/>
        <v>0</v>
      </c>
      <c r="S73" s="1031" t="str">
        <f t="shared" si="12"/>
        <v>SQ9</v>
      </c>
      <c r="T73" s="888"/>
      <c r="U73" s="888"/>
      <c r="V73" s="1034"/>
      <c r="W73" s="1033"/>
    </row>
    <row r="74" spans="1:23" ht="17.100000000000001" customHeight="1" thickBot="1" x14ac:dyDescent="0.25">
      <c r="A74" s="1054" t="s">
        <v>738</v>
      </c>
      <c r="B74" s="1055"/>
      <c r="C74" s="1042">
        <f>SUM(C65:C73)</f>
        <v>0</v>
      </c>
      <c r="D74" s="1075"/>
      <c r="E74" s="1056"/>
      <c r="F74" s="1057"/>
      <c r="G74" s="1058"/>
      <c r="I74" s="1009"/>
      <c r="J74" s="1009"/>
      <c r="O74" s="1031"/>
      <c r="P74" s="1031"/>
      <c r="Q74" s="1032"/>
      <c r="R74" s="1033"/>
      <c r="T74" s="888"/>
      <c r="U74" s="888"/>
      <c r="V74" s="1034"/>
      <c r="W74" s="1033"/>
    </row>
    <row r="75" spans="1:23" ht="17.100000000000001" customHeight="1" x14ac:dyDescent="0.25">
      <c r="A75" s="1060" t="s">
        <v>739</v>
      </c>
      <c r="B75" s="1061"/>
      <c r="C75" s="1062"/>
      <c r="D75" s="1075"/>
      <c r="E75" s="1056"/>
      <c r="F75" s="1057"/>
      <c r="G75" s="1058"/>
      <c r="I75" s="1009"/>
      <c r="J75" s="1009"/>
      <c r="O75" s="1031"/>
      <c r="P75" s="1031"/>
      <c r="Q75" s="1032"/>
      <c r="R75" s="1033"/>
    </row>
    <row r="76" spans="1:23" ht="17.100000000000001" customHeight="1" x14ac:dyDescent="0.2">
      <c r="A76" s="1028" t="s">
        <v>1245</v>
      </c>
      <c r="B76" s="1014" t="s">
        <v>1246</v>
      </c>
      <c r="C76" s="1029"/>
      <c r="D76" s="1075"/>
      <c r="E76" s="1056"/>
      <c r="F76" s="1057"/>
      <c r="G76" s="1058"/>
      <c r="I76" s="1009"/>
      <c r="J76" s="1009"/>
      <c r="O76" s="1031">
        <v>73</v>
      </c>
      <c r="P76" s="1031">
        <v>9</v>
      </c>
      <c r="Q76" s="1032" t="str">
        <f>B76</f>
        <v>F13O</v>
      </c>
      <c r="R76" s="1033">
        <f>ROUND(C76,0)</f>
        <v>0</v>
      </c>
      <c r="S76" s="1031" t="str">
        <f t="shared" ref="S76:S86" si="13">VLOOKUP(O76,$Q:$R,2,FALSE)</f>
        <v>SQ9</v>
      </c>
    </row>
    <row r="77" spans="1:23" ht="17.100000000000001" customHeight="1" x14ac:dyDescent="0.2">
      <c r="A77" s="1028" t="s">
        <v>1247</v>
      </c>
      <c r="B77" s="1014" t="s">
        <v>1248</v>
      </c>
      <c r="C77" s="1029"/>
      <c r="D77" s="1075"/>
      <c r="E77" s="1056"/>
      <c r="F77" s="1057"/>
      <c r="G77" s="1058"/>
      <c r="I77" s="1009"/>
      <c r="J77" s="1009"/>
      <c r="O77" s="1031">
        <v>73</v>
      </c>
      <c r="P77" s="1031">
        <v>9</v>
      </c>
      <c r="Q77" s="1032" t="str">
        <f t="shared" ref="Q77:Q85" si="14">B77</f>
        <v>F13P</v>
      </c>
      <c r="R77" s="1033">
        <f t="shared" ref="R77:R85" si="15">ROUND(C77,0)</f>
        <v>0</v>
      </c>
      <c r="S77" s="1031" t="str">
        <f t="shared" si="13"/>
        <v>SQ9</v>
      </c>
    </row>
    <row r="78" spans="1:23" ht="17.100000000000001" customHeight="1" x14ac:dyDescent="0.2">
      <c r="A78" s="1028" t="s">
        <v>1948</v>
      </c>
      <c r="B78" s="1014" t="s">
        <v>1249</v>
      </c>
      <c r="C78" s="1029"/>
      <c r="D78" s="1075"/>
      <c r="E78" s="1056"/>
      <c r="F78" s="1057"/>
      <c r="G78" s="1058"/>
      <c r="I78" s="1009"/>
      <c r="J78" s="1009"/>
      <c r="O78" s="1031">
        <v>73</v>
      </c>
      <c r="P78" s="1031">
        <v>9</v>
      </c>
      <c r="Q78" s="1032" t="str">
        <f t="shared" si="14"/>
        <v>F13Q</v>
      </c>
      <c r="R78" s="1033">
        <f t="shared" si="15"/>
        <v>0</v>
      </c>
      <c r="S78" s="1031" t="str">
        <f t="shared" si="13"/>
        <v>SQ9</v>
      </c>
    </row>
    <row r="79" spans="1:23" ht="17.100000000000001" customHeight="1" x14ac:dyDescent="0.2">
      <c r="A79" s="1028" t="s">
        <v>1818</v>
      </c>
      <c r="B79" s="1014" t="s">
        <v>1819</v>
      </c>
      <c r="C79" s="1029"/>
      <c r="D79" s="1075"/>
      <c r="E79" s="1056"/>
      <c r="F79" s="1057"/>
      <c r="G79" s="1058"/>
      <c r="I79" s="1009"/>
      <c r="J79" s="1009"/>
      <c r="O79" s="1031">
        <v>73</v>
      </c>
      <c r="P79" s="1031">
        <v>9</v>
      </c>
      <c r="Q79" s="1032" t="str">
        <f t="shared" si="14"/>
        <v>F24V</v>
      </c>
      <c r="R79" s="1033">
        <f t="shared" si="15"/>
        <v>0</v>
      </c>
      <c r="S79" s="1031" t="str">
        <f t="shared" si="13"/>
        <v>SQ9</v>
      </c>
    </row>
    <row r="80" spans="1:23" ht="17.100000000000001" customHeight="1" x14ac:dyDescent="0.2">
      <c r="A80" s="1028" t="s">
        <v>1820</v>
      </c>
      <c r="B80" s="1014" t="s">
        <v>1815</v>
      </c>
      <c r="C80" s="1029"/>
      <c r="D80" s="1075"/>
      <c r="E80" s="1056"/>
      <c r="F80" s="1057"/>
      <c r="G80" s="1058"/>
      <c r="I80" s="1009"/>
      <c r="J80" s="1009"/>
      <c r="O80" s="1031">
        <v>73</v>
      </c>
      <c r="P80" s="1031">
        <v>9</v>
      </c>
      <c r="Q80" s="1032" t="str">
        <f t="shared" si="14"/>
        <v>F26T</v>
      </c>
      <c r="R80" s="1033">
        <f t="shared" si="15"/>
        <v>0</v>
      </c>
      <c r="S80" s="1031" t="str">
        <f t="shared" si="13"/>
        <v>SQ9</v>
      </c>
    </row>
    <row r="81" spans="1:19" ht="17.100000000000001" customHeight="1" x14ac:dyDescent="0.2">
      <c r="A81" s="1028" t="s">
        <v>1075</v>
      </c>
      <c r="B81" s="1014" t="s">
        <v>794</v>
      </c>
      <c r="C81" s="1029"/>
      <c r="D81" s="1075"/>
      <c r="E81" s="1056"/>
      <c r="F81" s="1057"/>
      <c r="G81" s="1058"/>
      <c r="I81" s="1009"/>
      <c r="J81" s="1009"/>
      <c r="O81" s="1031">
        <v>73</v>
      </c>
      <c r="P81" s="1031">
        <v>9</v>
      </c>
      <c r="Q81" s="1032" t="str">
        <f t="shared" si="14"/>
        <v>F50H</v>
      </c>
      <c r="R81" s="1033">
        <f t="shared" si="15"/>
        <v>0</v>
      </c>
      <c r="S81" s="1031" t="str">
        <f t="shared" si="13"/>
        <v>SQ9</v>
      </c>
    </row>
    <row r="82" spans="1:19" ht="17.100000000000001" customHeight="1" x14ac:dyDescent="0.2">
      <c r="A82" s="1028" t="s">
        <v>1076</v>
      </c>
      <c r="B82" s="1014" t="s">
        <v>917</v>
      </c>
      <c r="C82" s="1029"/>
      <c r="D82" s="1075"/>
      <c r="E82" s="1056"/>
      <c r="F82" s="1057"/>
      <c r="G82" s="1058"/>
      <c r="I82" s="1009"/>
      <c r="J82" s="1009"/>
      <c r="O82" s="1031">
        <v>73</v>
      </c>
      <c r="P82" s="1031">
        <v>9</v>
      </c>
      <c r="Q82" s="1032" t="str">
        <f t="shared" si="14"/>
        <v>F96H</v>
      </c>
      <c r="R82" s="1033">
        <f t="shared" si="15"/>
        <v>0</v>
      </c>
      <c r="S82" s="1031" t="str">
        <f t="shared" si="13"/>
        <v>SQ9</v>
      </c>
    </row>
    <row r="83" spans="1:19" ht="17.100000000000001" customHeight="1" x14ac:dyDescent="0.2">
      <c r="A83" s="1028" t="s">
        <v>2038</v>
      </c>
      <c r="B83" s="1014" t="s">
        <v>2039</v>
      </c>
      <c r="C83" s="1029"/>
      <c r="D83" s="1075"/>
      <c r="E83" s="1056"/>
      <c r="F83" s="1057"/>
      <c r="G83" s="1058"/>
      <c r="I83" s="1009"/>
      <c r="J83" s="1009"/>
      <c r="O83" s="1031">
        <v>73</v>
      </c>
      <c r="P83" s="1031">
        <v>9</v>
      </c>
      <c r="Q83" s="1032" t="str">
        <f t="shared" si="14"/>
        <v>F32T</v>
      </c>
      <c r="R83" s="1033">
        <f t="shared" si="15"/>
        <v>0</v>
      </c>
      <c r="S83" s="1031" t="str">
        <f t="shared" si="13"/>
        <v>SQ9</v>
      </c>
    </row>
    <row r="84" spans="1:19" ht="17.100000000000001" customHeight="1" x14ac:dyDescent="0.2">
      <c r="A84" s="1028" t="s">
        <v>1821</v>
      </c>
      <c r="B84" s="1014" t="s">
        <v>1250</v>
      </c>
      <c r="C84" s="1029"/>
      <c r="D84" s="1075"/>
      <c r="E84" s="1056"/>
      <c r="F84" s="1057"/>
      <c r="G84" s="1058"/>
      <c r="O84" s="1031">
        <v>73</v>
      </c>
      <c r="P84" s="1031">
        <v>9</v>
      </c>
      <c r="Q84" s="1032" t="str">
        <f t="shared" si="14"/>
        <v>F13U</v>
      </c>
      <c r="R84" s="1033">
        <f t="shared" si="15"/>
        <v>0</v>
      </c>
      <c r="S84" s="1031" t="str">
        <f t="shared" si="13"/>
        <v>SQ9</v>
      </c>
    </row>
    <row r="85" spans="1:19" ht="17.100000000000001" customHeight="1" x14ac:dyDescent="0.2">
      <c r="A85" s="1028" t="s">
        <v>1822</v>
      </c>
      <c r="B85" s="1014" t="s">
        <v>470</v>
      </c>
      <c r="C85" s="1029"/>
      <c r="D85" s="1075"/>
      <c r="E85" s="1056"/>
      <c r="F85" s="1057"/>
      <c r="G85" s="1058"/>
      <c r="O85" s="1031">
        <v>73</v>
      </c>
      <c r="P85" s="1031">
        <v>9</v>
      </c>
      <c r="Q85" s="1032" t="str">
        <f t="shared" si="14"/>
        <v>F999</v>
      </c>
      <c r="R85" s="1033">
        <f t="shared" si="15"/>
        <v>0</v>
      </c>
      <c r="S85" s="1031" t="str">
        <f t="shared" si="13"/>
        <v>SQ9</v>
      </c>
    </row>
    <row r="86" spans="1:19" ht="17.100000000000001" customHeight="1" x14ac:dyDescent="0.2">
      <c r="A86" s="1028" t="s">
        <v>1333</v>
      </c>
      <c r="B86" s="1030" t="s">
        <v>1334</v>
      </c>
      <c r="C86" s="1029"/>
      <c r="D86" s="1075"/>
      <c r="E86" s="1056"/>
      <c r="F86" s="1057"/>
      <c r="G86" s="1058"/>
      <c r="O86" s="1052">
        <v>73</v>
      </c>
      <c r="P86" s="1052">
        <v>9</v>
      </c>
      <c r="Q86" s="1053" t="str">
        <f>B86</f>
        <v>F00O</v>
      </c>
      <c r="R86" s="1039">
        <f>ROUND(C86,0)</f>
        <v>0</v>
      </c>
      <c r="S86" s="1031" t="str">
        <f t="shared" si="13"/>
        <v>SQ9</v>
      </c>
    </row>
    <row r="87" spans="1:19" ht="17.100000000000001" customHeight="1" thickBot="1" x14ac:dyDescent="0.25">
      <c r="A87" s="1054" t="s">
        <v>740</v>
      </c>
      <c r="B87" s="1055"/>
      <c r="C87" s="1042">
        <f>SUM(C76:C86)</f>
        <v>0</v>
      </c>
      <c r="D87" s="1075"/>
      <c r="E87" s="1056"/>
      <c r="F87" s="1057"/>
      <c r="G87" s="1058"/>
      <c r="O87" s="1031"/>
      <c r="P87" s="1031"/>
      <c r="Q87" s="1032"/>
      <c r="R87" s="1033"/>
    </row>
    <row r="88" spans="1:19" ht="17.100000000000001" customHeight="1" x14ac:dyDescent="0.25">
      <c r="A88" s="1064" t="s">
        <v>1047</v>
      </c>
      <c r="B88" s="1025"/>
      <c r="C88" s="1026"/>
      <c r="D88" s="1075"/>
      <c r="E88" s="1076"/>
      <c r="F88" s="1077"/>
      <c r="G88" s="1078"/>
      <c r="O88" s="1031"/>
      <c r="P88" s="1031"/>
      <c r="Q88" s="1032"/>
      <c r="R88" s="1033"/>
    </row>
    <row r="89" spans="1:19" ht="17.100000000000001" customHeight="1" x14ac:dyDescent="0.25">
      <c r="A89" s="1028" t="s">
        <v>1823</v>
      </c>
      <c r="B89" s="1014" t="s">
        <v>1251</v>
      </c>
      <c r="C89" s="1029"/>
      <c r="D89" s="1075"/>
      <c r="E89" s="1079"/>
      <c r="F89" s="1080"/>
      <c r="G89" s="1081"/>
      <c r="O89" s="1031">
        <v>73</v>
      </c>
      <c r="P89" s="1031">
        <v>81</v>
      </c>
      <c r="Q89" s="1032" t="str">
        <f t="shared" ref="Q89:Q94" si="16">B89</f>
        <v>F13W</v>
      </c>
      <c r="R89" s="1033">
        <f t="shared" ref="R89:R94" si="17">ROUND(C89,0)</f>
        <v>0</v>
      </c>
      <c r="S89" s="1031" t="str">
        <f t="shared" ref="S89:S94" si="18">VLOOKUP(O89,$Q:$R,2,FALSE)</f>
        <v>SQ9</v>
      </c>
    </row>
    <row r="90" spans="1:19" ht="17.100000000000001" customHeight="1" x14ac:dyDescent="0.25">
      <c r="A90" s="1028" t="s">
        <v>1067</v>
      </c>
      <c r="B90" s="1014" t="s">
        <v>957</v>
      </c>
      <c r="C90" s="1029"/>
      <c r="D90" s="1075"/>
      <c r="E90" s="1079"/>
      <c r="F90" s="1080"/>
      <c r="G90" s="1081"/>
      <c r="O90" s="1031">
        <v>73</v>
      </c>
      <c r="P90" s="1031">
        <v>81</v>
      </c>
      <c r="Q90" s="1032" t="str">
        <f t="shared" si="16"/>
        <v>F27I</v>
      </c>
      <c r="R90" s="1033">
        <f t="shared" si="17"/>
        <v>0</v>
      </c>
      <c r="S90" s="1031" t="str">
        <f t="shared" si="18"/>
        <v>SQ9</v>
      </c>
    </row>
    <row r="91" spans="1:19" ht="17.100000000000001" customHeight="1" x14ac:dyDescent="0.25">
      <c r="A91" s="1028" t="s">
        <v>1252</v>
      </c>
      <c r="B91" s="1014" t="s">
        <v>1049</v>
      </c>
      <c r="C91" s="1029"/>
      <c r="D91" s="1075"/>
      <c r="E91" s="1079"/>
      <c r="F91" s="1080"/>
      <c r="G91" s="1081"/>
      <c r="O91" s="1031">
        <v>73</v>
      </c>
      <c r="P91" s="1031">
        <v>81</v>
      </c>
      <c r="Q91" s="1032" t="str">
        <f t="shared" si="16"/>
        <v>F00P</v>
      </c>
      <c r="R91" s="1033">
        <f t="shared" si="17"/>
        <v>0</v>
      </c>
      <c r="S91" s="1031" t="str">
        <f t="shared" si="18"/>
        <v>SQ9</v>
      </c>
    </row>
    <row r="92" spans="1:19" ht="17.100000000000001" customHeight="1" x14ac:dyDescent="0.25">
      <c r="A92" s="1028" t="s">
        <v>1470</v>
      </c>
      <c r="B92" s="1014" t="s">
        <v>1471</v>
      </c>
      <c r="C92" s="1029"/>
      <c r="D92" s="1075"/>
      <c r="E92" s="1079"/>
      <c r="F92" s="1080"/>
      <c r="G92" s="1081"/>
      <c r="O92" s="1031">
        <v>73</v>
      </c>
      <c r="P92" s="1031">
        <v>81</v>
      </c>
      <c r="Q92" s="1032" t="str">
        <f t="shared" si="16"/>
        <v>F20W</v>
      </c>
      <c r="R92" s="1033">
        <f t="shared" si="17"/>
        <v>0</v>
      </c>
      <c r="S92" s="1031" t="str">
        <f t="shared" si="18"/>
        <v>SQ9</v>
      </c>
    </row>
    <row r="93" spans="1:19" ht="17.100000000000001" customHeight="1" x14ac:dyDescent="0.25">
      <c r="A93" s="1028" t="s">
        <v>1253</v>
      </c>
      <c r="B93" s="1014" t="s">
        <v>1072</v>
      </c>
      <c r="C93" s="1029"/>
      <c r="D93" s="1075"/>
      <c r="E93" s="1079"/>
      <c r="F93" s="1080"/>
      <c r="G93" s="1081"/>
      <c r="O93" s="1031">
        <v>73</v>
      </c>
      <c r="P93" s="1031">
        <v>81</v>
      </c>
      <c r="Q93" s="1032" t="str">
        <f t="shared" si="16"/>
        <v>F01S</v>
      </c>
      <c r="R93" s="1033">
        <f t="shared" si="17"/>
        <v>0</v>
      </c>
      <c r="S93" s="1031" t="str">
        <f t="shared" si="18"/>
        <v>SQ9</v>
      </c>
    </row>
    <row r="94" spans="1:19" ht="17.100000000000001" customHeight="1" x14ac:dyDescent="0.25">
      <c r="A94" s="1028" t="s">
        <v>1335</v>
      </c>
      <c r="B94" s="1030" t="s">
        <v>1050</v>
      </c>
      <c r="C94" s="1029"/>
      <c r="D94" s="1075"/>
      <c r="E94" s="1079"/>
      <c r="F94" s="1080"/>
      <c r="G94" s="1081"/>
      <c r="O94" s="1052">
        <v>73</v>
      </c>
      <c r="P94" s="1052">
        <v>81</v>
      </c>
      <c r="Q94" s="1053" t="str">
        <f t="shared" si="16"/>
        <v>F01P</v>
      </c>
      <c r="R94" s="1039">
        <f t="shared" si="17"/>
        <v>0</v>
      </c>
      <c r="S94" s="1031" t="str">
        <f t="shared" si="18"/>
        <v>SQ9</v>
      </c>
    </row>
    <row r="95" spans="1:19" ht="17.100000000000001" customHeight="1" thickBot="1" x14ac:dyDescent="0.3">
      <c r="A95" s="1054" t="s">
        <v>1051</v>
      </c>
      <c r="B95" s="1055"/>
      <c r="C95" s="1042">
        <f>SUM(C89:C94)</f>
        <v>0</v>
      </c>
      <c r="D95" s="1075"/>
      <c r="E95" s="1079"/>
      <c r="F95" s="1080"/>
      <c r="G95" s="1081"/>
      <c r="O95" s="1034" t="s">
        <v>864</v>
      </c>
      <c r="P95" s="1031"/>
      <c r="Q95" s="1032"/>
      <c r="R95" s="1033"/>
    </row>
    <row r="96" spans="1:19" ht="17.100000000000001" customHeight="1" thickBot="1" x14ac:dyDescent="0.3">
      <c r="A96" s="1066" t="s">
        <v>916</v>
      </c>
      <c r="B96" s="1067"/>
      <c r="C96" s="1068">
        <f>C74+C87-C95</f>
        <v>0</v>
      </c>
      <c r="D96" s="1075"/>
      <c r="E96" s="1082"/>
      <c r="F96" s="1083"/>
      <c r="G96" s="1084"/>
      <c r="O96" s="1031"/>
      <c r="P96" s="1031"/>
      <c r="Q96" s="1032"/>
      <c r="R96" s="1033"/>
    </row>
    <row r="97" spans="1:18" ht="17.100000000000001" customHeight="1" thickBot="1" x14ac:dyDescent="0.3">
      <c r="A97" s="1095" t="s">
        <v>1345</v>
      </c>
      <c r="B97" s="1096"/>
      <c r="C97" s="1068">
        <f>C34+C96+C62</f>
        <v>0</v>
      </c>
      <c r="D97" s="1013"/>
      <c r="E97" s="1097" t="s">
        <v>1346</v>
      </c>
      <c r="F97" s="1096"/>
      <c r="G97" s="1086">
        <f>G17+G71+G42</f>
        <v>0</v>
      </c>
      <c r="O97" s="1031"/>
      <c r="P97" s="1031"/>
      <c r="Q97" s="1032"/>
      <c r="R97" s="1033"/>
    </row>
    <row r="98" spans="1:18" ht="5.0999999999999996" customHeight="1" x14ac:dyDescent="0.2">
      <c r="B98" s="1031"/>
    </row>
    <row r="99" spans="1:18" ht="11.4" x14ac:dyDescent="0.2">
      <c r="A99" s="1000" t="s">
        <v>1482</v>
      </c>
    </row>
    <row r="100" spans="1:18" ht="11.4" x14ac:dyDescent="0.2">
      <c r="A100" s="1000" t="s">
        <v>1824</v>
      </c>
    </row>
    <row r="101" spans="1:18" x14ac:dyDescent="0.2">
      <c r="A101" s="1000" t="s">
        <v>1825</v>
      </c>
    </row>
    <row r="102" spans="1:18" ht="11.4" x14ac:dyDescent="0.2">
      <c r="A102" s="1000" t="s">
        <v>2040</v>
      </c>
    </row>
    <row r="103" spans="1:18" ht="11.4" x14ac:dyDescent="0.2">
      <c r="A103" s="1000" t="s">
        <v>2041</v>
      </c>
    </row>
    <row r="104" spans="1:18" ht="11.4" x14ac:dyDescent="0.2">
      <c r="A104" s="1000" t="s">
        <v>2042</v>
      </c>
    </row>
  </sheetData>
  <sheetProtection algorithmName="SHA-512" hashValue="CouI1jOsKwrl29vjetwaQR8oVT5BT24Bm+F4PKSBM24SC53UiG6vNF63ioENZ+OVDemYlQ4Nc34z03asLkAvjw==" saltValue="QH5vFHyRGoK/0jEFVKQJcg==" spinCount="100000" sheet="1" formatColumns="0" selectLockedCells="1"/>
  <mergeCells count="3">
    <mergeCell ref="H6:H12"/>
    <mergeCell ref="H14:H15"/>
    <mergeCell ref="H30:H33"/>
  </mergeCells>
  <dataValidations count="3">
    <dataValidation type="whole" allowBlank="1" showInputMessage="1" showErrorMessage="1" errorTitle="ERRORE NEL DATO IMMESSO" error="INSERIRE SOLO NUMERI INTERI" sqref="C32 C91 C94" xr:uid="{B01EF1D8-1129-4DAE-8E2B-0E8FFD1B1085}">
      <formula1>0</formula1>
      <formula2>999999999999</formula2>
    </dataValidation>
    <dataValidation type="whole" allowBlank="1" showInputMessage="1" showErrorMessage="1" errorTitle="ERRORE NEL DATO IMMESSO" error="INSERIRE SOLO NUMERI INTERI" sqref="C34 C65049 C47 C65067 G65057 C65058:C65059 C65077:C65078 G65078 G16:G17 G65045:G65046 G70:G71 G65050:G65051 G65060:G65075 C54 C26 G88 G41:G45 C62:C64 C74:C75 C87:C96" xr:uid="{A1DDED26-89DE-4436-9792-AFBBD9049016}">
      <formula1>-999999999999</formula1>
      <formula2>999999999999</formula2>
    </dataValidation>
    <dataValidation type="whole" allowBlank="1" showInputMessage="1" showErrorMessage="1" errorTitle="ERRORE NEL DATO IMMESSO" error="INSERIRE SOLO NUMERI INTERI POSITIVI" sqref="G65038:G65044 G65053:G65056 G65059 G65048:G65049 C65038:C65048 C65051:C65057 C65061:C65066 C65069:C65076 C92:C93 C23:C25 C56:C60 C28:C30 C76:C86 G37:G40 G9:G15 C65:C73 C9:C21 C37:C46 G65:G69 C49:C53 C89:C90" xr:uid="{2034FB5D-D9DF-48DD-B916-E58E0C7D8B7B}">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38">
    <pageSetUpPr fitToPage="1"/>
  </sheetPr>
  <dimension ref="A1:W75"/>
  <sheetViews>
    <sheetView showGridLines="0" zoomScale="80" zoomScaleNormal="80" workbookViewId="0">
      <selection activeCell="C9" sqref="C9"/>
    </sheetView>
  </sheetViews>
  <sheetFormatPr defaultColWidth="12.28515625" defaultRowHeight="10.199999999999999" x14ac:dyDescent="0.2"/>
  <cols>
    <col min="1" max="1" width="65.7109375" style="1000" customWidth="1"/>
    <col min="2" max="2" width="10.7109375" style="1031" customWidth="1"/>
    <col min="3" max="3" width="20.7109375" style="1000" customWidth="1"/>
    <col min="4" max="4" width="3.28515625" style="1000" customWidth="1"/>
    <col min="5" max="5" width="65.7109375" style="1000" customWidth="1"/>
    <col min="6" max="6" width="10.7109375" style="1000" customWidth="1"/>
    <col min="7" max="7" width="20.7109375" style="1000" customWidth="1"/>
    <col min="8" max="8" width="73.28515625" style="1000" customWidth="1"/>
    <col min="9" max="14" width="12.28515625" style="1000" customWidth="1"/>
    <col min="15" max="23" width="12.7109375" style="1000" hidden="1" customWidth="1"/>
    <col min="24" max="16384" width="12.28515625" style="1000"/>
  </cols>
  <sheetData>
    <row r="1" spans="1:23" ht="87" customHeight="1" x14ac:dyDescent="0.2">
      <c r="A1" s="997" t="str">
        <f>'t1'!A1</f>
        <v>SERVIZIO SANITARIO NAZIONALE - anno 2024</v>
      </c>
      <c r="B1" s="997"/>
      <c r="C1" s="997"/>
      <c r="D1" s="997"/>
      <c r="E1" s="997"/>
      <c r="F1" s="998"/>
      <c r="G1" s="999"/>
      <c r="H1" s="1098" t="s">
        <v>1267</v>
      </c>
      <c r="Q1" s="1304">
        <v>22</v>
      </c>
      <c r="R1" s="1304" t="s">
        <v>1210</v>
      </c>
    </row>
    <row r="2" spans="1:23" ht="15.45" customHeight="1" x14ac:dyDescent="0.2">
      <c r="B2" s="1001"/>
      <c r="E2" s="1002"/>
      <c r="F2" s="1002"/>
      <c r="G2" s="1002"/>
      <c r="Q2" s="1304">
        <v>87</v>
      </c>
      <c r="R2" s="1304" t="s">
        <v>1210</v>
      </c>
    </row>
    <row r="3" spans="1:23" ht="44.7" customHeight="1" x14ac:dyDescent="0.2">
      <c r="A3" s="1309"/>
      <c r="B3" s="1306"/>
      <c r="C3" s="1306"/>
      <c r="D3" s="1306"/>
      <c r="E3" s="1306"/>
      <c r="F3" s="1306"/>
      <c r="G3" s="1306"/>
    </row>
    <row r="4" spans="1:23" ht="15.45" customHeight="1" thickBot="1" x14ac:dyDescent="0.25">
      <c r="B4" s="1001"/>
      <c r="E4" s="1002"/>
      <c r="F4" s="1002"/>
      <c r="G4" s="1002"/>
    </row>
    <row r="5" spans="1:23" ht="25.5" customHeight="1" thickBot="1" x14ac:dyDescent="0.25">
      <c r="A5" s="1003" t="s">
        <v>1475</v>
      </c>
      <c r="B5" s="1004"/>
      <c r="C5" s="1005"/>
      <c r="D5" s="1655"/>
      <c r="E5" s="1003" t="s">
        <v>1476</v>
      </c>
      <c r="F5" s="1006"/>
      <c r="G5" s="1005"/>
      <c r="H5" s="1099" t="s">
        <v>983</v>
      </c>
      <c r="I5" s="1009"/>
      <c r="J5" s="1009"/>
      <c r="K5" s="1009"/>
      <c r="L5" s="1009"/>
      <c r="N5" s="1009"/>
      <c r="O5" s="1009"/>
      <c r="P5" s="1009"/>
      <c r="Q5" s="1009"/>
    </row>
    <row r="6" spans="1:23" ht="17.100000000000001" customHeight="1" x14ac:dyDescent="0.2">
      <c r="A6" s="1010" t="s">
        <v>319</v>
      </c>
      <c r="B6" s="1011" t="s">
        <v>320</v>
      </c>
      <c r="C6" s="1012" t="s">
        <v>432</v>
      </c>
      <c r="D6" s="1013"/>
      <c r="E6" s="1010" t="s">
        <v>319</v>
      </c>
      <c r="F6" s="1014" t="s">
        <v>320</v>
      </c>
      <c r="G6" s="1015" t="s">
        <v>432</v>
      </c>
      <c r="H6" s="2117"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09"/>
      <c r="J6" s="1009"/>
      <c r="K6" s="1009"/>
      <c r="L6" s="1009"/>
      <c r="M6" s="1016"/>
      <c r="N6" s="1016"/>
      <c r="O6" s="1016"/>
      <c r="P6" s="1016"/>
      <c r="Q6" s="1016"/>
    </row>
    <row r="7" spans="1:23" ht="17.100000000000001" customHeight="1" x14ac:dyDescent="0.3">
      <c r="A7" s="1017" t="s">
        <v>1347</v>
      </c>
      <c r="B7" s="1020"/>
      <c r="C7" s="1021"/>
      <c r="D7" s="1013"/>
      <c r="E7" s="1017" t="str">
        <f>A7</f>
        <v>Fondo retribuzione di posizione</v>
      </c>
      <c r="F7" s="1020"/>
      <c r="G7" s="1021"/>
      <c r="H7" s="2118"/>
      <c r="I7" s="1009"/>
      <c r="J7" s="1009"/>
      <c r="O7" s="851" t="s">
        <v>984</v>
      </c>
      <c r="P7" s="1022"/>
      <c r="Q7" s="1023"/>
      <c r="R7" s="1023"/>
      <c r="S7" s="1100"/>
      <c r="T7" s="851" t="s">
        <v>985</v>
      </c>
      <c r="U7" s="1022"/>
      <c r="V7" s="1023"/>
      <c r="W7" s="1023"/>
    </row>
    <row r="8" spans="1:23" ht="17.100000000000001" customHeight="1" x14ac:dyDescent="0.25">
      <c r="A8" s="1024" t="s">
        <v>986</v>
      </c>
      <c r="B8" s="1025"/>
      <c r="C8" s="1026"/>
      <c r="D8" s="1013"/>
      <c r="E8" s="1027" t="s">
        <v>1208</v>
      </c>
      <c r="F8" s="1025"/>
      <c r="G8" s="1026"/>
      <c r="H8" s="2118"/>
      <c r="I8" s="1009"/>
      <c r="J8" s="1009"/>
      <c r="O8" s="852" t="s">
        <v>987</v>
      </c>
      <c r="P8" s="852" t="s">
        <v>988</v>
      </c>
      <c r="Q8" s="852" t="s">
        <v>989</v>
      </c>
      <c r="R8" s="852" t="s">
        <v>990</v>
      </c>
      <c r="S8" s="1100"/>
      <c r="T8" s="852" t="s">
        <v>987</v>
      </c>
      <c r="U8" s="852" t="s">
        <v>988</v>
      </c>
      <c r="V8" s="852" t="s">
        <v>989</v>
      </c>
      <c r="W8" s="852" t="s">
        <v>990</v>
      </c>
    </row>
    <row r="9" spans="1:23" ht="17.100000000000001" customHeight="1" x14ac:dyDescent="0.2">
      <c r="A9" s="1028" t="s">
        <v>1348</v>
      </c>
      <c r="B9" s="1014" t="s">
        <v>1349</v>
      </c>
      <c r="C9" s="1029"/>
      <c r="D9" s="1013"/>
      <c r="E9" s="1028" t="s">
        <v>1350</v>
      </c>
      <c r="F9" s="1030" t="s">
        <v>1327</v>
      </c>
      <c r="G9" s="1029"/>
      <c r="H9" s="2118"/>
      <c r="I9" s="1009"/>
      <c r="J9" s="1009"/>
      <c r="O9" s="1031">
        <v>22</v>
      </c>
      <c r="P9" s="1031">
        <v>7</v>
      </c>
      <c r="Q9" s="1032" t="str">
        <f t="shared" ref="Q9:Q19" si="0">B9</f>
        <v>F18R</v>
      </c>
      <c r="R9" s="1101">
        <f t="shared" ref="R9:R19" si="1">ROUND(C9,0)</f>
        <v>0</v>
      </c>
      <c r="S9" s="1031" t="str">
        <f t="shared" ref="S9:S19" si="2">VLOOKUP(O9,$Q:$R,2,FALSE)</f>
        <v>SQ9</v>
      </c>
      <c r="T9" s="1031">
        <v>22</v>
      </c>
      <c r="U9" s="1031">
        <v>61</v>
      </c>
      <c r="V9" s="1032" t="str">
        <f>F9</f>
        <v>U448</v>
      </c>
      <c r="W9" s="1101">
        <f>ROUND(G9,0)</f>
        <v>0</v>
      </c>
    </row>
    <row r="10" spans="1:23" ht="17.100000000000001" customHeight="1" x14ac:dyDescent="0.2">
      <c r="A10" s="1028" t="s">
        <v>1351</v>
      </c>
      <c r="B10" s="1014" t="s">
        <v>1352</v>
      </c>
      <c r="C10" s="1029"/>
      <c r="D10" s="1013"/>
      <c r="E10" s="1028" t="s">
        <v>1101</v>
      </c>
      <c r="F10" s="1014" t="s">
        <v>742</v>
      </c>
      <c r="G10" s="1029"/>
      <c r="H10" s="2118"/>
      <c r="I10" s="1009"/>
      <c r="J10" s="1009"/>
      <c r="O10" s="1031">
        <v>22</v>
      </c>
      <c r="P10" s="1031">
        <v>7</v>
      </c>
      <c r="Q10" s="1032" t="str">
        <f t="shared" si="0"/>
        <v>F18S</v>
      </c>
      <c r="R10" s="1101">
        <f t="shared" si="1"/>
        <v>0</v>
      </c>
      <c r="S10" s="1031" t="str">
        <f t="shared" si="2"/>
        <v>SQ9</v>
      </c>
      <c r="T10" s="1031">
        <v>22</v>
      </c>
      <c r="U10" s="1031">
        <v>61</v>
      </c>
      <c r="V10" s="1032" t="str">
        <f>F10</f>
        <v>U268</v>
      </c>
      <c r="W10" s="1101">
        <f>ROUND(G10,0)</f>
        <v>0</v>
      </c>
    </row>
    <row r="11" spans="1:23" ht="17.100000000000001" customHeight="1" x14ac:dyDescent="0.2">
      <c r="A11" s="1028" t="s">
        <v>2043</v>
      </c>
      <c r="B11" s="1014" t="s">
        <v>2044</v>
      </c>
      <c r="C11" s="1029"/>
      <c r="D11" s="1013"/>
      <c r="E11" s="1028" t="s">
        <v>1329</v>
      </c>
      <c r="F11" s="1014" t="s">
        <v>1218</v>
      </c>
      <c r="G11" s="1029"/>
      <c r="H11" s="2118"/>
      <c r="I11" s="1009"/>
      <c r="J11" s="1009"/>
      <c r="O11" s="1031">
        <v>22</v>
      </c>
      <c r="P11" s="1031">
        <v>7</v>
      </c>
      <c r="Q11" s="1032" t="str">
        <f t="shared" si="0"/>
        <v>F30Q</v>
      </c>
      <c r="R11" s="1101">
        <f t="shared" si="1"/>
        <v>0</v>
      </c>
      <c r="S11" s="1031" t="str">
        <f t="shared" si="2"/>
        <v>SQ9</v>
      </c>
      <c r="T11" s="1031">
        <v>22</v>
      </c>
      <c r="U11" s="1031">
        <v>61</v>
      </c>
      <c r="V11" s="1032" t="str">
        <f>F11</f>
        <v>U04Y</v>
      </c>
      <c r="W11" s="1101">
        <f>ROUND(G11,0)</f>
        <v>0</v>
      </c>
    </row>
    <row r="12" spans="1:23" ht="17.100000000000001" customHeight="1" thickBot="1" x14ac:dyDescent="0.25">
      <c r="A12" s="1028" t="s">
        <v>1477</v>
      </c>
      <c r="B12" s="1014" t="s">
        <v>1478</v>
      </c>
      <c r="C12" s="1029"/>
      <c r="D12" s="1013"/>
      <c r="E12" s="1028" t="s">
        <v>1330</v>
      </c>
      <c r="F12" s="1014" t="s">
        <v>1223</v>
      </c>
      <c r="G12" s="1029"/>
      <c r="H12" s="2119"/>
      <c r="I12" s="1009"/>
      <c r="J12" s="1009"/>
      <c r="O12" s="1031">
        <v>22</v>
      </c>
      <c r="P12" s="1031">
        <v>7</v>
      </c>
      <c r="Q12" s="1032" t="str">
        <f t="shared" si="0"/>
        <v>F20R</v>
      </c>
      <c r="R12" s="1101">
        <f t="shared" si="1"/>
        <v>0</v>
      </c>
      <c r="S12" s="1031" t="str">
        <f t="shared" si="2"/>
        <v>SQ9</v>
      </c>
      <c r="T12" s="1031">
        <v>22</v>
      </c>
      <c r="U12" s="1031">
        <v>61</v>
      </c>
      <c r="V12" s="1032" t="str">
        <f>F12</f>
        <v>U05B</v>
      </c>
      <c r="W12" s="1101">
        <f>ROUND(G12,0)</f>
        <v>0</v>
      </c>
    </row>
    <row r="13" spans="1:23" ht="17.100000000000001" customHeight="1" thickBot="1" x14ac:dyDescent="0.25">
      <c r="A13" s="1028" t="s">
        <v>1353</v>
      </c>
      <c r="B13" s="1014" t="s">
        <v>1354</v>
      </c>
      <c r="C13" s="1029"/>
      <c r="D13" s="1013"/>
      <c r="E13" s="1028" t="s">
        <v>1065</v>
      </c>
      <c r="F13" s="1014" t="s">
        <v>1066</v>
      </c>
      <c r="G13" s="1029"/>
      <c r="H13" s="1102" t="s">
        <v>1048</v>
      </c>
      <c r="I13" s="1009"/>
      <c r="J13" s="1009"/>
      <c r="O13" s="1031">
        <v>22</v>
      </c>
      <c r="P13" s="1031">
        <v>7</v>
      </c>
      <c r="Q13" s="1032" t="str">
        <f t="shared" si="0"/>
        <v>F18T</v>
      </c>
      <c r="R13" s="1101">
        <f t="shared" si="1"/>
        <v>0</v>
      </c>
      <c r="S13" s="1031" t="str">
        <f t="shared" si="2"/>
        <v>SQ9</v>
      </c>
      <c r="T13" s="1052">
        <v>22</v>
      </c>
      <c r="U13" s="1052">
        <v>61</v>
      </c>
      <c r="V13" s="1053" t="str">
        <f>F13</f>
        <v>U998</v>
      </c>
      <c r="W13" s="1261">
        <f>ROUND(G13,0)</f>
        <v>0</v>
      </c>
    </row>
    <row r="14" spans="1:23" ht="17.100000000000001" customHeight="1" thickBot="1" x14ac:dyDescent="0.25">
      <c r="A14" s="1028" t="s">
        <v>1355</v>
      </c>
      <c r="B14" s="1014" t="s">
        <v>1356</v>
      </c>
      <c r="C14" s="1029"/>
      <c r="D14" s="1013"/>
      <c r="E14" s="1040" t="s">
        <v>1225</v>
      </c>
      <c r="F14" s="1103"/>
      <c r="G14" s="1042">
        <f>SUM(G9:G13)</f>
        <v>0</v>
      </c>
      <c r="H14" s="2117" t="str">
        <f>IF(LEN(H16&amp;H17&amp;H18&amp;H19&amp;H20&amp;H21&amp;H22&amp;H23)&gt;0,"Attenzione, le seguenti voci creano incongruenza perché magg. del 10% del totale:","OK")</f>
        <v>OK</v>
      </c>
      <c r="I14" s="1009"/>
      <c r="J14" s="1009"/>
      <c r="O14" s="1031">
        <v>22</v>
      </c>
      <c r="P14" s="1031">
        <v>7</v>
      </c>
      <c r="Q14" s="1032" t="str">
        <f t="shared" si="0"/>
        <v>F18U</v>
      </c>
      <c r="R14" s="1101">
        <f t="shared" si="1"/>
        <v>0</v>
      </c>
      <c r="S14" s="1031" t="str">
        <f t="shared" si="2"/>
        <v>SQ9</v>
      </c>
      <c r="T14" s="1031"/>
      <c r="U14" s="1031"/>
      <c r="V14" s="1032"/>
      <c r="W14" s="1101"/>
    </row>
    <row r="15" spans="1:23" ht="17.100000000000001" customHeight="1" thickBot="1" x14ac:dyDescent="0.3">
      <c r="A15" s="1028" t="s">
        <v>1357</v>
      </c>
      <c r="B15" s="1014" t="s">
        <v>1358</v>
      </c>
      <c r="C15" s="1029"/>
      <c r="D15" s="1013"/>
      <c r="E15" s="1044" t="str">
        <f>A33</f>
        <v>Totale Fondo posizione</v>
      </c>
      <c r="F15" s="1045"/>
      <c r="G15" s="1046">
        <f>G14</f>
        <v>0</v>
      </c>
      <c r="H15" s="2118"/>
      <c r="I15" s="1009"/>
      <c r="J15" s="1009"/>
      <c r="O15" s="1031">
        <v>22</v>
      </c>
      <c r="P15" s="1031">
        <v>7</v>
      </c>
      <c r="Q15" s="1032" t="str">
        <f t="shared" si="0"/>
        <v>F18V</v>
      </c>
      <c r="R15" s="1101">
        <f t="shared" si="1"/>
        <v>0</v>
      </c>
      <c r="S15" s="1031" t="str">
        <f t="shared" si="2"/>
        <v>SQ9</v>
      </c>
      <c r="T15" s="1031"/>
      <c r="U15" s="1031"/>
      <c r="V15" s="1031"/>
      <c r="W15" s="1031"/>
    </row>
    <row r="16" spans="1:23" ht="17.100000000000001" customHeight="1" x14ac:dyDescent="0.25">
      <c r="A16" s="1028" t="s">
        <v>2036</v>
      </c>
      <c r="B16" s="1014" t="s">
        <v>2037</v>
      </c>
      <c r="C16" s="1029"/>
      <c r="D16" s="1013"/>
      <c r="E16" s="1105"/>
      <c r="F16" s="1106"/>
      <c r="G16" s="1107"/>
      <c r="H16" s="1104" t="str">
        <f>IF(C33&lt;&gt;0,IF(R19/ABS(C$33)&gt;0.1,"Fondo posizione - Altre risorse fisse - F00O",""),"")</f>
        <v/>
      </c>
      <c r="I16" s="1009"/>
      <c r="J16" s="1009"/>
      <c r="O16" s="1031">
        <v>22</v>
      </c>
      <c r="P16" s="1031">
        <v>7</v>
      </c>
      <c r="Q16" s="1032" t="str">
        <f t="shared" si="0"/>
        <v>F30P</v>
      </c>
      <c r="R16" s="1101">
        <f t="shared" si="1"/>
        <v>0</v>
      </c>
      <c r="S16" s="1031" t="str">
        <f t="shared" si="2"/>
        <v>SQ9</v>
      </c>
      <c r="T16" s="1031"/>
      <c r="U16" s="1031"/>
      <c r="V16" s="1031"/>
      <c r="W16" s="1031"/>
    </row>
    <row r="17" spans="1:23" ht="17.100000000000001" customHeight="1" x14ac:dyDescent="0.25">
      <c r="A17" s="1028" t="s">
        <v>1332</v>
      </c>
      <c r="B17" s="1030" t="s">
        <v>1431</v>
      </c>
      <c r="C17" s="1029"/>
      <c r="D17" s="1013"/>
      <c r="E17" s="1108"/>
      <c r="F17" s="1109"/>
      <c r="G17" s="1110"/>
      <c r="H17" s="1104" t="str">
        <f>IF(C33&lt;&gt;0,IF(R24/ABS(C$33)&gt;0.1,"Fondo posizione - Altre risorse variabili - F00O",""),"")</f>
        <v/>
      </c>
      <c r="I17" s="1043"/>
      <c r="J17" s="1043"/>
      <c r="O17" s="1031">
        <v>22</v>
      </c>
      <c r="P17" s="1031">
        <v>7</v>
      </c>
      <c r="Q17" s="1032" t="str">
        <f t="shared" si="0"/>
        <v>F16L</v>
      </c>
      <c r="R17" s="1101">
        <f t="shared" si="1"/>
        <v>0</v>
      </c>
      <c r="S17" s="1031" t="str">
        <f t="shared" si="2"/>
        <v>SQ9</v>
      </c>
      <c r="T17" s="1031"/>
      <c r="U17" s="1031"/>
      <c r="V17" s="1031"/>
      <c r="W17" s="1031"/>
    </row>
    <row r="18" spans="1:23" ht="17.100000000000001" customHeight="1" x14ac:dyDescent="0.25">
      <c r="A18" s="1028" t="s">
        <v>1826</v>
      </c>
      <c r="B18" s="1014" t="s">
        <v>1359</v>
      </c>
      <c r="C18" s="1029"/>
      <c r="D18" s="1013"/>
      <c r="E18" s="1108"/>
      <c r="F18" s="1109"/>
      <c r="G18" s="1110"/>
      <c r="H18" s="1051" t="str">
        <f>IF(C33&lt;&gt;0,IF(R31/ABS(C$33)&gt;0.1,"Fondo posizione  - Altre decurtazioni - F01P",""),"")</f>
        <v/>
      </c>
      <c r="I18" s="1043"/>
      <c r="J18" s="1043"/>
      <c r="O18" s="1031">
        <v>22</v>
      </c>
      <c r="P18" s="1031">
        <v>7</v>
      </c>
      <c r="Q18" s="1032" t="str">
        <f t="shared" si="0"/>
        <v>F18W</v>
      </c>
      <c r="R18" s="1101">
        <f t="shared" si="1"/>
        <v>0</v>
      </c>
      <c r="S18" s="1031" t="str">
        <f t="shared" si="2"/>
        <v>SQ9</v>
      </c>
    </row>
    <row r="19" spans="1:23" ht="17.100000000000001" customHeight="1" x14ac:dyDescent="0.25">
      <c r="A19" s="3" t="s">
        <v>1333</v>
      </c>
      <c r="B19" s="1030" t="s">
        <v>1334</v>
      </c>
      <c r="C19" s="1029"/>
      <c r="D19" s="1013"/>
      <c r="E19" s="1108"/>
      <c r="F19" s="1109"/>
      <c r="G19" s="1110"/>
      <c r="H19" s="1104" t="str">
        <f>IF(C68&lt;&gt;0,IF(R44/ABS(C$68)&gt;0.1,"Fondo risultato  - Altre risorse fisse - F00O",""),"")</f>
        <v/>
      </c>
      <c r="I19" s="1043"/>
      <c r="J19" s="1043"/>
      <c r="O19" s="1052">
        <v>22</v>
      </c>
      <c r="P19" s="1052">
        <v>7</v>
      </c>
      <c r="Q19" s="1053" t="str">
        <f t="shared" si="0"/>
        <v>F00O</v>
      </c>
      <c r="R19" s="1261">
        <f t="shared" si="1"/>
        <v>0</v>
      </c>
      <c r="S19" s="1031" t="str">
        <f t="shared" si="2"/>
        <v>SQ9</v>
      </c>
    </row>
    <row r="20" spans="1:23" ht="17.100000000000001" customHeight="1" thickBot="1" x14ac:dyDescent="0.3">
      <c r="A20" s="1054" t="s">
        <v>738</v>
      </c>
      <c r="B20" s="1111"/>
      <c r="C20" s="1112">
        <f>SUM(C9:C19)</f>
        <v>0</v>
      </c>
      <c r="D20" s="1013"/>
      <c r="E20" s="1108"/>
      <c r="F20" s="1109"/>
      <c r="G20" s="1110"/>
      <c r="H20" s="1059" t="str">
        <f>IF(C68&lt;&gt;0,IF(R58/ABS(C$68)&gt;0.1,"Fondo risultato  - Altre risorse variabili - F00O",""),"")</f>
        <v/>
      </c>
      <c r="I20" s="1043"/>
      <c r="J20" s="1043"/>
      <c r="O20" s="1031"/>
      <c r="P20" s="1031"/>
      <c r="Q20" s="1032"/>
      <c r="R20" s="1101"/>
      <c r="S20" s="1031"/>
    </row>
    <row r="21" spans="1:23" ht="17.100000000000001" customHeight="1" x14ac:dyDescent="0.25">
      <c r="A21" s="1060" t="s">
        <v>739</v>
      </c>
      <c r="B21" s="1061"/>
      <c r="C21" s="1062"/>
      <c r="D21" s="1013"/>
      <c r="E21" s="1108"/>
      <c r="F21" s="1109"/>
      <c r="G21" s="1110"/>
      <c r="H21" s="1059" t="str">
        <f>IF(C68&lt;&gt;0,IF(R66/ABS(C$68)&gt;0.1,"Fondo risultato  - Altre decurtazioni - F01P",""),"")</f>
        <v/>
      </c>
      <c r="I21" s="1043"/>
      <c r="J21" s="1043"/>
      <c r="O21" s="1031"/>
      <c r="P21" s="1031"/>
      <c r="Q21" s="1032"/>
      <c r="R21" s="1101"/>
      <c r="S21" s="1031"/>
    </row>
    <row r="22" spans="1:23" ht="17.100000000000001" customHeight="1" x14ac:dyDescent="0.2">
      <c r="A22" s="1028" t="s">
        <v>1360</v>
      </c>
      <c r="B22" s="1014" t="s">
        <v>1361</v>
      </c>
      <c r="C22" s="1029"/>
      <c r="D22" s="1013"/>
      <c r="E22" s="1108"/>
      <c r="F22" s="1109"/>
      <c r="G22" s="1110"/>
      <c r="H22" s="1059" t="str">
        <f>IF(G15&lt;&gt;0,IF(W13/ABS(G15)&gt;0.1,"Fondo posizione - Altre destinazioni - U998",""),"")</f>
        <v/>
      </c>
      <c r="I22" s="1043"/>
      <c r="J22" s="1043"/>
      <c r="O22" s="1031">
        <v>22</v>
      </c>
      <c r="P22" s="1031">
        <v>9</v>
      </c>
      <c r="Q22" s="1032" t="str">
        <f>B22</f>
        <v>F18X</v>
      </c>
      <c r="R22" s="1101">
        <f>ROUND(C22,0)</f>
        <v>0</v>
      </c>
      <c r="S22" s="1031" t="str">
        <f>VLOOKUP(O22,$Q:$R,2,FALSE)</f>
        <v>SQ9</v>
      </c>
    </row>
    <row r="23" spans="1:23" ht="16.5" customHeight="1" x14ac:dyDescent="0.2">
      <c r="A23" s="1028" t="s">
        <v>1362</v>
      </c>
      <c r="B23" s="1014" t="s">
        <v>1363</v>
      </c>
      <c r="C23" s="1029"/>
      <c r="D23" s="1013"/>
      <c r="E23" s="1108"/>
      <c r="F23" s="1109"/>
      <c r="G23" s="1110"/>
      <c r="H23" s="1059" t="str">
        <f>IF(G42&lt;&gt;0,IF(W40/ABS(G42)&gt;0.1,"Fondo posizione - Altre destinazioni - U998",""),"")</f>
        <v/>
      </c>
      <c r="I23" s="1043"/>
      <c r="J23" s="1043"/>
      <c r="O23" s="1031">
        <v>22</v>
      </c>
      <c r="P23" s="1031">
        <v>9</v>
      </c>
      <c r="Q23" s="1032" t="str">
        <f>B23</f>
        <v>F18Y</v>
      </c>
      <c r="R23" s="1101">
        <f>ROUND(C23,0)</f>
        <v>0</v>
      </c>
      <c r="S23" s="1031" t="str">
        <f>VLOOKUP(O23,$Q:$R,2,FALSE)</f>
        <v>SQ9</v>
      </c>
    </row>
    <row r="24" spans="1:23" ht="17.100000000000001" customHeight="1" thickBot="1" x14ac:dyDescent="0.25">
      <c r="A24" s="3" t="s">
        <v>1333</v>
      </c>
      <c r="B24" s="1030" t="s">
        <v>1334</v>
      </c>
      <c r="C24" s="1029"/>
      <c r="D24" s="1013"/>
      <c r="E24" s="1108"/>
      <c r="F24" s="1109"/>
      <c r="G24" s="1110"/>
      <c r="H24" s="1065"/>
      <c r="I24" s="1043"/>
      <c r="J24" s="1043"/>
      <c r="O24" s="1052">
        <v>22</v>
      </c>
      <c r="P24" s="1052">
        <v>9</v>
      </c>
      <c r="Q24" s="1053" t="str">
        <f>B24</f>
        <v>F00O</v>
      </c>
      <c r="R24" s="1261">
        <f>ROUND(C24,0)</f>
        <v>0</v>
      </c>
      <c r="S24" s="1031" t="str">
        <f>VLOOKUP(O24,$Q:$R,2,FALSE)</f>
        <v>SQ9</v>
      </c>
    </row>
    <row r="25" spans="1:23" ht="17.100000000000001" customHeight="1" thickBot="1" x14ac:dyDescent="0.25">
      <c r="A25" s="1054" t="s">
        <v>740</v>
      </c>
      <c r="B25" s="1055"/>
      <c r="C25" s="1112">
        <f>SUM(C22:C24)</f>
        <v>0</v>
      </c>
      <c r="D25" s="1013"/>
      <c r="E25" s="1108"/>
      <c r="F25" s="1109"/>
      <c r="G25" s="1110"/>
      <c r="H25" s="1035" t="s">
        <v>1469</v>
      </c>
      <c r="I25" s="1043"/>
      <c r="J25" s="1043"/>
      <c r="O25" s="1031"/>
      <c r="P25" s="1031"/>
      <c r="Q25" s="1032"/>
      <c r="R25" s="1101"/>
      <c r="S25" s="1031"/>
    </row>
    <row r="26" spans="1:23" ht="17.100000000000001" customHeight="1" x14ac:dyDescent="0.3">
      <c r="A26" s="1064" t="s">
        <v>1047</v>
      </c>
      <c r="B26" s="1025"/>
      <c r="C26" s="1026"/>
      <c r="D26" s="1013"/>
      <c r="E26" s="1108"/>
      <c r="F26" s="1109"/>
      <c r="G26" s="1110"/>
      <c r="H26" s="2114" t="str">
        <f>IF(AND(SUM($R:$R)&lt;&gt;0,SUM('SICI(2)'!$F$13,'SICI(2)'!$F$17)&gt;0),IF(SUM($R:$R)-(SUMIF($P:$P,"81",$R:$R)*2)-SUM($W:$W)&lt;0,"Attenzione, le destinazioni risultano superiori alle relative risorse e generano pertanto squadratura 8. ","OK"),"OK")</f>
        <v>OK</v>
      </c>
      <c r="I26" s="1043"/>
      <c r="J26" s="1043"/>
      <c r="O26" s="1113"/>
      <c r="P26" s="1113"/>
      <c r="Q26" s="1031"/>
      <c r="R26" s="1031"/>
      <c r="S26" s="1031"/>
    </row>
    <row r="27" spans="1:23" ht="17.100000000000001" customHeight="1" x14ac:dyDescent="0.2">
      <c r="A27" s="1028" t="s">
        <v>1067</v>
      </c>
      <c r="B27" s="1014" t="s">
        <v>957</v>
      </c>
      <c r="C27" s="1029"/>
      <c r="D27" s="1013"/>
      <c r="E27" s="1108"/>
      <c r="F27" s="1109"/>
      <c r="G27" s="1110"/>
      <c r="H27" s="2115"/>
      <c r="I27" s="1043"/>
      <c r="J27" s="1043"/>
      <c r="O27" s="1031">
        <v>22</v>
      </c>
      <c r="P27" s="1031">
        <v>81</v>
      </c>
      <c r="Q27" s="1032" t="str">
        <f>B27</f>
        <v>F27I</v>
      </c>
      <c r="R27" s="1101">
        <f>ROUND(C27,0)</f>
        <v>0</v>
      </c>
      <c r="S27" s="1031" t="str">
        <f>VLOOKUP(O27,$Q:$R,2,FALSE)</f>
        <v>SQ9</v>
      </c>
    </row>
    <row r="28" spans="1:23" ht="17.100000000000001" customHeight="1" x14ac:dyDescent="0.2">
      <c r="A28" s="1028" t="s">
        <v>1068</v>
      </c>
      <c r="B28" s="1014" t="s">
        <v>1049</v>
      </c>
      <c r="C28" s="1029"/>
      <c r="D28" s="1013"/>
      <c r="E28" s="1108"/>
      <c r="F28" s="1109"/>
      <c r="G28" s="1110"/>
      <c r="H28" s="2115"/>
      <c r="I28" s="1009"/>
      <c r="J28" s="1009"/>
      <c r="O28" s="1031">
        <v>22</v>
      </c>
      <c r="P28" s="1031">
        <v>81</v>
      </c>
      <c r="Q28" s="1032" t="str">
        <f>B28</f>
        <v>F00P</v>
      </c>
      <c r="R28" s="1101">
        <f>ROUND(C28,0)</f>
        <v>0</v>
      </c>
      <c r="S28" s="1031" t="str">
        <f>VLOOKUP(O28,$Q:$R,2,FALSE)</f>
        <v>SQ9</v>
      </c>
    </row>
    <row r="29" spans="1:23" ht="17.100000000000001" customHeight="1" thickBot="1" x14ac:dyDescent="0.25">
      <c r="A29" s="3" t="s">
        <v>1385</v>
      </c>
      <c r="B29" s="1014" t="s">
        <v>1386</v>
      </c>
      <c r="C29" s="1029"/>
      <c r="D29" s="1013"/>
      <c r="E29" s="1108"/>
      <c r="F29" s="1109"/>
      <c r="G29" s="1110"/>
      <c r="H29" s="2116"/>
      <c r="I29" s="1009"/>
      <c r="J29" s="1009"/>
      <c r="O29" s="1031">
        <v>22</v>
      </c>
      <c r="P29" s="1031">
        <v>81</v>
      </c>
      <c r="Q29" s="1032" t="str">
        <f>B29</f>
        <v>F19U</v>
      </c>
      <c r="R29" s="1101">
        <f>ROUND(C29,0)</f>
        <v>0</v>
      </c>
      <c r="S29" s="1031" t="str">
        <f>VLOOKUP(O29,$Q:$R,2,FALSE)</f>
        <v>SQ9</v>
      </c>
    </row>
    <row r="30" spans="1:23" ht="17.100000000000001" customHeight="1" x14ac:dyDescent="0.2">
      <c r="A30" s="1028" t="s">
        <v>1071</v>
      </c>
      <c r="B30" s="1014" t="s">
        <v>1072</v>
      </c>
      <c r="C30" s="1029"/>
      <c r="D30" s="1013"/>
      <c r="E30" s="1108"/>
      <c r="F30" s="1109"/>
      <c r="G30" s="1110"/>
      <c r="H30" s="1310"/>
      <c r="I30" s="1009"/>
      <c r="J30" s="1009"/>
      <c r="O30" s="1031">
        <v>22</v>
      </c>
      <c r="P30" s="1031">
        <v>81</v>
      </c>
      <c r="Q30" s="1032" t="str">
        <f>B30</f>
        <v>F01S</v>
      </c>
      <c r="R30" s="1101">
        <f>ROUND(C30,0)</f>
        <v>0</v>
      </c>
      <c r="S30" s="1031" t="str">
        <f>VLOOKUP(O30,$Q:$R,2,FALSE)</f>
        <v>SQ9</v>
      </c>
    </row>
    <row r="31" spans="1:23" ht="17.100000000000001" customHeight="1" x14ac:dyDescent="0.2">
      <c r="A31" s="1028" t="s">
        <v>1335</v>
      </c>
      <c r="B31" s="1014" t="s">
        <v>1050</v>
      </c>
      <c r="C31" s="1029"/>
      <c r="D31" s="1013"/>
      <c r="E31" s="1108"/>
      <c r="F31" s="1109"/>
      <c r="G31" s="1110"/>
      <c r="H31" s="1311"/>
      <c r="I31" s="1009"/>
      <c r="J31" s="1009"/>
      <c r="O31" s="1052">
        <v>22</v>
      </c>
      <c r="P31" s="1052">
        <v>81</v>
      </c>
      <c r="Q31" s="1053" t="str">
        <f>B31</f>
        <v>F01P</v>
      </c>
      <c r="R31" s="1261">
        <f>ROUND(C31,0)</f>
        <v>0</v>
      </c>
      <c r="S31" s="1031" t="str">
        <f>VLOOKUP(O31,$Q:$R,2,FALSE)</f>
        <v>SQ9</v>
      </c>
      <c r="T31" s="1031"/>
      <c r="U31" s="1031"/>
      <c r="V31" s="1031"/>
      <c r="W31" s="1031"/>
    </row>
    <row r="32" spans="1:23" ht="17.100000000000001" customHeight="1" thickBot="1" x14ac:dyDescent="0.35">
      <c r="A32" s="1054" t="s">
        <v>1051</v>
      </c>
      <c r="B32" s="1114"/>
      <c r="C32" s="1112">
        <f>SUM(C27:C31)</f>
        <v>0</v>
      </c>
      <c r="D32" s="1013"/>
      <c r="E32" s="1108"/>
      <c r="F32" s="1109"/>
      <c r="G32" s="1110"/>
      <c r="H32" s="1312"/>
      <c r="I32" s="1009"/>
      <c r="J32" s="1009"/>
      <c r="O32" s="1031"/>
      <c r="P32" s="1031"/>
      <c r="Q32" s="1032"/>
      <c r="R32" s="1101"/>
      <c r="S32" s="1031"/>
      <c r="T32" s="1031"/>
      <c r="U32" s="1031"/>
      <c r="V32" s="1031"/>
      <c r="W32" s="1031"/>
    </row>
    <row r="33" spans="1:23" ht="17.100000000000001" customHeight="1" thickBot="1" x14ac:dyDescent="0.3">
      <c r="A33" s="1066" t="s">
        <v>914</v>
      </c>
      <c r="B33" s="1067"/>
      <c r="C33" s="1068">
        <f>C20+C25-C32</f>
        <v>0</v>
      </c>
      <c r="D33" s="1013"/>
      <c r="E33" s="1115"/>
      <c r="F33" s="1116"/>
      <c r="G33" s="1117"/>
      <c r="H33" s="1009"/>
      <c r="I33" s="1009"/>
      <c r="J33" s="1009"/>
      <c r="O33" s="1031"/>
      <c r="P33" s="1031"/>
      <c r="Q33" s="1032"/>
      <c r="R33" s="1101"/>
      <c r="S33" s="1031"/>
      <c r="T33" s="1031"/>
      <c r="U33" s="1031"/>
      <c r="V33" s="1031"/>
      <c r="W33" s="1031"/>
    </row>
    <row r="34" spans="1:23" ht="17.100000000000001" customHeight="1" x14ac:dyDescent="0.3">
      <c r="A34" s="1072" t="s">
        <v>1364</v>
      </c>
      <c r="B34" s="1073"/>
      <c r="C34" s="1074"/>
      <c r="D34" s="1013"/>
      <c r="E34" s="1072" t="str">
        <f>A34</f>
        <v>Fondo retribuzione di risultato e altri trattamenti accessori</v>
      </c>
      <c r="F34" s="1073"/>
      <c r="G34" s="1074"/>
      <c r="H34" s="1009"/>
      <c r="I34" s="1009"/>
      <c r="J34" s="1009"/>
      <c r="O34" s="1031"/>
      <c r="P34" s="1031"/>
      <c r="Q34" s="1032"/>
      <c r="R34" s="1101"/>
      <c r="S34" s="1031"/>
      <c r="T34" s="1031"/>
      <c r="U34" s="1031"/>
      <c r="V34" s="1031"/>
      <c r="W34" s="1031"/>
    </row>
    <row r="35" spans="1:23" ht="17.100000000000001" customHeight="1" x14ac:dyDescent="0.25">
      <c r="A35" s="1024" t="s">
        <v>986</v>
      </c>
      <c r="B35" s="1025"/>
      <c r="C35" s="1026"/>
      <c r="D35" s="1013"/>
      <c r="E35" s="1027" t="s">
        <v>1208</v>
      </c>
      <c r="F35" s="1025"/>
      <c r="G35" s="1026"/>
      <c r="H35" s="1009"/>
      <c r="I35" s="1009"/>
      <c r="J35" s="1009"/>
      <c r="O35" s="1031"/>
      <c r="P35" s="1031"/>
      <c r="Q35" s="1032"/>
      <c r="R35" s="1101"/>
      <c r="S35" s="1031"/>
    </row>
    <row r="36" spans="1:23" ht="17.100000000000001" customHeight="1" x14ac:dyDescent="0.2">
      <c r="A36" s="1028" t="s">
        <v>1365</v>
      </c>
      <c r="B36" s="1014" t="s">
        <v>1366</v>
      </c>
      <c r="C36" s="1029"/>
      <c r="D36" s="1013"/>
      <c r="E36" s="1028" t="s">
        <v>1103</v>
      </c>
      <c r="F36" s="1014" t="s">
        <v>764</v>
      </c>
      <c r="G36" s="1029"/>
      <c r="H36" s="1009"/>
      <c r="I36" s="1009"/>
      <c r="J36" s="1009"/>
      <c r="O36" s="1031">
        <v>87</v>
      </c>
      <c r="P36" s="1031">
        <v>7</v>
      </c>
      <c r="Q36" s="1032" t="str">
        <f t="shared" ref="Q36:Q44" si="3">B36</f>
        <v>F18Z</v>
      </c>
      <c r="R36" s="1101">
        <f t="shared" ref="R36:R44" si="4">ROUND(C36,0)</f>
        <v>0</v>
      </c>
      <c r="S36" s="1031" t="str">
        <f t="shared" ref="S36:S44" si="5">VLOOKUP(O36,$Q:$R,2,FALSE)</f>
        <v>SQ9</v>
      </c>
      <c r="T36" s="1031">
        <v>87</v>
      </c>
      <c r="U36" s="1031">
        <v>61</v>
      </c>
      <c r="V36" s="1032" t="str">
        <f>F36</f>
        <v>U449</v>
      </c>
      <c r="W36" s="1101">
        <f>ROUND(G36,0)</f>
        <v>0</v>
      </c>
    </row>
    <row r="37" spans="1:23" ht="17.100000000000001" customHeight="1" x14ac:dyDescent="0.2">
      <c r="A37" s="1028" t="s">
        <v>1367</v>
      </c>
      <c r="B37" s="1014" t="s">
        <v>1368</v>
      </c>
      <c r="C37" s="1029"/>
      <c r="D37" s="1013"/>
      <c r="E37" s="1028" t="s">
        <v>1329</v>
      </c>
      <c r="F37" s="1014" t="s">
        <v>1218</v>
      </c>
      <c r="G37" s="1029"/>
      <c r="H37" s="1009"/>
      <c r="I37" s="1009"/>
      <c r="J37" s="1009"/>
      <c r="O37" s="1031">
        <v>87</v>
      </c>
      <c r="P37" s="1031">
        <v>7</v>
      </c>
      <c r="Q37" s="1032" t="str">
        <f t="shared" si="3"/>
        <v>F19J</v>
      </c>
      <c r="R37" s="1101">
        <f t="shared" si="4"/>
        <v>0</v>
      </c>
      <c r="S37" s="1031" t="str">
        <f t="shared" si="5"/>
        <v>SQ9</v>
      </c>
      <c r="T37" s="1031">
        <v>87</v>
      </c>
      <c r="U37" s="1031">
        <v>61</v>
      </c>
      <c r="V37" s="1032" t="str">
        <f>F37</f>
        <v>U04Y</v>
      </c>
      <c r="W37" s="1101">
        <f>ROUND(G37,0)</f>
        <v>0</v>
      </c>
    </row>
    <row r="38" spans="1:23" ht="17.100000000000001" customHeight="1" x14ac:dyDescent="0.2">
      <c r="A38" s="1028" t="s">
        <v>2045</v>
      </c>
      <c r="B38" s="1014" t="s">
        <v>2046</v>
      </c>
      <c r="C38" s="1029"/>
      <c r="D38" s="1013"/>
      <c r="E38" s="1028" t="s">
        <v>1337</v>
      </c>
      <c r="F38" s="1014" t="s">
        <v>1231</v>
      </c>
      <c r="G38" s="1029"/>
      <c r="H38" s="1009"/>
      <c r="I38" s="1009"/>
      <c r="J38" s="1009"/>
      <c r="O38" s="1031">
        <v>87</v>
      </c>
      <c r="P38" s="1031">
        <v>7</v>
      </c>
      <c r="Q38" s="1032" t="str">
        <f t="shared" si="3"/>
        <v>F30R</v>
      </c>
      <c r="R38" s="1101">
        <f t="shared" si="4"/>
        <v>0</v>
      </c>
      <c r="S38" s="1031" t="str">
        <f t="shared" si="5"/>
        <v>SQ9</v>
      </c>
      <c r="T38" s="1031">
        <v>87</v>
      </c>
      <c r="U38" s="1031">
        <v>61</v>
      </c>
      <c r="V38" s="1032" t="str">
        <f>F38</f>
        <v>U05E</v>
      </c>
      <c r="W38" s="1101">
        <f>ROUND(G38,0)</f>
        <v>0</v>
      </c>
    </row>
    <row r="39" spans="1:23" ht="17.100000000000001" customHeight="1" x14ac:dyDescent="0.2">
      <c r="A39" s="1028" t="s">
        <v>1369</v>
      </c>
      <c r="B39" s="1014" t="s">
        <v>1370</v>
      </c>
      <c r="C39" s="1029"/>
      <c r="D39" s="1013"/>
      <c r="E39" s="1028" t="s">
        <v>1102</v>
      </c>
      <c r="F39" s="1011" t="s">
        <v>743</v>
      </c>
      <c r="G39" s="1029"/>
      <c r="H39" s="1009"/>
      <c r="I39" s="1009"/>
      <c r="J39" s="1009"/>
      <c r="O39" s="1031">
        <v>87</v>
      </c>
      <c r="P39" s="1031">
        <v>7</v>
      </c>
      <c r="Q39" s="1032" t="str">
        <f t="shared" si="3"/>
        <v>F19K</v>
      </c>
      <c r="R39" s="1101">
        <f t="shared" si="4"/>
        <v>0</v>
      </c>
      <c r="S39" s="1031" t="str">
        <f t="shared" si="5"/>
        <v>SQ9</v>
      </c>
      <c r="T39" s="1031">
        <v>87</v>
      </c>
      <c r="U39" s="1031">
        <v>61</v>
      </c>
      <c r="V39" s="1032" t="str">
        <f>F39</f>
        <v>U274</v>
      </c>
      <c r="W39" s="1101">
        <f>ROUND(G39,0)</f>
        <v>0</v>
      </c>
    </row>
    <row r="40" spans="1:23" ht="17.100000000000001" customHeight="1" x14ac:dyDescent="0.2">
      <c r="A40" s="1028" t="s">
        <v>1371</v>
      </c>
      <c r="B40" s="1014" t="s">
        <v>1372</v>
      </c>
      <c r="C40" s="1029"/>
      <c r="D40" s="1013"/>
      <c r="E40" s="1028" t="s">
        <v>1065</v>
      </c>
      <c r="F40" s="1014" t="s">
        <v>1066</v>
      </c>
      <c r="G40" s="1029"/>
      <c r="H40" s="1009"/>
      <c r="I40" s="1009"/>
      <c r="J40" s="1009"/>
      <c r="O40" s="1031">
        <v>87</v>
      </c>
      <c r="P40" s="1031">
        <v>7</v>
      </c>
      <c r="Q40" s="1032" t="str">
        <f t="shared" si="3"/>
        <v>F19L</v>
      </c>
      <c r="R40" s="1101">
        <f t="shared" si="4"/>
        <v>0</v>
      </c>
      <c r="S40" s="1031" t="str">
        <f t="shared" si="5"/>
        <v>SQ9</v>
      </c>
      <c r="T40" s="1052">
        <v>87</v>
      </c>
      <c r="U40" s="1052">
        <v>61</v>
      </c>
      <c r="V40" s="1053" t="str">
        <f>F40</f>
        <v>U998</v>
      </c>
      <c r="W40" s="1261">
        <f>ROUND(G40,0)</f>
        <v>0</v>
      </c>
    </row>
    <row r="41" spans="1:23" ht="17.100000000000001" customHeight="1" thickBot="1" x14ac:dyDescent="0.3">
      <c r="A41" s="1028" t="s">
        <v>1373</v>
      </c>
      <c r="B41" s="1014" t="s">
        <v>1374</v>
      </c>
      <c r="C41" s="1029"/>
      <c r="D41" s="1013"/>
      <c r="E41" s="1040" t="s">
        <v>1225</v>
      </c>
      <c r="F41" s="1103"/>
      <c r="G41" s="1042">
        <f>SUM(G36:G40)</f>
        <v>0</v>
      </c>
      <c r="H41" s="1009"/>
      <c r="I41" s="1009"/>
      <c r="J41" s="1009"/>
      <c r="O41" s="1031">
        <v>87</v>
      </c>
      <c r="P41" s="1031">
        <v>7</v>
      </c>
      <c r="Q41" s="1032" t="str">
        <f t="shared" si="3"/>
        <v>F19M</v>
      </c>
      <c r="R41" s="1101">
        <f t="shared" si="4"/>
        <v>0</v>
      </c>
      <c r="S41" s="1031" t="str">
        <f t="shared" si="5"/>
        <v>SQ9</v>
      </c>
      <c r="T41" s="1118" t="s">
        <v>864</v>
      </c>
      <c r="U41" s="1031"/>
      <c r="V41" s="1031"/>
      <c r="W41" s="1031"/>
    </row>
    <row r="42" spans="1:23" ht="17.100000000000001" customHeight="1" thickBot="1" x14ac:dyDescent="0.3">
      <c r="A42" s="1028" t="s">
        <v>2036</v>
      </c>
      <c r="B42" s="1014" t="s">
        <v>2037</v>
      </c>
      <c r="C42" s="1029"/>
      <c r="D42" s="1013"/>
      <c r="E42" s="1066" t="str">
        <f>A68</f>
        <v>Totale Fondo risultato</v>
      </c>
      <c r="F42" s="1067"/>
      <c r="G42" s="1068">
        <f>G41</f>
        <v>0</v>
      </c>
      <c r="I42" s="1009"/>
      <c r="J42" s="1009"/>
      <c r="O42" s="1031">
        <v>87</v>
      </c>
      <c r="P42" s="1031">
        <v>7</v>
      </c>
      <c r="Q42" s="1032" t="str">
        <f t="shared" si="3"/>
        <v>F30P</v>
      </c>
      <c r="R42" s="1101">
        <f t="shared" si="4"/>
        <v>0</v>
      </c>
      <c r="S42" s="1031" t="str">
        <f t="shared" si="5"/>
        <v>SQ9</v>
      </c>
      <c r="T42" s="1031"/>
      <c r="U42" s="1031"/>
      <c r="V42" s="1032"/>
      <c r="W42" s="1101"/>
    </row>
    <row r="43" spans="1:23" ht="17.100000000000001" customHeight="1" x14ac:dyDescent="0.2">
      <c r="A43" s="1028" t="s">
        <v>1332</v>
      </c>
      <c r="B43" s="1030" t="s">
        <v>1431</v>
      </c>
      <c r="C43" s="1029"/>
      <c r="D43" s="1013"/>
      <c r="E43" s="1108"/>
      <c r="F43" s="1109"/>
      <c r="G43" s="1110"/>
      <c r="I43" s="1009"/>
      <c r="J43" s="1009"/>
      <c r="O43" s="1031">
        <v>87</v>
      </c>
      <c r="P43" s="1031">
        <v>7</v>
      </c>
      <c r="Q43" s="1032" t="str">
        <f t="shared" si="3"/>
        <v>F16L</v>
      </c>
      <c r="R43" s="1101">
        <f t="shared" si="4"/>
        <v>0</v>
      </c>
      <c r="S43" s="1031" t="str">
        <f t="shared" si="5"/>
        <v>SQ9</v>
      </c>
      <c r="T43" s="1031"/>
      <c r="U43" s="1031"/>
      <c r="V43" s="1032"/>
      <c r="W43" s="1101"/>
    </row>
    <row r="44" spans="1:23" ht="17.100000000000001" customHeight="1" x14ac:dyDescent="0.2">
      <c r="A44" s="3" t="s">
        <v>1333</v>
      </c>
      <c r="B44" s="1030" t="s">
        <v>1334</v>
      </c>
      <c r="C44" s="1029"/>
      <c r="D44" s="1013"/>
      <c r="E44" s="1108"/>
      <c r="F44" s="1109"/>
      <c r="G44" s="1110"/>
      <c r="I44" s="1009"/>
      <c r="J44" s="1009"/>
      <c r="O44" s="1052">
        <v>87</v>
      </c>
      <c r="P44" s="1052">
        <v>7</v>
      </c>
      <c r="Q44" s="1053" t="str">
        <f t="shared" si="3"/>
        <v>F00O</v>
      </c>
      <c r="R44" s="1261">
        <f t="shared" si="4"/>
        <v>0</v>
      </c>
      <c r="S44" s="1031" t="str">
        <f t="shared" si="5"/>
        <v>SQ9</v>
      </c>
    </row>
    <row r="45" spans="1:23" ht="17.100000000000001" customHeight="1" thickBot="1" x14ac:dyDescent="0.25">
      <c r="A45" s="1054" t="s">
        <v>738</v>
      </c>
      <c r="B45" s="1055"/>
      <c r="C45" s="1112">
        <f>SUM(C36:C44)</f>
        <v>0</v>
      </c>
      <c r="D45" s="1013"/>
      <c r="E45" s="1108"/>
      <c r="F45" s="1109"/>
      <c r="G45" s="1110"/>
      <c r="I45" s="1009"/>
      <c r="J45" s="1009"/>
      <c r="O45" s="1031"/>
      <c r="P45" s="1031"/>
      <c r="Q45" s="1032"/>
      <c r="R45" s="1101"/>
      <c r="S45" s="1031"/>
    </row>
    <row r="46" spans="1:23" ht="17.100000000000001" customHeight="1" x14ac:dyDescent="0.25">
      <c r="A46" s="1060" t="s">
        <v>739</v>
      </c>
      <c r="B46" s="1061"/>
      <c r="C46" s="1062"/>
      <c r="D46" s="1013"/>
      <c r="E46" s="1108"/>
      <c r="F46" s="1109"/>
      <c r="G46" s="1110"/>
      <c r="I46" s="1009"/>
      <c r="J46" s="1009"/>
      <c r="O46" s="1031"/>
      <c r="P46" s="1031"/>
      <c r="Q46" s="1032"/>
      <c r="R46" s="1101"/>
      <c r="S46" s="1031"/>
      <c r="T46" s="1031"/>
      <c r="U46" s="1031"/>
      <c r="V46" s="1031"/>
      <c r="W46" s="1031"/>
    </row>
    <row r="47" spans="1:23" ht="17.100000000000001" customHeight="1" x14ac:dyDescent="0.25">
      <c r="A47" s="1028" t="s">
        <v>1375</v>
      </c>
      <c r="B47" s="1014" t="s">
        <v>1376</v>
      </c>
      <c r="C47" s="1029"/>
      <c r="D47" s="1013"/>
      <c r="E47" s="1119"/>
      <c r="F47" s="1120"/>
      <c r="G47" s="1121"/>
      <c r="I47" s="1009"/>
      <c r="J47" s="1009"/>
      <c r="O47" s="1031">
        <v>87</v>
      </c>
      <c r="P47" s="1031">
        <v>9</v>
      </c>
      <c r="Q47" s="1032" t="str">
        <f t="shared" ref="Q47:Q58" si="6">B47</f>
        <v>F19N</v>
      </c>
      <c r="R47" s="1101">
        <f t="shared" ref="R47:R58" si="7">ROUND(C47,0)</f>
        <v>0</v>
      </c>
      <c r="S47" s="1031" t="str">
        <f t="shared" ref="S47:S55" si="8">VLOOKUP(O47,$Q:$R,2,FALSE)</f>
        <v>SQ9</v>
      </c>
      <c r="T47" s="1031"/>
      <c r="U47" s="1031"/>
      <c r="V47" s="1031"/>
      <c r="W47" s="1031"/>
    </row>
    <row r="48" spans="1:23" ht="17.100000000000001" customHeight="1" x14ac:dyDescent="0.25">
      <c r="A48" s="1028" t="s">
        <v>1377</v>
      </c>
      <c r="B48" s="1014" t="s">
        <v>1378</v>
      </c>
      <c r="C48" s="1029"/>
      <c r="D48" s="1013"/>
      <c r="E48" s="1119"/>
      <c r="F48" s="1120"/>
      <c r="G48" s="1121"/>
      <c r="I48" s="1009"/>
      <c r="J48" s="1009"/>
      <c r="O48" s="1031">
        <v>87</v>
      </c>
      <c r="P48" s="1031">
        <v>9</v>
      </c>
      <c r="Q48" s="1032" t="str">
        <f t="shared" si="6"/>
        <v>F19O</v>
      </c>
      <c r="R48" s="1101">
        <f t="shared" si="7"/>
        <v>0</v>
      </c>
      <c r="S48" s="1031" t="str">
        <f t="shared" si="8"/>
        <v>SQ9</v>
      </c>
      <c r="T48" s="1031"/>
      <c r="U48" s="1031"/>
      <c r="V48" s="1031"/>
      <c r="W48" s="1031"/>
    </row>
    <row r="49" spans="1:23" ht="17.100000000000001" customHeight="1" x14ac:dyDescent="0.25">
      <c r="A49" s="1028" t="s">
        <v>1827</v>
      </c>
      <c r="B49" s="1014" t="s">
        <v>1379</v>
      </c>
      <c r="C49" s="1029"/>
      <c r="D49" s="1013"/>
      <c r="E49" s="1119"/>
      <c r="F49" s="1120"/>
      <c r="G49" s="1121"/>
      <c r="I49" s="1009"/>
      <c r="J49" s="1009"/>
      <c r="O49" s="1031">
        <v>87</v>
      </c>
      <c r="P49" s="1031">
        <v>9</v>
      </c>
      <c r="Q49" s="1032" t="str">
        <f t="shared" si="6"/>
        <v>F19P</v>
      </c>
      <c r="R49" s="1101">
        <f t="shared" si="7"/>
        <v>0</v>
      </c>
      <c r="S49" s="1031" t="str">
        <f t="shared" si="8"/>
        <v>SQ9</v>
      </c>
      <c r="T49" s="1031"/>
      <c r="U49" s="1031"/>
      <c r="V49" s="1031"/>
      <c r="W49" s="1031"/>
    </row>
    <row r="50" spans="1:23" ht="17.100000000000001" customHeight="1" x14ac:dyDescent="0.25">
      <c r="A50" s="1028" t="s">
        <v>1075</v>
      </c>
      <c r="B50" s="1014" t="s">
        <v>794</v>
      </c>
      <c r="C50" s="1029"/>
      <c r="D50" s="1013"/>
      <c r="E50" s="1119"/>
      <c r="F50" s="1120"/>
      <c r="G50" s="1121"/>
      <c r="I50" s="1009"/>
      <c r="J50" s="1009"/>
      <c r="O50" s="1031">
        <v>87</v>
      </c>
      <c r="P50" s="1031">
        <v>9</v>
      </c>
      <c r="Q50" s="1032" t="str">
        <f t="shared" si="6"/>
        <v>F50H</v>
      </c>
      <c r="R50" s="1101">
        <f t="shared" si="7"/>
        <v>0</v>
      </c>
      <c r="S50" s="1031" t="str">
        <f t="shared" si="8"/>
        <v>SQ9</v>
      </c>
      <c r="T50" s="1031"/>
      <c r="U50" s="1031"/>
      <c r="V50" s="1031"/>
      <c r="W50" s="1031"/>
    </row>
    <row r="51" spans="1:23" ht="17.100000000000001" customHeight="1" x14ac:dyDescent="0.25">
      <c r="A51" s="1028" t="s">
        <v>1076</v>
      </c>
      <c r="B51" s="1030" t="s">
        <v>917</v>
      </c>
      <c r="C51" s="1029"/>
      <c r="D51" s="1013"/>
      <c r="E51" s="1119"/>
      <c r="F51" s="1120"/>
      <c r="G51" s="1121"/>
      <c r="I51" s="1009"/>
      <c r="J51" s="1009"/>
      <c r="O51" s="1031">
        <v>87</v>
      </c>
      <c r="P51" s="1031">
        <v>9</v>
      </c>
      <c r="Q51" s="1032" t="str">
        <f t="shared" si="6"/>
        <v>F96H</v>
      </c>
      <c r="R51" s="1101">
        <f t="shared" si="7"/>
        <v>0</v>
      </c>
      <c r="S51" s="1031" t="str">
        <f t="shared" si="8"/>
        <v>SQ9</v>
      </c>
      <c r="T51" s="1031"/>
      <c r="U51" s="1031"/>
      <c r="V51" s="1031"/>
      <c r="W51" s="1031"/>
    </row>
    <row r="52" spans="1:23" ht="17.100000000000001" customHeight="1" x14ac:dyDescent="0.25">
      <c r="A52" s="1028" t="s">
        <v>1380</v>
      </c>
      <c r="B52" s="1014" t="s">
        <v>1161</v>
      </c>
      <c r="C52" s="1029"/>
      <c r="D52" s="1013"/>
      <c r="E52" s="1119"/>
      <c r="F52" s="1120"/>
      <c r="G52" s="1121"/>
      <c r="I52" s="1009"/>
      <c r="J52" s="1009"/>
      <c r="O52" s="1031">
        <v>87</v>
      </c>
      <c r="P52" s="1031">
        <v>9</v>
      </c>
      <c r="Q52" s="1032" t="str">
        <f t="shared" si="6"/>
        <v>F10M</v>
      </c>
      <c r="R52" s="1101">
        <f t="shared" si="7"/>
        <v>0</v>
      </c>
      <c r="S52" s="1031" t="str">
        <f t="shared" si="8"/>
        <v>SQ9</v>
      </c>
      <c r="T52" s="1031"/>
      <c r="U52" s="1031"/>
      <c r="V52" s="1031"/>
      <c r="W52" s="1031"/>
    </row>
    <row r="53" spans="1:23" ht="17.100000000000001" customHeight="1" x14ac:dyDescent="0.25">
      <c r="A53" s="1028" t="s">
        <v>1381</v>
      </c>
      <c r="B53" s="1014" t="s">
        <v>1162</v>
      </c>
      <c r="C53" s="1029"/>
      <c r="D53" s="1013"/>
      <c r="E53" s="1119"/>
      <c r="F53" s="1120"/>
      <c r="G53" s="1121"/>
      <c r="I53" s="1009"/>
      <c r="J53" s="1009"/>
      <c r="O53" s="1031">
        <v>87</v>
      </c>
      <c r="P53" s="1031">
        <v>9</v>
      </c>
      <c r="Q53" s="1032" t="str">
        <f t="shared" si="6"/>
        <v>F10N</v>
      </c>
      <c r="R53" s="1101">
        <f t="shared" si="7"/>
        <v>0</v>
      </c>
      <c r="S53" s="1031" t="str">
        <f t="shared" si="8"/>
        <v>SQ9</v>
      </c>
      <c r="T53" s="1031"/>
      <c r="U53" s="1031"/>
      <c r="V53" s="1031"/>
      <c r="W53" s="1031"/>
    </row>
    <row r="54" spans="1:23" ht="17.100000000000001" customHeight="1" x14ac:dyDescent="0.25">
      <c r="A54" s="1681" t="s">
        <v>1828</v>
      </c>
      <c r="B54" s="1014" t="s">
        <v>1829</v>
      </c>
      <c r="C54" s="1029"/>
      <c r="D54" s="1013"/>
      <c r="E54" s="1119"/>
      <c r="F54" s="1120"/>
      <c r="G54" s="1121"/>
      <c r="I54" s="1009"/>
      <c r="J54" s="1009"/>
      <c r="O54" s="1031">
        <v>87</v>
      </c>
      <c r="P54" s="1031">
        <v>9</v>
      </c>
      <c r="Q54" s="1032" t="str">
        <f>B54</f>
        <v>F24M</v>
      </c>
      <c r="R54" s="1101">
        <f>ROUND(C54,0)</f>
        <v>0</v>
      </c>
      <c r="S54" s="1031" t="str">
        <f t="shared" si="8"/>
        <v>SQ9</v>
      </c>
      <c r="T54" s="1031"/>
      <c r="U54" s="1031"/>
      <c r="V54" s="1031"/>
      <c r="W54" s="1031"/>
    </row>
    <row r="55" spans="1:23" ht="17.100000000000001" customHeight="1" x14ac:dyDescent="0.25">
      <c r="A55" s="1028" t="s">
        <v>1830</v>
      </c>
      <c r="B55" s="1014" t="s">
        <v>1382</v>
      </c>
      <c r="C55" s="1029"/>
      <c r="D55" s="1013"/>
      <c r="E55" s="1119"/>
      <c r="F55" s="1120"/>
      <c r="G55" s="1121"/>
      <c r="I55" s="1009"/>
      <c r="J55" s="1009"/>
      <c r="O55" s="1031">
        <v>87</v>
      </c>
      <c r="P55" s="1031">
        <v>9</v>
      </c>
      <c r="Q55" s="1032" t="str">
        <f t="shared" si="6"/>
        <v>F19Q</v>
      </c>
      <c r="R55" s="1101">
        <f t="shared" si="7"/>
        <v>0</v>
      </c>
      <c r="S55" s="1031" t="str">
        <f t="shared" si="8"/>
        <v>SQ9</v>
      </c>
      <c r="T55" s="1031"/>
      <c r="U55" s="1031"/>
      <c r="V55" s="1031"/>
      <c r="W55" s="1031"/>
    </row>
    <row r="56" spans="1:23" ht="17.100000000000001" customHeight="1" x14ac:dyDescent="0.25">
      <c r="A56" s="1028" t="s">
        <v>2047</v>
      </c>
      <c r="B56" s="1014" t="s">
        <v>2048</v>
      </c>
      <c r="C56" s="1029"/>
      <c r="D56" s="1013"/>
      <c r="E56" s="1119"/>
      <c r="F56" s="1120"/>
      <c r="G56" s="1121"/>
      <c r="I56" s="1009"/>
      <c r="J56" s="1009"/>
      <c r="O56" s="1031">
        <v>87</v>
      </c>
      <c r="P56" s="1031">
        <v>9</v>
      </c>
      <c r="Q56" s="1032" t="str">
        <f t="shared" ref="Q56" si="9">B56</f>
        <v>F24T</v>
      </c>
      <c r="R56" s="1101">
        <f t="shared" ref="R56" si="10">ROUND(C56,0)</f>
        <v>0</v>
      </c>
      <c r="S56" s="1031" t="str">
        <f t="shared" ref="S56" si="11">VLOOKUP(O56,$Q:$R,2,FALSE)</f>
        <v>SQ9</v>
      </c>
      <c r="T56" s="1031"/>
      <c r="U56" s="1031"/>
      <c r="V56" s="1031"/>
      <c r="W56" s="1031"/>
    </row>
    <row r="57" spans="1:23" ht="17.100000000000001" customHeight="1" x14ac:dyDescent="0.25">
      <c r="A57" s="1028" t="s">
        <v>1822</v>
      </c>
      <c r="B57" s="1014" t="s">
        <v>470</v>
      </c>
      <c r="C57" s="1029"/>
      <c r="D57" s="1013"/>
      <c r="E57" s="1119"/>
      <c r="F57" s="1120"/>
      <c r="G57" s="1121"/>
      <c r="I57" s="1009"/>
      <c r="J57" s="1009"/>
      <c r="O57" s="1031">
        <v>87</v>
      </c>
      <c r="P57" s="1031">
        <v>9</v>
      </c>
      <c r="Q57" s="1032" t="str">
        <f t="shared" si="6"/>
        <v>F999</v>
      </c>
      <c r="R57" s="1101">
        <f t="shared" si="7"/>
        <v>0</v>
      </c>
      <c r="S57" s="1031" t="str">
        <f>VLOOKUP(O57,$Q:$R,2,FALSE)</f>
        <v>SQ9</v>
      </c>
      <c r="T57" s="1031"/>
      <c r="U57" s="1031"/>
      <c r="V57" s="1031"/>
      <c r="W57" s="1031"/>
    </row>
    <row r="58" spans="1:23" ht="17.100000000000001" customHeight="1" x14ac:dyDescent="0.25">
      <c r="A58" s="3" t="s">
        <v>1333</v>
      </c>
      <c r="B58" s="1030" t="s">
        <v>1334</v>
      </c>
      <c r="C58" s="1029"/>
      <c r="D58" s="1013"/>
      <c r="E58" s="1119"/>
      <c r="F58" s="1120"/>
      <c r="G58" s="1121"/>
      <c r="O58" s="1052">
        <v>87</v>
      </c>
      <c r="P58" s="1052">
        <v>9</v>
      </c>
      <c r="Q58" s="1053" t="str">
        <f t="shared" si="6"/>
        <v>F00O</v>
      </c>
      <c r="R58" s="1261">
        <f t="shared" si="7"/>
        <v>0</v>
      </c>
      <c r="S58" s="1031" t="str">
        <f>VLOOKUP(O58,$Q:$R,2,FALSE)</f>
        <v>SQ9</v>
      </c>
      <c r="T58" s="1031"/>
      <c r="U58" s="1031"/>
      <c r="V58" s="1031"/>
      <c r="W58" s="1031"/>
    </row>
    <row r="59" spans="1:23" ht="17.100000000000001" customHeight="1" thickBot="1" x14ac:dyDescent="0.3">
      <c r="A59" s="1054" t="s">
        <v>740</v>
      </c>
      <c r="B59" s="1055"/>
      <c r="C59" s="1112">
        <f>SUM(C47:C58)</f>
        <v>0</v>
      </c>
      <c r="D59" s="1013"/>
      <c r="E59" s="1119"/>
      <c r="F59" s="1120"/>
      <c r="G59" s="1121"/>
      <c r="S59" s="1031"/>
      <c r="T59" s="1031"/>
      <c r="U59" s="1031"/>
      <c r="V59" s="1031"/>
      <c r="W59" s="1031"/>
    </row>
    <row r="60" spans="1:23" ht="17.100000000000001" customHeight="1" x14ac:dyDescent="0.25">
      <c r="A60" s="1064" t="s">
        <v>1047</v>
      </c>
      <c r="B60" s="1025"/>
      <c r="C60" s="1026"/>
      <c r="D60" s="1013"/>
      <c r="E60" s="1119"/>
      <c r="F60" s="1120"/>
      <c r="G60" s="1121"/>
      <c r="O60" s="1031"/>
      <c r="P60" s="1031"/>
      <c r="Q60" s="1032"/>
      <c r="R60" s="1101"/>
      <c r="S60" s="1031"/>
    </row>
    <row r="61" spans="1:23" ht="17.100000000000001" customHeight="1" x14ac:dyDescent="0.25">
      <c r="A61" s="1028" t="s">
        <v>1383</v>
      </c>
      <c r="B61" s="1014" t="s">
        <v>1384</v>
      </c>
      <c r="C61" s="1029"/>
      <c r="D61" s="1013"/>
      <c r="E61" s="1119"/>
      <c r="F61" s="1122"/>
      <c r="G61" s="1123"/>
      <c r="O61" s="1031">
        <v>87</v>
      </c>
      <c r="P61" s="1031">
        <v>81</v>
      </c>
      <c r="Q61" s="1032" t="str">
        <f t="shared" ref="Q61:Q66" si="12">B61</f>
        <v>F19R</v>
      </c>
      <c r="R61" s="1101">
        <f t="shared" ref="R61:R66" si="13">ROUND(C61,0)</f>
        <v>0</v>
      </c>
      <c r="S61" s="1031" t="str">
        <f t="shared" ref="S61:S66" si="14">VLOOKUP(O61,$Q:$R,2,FALSE)</f>
        <v>SQ9</v>
      </c>
    </row>
    <row r="62" spans="1:23" ht="17.100000000000001" customHeight="1" x14ac:dyDescent="0.25">
      <c r="A62" s="1028" t="s">
        <v>1067</v>
      </c>
      <c r="B62" s="1014" t="s">
        <v>957</v>
      </c>
      <c r="C62" s="1029"/>
      <c r="D62" s="1013"/>
      <c r="E62" s="1119"/>
      <c r="F62" s="1120"/>
      <c r="G62" s="1121"/>
      <c r="O62" s="1031">
        <v>87</v>
      </c>
      <c r="P62" s="1031">
        <v>81</v>
      </c>
      <c r="Q62" s="1032" t="str">
        <f t="shared" si="12"/>
        <v>F27I</v>
      </c>
      <c r="R62" s="1101">
        <f t="shared" si="13"/>
        <v>0</v>
      </c>
      <c r="S62" s="1031" t="str">
        <f t="shared" si="14"/>
        <v>SQ9</v>
      </c>
    </row>
    <row r="63" spans="1:23" ht="17.100000000000001" customHeight="1" x14ac:dyDescent="0.25">
      <c r="A63" s="1028" t="s">
        <v>1068</v>
      </c>
      <c r="B63" s="1014" t="s">
        <v>1049</v>
      </c>
      <c r="C63" s="1029"/>
      <c r="D63" s="1013"/>
      <c r="E63" s="1119"/>
      <c r="F63" s="1120"/>
      <c r="G63" s="1121"/>
      <c r="O63" s="1031">
        <v>87</v>
      </c>
      <c r="P63" s="1031">
        <v>81</v>
      </c>
      <c r="Q63" s="1032" t="str">
        <f t="shared" si="12"/>
        <v>F00P</v>
      </c>
      <c r="R63" s="1101">
        <f t="shared" si="13"/>
        <v>0</v>
      </c>
      <c r="S63" s="1031" t="str">
        <f t="shared" si="14"/>
        <v>SQ9</v>
      </c>
    </row>
    <row r="64" spans="1:23" ht="17.100000000000001" customHeight="1" x14ac:dyDescent="0.25">
      <c r="A64" s="3" t="s">
        <v>1479</v>
      </c>
      <c r="B64" s="1014" t="s">
        <v>1480</v>
      </c>
      <c r="C64" s="1029"/>
      <c r="D64" s="1013"/>
      <c r="E64" s="1119"/>
      <c r="F64" s="1120"/>
      <c r="G64" s="1121"/>
      <c r="O64" s="1031">
        <v>87</v>
      </c>
      <c r="P64" s="1031">
        <v>81</v>
      </c>
      <c r="Q64" s="1032" t="str">
        <f t="shared" si="12"/>
        <v>F20Y</v>
      </c>
      <c r="R64" s="1101">
        <f t="shared" si="13"/>
        <v>0</v>
      </c>
      <c r="S64" s="1031" t="str">
        <f t="shared" si="14"/>
        <v>SQ9</v>
      </c>
    </row>
    <row r="65" spans="1:19" ht="17.100000000000001" customHeight="1" x14ac:dyDescent="0.25">
      <c r="A65" s="1028" t="s">
        <v>1071</v>
      </c>
      <c r="B65" s="1014" t="s">
        <v>1072</v>
      </c>
      <c r="C65" s="1029"/>
      <c r="D65" s="1013"/>
      <c r="E65" s="1119"/>
      <c r="F65" s="1120"/>
      <c r="G65" s="1121"/>
      <c r="O65" s="1031">
        <v>87</v>
      </c>
      <c r="P65" s="1031">
        <v>81</v>
      </c>
      <c r="Q65" s="1032" t="str">
        <f t="shared" si="12"/>
        <v>F01S</v>
      </c>
      <c r="R65" s="1101">
        <f t="shared" si="13"/>
        <v>0</v>
      </c>
      <c r="S65" s="1031" t="str">
        <f t="shared" si="14"/>
        <v>SQ9</v>
      </c>
    </row>
    <row r="66" spans="1:19" ht="17.100000000000001" customHeight="1" x14ac:dyDescent="0.25">
      <c r="A66" s="3" t="s">
        <v>1335</v>
      </c>
      <c r="B66" s="1014" t="s">
        <v>1050</v>
      </c>
      <c r="C66" s="1029"/>
      <c r="D66" s="1013"/>
      <c r="E66" s="1119"/>
      <c r="F66" s="1120"/>
      <c r="G66" s="1121"/>
      <c r="O66" s="1052">
        <v>87</v>
      </c>
      <c r="P66" s="1052">
        <v>81</v>
      </c>
      <c r="Q66" s="1053" t="str">
        <f t="shared" si="12"/>
        <v>F01P</v>
      </c>
      <c r="R66" s="1261">
        <f t="shared" si="13"/>
        <v>0</v>
      </c>
      <c r="S66" s="1031" t="str">
        <f t="shared" si="14"/>
        <v>SQ9</v>
      </c>
    </row>
    <row r="67" spans="1:19" ht="17.100000000000001" customHeight="1" thickBot="1" x14ac:dyDescent="0.3">
      <c r="A67" s="1054" t="s">
        <v>1051</v>
      </c>
      <c r="B67" s="1055"/>
      <c r="C67" s="1112">
        <f>SUM(C61:C66)</f>
        <v>0</v>
      </c>
      <c r="D67" s="1013"/>
      <c r="E67" s="1119"/>
      <c r="F67" s="1120"/>
      <c r="G67" s="1121"/>
      <c r="O67" s="1118" t="s">
        <v>864</v>
      </c>
      <c r="P67" s="1031"/>
      <c r="Q67" s="1032"/>
      <c r="R67" s="1101"/>
      <c r="S67" s="1031"/>
    </row>
    <row r="68" spans="1:19" ht="17.25" customHeight="1" thickBot="1" x14ac:dyDescent="0.3">
      <c r="A68" s="1066" t="s">
        <v>916</v>
      </c>
      <c r="B68" s="1067"/>
      <c r="C68" s="1068">
        <f>C45+C59-C67</f>
        <v>0</v>
      </c>
      <c r="D68" s="1013"/>
      <c r="E68" s="1115"/>
      <c r="F68" s="1116"/>
      <c r="G68" s="1117"/>
    </row>
    <row r="69" spans="1:19" ht="17.25" customHeight="1" thickBot="1" x14ac:dyDescent="0.3">
      <c r="A69" s="1095" t="s">
        <v>1345</v>
      </c>
      <c r="B69" s="1096"/>
      <c r="C69" s="1068">
        <f>C33+C68</f>
        <v>0</v>
      </c>
      <c r="D69" s="1013"/>
      <c r="E69" s="1097" t="s">
        <v>1346</v>
      </c>
      <c r="F69" s="1125"/>
      <c r="G69" s="1068">
        <f>G15+G42</f>
        <v>0</v>
      </c>
    </row>
    <row r="70" spans="1:19" ht="5.0999999999999996" customHeight="1" x14ac:dyDescent="0.2">
      <c r="D70" s="1124"/>
      <c r="E70" s="1126"/>
    </row>
    <row r="71" spans="1:19" ht="10.8" x14ac:dyDescent="0.2">
      <c r="A71" s="1000" t="s">
        <v>1474</v>
      </c>
    </row>
    <row r="72" spans="1:19" ht="11.4" x14ac:dyDescent="0.2">
      <c r="A72" s="1000" t="s">
        <v>1824</v>
      </c>
    </row>
    <row r="73" spans="1:19" x14ac:dyDescent="0.2">
      <c r="A73" s="1000" t="s">
        <v>1825</v>
      </c>
    </row>
    <row r="74" spans="1:19" ht="11.4" x14ac:dyDescent="0.2">
      <c r="A74" s="1000" t="s">
        <v>2049</v>
      </c>
    </row>
    <row r="75" spans="1:19" ht="11.4" x14ac:dyDescent="0.2">
      <c r="A75" s="1000" t="s">
        <v>1481</v>
      </c>
    </row>
  </sheetData>
  <sheetProtection algorithmName="SHA-512" hashValue="nECofFMdtM9uH/6Mm8JQFSmyxbwcu4h17dipG8Lz5rCdf1qKl+K6mbLsn/7wbT5ZbWo0h/V2lCYR6Vy5sHfp9A==" saltValue="KcMi+Aoq5l1VgfJbbhzDQQ==" spinCount="100000" sheet="1" formatColumns="0" selectLockedCells="1"/>
  <mergeCells count="3">
    <mergeCell ref="H6:H12"/>
    <mergeCell ref="H14:H15"/>
    <mergeCell ref="H26:H29"/>
  </mergeCells>
  <dataValidations count="2">
    <dataValidation type="whole" allowBlank="1" showInputMessage="1" showErrorMessage="1" errorTitle="ERRORE NEL DATO IMMESSO" error="INSERIRE SOLO NUMERI INTERI" sqref="C66 C62:C64" xr:uid="{732ACB76-72D8-4C72-8490-D452D15557FF}">
      <formula1>0</formula1>
      <formula2>999999999999</formula2>
    </dataValidation>
    <dataValidation type="whole" allowBlank="1" showInputMessage="1" showErrorMessage="1" errorTitle="ERRORE NEL DATO IMMESSO" error="INSERIRE SOLO NUMERI INTERI POSITIVI" sqref="C9:C19 C27:C31 C36:C44 C47:C58" xr:uid="{5FFCAD64-21AE-4408-A76C-886C2ADF1A63}">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39">
    <pageSetUpPr fitToPage="1"/>
  </sheetPr>
  <dimension ref="A1:W95"/>
  <sheetViews>
    <sheetView showGridLines="0" zoomScale="80" zoomScaleNormal="80" workbookViewId="0">
      <selection activeCell="C9" sqref="C9"/>
    </sheetView>
  </sheetViews>
  <sheetFormatPr defaultColWidth="12.28515625" defaultRowHeight="10.199999999999999" x14ac:dyDescent="0.2"/>
  <cols>
    <col min="1" max="1" width="65.7109375" style="1000" customWidth="1"/>
    <col min="2" max="2" width="10.7109375" style="1031" customWidth="1"/>
    <col min="3" max="3" width="20.7109375" style="1000" customWidth="1"/>
    <col min="4" max="4" width="3.28515625" style="1000" customWidth="1"/>
    <col min="5" max="5" width="65.7109375" style="1000" customWidth="1"/>
    <col min="6" max="6" width="10.7109375" style="1000" customWidth="1"/>
    <col min="7" max="7" width="20.7109375" style="1000" customWidth="1"/>
    <col min="8" max="8" width="73.28515625" style="1000" customWidth="1"/>
    <col min="9" max="14" width="12.28515625" style="1000" customWidth="1"/>
    <col min="15" max="23" width="12.7109375" style="1000" hidden="1" customWidth="1"/>
    <col min="24" max="16384" width="12.28515625" style="1000"/>
  </cols>
  <sheetData>
    <row r="1" spans="1:23" ht="87" customHeight="1" x14ac:dyDescent="0.2">
      <c r="A1" s="997" t="str">
        <f>'t1'!A1</f>
        <v>SERVIZIO SANITARIO NAZIONALE - anno 2024</v>
      </c>
      <c r="B1" s="997"/>
      <c r="C1" s="997"/>
      <c r="D1" s="997"/>
      <c r="E1" s="997"/>
      <c r="F1" s="998"/>
      <c r="G1" s="999"/>
      <c r="H1" s="1098" t="s">
        <v>474</v>
      </c>
      <c r="Q1" s="1304">
        <v>93</v>
      </c>
      <c r="R1" s="1304" t="s">
        <v>1210</v>
      </c>
    </row>
    <row r="2" spans="1:23" ht="15.45" customHeight="1" x14ac:dyDescent="0.2">
      <c r="B2" s="1001"/>
      <c r="E2" s="1002"/>
      <c r="F2" s="1002"/>
      <c r="G2" s="1002"/>
      <c r="Q2" s="1304">
        <v>94</v>
      </c>
      <c r="R2" s="1304" t="s">
        <v>1210</v>
      </c>
    </row>
    <row r="3" spans="1:23" ht="44.7" customHeight="1" x14ac:dyDescent="0.2">
      <c r="A3" s="1305"/>
      <c r="B3" s="1313"/>
      <c r="C3" s="1313"/>
      <c r="D3" s="1313"/>
      <c r="E3" s="1313"/>
      <c r="F3" s="1313"/>
      <c r="G3" s="1313"/>
      <c r="Q3" s="1304">
        <v>69</v>
      </c>
      <c r="R3" s="1304" t="s">
        <v>1210</v>
      </c>
    </row>
    <row r="4" spans="1:23" ht="15.45" customHeight="1" thickBot="1" x14ac:dyDescent="0.25">
      <c r="B4" s="1001"/>
      <c r="E4" s="1002"/>
      <c r="F4" s="1002"/>
      <c r="G4" s="1002"/>
    </row>
    <row r="5" spans="1:23" ht="25.5" customHeight="1" thickBot="1" x14ac:dyDescent="0.25">
      <c r="A5" s="1003" t="s">
        <v>1467</v>
      </c>
      <c r="B5" s="1004"/>
      <c r="C5" s="1005"/>
      <c r="D5" s="1655"/>
      <c r="E5" s="1003" t="s">
        <v>1468</v>
      </c>
      <c r="F5" s="1006"/>
      <c r="G5" s="1005"/>
      <c r="H5" s="1007" t="s">
        <v>983</v>
      </c>
      <c r="I5" s="1009"/>
      <c r="J5" s="1009"/>
      <c r="K5" s="1009"/>
      <c r="L5" s="1009"/>
      <c r="N5" s="1016"/>
      <c r="O5" s="1016"/>
      <c r="P5" s="1016"/>
      <c r="Q5" s="1016"/>
    </row>
    <row r="6" spans="1:23" ht="17.100000000000001" customHeight="1" x14ac:dyDescent="0.2">
      <c r="A6" s="1010" t="s">
        <v>319</v>
      </c>
      <c r="B6" s="1011" t="s">
        <v>320</v>
      </c>
      <c r="C6" s="1012" t="s">
        <v>432</v>
      </c>
      <c r="D6" s="1013"/>
      <c r="E6" s="1010" t="s">
        <v>319</v>
      </c>
      <c r="F6" s="1014" t="s">
        <v>320</v>
      </c>
      <c r="G6" s="1015" t="s">
        <v>432</v>
      </c>
      <c r="H6" s="2114"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I6" s="1009"/>
      <c r="J6" s="1009"/>
      <c r="K6" s="1009"/>
      <c r="L6" s="1009"/>
      <c r="M6" s="1016"/>
      <c r="N6" s="1016"/>
      <c r="O6" s="1016"/>
      <c r="P6" s="1016"/>
      <c r="Q6" s="1016"/>
    </row>
    <row r="7" spans="1:23" ht="31.2" x14ac:dyDescent="0.3">
      <c r="A7" s="1682" t="s">
        <v>1831</v>
      </c>
      <c r="B7" s="1020"/>
      <c r="C7" s="1021"/>
      <c r="D7" s="1013"/>
      <c r="E7" s="1682" t="str">
        <f>A7</f>
        <v>Fondo incarichi, progressioni economiche e indennità professionali</v>
      </c>
      <c r="F7" s="1020"/>
      <c r="G7" s="1021"/>
      <c r="H7" s="2115"/>
      <c r="I7" s="1009"/>
      <c r="J7" s="1009"/>
      <c r="O7" s="851" t="s">
        <v>984</v>
      </c>
      <c r="P7" s="1022"/>
      <c r="Q7" s="1023"/>
      <c r="R7" s="1023"/>
      <c r="S7" s="1100"/>
      <c r="T7" s="851" t="s">
        <v>985</v>
      </c>
      <c r="U7" s="1022"/>
      <c r="V7" s="1023"/>
      <c r="W7" s="1023"/>
    </row>
    <row r="8" spans="1:23" ht="17.100000000000001" customHeight="1" x14ac:dyDescent="0.25">
      <c r="A8" s="1024" t="s">
        <v>986</v>
      </c>
      <c r="B8" s="1025"/>
      <c r="C8" s="1026"/>
      <c r="D8" s="1013"/>
      <c r="E8" s="1027" t="s">
        <v>1208</v>
      </c>
      <c r="F8" s="1025"/>
      <c r="G8" s="1026"/>
      <c r="H8" s="2115"/>
      <c r="I8" s="1009"/>
      <c r="J8" s="1009"/>
      <c r="O8" s="852" t="s">
        <v>987</v>
      </c>
      <c r="P8" s="852" t="s">
        <v>988</v>
      </c>
      <c r="Q8" s="852" t="s">
        <v>989</v>
      </c>
      <c r="R8" s="852" t="s">
        <v>990</v>
      </c>
      <c r="S8" s="1100"/>
      <c r="T8" s="852" t="s">
        <v>987</v>
      </c>
      <c r="U8" s="852" t="s">
        <v>988</v>
      </c>
      <c r="V8" s="852" t="s">
        <v>989</v>
      </c>
      <c r="W8" s="852" t="s">
        <v>990</v>
      </c>
    </row>
    <row r="9" spans="1:23" ht="17.399999999999999" x14ac:dyDescent="0.25">
      <c r="A9" s="1680" t="s">
        <v>1832</v>
      </c>
      <c r="B9" s="1683" t="s">
        <v>1833</v>
      </c>
      <c r="C9" s="1029"/>
      <c r="D9" s="1013"/>
      <c r="E9" s="1684" t="s">
        <v>1834</v>
      </c>
      <c r="F9" s="1011" t="s">
        <v>1835</v>
      </c>
      <c r="G9" s="1674"/>
      <c r="H9" s="2115"/>
      <c r="I9" s="1009"/>
      <c r="J9" s="1009"/>
      <c r="O9" s="1656">
        <v>93</v>
      </c>
      <c r="P9" s="1031">
        <v>7</v>
      </c>
      <c r="Q9" s="1032" t="str">
        <f>B9</f>
        <v>F24W</v>
      </c>
      <c r="R9" s="1033">
        <f>ROUND(C9,0)</f>
        <v>0</v>
      </c>
      <c r="S9" s="1031" t="str">
        <f t="shared" ref="S9:S19" si="0">VLOOKUP(O9,$Q:$R,2,FALSE)</f>
        <v>SQ9</v>
      </c>
      <c r="T9" s="1656">
        <v>93</v>
      </c>
      <c r="U9" s="1031">
        <v>61</v>
      </c>
      <c r="V9" s="1032" t="str">
        <f>F9</f>
        <v>U07L</v>
      </c>
      <c r="W9" s="1101">
        <f>ROUND(G9,0)</f>
        <v>0</v>
      </c>
    </row>
    <row r="10" spans="1:23" ht="17.100000000000001" customHeight="1" x14ac:dyDescent="0.25">
      <c r="A10" s="1028" t="s">
        <v>1499</v>
      </c>
      <c r="B10" s="1014" t="s">
        <v>1500</v>
      </c>
      <c r="C10" s="1029"/>
      <c r="D10" s="1013"/>
      <c r="E10" s="1684" t="s">
        <v>2050</v>
      </c>
      <c r="F10" s="1011" t="s">
        <v>1836</v>
      </c>
      <c r="G10" s="1674"/>
      <c r="H10" s="2115"/>
      <c r="I10" s="1009"/>
      <c r="J10" s="1009"/>
      <c r="O10" s="1656">
        <v>93</v>
      </c>
      <c r="P10" s="1031">
        <v>7</v>
      </c>
      <c r="Q10" s="1032" t="str">
        <f t="shared" ref="Q10:Q19" si="1">B10</f>
        <v>F28J</v>
      </c>
      <c r="R10" s="1033">
        <f t="shared" ref="R10:R19" si="2">ROUND(C10,0)</f>
        <v>0</v>
      </c>
      <c r="S10" s="1031" t="str">
        <f t="shared" si="0"/>
        <v>SQ9</v>
      </c>
      <c r="T10" s="1656">
        <v>93</v>
      </c>
      <c r="U10" s="1031">
        <v>61</v>
      </c>
      <c r="V10" s="1032" t="str">
        <f t="shared" ref="V10:V18" si="3">F10</f>
        <v>U07M</v>
      </c>
      <c r="W10" s="1101">
        <f t="shared" ref="W10:W18" si="4">ROUND(G10,0)</f>
        <v>0</v>
      </c>
    </row>
    <row r="11" spans="1:23" ht="17.100000000000001" customHeight="1" x14ac:dyDescent="0.25">
      <c r="A11" s="1680" t="s">
        <v>1837</v>
      </c>
      <c r="B11" s="1014" t="s">
        <v>1838</v>
      </c>
      <c r="C11" s="1029"/>
      <c r="D11" s="1013"/>
      <c r="E11" s="1684" t="s">
        <v>2051</v>
      </c>
      <c r="F11" s="1011" t="s">
        <v>1839</v>
      </c>
      <c r="G11" s="1674"/>
      <c r="H11" s="2115"/>
      <c r="I11" s="1009"/>
      <c r="J11" s="1009"/>
      <c r="O11" s="1656">
        <v>93</v>
      </c>
      <c r="P11" s="1031">
        <v>7</v>
      </c>
      <c r="Q11" s="1032" t="str">
        <f t="shared" si="1"/>
        <v>F24X</v>
      </c>
      <c r="R11" s="1033">
        <f t="shared" si="2"/>
        <v>0</v>
      </c>
      <c r="S11" s="1031" t="str">
        <f t="shared" si="0"/>
        <v>SQ9</v>
      </c>
      <c r="T11" s="1656">
        <v>93</v>
      </c>
      <c r="U11" s="1031">
        <v>61</v>
      </c>
      <c r="V11" s="1032" t="str">
        <f t="shared" si="3"/>
        <v>U07N</v>
      </c>
      <c r="W11" s="1101">
        <f t="shared" si="4"/>
        <v>0</v>
      </c>
    </row>
    <row r="12" spans="1:23" ht="17.100000000000001" customHeight="1" thickBot="1" x14ac:dyDescent="0.25">
      <c r="A12" s="1680" t="s">
        <v>1840</v>
      </c>
      <c r="B12" s="1014" t="s">
        <v>1841</v>
      </c>
      <c r="C12" s="1029"/>
      <c r="D12" s="1013"/>
      <c r="E12" s="1684" t="s">
        <v>1842</v>
      </c>
      <c r="F12" s="1011" t="s">
        <v>1843</v>
      </c>
      <c r="G12" s="1029"/>
      <c r="H12" s="2116"/>
      <c r="I12" s="1009"/>
      <c r="J12" s="1009"/>
      <c r="O12" s="1656">
        <v>93</v>
      </c>
      <c r="P12" s="1031">
        <v>7</v>
      </c>
      <c r="Q12" s="1032" t="str">
        <f t="shared" si="1"/>
        <v>F24Y</v>
      </c>
      <c r="R12" s="1033">
        <f t="shared" si="2"/>
        <v>0</v>
      </c>
      <c r="S12" s="1031" t="str">
        <f t="shared" si="0"/>
        <v>SQ9</v>
      </c>
      <c r="T12" s="1656">
        <v>93</v>
      </c>
      <c r="U12" s="1031">
        <v>61</v>
      </c>
      <c r="V12" s="1032" t="str">
        <f t="shared" si="3"/>
        <v>U07O</v>
      </c>
      <c r="W12" s="1101">
        <f t="shared" si="4"/>
        <v>0</v>
      </c>
    </row>
    <row r="13" spans="1:23" ht="18" thickBot="1" x14ac:dyDescent="0.25">
      <c r="A13" s="1028" t="s">
        <v>1844</v>
      </c>
      <c r="B13" s="1014" t="s">
        <v>1845</v>
      </c>
      <c r="C13" s="1029"/>
      <c r="D13" s="1013"/>
      <c r="E13" s="1684" t="s">
        <v>1846</v>
      </c>
      <c r="F13" s="1011" t="s">
        <v>1847</v>
      </c>
      <c r="G13" s="1029"/>
      <c r="H13" s="1035" t="s">
        <v>1048</v>
      </c>
      <c r="I13" s="1009"/>
      <c r="J13" s="1009"/>
      <c r="O13" s="1656">
        <v>93</v>
      </c>
      <c r="P13" s="1031">
        <v>7</v>
      </c>
      <c r="Q13" s="1032" t="str">
        <f t="shared" si="1"/>
        <v>F24Z</v>
      </c>
      <c r="R13" s="1033">
        <f t="shared" si="2"/>
        <v>0</v>
      </c>
      <c r="S13" s="1031" t="str">
        <f t="shared" si="0"/>
        <v>SQ9</v>
      </c>
      <c r="T13" s="1656">
        <v>93</v>
      </c>
      <c r="U13" s="1031">
        <v>61</v>
      </c>
      <c r="V13" s="1032" t="str">
        <f t="shared" si="3"/>
        <v>U07P</v>
      </c>
      <c r="W13" s="1101">
        <f t="shared" si="4"/>
        <v>0</v>
      </c>
    </row>
    <row r="14" spans="1:23" ht="17.399999999999999" x14ac:dyDescent="0.2">
      <c r="A14" s="1028" t="s">
        <v>2036</v>
      </c>
      <c r="B14" s="1014" t="s">
        <v>2037</v>
      </c>
      <c r="C14" s="1029"/>
      <c r="D14" s="1013"/>
      <c r="E14" s="1684" t="s">
        <v>1848</v>
      </c>
      <c r="F14" s="1011" t="s">
        <v>1849</v>
      </c>
      <c r="G14" s="1029"/>
      <c r="H14" s="2114" t="str">
        <f>IF(LEN(H16&amp;H17&amp;H18&amp;H19&amp;H20&amp;H21&amp;H22)&gt;0,"Attenzione, le seguenti voci creano incongruenza perché magg. del 10% del totale:","OK")</f>
        <v>OK</v>
      </c>
      <c r="I14" s="1009"/>
      <c r="J14" s="1009"/>
      <c r="O14" s="1656">
        <v>93</v>
      </c>
      <c r="P14" s="1031">
        <v>7</v>
      </c>
      <c r="Q14" s="1032" t="str">
        <f t="shared" si="1"/>
        <v>F30P</v>
      </c>
      <c r="R14" s="1033">
        <f t="shared" si="2"/>
        <v>0</v>
      </c>
      <c r="S14" s="1031" t="str">
        <f t="shared" si="0"/>
        <v>SQ9</v>
      </c>
      <c r="T14" s="1656">
        <v>93</v>
      </c>
      <c r="U14" s="1031">
        <v>61</v>
      </c>
      <c r="V14" s="1032" t="str">
        <f t="shared" si="3"/>
        <v>U07Q</v>
      </c>
      <c r="W14" s="1101">
        <f t="shared" si="4"/>
        <v>0</v>
      </c>
    </row>
    <row r="15" spans="1:23" ht="17.399999999999999" x14ac:dyDescent="0.2">
      <c r="A15" s="1028" t="s">
        <v>1949</v>
      </c>
      <c r="B15" s="1030" t="s">
        <v>1431</v>
      </c>
      <c r="C15" s="1029"/>
      <c r="D15" s="1013"/>
      <c r="E15" s="1028" t="s">
        <v>1388</v>
      </c>
      <c r="F15" s="1014" t="s">
        <v>1064</v>
      </c>
      <c r="G15" s="1029"/>
      <c r="H15" s="2115"/>
      <c r="I15" s="1009"/>
      <c r="J15" s="1009"/>
      <c r="O15" s="1656">
        <v>93</v>
      </c>
      <c r="P15" s="1031">
        <v>7</v>
      </c>
      <c r="Q15" s="1032" t="str">
        <f t="shared" si="1"/>
        <v>F16L</v>
      </c>
      <c r="R15" s="1033">
        <f t="shared" si="2"/>
        <v>0</v>
      </c>
      <c r="S15" s="1031" t="str">
        <f t="shared" si="0"/>
        <v>SQ9</v>
      </c>
      <c r="T15" s="1656">
        <v>93</v>
      </c>
      <c r="U15" s="1031">
        <v>61</v>
      </c>
      <c r="V15" s="1032" t="str">
        <f t="shared" si="3"/>
        <v>U01H</v>
      </c>
      <c r="W15" s="1101">
        <f t="shared" si="4"/>
        <v>0</v>
      </c>
    </row>
    <row r="16" spans="1:23" ht="17.399999999999999" x14ac:dyDescent="0.2">
      <c r="A16" s="1028" t="s">
        <v>1850</v>
      </c>
      <c r="B16" s="1014" t="s">
        <v>1851</v>
      </c>
      <c r="C16" s="1029"/>
      <c r="D16" s="1013"/>
      <c r="E16" s="1684" t="s">
        <v>1852</v>
      </c>
      <c r="F16" s="1011" t="s">
        <v>1853</v>
      </c>
      <c r="G16" s="1029"/>
      <c r="H16" s="1127" t="str">
        <f>IF(C28&lt;&gt;0,IF(R19/ABS(C$28)&gt;0.1,"Fondo inc., progr. ec. e inden. - Altre risorse fisse - F00O",""),"")</f>
        <v/>
      </c>
      <c r="I16" s="1009"/>
      <c r="J16" s="1009"/>
      <c r="O16" s="1656">
        <v>93</v>
      </c>
      <c r="P16" s="1031">
        <v>7</v>
      </c>
      <c r="Q16" s="1032" t="str">
        <f t="shared" si="1"/>
        <v>F25B</v>
      </c>
      <c r="R16" s="1033">
        <f t="shared" si="2"/>
        <v>0</v>
      </c>
      <c r="S16" s="1031" t="str">
        <f t="shared" si="0"/>
        <v>SQ9</v>
      </c>
      <c r="T16" s="1656">
        <v>93</v>
      </c>
      <c r="U16" s="1031">
        <v>61</v>
      </c>
      <c r="V16" s="1032" t="str">
        <f t="shared" si="3"/>
        <v>U07R</v>
      </c>
      <c r="W16" s="1101">
        <f t="shared" si="4"/>
        <v>0</v>
      </c>
    </row>
    <row r="17" spans="1:23" ht="17.399999999999999" x14ac:dyDescent="0.2">
      <c r="A17" s="1028" t="s">
        <v>1854</v>
      </c>
      <c r="B17" s="1014" t="s">
        <v>1855</v>
      </c>
      <c r="C17" s="1029"/>
      <c r="D17" s="1013"/>
      <c r="E17" s="1684" t="s">
        <v>1856</v>
      </c>
      <c r="F17" s="1011" t="s">
        <v>1857</v>
      </c>
      <c r="G17" s="1029"/>
      <c r="H17" s="1127" t="str">
        <f>IF(C28&lt;&gt;0,IF(R26/ABS(C$28)&gt;0.1,"Fondo inc., progr. ec. e inden. - Altre decurtazioni - F01P",""),"")</f>
        <v/>
      </c>
      <c r="I17" s="1009"/>
      <c r="J17" s="1009"/>
      <c r="O17" s="1656">
        <v>93</v>
      </c>
      <c r="P17" s="1031">
        <v>7</v>
      </c>
      <c r="Q17" s="1032" t="str">
        <f t="shared" si="1"/>
        <v>F25J</v>
      </c>
      <c r="R17" s="1033">
        <f t="shared" si="2"/>
        <v>0</v>
      </c>
      <c r="S17" s="1031" t="str">
        <f t="shared" si="0"/>
        <v>SQ9</v>
      </c>
      <c r="T17" s="1656">
        <v>93</v>
      </c>
      <c r="U17" s="1031">
        <v>61</v>
      </c>
      <c r="V17" s="1032" t="str">
        <f t="shared" si="3"/>
        <v>U07S</v>
      </c>
      <c r="W17" s="1101">
        <f t="shared" si="4"/>
        <v>0</v>
      </c>
    </row>
    <row r="18" spans="1:23" ht="17.100000000000001" customHeight="1" x14ac:dyDescent="0.2">
      <c r="A18" s="1028" t="s">
        <v>1858</v>
      </c>
      <c r="B18" s="1014" t="s">
        <v>1859</v>
      </c>
      <c r="C18" s="1029"/>
      <c r="D18" s="1013"/>
      <c r="E18" s="1028" t="s">
        <v>1065</v>
      </c>
      <c r="F18" s="1014" t="s">
        <v>1066</v>
      </c>
      <c r="G18" s="1029"/>
      <c r="H18" s="1127" t="str">
        <f>IF(C63&lt;&gt;0,IF(R38/ABS(C$63)&gt;0.1,"Fondo premialità e cond. lavoro - Altre risorse fisse - F00O",""),"")</f>
        <v/>
      </c>
      <c r="I18" s="1009"/>
      <c r="J18" s="1009"/>
      <c r="O18" s="1656">
        <v>93</v>
      </c>
      <c r="P18" s="1031">
        <v>7</v>
      </c>
      <c r="Q18" s="1032" t="str">
        <f t="shared" si="1"/>
        <v>F25K</v>
      </c>
      <c r="R18" s="1033">
        <f t="shared" si="2"/>
        <v>0</v>
      </c>
      <c r="S18" s="1031" t="str">
        <f t="shared" si="0"/>
        <v>SQ9</v>
      </c>
      <c r="T18" s="1657">
        <v>93</v>
      </c>
      <c r="U18" s="1052">
        <v>61</v>
      </c>
      <c r="V18" s="1053" t="str">
        <f t="shared" si="3"/>
        <v>U998</v>
      </c>
      <c r="W18" s="1261">
        <f t="shared" si="4"/>
        <v>0</v>
      </c>
    </row>
    <row r="19" spans="1:23" ht="18" thickBot="1" x14ac:dyDescent="0.25">
      <c r="A19" s="1028" t="s">
        <v>1333</v>
      </c>
      <c r="B19" s="1014" t="s">
        <v>1334</v>
      </c>
      <c r="C19" s="1029"/>
      <c r="D19" s="1013"/>
      <c r="E19" s="1040" t="s">
        <v>1225</v>
      </c>
      <c r="F19" s="1055"/>
      <c r="G19" s="1042">
        <f>SUM(G9:G18)</f>
        <v>0</v>
      </c>
      <c r="H19" s="1127" t="str">
        <f>IF(C63&lt;&gt;0,IF(R52/ABS(C$63)&gt;0.1,"Fondo premialità e cond. lavoro - Altre risorse variabili - F00O",""),"")</f>
        <v/>
      </c>
      <c r="I19" s="1009"/>
      <c r="J19" s="1009"/>
      <c r="O19" s="1657">
        <v>93</v>
      </c>
      <c r="P19" s="1052">
        <v>7</v>
      </c>
      <c r="Q19" s="1053" t="str">
        <f t="shared" si="1"/>
        <v>F00O</v>
      </c>
      <c r="R19" s="1039">
        <f t="shared" si="2"/>
        <v>0</v>
      </c>
      <c r="S19" s="1052" t="str">
        <f t="shared" si="0"/>
        <v>SQ9</v>
      </c>
      <c r="V19" s="1032"/>
      <c r="W19" s="1033"/>
    </row>
    <row r="20" spans="1:23" ht="18" thickBot="1" x14ac:dyDescent="0.3">
      <c r="A20" s="1054" t="s">
        <v>738</v>
      </c>
      <c r="B20" s="1055"/>
      <c r="C20" s="1042">
        <f>SUM(C9:C19)</f>
        <v>0</v>
      </c>
      <c r="D20" s="1013"/>
      <c r="E20" s="1685" t="s">
        <v>1860</v>
      </c>
      <c r="F20" s="1085"/>
      <c r="G20" s="1129">
        <f>G19</f>
        <v>0</v>
      </c>
      <c r="H20" s="1127" t="str">
        <f>IF(C63&lt;&gt;0,IF(R61/ABS(C$63)&gt;0.1,"Fondo premialità e cond. lavoro - Altre decurtazioni - F01P",""),"")</f>
        <v/>
      </c>
      <c r="I20" s="1009"/>
      <c r="J20" s="1009"/>
      <c r="V20" s="1032"/>
    </row>
    <row r="21" spans="1:23" ht="17.399999999999999" x14ac:dyDescent="0.25">
      <c r="A21" s="1064" t="s">
        <v>1047</v>
      </c>
      <c r="B21" s="1025"/>
      <c r="C21" s="1026"/>
      <c r="D21" s="1013"/>
      <c r="E21" s="1130"/>
      <c r="F21" s="1091"/>
      <c r="G21" s="1133"/>
      <c r="H21" s="1127" t="str">
        <f>IF(G20&lt;&gt;0,IF(W18/ABS(G20)&gt;0.1,"Fondo inc., progr. ec. e inden. - Altre destinazioni - U998",""),"")</f>
        <v/>
      </c>
      <c r="I21" s="1009"/>
      <c r="J21" s="1009"/>
    </row>
    <row r="22" spans="1:23" ht="17.100000000000001" customHeight="1" x14ac:dyDescent="0.25">
      <c r="A22" s="1028" t="s">
        <v>1067</v>
      </c>
      <c r="B22" s="1014" t="s">
        <v>957</v>
      </c>
      <c r="C22" s="1029"/>
      <c r="D22" s="1013"/>
      <c r="E22" s="1130"/>
      <c r="F22" s="1091"/>
      <c r="G22" s="1133"/>
      <c r="H22" s="1127" t="str">
        <f>IF(G42&lt;&gt;0,IF(W40/ABS(G42)&gt;0.1,"Fondo premialità e cond. lavoro - Altre destinazioni - U998",""),"")</f>
        <v/>
      </c>
      <c r="I22" s="1009"/>
      <c r="J22" s="1009"/>
      <c r="O22" s="1656">
        <v>93</v>
      </c>
      <c r="P22" s="1031">
        <v>81</v>
      </c>
      <c r="Q22" s="1032" t="str">
        <f>B22</f>
        <v>F27I</v>
      </c>
      <c r="R22" s="1101">
        <f>ROUND(C22,0)</f>
        <v>0</v>
      </c>
      <c r="S22" s="1031" t="str">
        <f>VLOOKUP(O22,$Q:$R,2,FALSE)</f>
        <v>SQ9</v>
      </c>
    </row>
    <row r="23" spans="1:23" ht="17.100000000000001" customHeight="1" thickBot="1" x14ac:dyDescent="0.3">
      <c r="A23" s="1028" t="s">
        <v>1068</v>
      </c>
      <c r="B23" s="1014" t="s">
        <v>1049</v>
      </c>
      <c r="C23" s="1029"/>
      <c r="D23" s="1013"/>
      <c r="E23" s="1130"/>
      <c r="F23" s="1091"/>
      <c r="G23" s="1133"/>
      <c r="H23" s="1134"/>
      <c r="I23" s="1009"/>
      <c r="J23" s="1009"/>
      <c r="O23" s="1656">
        <v>93</v>
      </c>
      <c r="P23" s="1031">
        <v>81</v>
      </c>
      <c r="Q23" s="1032" t="str">
        <f>B23</f>
        <v>F00P</v>
      </c>
      <c r="R23" s="1033">
        <f>ROUND(C23,0)</f>
        <v>0</v>
      </c>
      <c r="S23" s="1031" t="str">
        <f>VLOOKUP(O23,$Q:$R,2,FALSE)</f>
        <v>SQ9</v>
      </c>
    </row>
    <row r="24" spans="1:23" ht="17.100000000000001" customHeight="1" thickBot="1" x14ac:dyDescent="0.3">
      <c r="A24" s="1028" t="s">
        <v>1861</v>
      </c>
      <c r="B24" s="1011" t="s">
        <v>1862</v>
      </c>
      <c r="C24" s="974"/>
      <c r="D24" s="1013"/>
      <c r="E24" s="1130"/>
      <c r="F24" s="1091"/>
      <c r="G24" s="1133"/>
      <c r="H24" s="1035" t="s">
        <v>1469</v>
      </c>
      <c r="I24" s="1009"/>
      <c r="J24" s="1009"/>
      <c r="O24" s="1656">
        <v>93</v>
      </c>
      <c r="P24" s="1031">
        <v>81</v>
      </c>
      <c r="Q24" s="1032" t="str">
        <f>B24</f>
        <v>F255</v>
      </c>
      <c r="R24" s="1033">
        <f>ROUND(C24,0)</f>
        <v>0</v>
      </c>
      <c r="S24" s="1031" t="str">
        <f>VLOOKUP(O24,$Q:$R,2,FALSE)</f>
        <v>SQ9</v>
      </c>
    </row>
    <row r="25" spans="1:23" ht="17.399999999999999" x14ac:dyDescent="0.25">
      <c r="A25" s="1028" t="s">
        <v>1071</v>
      </c>
      <c r="B25" s="1014" t="s">
        <v>1072</v>
      </c>
      <c r="C25" s="1029"/>
      <c r="D25" s="1013"/>
      <c r="E25" s="1130"/>
      <c r="F25" s="1091"/>
      <c r="G25" s="1133"/>
      <c r="H25" s="2114" t="str">
        <f>IF(AND(SUM($R:$R)&lt;&gt;0,SUM('SICI(3)'!$F$13,'SICI(3)'!$F$17)&gt;0),IF(SUM($R:$R)-(SUMIF($P:$P,"81",$R:$R)*2)-SUM($W:$W)&lt;0,"Attenzione, le destinazioni risultano superiori alle relative risorse e generano pertanto squadratura 8. ","OK"),"OK")</f>
        <v>OK</v>
      </c>
      <c r="I25" s="1009"/>
      <c r="J25" s="1009"/>
      <c r="O25" s="1656">
        <v>93</v>
      </c>
      <c r="P25" s="1031">
        <v>81</v>
      </c>
      <c r="Q25" s="1032" t="str">
        <f>B25</f>
        <v>F01S</v>
      </c>
      <c r="R25" s="1033">
        <f>ROUND(C25,0)</f>
        <v>0</v>
      </c>
      <c r="S25" s="1031" t="str">
        <f>VLOOKUP(O25,$Q:$R,2,FALSE)</f>
        <v>SQ9</v>
      </c>
    </row>
    <row r="26" spans="1:23" ht="17.100000000000001" customHeight="1" x14ac:dyDescent="0.25">
      <c r="A26" s="1028" t="s">
        <v>1335</v>
      </c>
      <c r="B26" s="1014" t="s">
        <v>1050</v>
      </c>
      <c r="C26" s="1029"/>
      <c r="D26" s="1013"/>
      <c r="E26" s="1130"/>
      <c r="F26" s="1091"/>
      <c r="G26" s="1133"/>
      <c r="H26" s="2115"/>
      <c r="I26" s="1009"/>
      <c r="J26" s="1009"/>
      <c r="O26" s="1657">
        <v>93</v>
      </c>
      <c r="P26" s="1052">
        <v>81</v>
      </c>
      <c r="Q26" s="1053" t="str">
        <f>B26</f>
        <v>F01P</v>
      </c>
      <c r="R26" s="1039">
        <f>ROUND(C26,0)</f>
        <v>0</v>
      </c>
      <c r="S26" s="1052" t="str">
        <f>VLOOKUP(O26,$Q:$R,2,FALSE)</f>
        <v>SQ9</v>
      </c>
    </row>
    <row r="27" spans="1:23" ht="17.100000000000001" customHeight="1" thickBot="1" x14ac:dyDescent="0.3">
      <c r="A27" s="1054" t="s">
        <v>1051</v>
      </c>
      <c r="B27" s="1055"/>
      <c r="C27" s="1042">
        <f>SUM(C22:C26)</f>
        <v>0</v>
      </c>
      <c r="D27" s="1013"/>
      <c r="E27" s="1130"/>
      <c r="F27" s="1091"/>
      <c r="G27" s="1133"/>
      <c r="H27" s="2115"/>
      <c r="I27" s="1009"/>
      <c r="J27" s="1009"/>
      <c r="S27" s="1031"/>
    </row>
    <row r="28" spans="1:23" ht="17.100000000000001" customHeight="1" thickBot="1" x14ac:dyDescent="0.3">
      <c r="A28" s="1686" t="s">
        <v>1860</v>
      </c>
      <c r="B28" s="1687"/>
      <c r="C28" s="1068">
        <f>C20-C27</f>
        <v>0</v>
      </c>
      <c r="D28" s="1013"/>
      <c r="E28" s="1130"/>
      <c r="F28" s="1091"/>
      <c r="G28" s="1135"/>
      <c r="H28" s="2116"/>
      <c r="I28" s="1009"/>
      <c r="J28" s="1009"/>
    </row>
    <row r="29" spans="1:23" ht="17.100000000000001" customHeight="1" x14ac:dyDescent="0.3">
      <c r="A29" s="1072" t="s">
        <v>1863</v>
      </c>
      <c r="B29" s="1073"/>
      <c r="C29" s="1074"/>
      <c r="D29" s="1013"/>
      <c r="E29" s="1072" t="str">
        <f>A29</f>
        <v>Fondo premialità e condizioni di lavoro</v>
      </c>
      <c r="F29" s="1073"/>
      <c r="G29" s="1074"/>
      <c r="H29" s="1314"/>
      <c r="I29" s="1009"/>
      <c r="J29" s="1009"/>
    </row>
    <row r="30" spans="1:23" ht="17.100000000000001" customHeight="1" x14ac:dyDescent="0.25">
      <c r="A30" s="1024" t="s">
        <v>986</v>
      </c>
      <c r="B30" s="1025"/>
      <c r="C30" s="1026"/>
      <c r="D30" s="1013"/>
      <c r="E30" s="1027" t="s">
        <v>1208</v>
      </c>
      <c r="F30" s="1025"/>
      <c r="G30" s="1026"/>
      <c r="H30" s="1315"/>
      <c r="I30" s="1009"/>
      <c r="J30" s="1009"/>
      <c r="U30" s="1031"/>
      <c r="V30" s="1031"/>
    </row>
    <row r="31" spans="1:23" ht="17.399999999999999" x14ac:dyDescent="0.2">
      <c r="A31" s="1680" t="s">
        <v>1864</v>
      </c>
      <c r="B31" s="1683" t="s">
        <v>2052</v>
      </c>
      <c r="C31" s="1029"/>
      <c r="D31" s="1013"/>
      <c r="E31" s="1028" t="s">
        <v>1387</v>
      </c>
      <c r="F31" s="1014" t="s">
        <v>1062</v>
      </c>
      <c r="G31" s="1029"/>
      <c r="H31" s="1307"/>
      <c r="I31" s="1009"/>
      <c r="J31" s="1009"/>
      <c r="O31" s="1656">
        <v>94</v>
      </c>
      <c r="P31" s="1031">
        <v>7</v>
      </c>
      <c r="Q31" s="1032" t="str">
        <f>B31</f>
        <v>F32U</v>
      </c>
      <c r="R31" s="1101">
        <f>ROUND(C31,0)</f>
        <v>0</v>
      </c>
      <c r="S31" s="1031" t="str">
        <f t="shared" ref="S31:S38" si="5">VLOOKUP(O31,$Q:$R,2,FALSE)</f>
        <v>SQ9</v>
      </c>
      <c r="T31" s="1656">
        <v>94</v>
      </c>
      <c r="U31" s="1031">
        <v>61</v>
      </c>
      <c r="V31" s="1032" t="str">
        <f>F31</f>
        <v>U01D</v>
      </c>
      <c r="W31" s="1033">
        <f>ROUND(G31,0)</f>
        <v>0</v>
      </c>
    </row>
    <row r="32" spans="1:23" ht="17.100000000000001" customHeight="1" x14ac:dyDescent="0.2">
      <c r="A32" s="1680" t="s">
        <v>1865</v>
      </c>
      <c r="B32" s="1014" t="s">
        <v>1866</v>
      </c>
      <c r="C32" s="1029"/>
      <c r="D32" s="1013"/>
      <c r="E32" s="1028" t="s">
        <v>1102</v>
      </c>
      <c r="F32" s="1014" t="s">
        <v>1063</v>
      </c>
      <c r="G32" s="1029"/>
      <c r="H32" s="1009"/>
      <c r="I32" s="1009"/>
      <c r="J32" s="1009"/>
      <c r="O32" s="1656">
        <v>94</v>
      </c>
      <c r="P32" s="1031">
        <v>7</v>
      </c>
      <c r="Q32" s="1032" t="str">
        <f>B32</f>
        <v>F25L</v>
      </c>
      <c r="R32" s="1101">
        <f>ROUND(C32,0)</f>
        <v>0</v>
      </c>
      <c r="S32" s="1031" t="str">
        <f t="shared" si="5"/>
        <v>SQ9</v>
      </c>
      <c r="T32" s="1656">
        <v>94</v>
      </c>
      <c r="U32" s="1031">
        <v>61</v>
      </c>
      <c r="V32" s="1032" t="str">
        <f t="shared" ref="V32:V40" si="6">F32</f>
        <v>U01F</v>
      </c>
      <c r="W32" s="1033">
        <f t="shared" ref="W32:W40" si="7">ROUND(G32,0)</f>
        <v>0</v>
      </c>
    </row>
    <row r="33" spans="1:23" ht="17.100000000000001" customHeight="1" x14ac:dyDescent="0.2">
      <c r="A33" s="1680" t="s">
        <v>1867</v>
      </c>
      <c r="B33" s="1014" t="s">
        <v>1868</v>
      </c>
      <c r="C33" s="1029"/>
      <c r="D33" s="1013"/>
      <c r="E33" s="1028" t="s">
        <v>1389</v>
      </c>
      <c r="F33" s="1014" t="s">
        <v>1069</v>
      </c>
      <c r="G33" s="1029"/>
      <c r="H33" s="1009"/>
      <c r="I33" s="1009"/>
      <c r="J33" s="1009"/>
      <c r="O33" s="1656">
        <v>94</v>
      </c>
      <c r="P33" s="1031">
        <v>7</v>
      </c>
      <c r="Q33" s="1032" t="str">
        <f>B33</f>
        <v>F25M</v>
      </c>
      <c r="R33" s="1101">
        <f>ROUND(C33,0)</f>
        <v>0</v>
      </c>
      <c r="S33" s="1031" t="str">
        <f t="shared" si="5"/>
        <v>SQ9</v>
      </c>
      <c r="T33" s="1656">
        <v>94</v>
      </c>
      <c r="U33" s="1031">
        <v>61</v>
      </c>
      <c r="V33" s="1032" t="str">
        <f t="shared" si="6"/>
        <v>U01K</v>
      </c>
      <c r="W33" s="1033">
        <f t="shared" si="7"/>
        <v>0</v>
      </c>
    </row>
    <row r="34" spans="1:23" ht="17.100000000000001" customHeight="1" x14ac:dyDescent="0.2">
      <c r="A34" s="1680" t="s">
        <v>1869</v>
      </c>
      <c r="B34" s="1014" t="s">
        <v>1870</v>
      </c>
      <c r="C34" s="1029"/>
      <c r="D34" s="1013"/>
      <c r="E34" s="1028" t="s">
        <v>1390</v>
      </c>
      <c r="F34" s="1014" t="s">
        <v>1070</v>
      </c>
      <c r="G34" s="1029"/>
      <c r="H34" s="1009"/>
      <c r="I34" s="1009"/>
      <c r="J34" s="1009"/>
      <c r="O34" s="1656">
        <v>94</v>
      </c>
      <c r="P34" s="1031">
        <v>7</v>
      </c>
      <c r="Q34" s="1032" t="str">
        <f>B34</f>
        <v>F25N</v>
      </c>
      <c r="R34" s="1101">
        <f t="shared" ref="R34:R37" si="8">ROUND(C34,0)</f>
        <v>0</v>
      </c>
      <c r="S34" s="1031" t="str">
        <f t="shared" si="5"/>
        <v>SQ9</v>
      </c>
      <c r="T34" s="1656">
        <v>94</v>
      </c>
      <c r="U34" s="1031">
        <v>61</v>
      </c>
      <c r="V34" s="1032" t="str">
        <f t="shared" si="6"/>
        <v>U01L</v>
      </c>
      <c r="W34" s="1033">
        <f t="shared" si="7"/>
        <v>0</v>
      </c>
    </row>
    <row r="35" spans="1:23" ht="17.100000000000001" customHeight="1" x14ac:dyDescent="0.2">
      <c r="A35" s="1028" t="s">
        <v>2036</v>
      </c>
      <c r="B35" s="1014" t="s">
        <v>2037</v>
      </c>
      <c r="C35" s="1029"/>
      <c r="D35" s="1013"/>
      <c r="E35" s="1028" t="s">
        <v>1391</v>
      </c>
      <c r="F35" s="1014" t="s">
        <v>1073</v>
      </c>
      <c r="G35" s="1029"/>
      <c r="H35" s="1009"/>
      <c r="I35" s="1009"/>
      <c r="J35" s="1009"/>
      <c r="O35" s="1656">
        <v>94</v>
      </c>
      <c r="P35" s="1031">
        <v>7</v>
      </c>
      <c r="Q35" s="1032" t="str">
        <f t="shared" ref="Q35:Q38" si="9">B35</f>
        <v>F30P</v>
      </c>
      <c r="R35" s="1101">
        <f t="shared" si="8"/>
        <v>0</v>
      </c>
      <c r="S35" s="1031" t="str">
        <f t="shared" si="5"/>
        <v>SQ9</v>
      </c>
      <c r="T35" s="1656">
        <v>94</v>
      </c>
      <c r="U35" s="1031">
        <v>61</v>
      </c>
      <c r="V35" s="1032" t="str">
        <f t="shared" si="6"/>
        <v>U01N</v>
      </c>
      <c r="W35" s="1033">
        <f t="shared" si="7"/>
        <v>0</v>
      </c>
    </row>
    <row r="36" spans="1:23" ht="17.399999999999999" x14ac:dyDescent="0.2">
      <c r="A36" s="1028" t="s">
        <v>1950</v>
      </c>
      <c r="B36" s="1030" t="s">
        <v>1431</v>
      </c>
      <c r="C36" s="1029"/>
      <c r="D36" s="1013"/>
      <c r="E36" s="1028" t="s">
        <v>1871</v>
      </c>
      <c r="F36" s="1011" t="s">
        <v>1052</v>
      </c>
      <c r="G36" s="1029"/>
      <c r="H36" s="1009"/>
      <c r="I36" s="1009"/>
      <c r="J36" s="1009"/>
      <c r="O36" s="1656">
        <v>94</v>
      </c>
      <c r="P36" s="1031">
        <v>7</v>
      </c>
      <c r="Q36" s="1032" t="str">
        <f t="shared" si="9"/>
        <v>F16L</v>
      </c>
      <c r="R36" s="1101">
        <f t="shared" si="8"/>
        <v>0</v>
      </c>
      <c r="S36" s="1031" t="str">
        <f t="shared" si="5"/>
        <v>SQ9</v>
      </c>
      <c r="T36" s="1656">
        <v>94</v>
      </c>
      <c r="U36" s="1031">
        <v>61</v>
      </c>
      <c r="V36" s="1032" t="str">
        <f t="shared" si="6"/>
        <v>U22I</v>
      </c>
      <c r="W36" s="1033">
        <f t="shared" si="7"/>
        <v>0</v>
      </c>
    </row>
    <row r="37" spans="1:23" ht="17.100000000000001" customHeight="1" x14ac:dyDescent="0.2">
      <c r="A37" s="1680" t="s">
        <v>1872</v>
      </c>
      <c r="B37" s="1014" t="s">
        <v>1501</v>
      </c>
      <c r="C37" s="1029"/>
      <c r="D37" s="1013"/>
      <c r="E37" s="1028" t="s">
        <v>1392</v>
      </c>
      <c r="F37" s="1011" t="s">
        <v>1393</v>
      </c>
      <c r="G37" s="1029"/>
      <c r="H37" s="1009"/>
      <c r="I37" s="1009"/>
      <c r="J37" s="1009"/>
      <c r="O37" s="1656">
        <v>94</v>
      </c>
      <c r="P37" s="1031">
        <v>7</v>
      </c>
      <c r="Q37" s="1032" t="str">
        <f t="shared" si="9"/>
        <v>F28K</v>
      </c>
      <c r="R37" s="1101">
        <f t="shared" si="8"/>
        <v>0</v>
      </c>
      <c r="S37" s="1031" t="str">
        <f t="shared" si="5"/>
        <v>SQ9</v>
      </c>
      <c r="T37" s="1656">
        <v>94</v>
      </c>
      <c r="U37" s="1031">
        <v>61</v>
      </c>
      <c r="V37" s="1032" t="str">
        <f t="shared" si="6"/>
        <v>U07D</v>
      </c>
      <c r="W37" s="1033">
        <f t="shared" si="7"/>
        <v>0</v>
      </c>
    </row>
    <row r="38" spans="1:23" ht="17.100000000000001" customHeight="1" x14ac:dyDescent="0.2">
      <c r="A38" s="1028" t="s">
        <v>1333</v>
      </c>
      <c r="B38" s="1011" t="s">
        <v>1334</v>
      </c>
      <c r="C38" s="1029"/>
      <c r="D38" s="1013"/>
      <c r="E38" s="1028" t="s">
        <v>1873</v>
      </c>
      <c r="F38" s="1011" t="s">
        <v>1874</v>
      </c>
      <c r="G38" s="1029"/>
      <c r="H38" s="1009"/>
      <c r="I38" s="1009"/>
      <c r="J38" s="1009"/>
      <c r="O38" s="1657">
        <v>94</v>
      </c>
      <c r="P38" s="1052">
        <v>7</v>
      </c>
      <c r="Q38" s="1053" t="str">
        <f t="shared" si="9"/>
        <v>F00O</v>
      </c>
      <c r="R38" s="1261">
        <f>ROUND(C38,0)</f>
        <v>0</v>
      </c>
      <c r="S38" s="1052" t="str">
        <f t="shared" si="5"/>
        <v>SQ9</v>
      </c>
      <c r="T38" s="1656">
        <v>94</v>
      </c>
      <c r="U38" s="1031">
        <v>61</v>
      </c>
      <c r="V38" s="1032" t="str">
        <f t="shared" si="6"/>
        <v>U70I</v>
      </c>
      <c r="W38" s="1033">
        <f t="shared" si="7"/>
        <v>0</v>
      </c>
    </row>
    <row r="39" spans="1:23" ht="18" thickBot="1" x14ac:dyDescent="0.25">
      <c r="A39" s="1054" t="s">
        <v>738</v>
      </c>
      <c r="B39" s="1055"/>
      <c r="C39" s="1042">
        <f>SUM(C31:C38)</f>
        <v>0</v>
      </c>
      <c r="D39" s="1013"/>
      <c r="E39" s="1028" t="s">
        <v>1394</v>
      </c>
      <c r="F39" s="1014" t="s">
        <v>1074</v>
      </c>
      <c r="G39" s="1029"/>
      <c r="H39" s="1009"/>
      <c r="I39" s="1009"/>
      <c r="J39" s="1009"/>
      <c r="Q39" s="1032"/>
      <c r="T39" s="1656">
        <v>94</v>
      </c>
      <c r="U39" s="1031">
        <v>61</v>
      </c>
      <c r="V39" s="1032" t="str">
        <f t="shared" si="6"/>
        <v>U01P</v>
      </c>
      <c r="W39" s="1033">
        <f t="shared" si="7"/>
        <v>0</v>
      </c>
    </row>
    <row r="40" spans="1:23" ht="17.100000000000001" customHeight="1" x14ac:dyDescent="0.25">
      <c r="A40" s="1132" t="s">
        <v>739</v>
      </c>
      <c r="B40" s="1061"/>
      <c r="C40" s="1062"/>
      <c r="D40" s="1013"/>
      <c r="E40" s="1028" t="s">
        <v>1065</v>
      </c>
      <c r="F40" s="1011" t="s">
        <v>1066</v>
      </c>
      <c r="G40" s="1029"/>
      <c r="H40" s="1009"/>
      <c r="I40" s="1009"/>
      <c r="J40" s="1009"/>
      <c r="Q40" s="1032"/>
      <c r="T40" s="1657">
        <v>94</v>
      </c>
      <c r="U40" s="1052">
        <v>61</v>
      </c>
      <c r="V40" s="1053" t="str">
        <f t="shared" si="6"/>
        <v>U998</v>
      </c>
      <c r="W40" s="1039">
        <f t="shared" si="7"/>
        <v>0</v>
      </c>
    </row>
    <row r="41" spans="1:23" ht="17.100000000000001" customHeight="1" thickBot="1" x14ac:dyDescent="0.25">
      <c r="A41" s="1028" t="s">
        <v>1502</v>
      </c>
      <c r="B41" s="1011" t="s">
        <v>1503</v>
      </c>
      <c r="C41" s="1029"/>
      <c r="D41" s="1013"/>
      <c r="E41" s="1040" t="s">
        <v>1225</v>
      </c>
      <c r="F41" s="1055"/>
      <c r="G41" s="1042">
        <f>SUM(G31:G40)</f>
        <v>0</v>
      </c>
      <c r="H41" s="1009"/>
      <c r="I41" s="1009"/>
      <c r="J41" s="1009"/>
      <c r="O41" s="1656">
        <v>94</v>
      </c>
      <c r="P41" s="1031">
        <v>9</v>
      </c>
      <c r="Q41" s="1032" t="str">
        <f t="shared" ref="Q41:Q52" si="10">B41</f>
        <v>F28L</v>
      </c>
      <c r="R41" s="1101">
        <f t="shared" ref="R41:R52" si="11">ROUND(C41,0)</f>
        <v>0</v>
      </c>
      <c r="S41" s="1031" t="str">
        <f t="shared" ref="S41:S52" si="12">VLOOKUP(O41,$Q:$R,2,FALSE)</f>
        <v>SQ9</v>
      </c>
      <c r="T41" s="1031"/>
      <c r="U41" s="1031"/>
      <c r="V41" s="1031"/>
    </row>
    <row r="42" spans="1:23" ht="18" thickBot="1" x14ac:dyDescent="0.3">
      <c r="A42" s="1028" t="s">
        <v>1951</v>
      </c>
      <c r="B42" s="1011" t="s">
        <v>1875</v>
      </c>
      <c r="C42" s="1029"/>
      <c r="D42" s="1013"/>
      <c r="E42" s="1128" t="str">
        <f>A63</f>
        <v>Totale Fondo premialità e condizioni di lavoro</v>
      </c>
      <c r="F42" s="1067"/>
      <c r="G42" s="1129">
        <f>G41</f>
        <v>0</v>
      </c>
      <c r="H42" s="1009"/>
      <c r="I42" s="1009"/>
      <c r="J42" s="1009"/>
      <c r="O42" s="1656">
        <v>94</v>
      </c>
      <c r="P42" s="1031">
        <v>9</v>
      </c>
      <c r="Q42" s="1032" t="str">
        <f t="shared" si="10"/>
        <v>F25O</v>
      </c>
      <c r="R42" s="1101">
        <f t="shared" si="11"/>
        <v>0</v>
      </c>
      <c r="S42" s="1031" t="str">
        <f t="shared" si="12"/>
        <v>SQ9</v>
      </c>
      <c r="T42" s="1031"/>
      <c r="U42" s="1031"/>
      <c r="V42" s="1031"/>
    </row>
    <row r="43" spans="1:23" ht="17.399999999999999" x14ac:dyDescent="0.25">
      <c r="A43" s="1028" t="s">
        <v>1075</v>
      </c>
      <c r="B43" s="1014" t="s">
        <v>794</v>
      </c>
      <c r="C43" s="1029"/>
      <c r="D43" s="1013"/>
      <c r="E43" s="1130"/>
      <c r="F43" s="1091"/>
      <c r="G43" s="1133"/>
      <c r="I43" s="1009"/>
      <c r="J43" s="1009"/>
      <c r="O43" s="1656">
        <v>94</v>
      </c>
      <c r="P43" s="1031">
        <v>9</v>
      </c>
      <c r="Q43" s="1032" t="str">
        <f t="shared" si="10"/>
        <v>F50H</v>
      </c>
      <c r="R43" s="1101">
        <f t="shared" si="11"/>
        <v>0</v>
      </c>
      <c r="S43" s="1031" t="str">
        <f t="shared" si="12"/>
        <v>SQ9</v>
      </c>
      <c r="T43" s="1031"/>
      <c r="U43" s="1031"/>
      <c r="V43" s="1031"/>
    </row>
    <row r="44" spans="1:23" ht="17.399999999999999" x14ac:dyDescent="0.25">
      <c r="A44" s="1028" t="s">
        <v>1076</v>
      </c>
      <c r="B44" s="1014" t="s">
        <v>917</v>
      </c>
      <c r="C44" s="1029"/>
      <c r="D44" s="1013"/>
      <c r="E44" s="1130"/>
      <c r="F44" s="1091"/>
      <c r="G44" s="1133"/>
      <c r="I44" s="1009"/>
      <c r="J44" s="1009"/>
      <c r="O44" s="1656">
        <v>94</v>
      </c>
      <c r="P44" s="1031">
        <v>9</v>
      </c>
      <c r="Q44" s="1032" t="str">
        <f t="shared" si="10"/>
        <v>F96H</v>
      </c>
      <c r="R44" s="1101">
        <f t="shared" si="11"/>
        <v>0</v>
      </c>
      <c r="S44" s="1031" t="str">
        <f t="shared" si="12"/>
        <v>SQ9</v>
      </c>
      <c r="T44" s="1031"/>
      <c r="U44" s="1031"/>
      <c r="V44" s="1031"/>
    </row>
    <row r="45" spans="1:23" ht="17.399999999999999" x14ac:dyDescent="0.25">
      <c r="A45" s="1028" t="s">
        <v>1380</v>
      </c>
      <c r="B45" s="1011" t="s">
        <v>1161</v>
      </c>
      <c r="C45" s="1029"/>
      <c r="D45" s="1013"/>
      <c r="E45" s="1130"/>
      <c r="F45" s="1091"/>
      <c r="G45" s="1133"/>
      <c r="I45" s="1009"/>
      <c r="J45" s="1009"/>
      <c r="O45" s="1656">
        <v>94</v>
      </c>
      <c r="P45" s="1031">
        <v>9</v>
      </c>
      <c r="Q45" s="1032" t="str">
        <f t="shared" si="10"/>
        <v>F10M</v>
      </c>
      <c r="R45" s="1101">
        <f t="shared" si="11"/>
        <v>0</v>
      </c>
      <c r="S45" s="1031" t="str">
        <f t="shared" si="12"/>
        <v>SQ9</v>
      </c>
      <c r="T45" s="1031"/>
      <c r="U45" s="1031"/>
      <c r="V45" s="1031"/>
    </row>
    <row r="46" spans="1:23" ht="17.100000000000001" customHeight="1" x14ac:dyDescent="0.25">
      <c r="A46" s="1028" t="s">
        <v>1381</v>
      </c>
      <c r="B46" s="1011" t="s">
        <v>1162</v>
      </c>
      <c r="C46" s="1029"/>
      <c r="D46" s="1013"/>
      <c r="E46" s="1130"/>
      <c r="F46" s="1091"/>
      <c r="G46" s="1133"/>
      <c r="I46" s="1009"/>
      <c r="J46" s="1009"/>
      <c r="O46" s="1656">
        <v>94</v>
      </c>
      <c r="P46" s="1031">
        <v>9</v>
      </c>
      <c r="Q46" s="1032" t="str">
        <f t="shared" si="10"/>
        <v>F10N</v>
      </c>
      <c r="R46" s="1101">
        <f t="shared" si="11"/>
        <v>0</v>
      </c>
      <c r="S46" s="1031" t="str">
        <f t="shared" si="12"/>
        <v>SQ9</v>
      </c>
      <c r="T46" s="1031"/>
      <c r="U46" s="1031"/>
      <c r="V46" s="1031"/>
    </row>
    <row r="47" spans="1:23" ht="17.100000000000001" customHeight="1" x14ac:dyDescent="0.25">
      <c r="A47" s="1688" t="s">
        <v>1952</v>
      </c>
      <c r="B47" s="1011" t="s">
        <v>1876</v>
      </c>
      <c r="C47" s="1029"/>
      <c r="D47" s="1013"/>
      <c r="E47" s="1130"/>
      <c r="F47" s="1091"/>
      <c r="G47" s="1133"/>
      <c r="I47" s="1009"/>
      <c r="J47" s="1009"/>
      <c r="O47" s="1656">
        <v>94</v>
      </c>
      <c r="P47" s="1031">
        <v>9</v>
      </c>
      <c r="Q47" s="1032" t="str">
        <f t="shared" si="10"/>
        <v>F24O</v>
      </c>
      <c r="R47" s="1101">
        <f t="shared" si="11"/>
        <v>0</v>
      </c>
      <c r="S47" s="1031" t="str">
        <f t="shared" si="12"/>
        <v>SQ9</v>
      </c>
      <c r="T47" s="1031"/>
      <c r="U47" s="1031"/>
      <c r="V47" s="1031"/>
    </row>
    <row r="48" spans="1:23" ht="17.100000000000001" customHeight="1" x14ac:dyDescent="0.25">
      <c r="A48" s="1689" t="s">
        <v>1953</v>
      </c>
      <c r="B48" s="1011" t="s">
        <v>1877</v>
      </c>
      <c r="C48" s="1029"/>
      <c r="D48" s="1013"/>
      <c r="E48" s="1130"/>
      <c r="F48" s="1091"/>
      <c r="G48" s="1133"/>
      <c r="I48" s="1009"/>
      <c r="J48" s="1009"/>
      <c r="O48" s="1656">
        <v>94</v>
      </c>
      <c r="P48" s="1031">
        <v>9</v>
      </c>
      <c r="Q48" s="1032" t="str">
        <f t="shared" si="10"/>
        <v>F24P</v>
      </c>
      <c r="R48" s="1101">
        <f t="shared" si="11"/>
        <v>0</v>
      </c>
      <c r="S48" s="1031" t="str">
        <f t="shared" si="12"/>
        <v>SQ9</v>
      </c>
      <c r="T48" s="1031"/>
      <c r="U48" s="1031"/>
      <c r="V48" s="1031"/>
    </row>
    <row r="49" spans="1:22" ht="17.100000000000001" customHeight="1" x14ac:dyDescent="0.25">
      <c r="A49" s="1690" t="s">
        <v>1954</v>
      </c>
      <c r="B49" s="1011" t="s">
        <v>1878</v>
      </c>
      <c r="C49" s="1029"/>
      <c r="D49" s="1013"/>
      <c r="E49" s="1130"/>
      <c r="F49" s="1091"/>
      <c r="G49" s="1133"/>
      <c r="I49" s="1009"/>
      <c r="J49" s="1009"/>
      <c r="O49" s="1656">
        <v>94</v>
      </c>
      <c r="P49" s="1031">
        <v>9</v>
      </c>
      <c r="Q49" s="1032" t="str">
        <f t="shared" si="10"/>
        <v>F25P</v>
      </c>
      <c r="R49" s="1101">
        <f t="shared" si="11"/>
        <v>0</v>
      </c>
      <c r="S49" s="1031" t="str">
        <f t="shared" si="12"/>
        <v>SQ9</v>
      </c>
      <c r="T49" s="1031"/>
      <c r="U49" s="1031"/>
      <c r="V49" s="1031"/>
    </row>
    <row r="50" spans="1:22" ht="17.100000000000001" customHeight="1" x14ac:dyDescent="0.25">
      <c r="A50" s="1028" t="s">
        <v>1879</v>
      </c>
      <c r="B50" s="1011" t="s">
        <v>1880</v>
      </c>
      <c r="C50" s="1029"/>
      <c r="D50" s="1013"/>
      <c r="E50" s="1130"/>
      <c r="F50" s="1091"/>
      <c r="G50" s="1133"/>
      <c r="I50" s="1009"/>
      <c r="J50" s="1009"/>
      <c r="O50" s="1656">
        <v>94</v>
      </c>
      <c r="P50" s="1031">
        <v>9</v>
      </c>
      <c r="Q50" s="1032" t="str">
        <f t="shared" si="10"/>
        <v>F25Q</v>
      </c>
      <c r="R50" s="1101">
        <f t="shared" si="11"/>
        <v>0</v>
      </c>
      <c r="S50" s="1031" t="str">
        <f t="shared" si="12"/>
        <v>SQ9</v>
      </c>
      <c r="T50" s="1031"/>
      <c r="U50" s="1031"/>
      <c r="V50" s="1031"/>
    </row>
    <row r="51" spans="1:22" ht="17.100000000000001" customHeight="1" x14ac:dyDescent="0.25">
      <c r="A51" s="1028" t="s">
        <v>1822</v>
      </c>
      <c r="B51" s="1014" t="s">
        <v>470</v>
      </c>
      <c r="C51" s="1029"/>
      <c r="D51" s="1013"/>
      <c r="E51" s="1130"/>
      <c r="F51" s="1091"/>
      <c r="G51" s="1133"/>
      <c r="I51" s="1009"/>
      <c r="J51" s="1009"/>
      <c r="O51" s="1656">
        <v>94</v>
      </c>
      <c r="P51" s="1031">
        <v>9</v>
      </c>
      <c r="Q51" s="1032" t="str">
        <f t="shared" si="10"/>
        <v>F999</v>
      </c>
      <c r="R51" s="1101">
        <f t="shared" si="11"/>
        <v>0</v>
      </c>
      <c r="S51" s="1031" t="str">
        <f t="shared" si="12"/>
        <v>SQ9</v>
      </c>
      <c r="T51" s="1031"/>
      <c r="U51" s="1031"/>
      <c r="V51" s="1031"/>
    </row>
    <row r="52" spans="1:22" ht="17.100000000000001" customHeight="1" x14ac:dyDescent="0.25">
      <c r="A52" s="1028" t="s">
        <v>1333</v>
      </c>
      <c r="B52" s="1014" t="s">
        <v>1334</v>
      </c>
      <c r="C52" s="1029"/>
      <c r="D52" s="1013"/>
      <c r="E52" s="1130"/>
      <c r="F52" s="1091"/>
      <c r="G52" s="1133"/>
      <c r="I52" s="1009"/>
      <c r="J52" s="1009"/>
      <c r="O52" s="1657">
        <v>94</v>
      </c>
      <c r="P52" s="1052">
        <v>9</v>
      </c>
      <c r="Q52" s="1053" t="str">
        <f t="shared" si="10"/>
        <v>F00O</v>
      </c>
      <c r="R52" s="1261">
        <f t="shared" si="11"/>
        <v>0</v>
      </c>
      <c r="S52" s="1052" t="str">
        <f t="shared" si="12"/>
        <v>SQ9</v>
      </c>
      <c r="T52" s="1031"/>
      <c r="U52" s="1031"/>
      <c r="V52" s="1031"/>
    </row>
    <row r="53" spans="1:22" ht="18" thickBot="1" x14ac:dyDescent="0.3">
      <c r="A53" s="1054" t="s">
        <v>740</v>
      </c>
      <c r="B53" s="1055"/>
      <c r="C53" s="1042">
        <f>SUM(C41:C52)</f>
        <v>0</v>
      </c>
      <c r="D53" s="1013"/>
      <c r="E53" s="1130"/>
      <c r="F53" s="1091"/>
      <c r="G53" s="1133"/>
      <c r="I53" s="1009"/>
      <c r="J53" s="1009"/>
      <c r="T53" s="1031"/>
      <c r="U53" s="1031"/>
      <c r="V53" s="1031"/>
    </row>
    <row r="54" spans="1:22" ht="17.100000000000001" customHeight="1" x14ac:dyDescent="0.25">
      <c r="A54" s="1064" t="s">
        <v>1047</v>
      </c>
      <c r="B54" s="1025"/>
      <c r="C54" s="1026"/>
      <c r="D54" s="1013"/>
      <c r="E54" s="1130"/>
      <c r="F54" s="1091"/>
      <c r="G54" s="1133"/>
      <c r="I54" s="1009"/>
      <c r="J54" s="1009"/>
      <c r="T54" s="1031"/>
      <c r="U54" s="1031"/>
      <c r="V54" s="1031"/>
    </row>
    <row r="55" spans="1:22" ht="17.100000000000001" customHeight="1" x14ac:dyDescent="0.25">
      <c r="A55" s="1028" t="s">
        <v>1077</v>
      </c>
      <c r="B55" s="1014" t="s">
        <v>957</v>
      </c>
      <c r="C55" s="1029"/>
      <c r="D55" s="1013"/>
      <c r="E55" s="1130"/>
      <c r="F55" s="1091"/>
      <c r="G55" s="1133"/>
      <c r="I55" s="1009"/>
      <c r="J55" s="1009"/>
      <c r="O55" s="1656">
        <v>94</v>
      </c>
      <c r="P55" s="1031">
        <v>81</v>
      </c>
      <c r="Q55" s="1032" t="str">
        <f t="shared" ref="Q55:Q61" si="13">B55</f>
        <v>F27I</v>
      </c>
      <c r="R55" s="1101">
        <f t="shared" ref="R55:R61" si="14">ROUND(C55,0)</f>
        <v>0</v>
      </c>
      <c r="S55" s="1031" t="str">
        <f t="shared" ref="S55:S61" si="15">VLOOKUP(O55,$Q:$R,2,FALSE)</f>
        <v>SQ9</v>
      </c>
      <c r="T55" s="1031"/>
      <c r="U55" s="1031"/>
      <c r="V55" s="1031"/>
    </row>
    <row r="56" spans="1:22" ht="17.100000000000001" customHeight="1" x14ac:dyDescent="0.25">
      <c r="A56" s="1028" t="s">
        <v>1068</v>
      </c>
      <c r="B56" s="1014" t="s">
        <v>1049</v>
      </c>
      <c r="C56" s="1029"/>
      <c r="D56" s="1013"/>
      <c r="E56" s="1130"/>
      <c r="F56" s="1091"/>
      <c r="G56" s="1133"/>
      <c r="I56" s="1009"/>
      <c r="J56" s="1009"/>
      <c r="O56" s="1656">
        <v>94</v>
      </c>
      <c r="P56" s="1031">
        <v>81</v>
      </c>
      <c r="Q56" s="1032" t="str">
        <f t="shared" si="13"/>
        <v>F00P</v>
      </c>
      <c r="R56" s="1101">
        <f t="shared" si="14"/>
        <v>0</v>
      </c>
      <c r="S56" s="1031" t="str">
        <f t="shared" si="15"/>
        <v>SQ9</v>
      </c>
      <c r="T56" s="1031"/>
      <c r="U56" s="1031"/>
      <c r="V56" s="1031"/>
    </row>
    <row r="57" spans="1:22" ht="17.100000000000001" customHeight="1" x14ac:dyDescent="0.25">
      <c r="A57" s="1028" t="s">
        <v>1881</v>
      </c>
      <c r="B57" s="1011" t="s">
        <v>1882</v>
      </c>
      <c r="C57" s="1029"/>
      <c r="D57" s="1013"/>
      <c r="E57" s="1130"/>
      <c r="F57" s="1091"/>
      <c r="G57" s="1133"/>
      <c r="I57" s="1009"/>
      <c r="J57" s="1009"/>
      <c r="O57" s="1656">
        <v>94</v>
      </c>
      <c r="P57" s="1031">
        <v>81</v>
      </c>
      <c r="Q57" s="1032" t="str">
        <f t="shared" si="13"/>
        <v>F25R</v>
      </c>
      <c r="R57" s="1101">
        <f t="shared" si="14"/>
        <v>0</v>
      </c>
      <c r="S57" s="1031" t="str">
        <f t="shared" si="15"/>
        <v>SQ9</v>
      </c>
    </row>
    <row r="58" spans="1:22" ht="17.100000000000001" customHeight="1" x14ac:dyDescent="0.25">
      <c r="A58" s="1028" t="s">
        <v>1883</v>
      </c>
      <c r="B58" s="1014" t="s">
        <v>1884</v>
      </c>
      <c r="C58" s="1029"/>
      <c r="D58" s="1013"/>
      <c r="E58" s="1130"/>
      <c r="F58" s="1091"/>
      <c r="G58" s="1133"/>
      <c r="I58" s="1009"/>
      <c r="J58" s="1009"/>
      <c r="O58" s="1656">
        <v>94</v>
      </c>
      <c r="P58" s="1031">
        <v>81</v>
      </c>
      <c r="Q58" s="1032" t="str">
        <f t="shared" si="13"/>
        <v>F25S</v>
      </c>
      <c r="R58" s="1101">
        <f t="shared" si="14"/>
        <v>0</v>
      </c>
      <c r="S58" s="1031" t="str">
        <f t="shared" si="15"/>
        <v>SQ9</v>
      </c>
    </row>
    <row r="59" spans="1:22" ht="17.100000000000001" customHeight="1" x14ac:dyDescent="0.25">
      <c r="A59" s="1028" t="s">
        <v>1885</v>
      </c>
      <c r="B59" s="1014" t="s">
        <v>1886</v>
      </c>
      <c r="C59" s="1029"/>
      <c r="D59" s="1013"/>
      <c r="E59" s="1130"/>
      <c r="F59" s="1091"/>
      <c r="G59" s="1133"/>
      <c r="I59" s="1009"/>
      <c r="J59" s="1009"/>
      <c r="O59" s="1656">
        <v>94</v>
      </c>
      <c r="P59" s="1031">
        <v>81</v>
      </c>
      <c r="Q59" s="1032" t="str">
        <f t="shared" si="13"/>
        <v>F25T</v>
      </c>
      <c r="R59" s="1101">
        <f t="shared" si="14"/>
        <v>0</v>
      </c>
      <c r="S59" s="1031" t="str">
        <f t="shared" si="15"/>
        <v>SQ9</v>
      </c>
    </row>
    <row r="60" spans="1:22" ht="17.100000000000001" customHeight="1" x14ac:dyDescent="0.25">
      <c r="A60" s="1028" t="s">
        <v>1071</v>
      </c>
      <c r="B60" s="1014" t="s">
        <v>1072</v>
      </c>
      <c r="C60" s="1029"/>
      <c r="D60" s="1013"/>
      <c r="E60" s="1130"/>
      <c r="F60" s="1091"/>
      <c r="G60" s="1133"/>
      <c r="I60" s="1009"/>
      <c r="J60" s="1009"/>
      <c r="O60" s="1656">
        <v>94</v>
      </c>
      <c r="P60" s="1031">
        <v>81</v>
      </c>
      <c r="Q60" s="1032" t="str">
        <f t="shared" si="13"/>
        <v>F01S</v>
      </c>
      <c r="R60" s="1101">
        <f t="shared" si="14"/>
        <v>0</v>
      </c>
      <c r="S60" s="1031" t="str">
        <f t="shared" si="15"/>
        <v>SQ9</v>
      </c>
    </row>
    <row r="61" spans="1:22" ht="17.100000000000001" customHeight="1" x14ac:dyDescent="0.25">
      <c r="A61" s="1028" t="s">
        <v>1335</v>
      </c>
      <c r="B61" s="1014" t="s">
        <v>1050</v>
      </c>
      <c r="C61" s="1029"/>
      <c r="D61" s="1013"/>
      <c r="E61" s="1130"/>
      <c r="F61" s="1091"/>
      <c r="G61" s="1133"/>
      <c r="I61" s="1009"/>
      <c r="J61" s="1009"/>
      <c r="O61" s="1657">
        <v>94</v>
      </c>
      <c r="P61" s="1052">
        <v>81</v>
      </c>
      <c r="Q61" s="1053" t="str">
        <f t="shared" si="13"/>
        <v>F01P</v>
      </c>
      <c r="R61" s="1261">
        <f t="shared" si="14"/>
        <v>0</v>
      </c>
      <c r="S61" s="1052" t="str">
        <f t="shared" si="15"/>
        <v>SQ9</v>
      </c>
    </row>
    <row r="62" spans="1:22" ht="17.25" customHeight="1" thickBot="1" x14ac:dyDescent="0.3">
      <c r="A62" s="1054" t="s">
        <v>1051</v>
      </c>
      <c r="B62" s="1055"/>
      <c r="C62" s="1042">
        <f>SUM(C55:C61)</f>
        <v>0</v>
      </c>
      <c r="D62" s="1013"/>
      <c r="E62" s="1130"/>
      <c r="F62" s="1091"/>
      <c r="G62" s="1133"/>
    </row>
    <row r="63" spans="1:22" ht="17.100000000000001" customHeight="1" thickBot="1" x14ac:dyDescent="0.3">
      <c r="A63" s="1066" t="s">
        <v>1887</v>
      </c>
      <c r="B63" s="1067"/>
      <c r="C63" s="1068">
        <f>C39+C53-C62</f>
        <v>0</v>
      </c>
      <c r="D63" s="1013"/>
      <c r="E63" s="1130"/>
      <c r="F63" s="1091"/>
      <c r="G63" s="1133"/>
    </row>
    <row r="64" spans="1:22" ht="17.100000000000001" customHeight="1" x14ac:dyDescent="0.3">
      <c r="A64" s="1017" t="s">
        <v>1163</v>
      </c>
      <c r="B64" s="1020"/>
      <c r="C64" s="1021"/>
      <c r="D64" s="1013"/>
      <c r="E64" s="1072" t="str">
        <f>A64</f>
        <v>Trattamento accessorio ruolo Ricerca IRCCS/IZS</v>
      </c>
      <c r="F64" s="1073"/>
      <c r="G64" s="1074"/>
    </row>
    <row r="65" spans="1:23" ht="17.100000000000001" customHeight="1" x14ac:dyDescent="0.25">
      <c r="A65" s="1024" t="s">
        <v>986</v>
      </c>
      <c r="B65" s="1025"/>
      <c r="C65" s="1026"/>
      <c r="D65" s="1013"/>
      <c r="E65" s="1027" t="s">
        <v>1208</v>
      </c>
      <c r="F65" s="1025"/>
      <c r="G65" s="1026"/>
    </row>
    <row r="66" spans="1:23" ht="17.100000000000001" customHeight="1" x14ac:dyDescent="0.2">
      <c r="A66" s="1028" t="s">
        <v>2053</v>
      </c>
      <c r="B66" s="1011" t="s">
        <v>2054</v>
      </c>
      <c r="C66" s="1029"/>
      <c r="D66" s="1013"/>
      <c r="E66" s="1028" t="s">
        <v>2055</v>
      </c>
      <c r="F66" s="1014" t="s">
        <v>2056</v>
      </c>
      <c r="G66" s="1029"/>
      <c r="O66" s="1031">
        <v>69</v>
      </c>
      <c r="P66" s="1031">
        <v>7</v>
      </c>
      <c r="Q66" s="1032" t="str">
        <f>B66</f>
        <v>F30S</v>
      </c>
      <c r="R66" s="1101">
        <f>ROUND(C66,0)</f>
        <v>0</v>
      </c>
      <c r="S66" s="1031" t="str">
        <f>VLOOKUP(O66,$Q:$R,2,FALSE)</f>
        <v>SQ9</v>
      </c>
      <c r="T66" s="1031">
        <v>69</v>
      </c>
      <c r="U66" s="1031">
        <v>61</v>
      </c>
      <c r="V66" s="1032" t="str">
        <f>F66</f>
        <v>U08C</v>
      </c>
      <c r="W66" s="1033">
        <f>ROUND(G66,0)</f>
        <v>0</v>
      </c>
    </row>
    <row r="67" spans="1:23" ht="17.100000000000001" customHeight="1" x14ac:dyDescent="0.2">
      <c r="A67" s="1832" t="s">
        <v>2057</v>
      </c>
      <c r="B67" s="1011" t="s">
        <v>2058</v>
      </c>
      <c r="C67" s="1138"/>
      <c r="D67" s="1013"/>
      <c r="E67" s="1028" t="s">
        <v>2059</v>
      </c>
      <c r="F67" s="1014" t="s">
        <v>2060</v>
      </c>
      <c r="G67" s="1029"/>
      <c r="O67" s="1031">
        <v>69</v>
      </c>
      <c r="P67" s="1031">
        <v>7</v>
      </c>
      <c r="Q67" s="1032" t="str">
        <f t="shared" ref="Q67" si="16">B67</f>
        <v>F30T</v>
      </c>
      <c r="R67" s="1101">
        <f t="shared" ref="R67" si="17">ROUND(C67,0)</f>
        <v>0</v>
      </c>
      <c r="S67" s="1031"/>
      <c r="T67" s="1031">
        <v>69</v>
      </c>
      <c r="U67" s="1031">
        <v>61</v>
      </c>
      <c r="V67" s="1032" t="str">
        <f>F67</f>
        <v>U08D</v>
      </c>
      <c r="W67" s="1033">
        <f>ROUND(G67,0)</f>
        <v>0</v>
      </c>
    </row>
    <row r="68" spans="1:23" ht="17.100000000000001" customHeight="1" thickBot="1" x14ac:dyDescent="0.25">
      <c r="A68" s="1054" t="s">
        <v>738</v>
      </c>
      <c r="B68" s="1137"/>
      <c r="C68" s="1094">
        <f>SUM(C66:C67)</f>
        <v>0</v>
      </c>
      <c r="D68" s="1013"/>
      <c r="E68" s="1028" t="s">
        <v>2061</v>
      </c>
      <c r="F68" s="1014" t="s">
        <v>2062</v>
      </c>
      <c r="G68" s="1029"/>
      <c r="O68" s="1031"/>
      <c r="P68" s="1031"/>
      <c r="Q68" s="1032"/>
      <c r="R68" s="1101"/>
      <c r="S68" s="1031"/>
      <c r="T68" s="1031">
        <v>69</v>
      </c>
      <c r="U68" s="1031">
        <v>61</v>
      </c>
      <c r="V68" s="1032" t="str">
        <f t="shared" ref="V68:V71" si="18">F68</f>
        <v>U08E</v>
      </c>
      <c r="W68" s="1033">
        <f t="shared" ref="W68:W71" si="19">ROUND(G68,0)</f>
        <v>0</v>
      </c>
    </row>
    <row r="69" spans="1:23" ht="17.100000000000001" customHeight="1" x14ac:dyDescent="0.25">
      <c r="A69" s="1132" t="s">
        <v>739</v>
      </c>
      <c r="B69" s="1061"/>
      <c r="C69" s="1062"/>
      <c r="D69" s="1013"/>
      <c r="E69" s="1028" t="s">
        <v>2063</v>
      </c>
      <c r="F69" s="1014" t="s">
        <v>2064</v>
      </c>
      <c r="G69" s="1029"/>
      <c r="O69" s="1031"/>
      <c r="P69" s="1031"/>
      <c r="Q69" s="1031"/>
      <c r="R69" s="1031"/>
      <c r="S69" s="1031"/>
      <c r="T69" s="1031">
        <v>69</v>
      </c>
      <c r="U69" s="1031">
        <v>61</v>
      </c>
      <c r="V69" s="1032" t="str">
        <f t="shared" si="18"/>
        <v>U08F</v>
      </c>
      <c r="W69" s="1033">
        <f t="shared" si="19"/>
        <v>0</v>
      </c>
    </row>
    <row r="70" spans="1:23" ht="17.100000000000001" customHeight="1" x14ac:dyDescent="0.2">
      <c r="A70" s="1028" t="s">
        <v>1075</v>
      </c>
      <c r="B70" s="1014" t="s">
        <v>794</v>
      </c>
      <c r="C70" s="1029"/>
      <c r="D70" s="1013"/>
      <c r="E70" s="1028" t="s">
        <v>2065</v>
      </c>
      <c r="F70" s="1014" t="s">
        <v>2066</v>
      </c>
      <c r="G70" s="1029"/>
      <c r="O70" s="1031">
        <v>69</v>
      </c>
      <c r="P70" s="1031">
        <v>9</v>
      </c>
      <c r="Q70" s="1032" t="str">
        <f>B70</f>
        <v>F50H</v>
      </c>
      <c r="R70" s="1101">
        <f>ROUND(C70,0)</f>
        <v>0</v>
      </c>
      <c r="S70" s="1031" t="str">
        <f>VLOOKUP(O70,$Q:$R,2,FALSE)</f>
        <v>SQ9</v>
      </c>
      <c r="T70" s="1031">
        <v>69</v>
      </c>
      <c r="U70" s="1031">
        <v>61</v>
      </c>
      <c r="V70" s="1032" t="str">
        <f t="shared" si="18"/>
        <v>U08G</v>
      </c>
      <c r="W70" s="1033">
        <f t="shared" si="19"/>
        <v>0</v>
      </c>
    </row>
    <row r="71" spans="1:23" ht="17.25" customHeight="1" x14ac:dyDescent="0.2">
      <c r="A71" s="1028" t="s">
        <v>1168</v>
      </c>
      <c r="B71" s="1011" t="s">
        <v>1169</v>
      </c>
      <c r="C71" s="1029"/>
      <c r="D71" s="1013"/>
      <c r="E71" s="1028" t="s">
        <v>1395</v>
      </c>
      <c r="F71" s="1014" t="s">
        <v>1164</v>
      </c>
      <c r="G71" s="1029"/>
      <c r="K71" s="1031"/>
      <c r="L71" s="1031"/>
      <c r="M71" s="1031"/>
      <c r="N71" s="1031"/>
      <c r="O71" s="1031">
        <v>69</v>
      </c>
      <c r="P71" s="1031">
        <v>9</v>
      </c>
      <c r="Q71" s="1032" t="str">
        <f>B71</f>
        <v>F10R</v>
      </c>
      <c r="R71" s="1101">
        <f>ROUND(C71,0)</f>
        <v>0</v>
      </c>
      <c r="S71" s="1031" t="str">
        <f>VLOOKUP(O71,$Q:$R,2,FALSE)</f>
        <v>SQ9</v>
      </c>
      <c r="T71" s="1031">
        <v>69</v>
      </c>
      <c r="U71" s="1031">
        <v>61</v>
      </c>
      <c r="V71" s="1032" t="str">
        <f t="shared" si="18"/>
        <v>U04E</v>
      </c>
      <c r="W71" s="1033">
        <f t="shared" si="19"/>
        <v>0</v>
      </c>
    </row>
    <row r="72" spans="1:23" ht="17.25" customHeight="1" x14ac:dyDescent="0.2">
      <c r="A72" s="1028" t="s">
        <v>1268</v>
      </c>
      <c r="B72" s="1011" t="s">
        <v>1170</v>
      </c>
      <c r="C72" s="1138"/>
      <c r="D72" s="1013"/>
      <c r="E72" s="1028" t="s">
        <v>1396</v>
      </c>
      <c r="F72" s="1014" t="s">
        <v>1165</v>
      </c>
      <c r="G72" s="1029"/>
      <c r="O72" s="1031">
        <v>69</v>
      </c>
      <c r="P72" s="1031">
        <v>9</v>
      </c>
      <c r="Q72" s="1032" t="str">
        <f>B72</f>
        <v>F10T</v>
      </c>
      <c r="R72" s="1101">
        <f>ROUND(C72,0)</f>
        <v>0</v>
      </c>
      <c r="S72" s="1031" t="str">
        <f>VLOOKUP(O72,$Q:$R,2,FALSE)</f>
        <v>SQ9</v>
      </c>
      <c r="T72" s="1031">
        <v>69</v>
      </c>
      <c r="U72" s="1031">
        <v>61</v>
      </c>
      <c r="V72" s="1032" t="str">
        <f>F72</f>
        <v>U04F</v>
      </c>
      <c r="W72" s="1033">
        <f>ROUND(G72,0)</f>
        <v>0</v>
      </c>
    </row>
    <row r="73" spans="1:23" ht="17.25" customHeight="1" x14ac:dyDescent="0.2">
      <c r="A73" s="1832" t="s">
        <v>2067</v>
      </c>
      <c r="B73" s="1011" t="s">
        <v>2068</v>
      </c>
      <c r="C73" s="1138"/>
      <c r="D73" s="1013"/>
      <c r="E73" s="1028" t="s">
        <v>1397</v>
      </c>
      <c r="F73" s="1014" t="s">
        <v>1166</v>
      </c>
      <c r="G73" s="1029"/>
      <c r="O73" s="1031">
        <v>69</v>
      </c>
      <c r="P73" s="1031">
        <v>9</v>
      </c>
      <c r="Q73" s="1032" t="str">
        <f t="shared" ref="Q73:Q74" si="20">B73</f>
        <v>F30U</v>
      </c>
      <c r="R73" s="1101">
        <f t="shared" ref="R73:R74" si="21">ROUND(C73,0)</f>
        <v>0</v>
      </c>
      <c r="S73" s="1031" t="str">
        <f>VLOOKUP(O73,$Q:$R,2,FALSE)</f>
        <v>SQ9</v>
      </c>
      <c r="T73" s="1031">
        <v>69</v>
      </c>
      <c r="U73" s="1031">
        <v>61</v>
      </c>
      <c r="V73" s="1032" t="str">
        <f>F73</f>
        <v>U04G</v>
      </c>
      <c r="W73" s="1033">
        <f>ROUND(G73,0)</f>
        <v>0</v>
      </c>
    </row>
    <row r="74" spans="1:23" ht="17.25" customHeight="1" thickBot="1" x14ac:dyDescent="0.25">
      <c r="A74" s="1832" t="s">
        <v>2069</v>
      </c>
      <c r="B74" s="1011" t="s">
        <v>2070</v>
      </c>
      <c r="C74" s="1138"/>
      <c r="D74" s="1013"/>
      <c r="E74" s="1040" t="s">
        <v>1225</v>
      </c>
      <c r="F74" s="1055"/>
      <c r="G74" s="1042">
        <f>SUM(G66:G73)</f>
        <v>0</v>
      </c>
      <c r="O74" s="1031">
        <v>69</v>
      </c>
      <c r="P74" s="1031">
        <v>9</v>
      </c>
      <c r="Q74" s="1032" t="str">
        <f t="shared" si="20"/>
        <v>F30V</v>
      </c>
      <c r="R74" s="1101">
        <f t="shared" si="21"/>
        <v>0</v>
      </c>
      <c r="S74" s="1031" t="str">
        <f>VLOOKUP(O74,$Q:$R,2,FALSE)</f>
        <v>SQ9</v>
      </c>
      <c r="T74" s="1136" t="s">
        <v>864</v>
      </c>
    </row>
    <row r="75" spans="1:23" ht="17.100000000000001" customHeight="1" thickBot="1" x14ac:dyDescent="0.3">
      <c r="A75" s="1054" t="s">
        <v>740</v>
      </c>
      <c r="B75" s="1055"/>
      <c r="C75" s="1042">
        <f>SUM(C70:C74)</f>
        <v>0</v>
      </c>
      <c r="D75" s="1013"/>
      <c r="E75" s="1066" t="s">
        <v>1167</v>
      </c>
      <c r="F75" s="1067"/>
      <c r="G75" s="1129">
        <f>G74</f>
        <v>0</v>
      </c>
      <c r="O75" s="1118" t="s">
        <v>864</v>
      </c>
      <c r="P75" s="1031"/>
      <c r="Q75" s="1032"/>
      <c r="R75" s="1101"/>
      <c r="S75" s="1031"/>
    </row>
    <row r="76" spans="1:23" ht="17.25" customHeight="1" thickBot="1" x14ac:dyDescent="0.3">
      <c r="A76" s="1066" t="s">
        <v>1167</v>
      </c>
      <c r="B76" s="1067"/>
      <c r="C76" s="1068">
        <f>C68+C75</f>
        <v>0</v>
      </c>
      <c r="D76" s="1350"/>
      <c r="E76" s="1139"/>
      <c r="F76" s="1088"/>
      <c r="G76" s="1131"/>
      <c r="O76" s="1031"/>
      <c r="P76" s="1031"/>
      <c r="Q76" s="1031"/>
      <c r="R76" s="1031"/>
      <c r="S76" s="1031"/>
    </row>
    <row r="77" spans="1:23" ht="17.25" customHeight="1" thickBot="1" x14ac:dyDescent="0.3">
      <c r="A77" s="1095" t="s">
        <v>1345</v>
      </c>
      <c r="B77" s="1096"/>
      <c r="C77" s="1068">
        <f>C28+C63+C76</f>
        <v>0</v>
      </c>
      <c r="D77" s="1350"/>
      <c r="E77" s="1097" t="s">
        <v>1346</v>
      </c>
      <c r="F77" s="1125"/>
      <c r="G77" s="1068">
        <f>G20+G42+G75</f>
        <v>0</v>
      </c>
      <c r="P77" s="1031"/>
      <c r="Q77" s="1031"/>
      <c r="R77" s="1031"/>
      <c r="S77" s="1031"/>
    </row>
    <row r="78" spans="1:23" ht="4.95" customHeight="1" x14ac:dyDescent="0.2">
      <c r="C78" s="1126"/>
      <c r="D78" s="1350"/>
      <c r="E78" s="1126"/>
      <c r="O78" s="1031"/>
      <c r="P78" s="1031"/>
      <c r="Q78" s="1031"/>
      <c r="R78" s="1031"/>
      <c r="S78" s="1031"/>
    </row>
    <row r="79" spans="1:23" ht="17.25" customHeight="1" x14ac:dyDescent="0.2">
      <c r="A79" s="1000" t="s">
        <v>1482</v>
      </c>
      <c r="D79" s="1350"/>
      <c r="O79" s="1031"/>
      <c r="P79" s="1031"/>
      <c r="Q79" s="1031"/>
      <c r="R79" s="1031"/>
      <c r="S79" s="1031"/>
    </row>
    <row r="80" spans="1:23" ht="17.25" customHeight="1" x14ac:dyDescent="0.2">
      <c r="A80" s="1000" t="s">
        <v>1955</v>
      </c>
      <c r="D80" s="1124"/>
      <c r="O80" s="1031"/>
      <c r="P80" s="1031"/>
      <c r="Q80" s="1031"/>
      <c r="R80" s="1031"/>
      <c r="S80" s="1031"/>
    </row>
    <row r="81" spans="1:19" ht="17.25" customHeight="1" x14ac:dyDescent="0.2">
      <c r="A81" s="1000" t="s">
        <v>2071</v>
      </c>
      <c r="D81" s="1124"/>
      <c r="O81" s="1031"/>
      <c r="P81" s="1031"/>
      <c r="Q81" s="1031"/>
      <c r="R81" s="1031"/>
      <c r="S81" s="1031"/>
    </row>
    <row r="82" spans="1:19" ht="17.25" customHeight="1" x14ac:dyDescent="0.2">
      <c r="A82" s="1000" t="s">
        <v>1956</v>
      </c>
      <c r="D82" s="1124"/>
      <c r="O82" s="1031"/>
      <c r="P82" s="1031"/>
      <c r="Q82" s="1031"/>
      <c r="R82" s="1031"/>
      <c r="S82" s="1031"/>
    </row>
    <row r="83" spans="1:19" ht="17.25" customHeight="1" x14ac:dyDescent="0.2">
      <c r="A83" s="1000" t="s">
        <v>1957</v>
      </c>
      <c r="O83" s="1031"/>
      <c r="P83" s="1031"/>
      <c r="Q83" s="1031"/>
      <c r="R83" s="1031"/>
      <c r="S83" s="1031"/>
    </row>
    <row r="84" spans="1:19" ht="15.6" customHeight="1" x14ac:dyDescent="0.2">
      <c r="A84" s="1000" t="s">
        <v>1958</v>
      </c>
      <c r="O84" s="1031"/>
      <c r="P84" s="1031"/>
      <c r="Q84" s="1031"/>
      <c r="R84" s="1031"/>
      <c r="S84" s="1031"/>
    </row>
    <row r="85" spans="1:19" ht="15.6" customHeight="1" x14ac:dyDescent="0.2">
      <c r="O85" s="1031"/>
      <c r="P85" s="1031"/>
      <c r="Q85" s="1031"/>
      <c r="R85" s="1031"/>
      <c r="S85" s="1031"/>
    </row>
    <row r="86" spans="1:19" ht="15.6" customHeight="1" x14ac:dyDescent="0.2">
      <c r="O86" s="1031"/>
      <c r="P86" s="1031"/>
      <c r="Q86" s="1031"/>
      <c r="R86" s="1031"/>
      <c r="S86" s="1031"/>
    </row>
    <row r="87" spans="1:19" ht="17.100000000000001" customHeight="1" x14ac:dyDescent="0.2">
      <c r="O87" s="1031"/>
      <c r="P87" s="1031"/>
      <c r="Q87" s="1031"/>
      <c r="R87" s="1031"/>
      <c r="S87" s="1031"/>
    </row>
    <row r="88" spans="1:19" ht="17.100000000000001" customHeight="1" x14ac:dyDescent="0.2">
      <c r="O88" s="1031"/>
      <c r="P88" s="1031"/>
      <c r="Q88" s="1031"/>
      <c r="R88" s="1031"/>
      <c r="S88" s="1031"/>
    </row>
    <row r="89" spans="1:19" ht="5.0999999999999996" customHeight="1" x14ac:dyDescent="0.2">
      <c r="O89" s="1031"/>
      <c r="P89" s="1031"/>
      <c r="Q89" s="1031"/>
      <c r="R89" s="1031"/>
      <c r="S89" s="1031"/>
    </row>
    <row r="90" spans="1:19" ht="12.6" customHeight="1" x14ac:dyDescent="0.2"/>
    <row r="91" spans="1:19" ht="12.6" customHeight="1" x14ac:dyDescent="0.2"/>
    <row r="92" spans="1:19" ht="12.6" customHeight="1" x14ac:dyDescent="0.2"/>
    <row r="93" spans="1:19" ht="10.5" customHeight="1" x14ac:dyDescent="0.2"/>
    <row r="94" spans="1:19" ht="12.6" customHeight="1" x14ac:dyDescent="0.2"/>
    <row r="95" spans="1:19" ht="12.6" customHeight="1" x14ac:dyDescent="0.2"/>
  </sheetData>
  <sheetProtection algorithmName="SHA-512" hashValue="S8B6gFXuGsYh2P5ncrvAeuF2f9oXQryDsIZe4aLMD1KVkNoJHQwfCC+YtUnmNG01SSIdTAsbLURgc/qAkyf3xw==" saltValue="crpzobr96m2IZo4+4+5g+Q==" spinCount="100000" sheet="1" formatColumns="0" selectLockedCells="1"/>
  <mergeCells count="3">
    <mergeCell ref="H6:H12"/>
    <mergeCell ref="H14:H15"/>
    <mergeCell ref="H25:H28"/>
  </mergeCells>
  <dataValidations disablePrompts="1" count="2">
    <dataValidation type="whole" allowBlank="1" showInputMessage="1" showErrorMessage="1" errorTitle="ERRORE NEL DATO IMMESSO" error="INSERIRE SOLO NUMERI INTERI" sqref="C22:C23 C26 C56 C61 C85:C86" xr:uid="{5E346E73-F4F6-4485-BA1A-F2FAA4ACA14D}">
      <formula1>0</formula1>
      <formula2>999999999999</formula2>
    </dataValidation>
    <dataValidation type="whole" allowBlank="1" showInputMessage="1" showErrorMessage="1" errorTitle="ERRORE NEL DATO IMMESSO" error="INSERIRE SOLO NUMERI INTERI POSITIVI" sqref="C35:C36" xr:uid="{9EFBAA20-4761-4093-AAEA-524FB81B434C}">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41">
    <pageSetUpPr fitToPage="1"/>
  </sheetPr>
  <dimension ref="A1:N105"/>
  <sheetViews>
    <sheetView showGridLines="0" zoomScale="80" zoomScaleNormal="80" zoomScalePageLayoutView="75" workbookViewId="0">
      <selection activeCell="F13" sqref="F13"/>
    </sheetView>
  </sheetViews>
  <sheetFormatPr defaultColWidth="12.7109375" defaultRowHeight="15" x14ac:dyDescent="0.25"/>
  <cols>
    <col min="1" max="1" width="10.7109375" style="880" customWidth="1"/>
    <col min="2" max="2" width="8.7109375" style="880" customWidth="1"/>
    <col min="3" max="3" width="2.7109375" style="854" customWidth="1"/>
    <col min="4" max="4" width="180.7109375" style="854" customWidth="1"/>
    <col min="5" max="5" width="2.7109375" style="854" customWidth="1"/>
    <col min="6" max="6" width="20.7109375" style="881" customWidth="1"/>
    <col min="7" max="7" width="50.7109375" style="853" customWidth="1"/>
    <col min="8" max="10" width="12.7109375" style="854"/>
    <col min="11" max="14" width="12.7109375" style="854" hidden="1" customWidth="1"/>
    <col min="15" max="16384" width="12.7109375" style="854"/>
  </cols>
  <sheetData>
    <row r="1" spans="1:14" s="1145" customFormat="1" ht="35.1" customHeight="1" thickBot="1" x14ac:dyDescent="0.25">
      <c r="A1" s="1140"/>
      <c r="B1" s="1141"/>
      <c r="C1" s="1142"/>
      <c r="D1" s="1142"/>
      <c r="E1" s="1143"/>
      <c r="F1" s="1143"/>
      <c r="G1" s="1007" t="s">
        <v>1269</v>
      </c>
      <c r="H1" s="1144" t="s">
        <v>1206</v>
      </c>
    </row>
    <row r="2" spans="1:14" s="1145" customFormat="1" ht="35.1" customHeight="1" x14ac:dyDescent="0.4">
      <c r="A2" s="1146" t="s">
        <v>992</v>
      </c>
      <c r="B2" s="1147"/>
      <c r="C2" s="1148"/>
      <c r="D2" s="1148"/>
      <c r="E2" s="1148"/>
      <c r="F2" s="1149"/>
      <c r="G2" s="2114" t="str">
        <f>IF(AND(ISBLANK($F$23),SUM('t15(1)'!$W:$W)+SUM('t15(1)'!$R:$R)&gt;0),"Attenzione: è necessario compilare la domanda LEG428 !!!","OK")</f>
        <v>OK</v>
      </c>
    </row>
    <row r="3" spans="1:14" s="1153" customFormat="1" ht="35.1" customHeight="1" thickBot="1" x14ac:dyDescent="0.45">
      <c r="A3" s="1146" t="s">
        <v>993</v>
      </c>
      <c r="B3" s="1147"/>
      <c r="C3" s="1150"/>
      <c r="D3" s="1150"/>
      <c r="E3" s="1151"/>
      <c r="F3" s="1152"/>
      <c r="G3" s="2116"/>
    </row>
    <row r="4" spans="1:14" s="1145" customFormat="1" ht="35.1" customHeight="1" thickBot="1" x14ac:dyDescent="0.25">
      <c r="A4" s="1154"/>
      <c r="B4" s="1155"/>
      <c r="C4" s="1156"/>
      <c r="D4" s="1156"/>
      <c r="E4" s="1157"/>
      <c r="F4" s="1157"/>
      <c r="G4" s="1158" t="s">
        <v>994</v>
      </c>
    </row>
    <row r="5" spans="1:14" s="1145" customFormat="1" ht="35.1" customHeight="1" x14ac:dyDescent="0.2">
      <c r="A5" s="1159" t="str">
        <f>'t1'!A1</f>
        <v>SERVIZIO SANITARIO NAZIONALE - anno 2024</v>
      </c>
      <c r="B5" s="1159"/>
      <c r="C5" s="1160"/>
      <c r="D5" s="1161"/>
      <c r="E5" s="1162"/>
      <c r="F5" s="1162"/>
      <c r="G5" s="2114" t="str">
        <f>IF(AND(ISBLANK(F13),ISBLANK(F17)),"OK",IF(AND(OR(ISBLANK(F13),YEAR(F13)&gt;'t1'!L1-1),OR(ISBLANK(F17),YEAR(F17)&gt;'t1'!L1-1)),"OK","Attenzione: almeno una data di certificazione è antececedente l'anno "&amp;'t1'!L1&amp;", è necessario giustificare"))</f>
        <v>OK</v>
      </c>
    </row>
    <row r="6" spans="1:14" s="1163" customFormat="1" ht="35.1" customHeight="1" thickBot="1" x14ac:dyDescent="0.25">
      <c r="A6" s="1159"/>
      <c r="B6" s="1159"/>
      <c r="D6" s="1161"/>
      <c r="E6" s="1162"/>
      <c r="F6" s="1162"/>
      <c r="G6" s="2123"/>
    </row>
    <row r="7" spans="1:14" s="1163" customFormat="1" ht="35.1" customHeight="1" x14ac:dyDescent="0.2">
      <c r="A7" s="1164"/>
      <c r="B7" s="1164"/>
      <c r="G7" s="1165"/>
      <c r="N7" s="852" t="s">
        <v>995</v>
      </c>
    </row>
    <row r="8" spans="1:14" s="1163" customFormat="1" ht="35.1" customHeight="1" x14ac:dyDescent="0.2">
      <c r="A8" s="1164"/>
      <c r="B8" s="1164"/>
      <c r="D8" s="1166" t="s">
        <v>1270</v>
      </c>
      <c r="E8" s="1167"/>
      <c r="F8" s="1168"/>
      <c r="G8" s="1169"/>
      <c r="N8" s="1170">
        <f>(COUNTIF(F:F,"&lt;&gt;"&amp;"")+COUNTIF(D102,"&lt;&gt;"&amp;"")+COUNTIF(D105,"&lt;&gt;"&amp;""))</f>
        <v>0</v>
      </c>
    </row>
    <row r="9" spans="1:14" s="1163" customFormat="1" ht="15" customHeight="1" x14ac:dyDescent="0.2">
      <c r="A9" s="1164"/>
      <c r="B9" s="1164"/>
      <c r="D9" s="1171"/>
      <c r="E9" s="1167"/>
      <c r="F9" s="1168"/>
      <c r="G9" s="1169"/>
      <c r="N9" s="1170"/>
    </row>
    <row r="10" spans="1:14" s="1163" customFormat="1" ht="10.35" customHeight="1" x14ac:dyDescent="0.2">
      <c r="A10" s="1164"/>
      <c r="B10" s="1164"/>
      <c r="D10" s="1171"/>
      <c r="E10" s="1167"/>
      <c r="F10" s="1168"/>
      <c r="G10" s="1169"/>
      <c r="N10" s="1170"/>
    </row>
    <row r="11" spans="1:14" s="856" customFormat="1" ht="35.1" customHeight="1" x14ac:dyDescent="0.2">
      <c r="A11" s="1172" t="s">
        <v>996</v>
      </c>
      <c r="B11" s="1172"/>
      <c r="C11" s="1173"/>
      <c r="D11" s="1173" t="s">
        <v>997</v>
      </c>
      <c r="E11" s="1174"/>
      <c r="F11" s="1175"/>
      <c r="G11" s="855"/>
      <c r="K11" s="852" t="s">
        <v>998</v>
      </c>
      <c r="L11" s="852" t="s">
        <v>999</v>
      </c>
      <c r="M11" s="852" t="s">
        <v>1000</v>
      </c>
      <c r="N11" s="852" t="s">
        <v>990</v>
      </c>
    </row>
    <row r="12" spans="1:14" s="856" customFormat="1" ht="4.3499999999999996" customHeight="1" x14ac:dyDescent="0.2">
      <c r="A12" s="859"/>
      <c r="B12" s="859"/>
      <c r="D12" s="868"/>
      <c r="E12" s="857"/>
      <c r="F12" s="858"/>
      <c r="G12" s="863"/>
    </row>
    <row r="13" spans="1:14" s="856" customFormat="1" ht="30" customHeight="1" x14ac:dyDescent="0.2">
      <c r="A13" s="911" t="s">
        <v>1053</v>
      </c>
      <c r="B13" s="912" t="s">
        <v>1002</v>
      </c>
      <c r="C13" s="1176"/>
      <c r="D13" s="913" t="s">
        <v>1271</v>
      </c>
      <c r="F13" s="864"/>
      <c r="G13" s="1177" t="str">
        <f ca="1">IF(AND(ISBLANK(F13),C13="x",$N$8&gt;0),"Attenzione: domanda a risposta obbligatoria",IF(ISBLANK(F13),"",IF(AND(F13&gt;=DATE('t1'!$L$1-2,1,1),F13&lt;=TODAY()),"","Digitare una data non anteriore al 1 Gennaio "&amp;'t1'!$L$1-1&amp;" (gg/mm/aaaa)")))</f>
        <v/>
      </c>
      <c r="K13" s="862" t="str">
        <f>LEFT(A13,3)</f>
        <v>GEN</v>
      </c>
      <c r="L13" s="862" t="str">
        <f>RIGHT(A13,3)</f>
        <v>353</v>
      </c>
      <c r="M13" s="862" t="str">
        <f>B13</f>
        <v>DATE</v>
      </c>
      <c r="N13" s="862" t="str">
        <f ca="1">IF(AND(F13&gt;=DATE('t1'!$L$1-1,1,1),F13&lt;=TODAY()),"'"&amp;DAY(F13)&amp;"/"&amp;MONTH(F13)&amp;"/"&amp;YEAR(F13),"")</f>
        <v/>
      </c>
    </row>
    <row r="14" spans="1:14" s="856" customFormat="1" ht="4.3499999999999996" customHeight="1" x14ac:dyDescent="0.2">
      <c r="A14" s="911"/>
      <c r="B14" s="912"/>
      <c r="C14" s="1176"/>
      <c r="D14" s="1178"/>
      <c r="E14" s="857"/>
      <c r="F14" s="858"/>
      <c r="G14" s="919"/>
    </row>
    <row r="15" spans="1:14" s="856" customFormat="1" ht="30" customHeight="1" x14ac:dyDescent="0.2">
      <c r="A15" s="911" t="s">
        <v>1054</v>
      </c>
      <c r="B15" s="912" t="s">
        <v>1002</v>
      </c>
      <c r="C15" s="1176"/>
      <c r="D15" s="913" t="s">
        <v>1272</v>
      </c>
      <c r="F15" s="864"/>
      <c r="G15" s="1177" t="str">
        <f ca="1">IF(AND(ISBLANK(F15),C15="x",$N$8&gt;0),"Attenzione: domanda a risposta obbligatoria",IF(ISBLANK(F15),"",IF(AND(F15&gt;=DATE('t1'!$L$1-2,1,1),F15&lt;=TODAY()),"","Digitare una data non anteriore al 1 Gennaio "&amp;'t1'!$L$1-1&amp;" (gg/mm/aaaa)")))</f>
        <v/>
      </c>
      <c r="K15" s="862" t="str">
        <f>LEFT(A15,3)</f>
        <v>GEN</v>
      </c>
      <c r="L15" s="862" t="str">
        <f>RIGHT(A15,3)</f>
        <v>354</v>
      </c>
      <c r="M15" s="862" t="str">
        <f>B15</f>
        <v>DATE</v>
      </c>
      <c r="N15" s="862" t="str">
        <f ca="1">IF(AND(F15&gt;=DATE('t1'!$L$1-1,1,1),F15&lt;=TODAY()),"'"&amp;DAY(F15)&amp;"/"&amp;MONTH(F15)&amp;"/"&amp;YEAR(F15),"")</f>
        <v/>
      </c>
    </row>
    <row r="16" spans="1:14" s="856" customFormat="1" ht="4.3499999999999996" customHeight="1" x14ac:dyDescent="0.2">
      <c r="A16" s="869"/>
      <c r="B16" s="888"/>
      <c r="C16" s="1176"/>
      <c r="D16" s="913"/>
      <c r="E16" s="857"/>
      <c r="F16" s="858"/>
      <c r="G16" s="919"/>
    </row>
    <row r="17" spans="1:14" s="856" customFormat="1" ht="30" customHeight="1" x14ac:dyDescent="0.2">
      <c r="A17" s="911" t="s">
        <v>1055</v>
      </c>
      <c r="B17" s="912" t="s">
        <v>1002</v>
      </c>
      <c r="C17" s="1176"/>
      <c r="D17" s="913" t="s">
        <v>1273</v>
      </c>
      <c r="E17" s="914"/>
      <c r="F17" s="864"/>
      <c r="G17" s="1177" t="str">
        <f ca="1">IF(AND(ISBLANK(F17),C17="x",$N$8&gt;0),"Attenzione: domanda a risposta obbligatoria",IF(ISBLANK(F17),"",IF(AND(F17&gt;=DATE('t1'!$L$1-2,1,1),F17&lt;=TODAY()),"","Digitare una data non anteriore al 1 Gennaio "&amp;'t1'!$L$1-1&amp;" (gg/mm/aaaa)")))</f>
        <v/>
      </c>
      <c r="K17" s="862" t="str">
        <f>LEFT(A17,3)</f>
        <v>GEN</v>
      </c>
      <c r="L17" s="862" t="str">
        <f>RIGHT(A17,3)</f>
        <v>355</v>
      </c>
      <c r="M17" s="862" t="str">
        <f>B17</f>
        <v>DATE</v>
      </c>
      <c r="N17" s="862" t="str">
        <f ca="1">IF(AND(F17&gt;=DATE('t1'!$L$1-1,1,1),F17&lt;=TODAY()),"'"&amp;DAY(F17)&amp;"/"&amp;MONTH(F17)&amp;"/"&amp;YEAR(F17),"")</f>
        <v/>
      </c>
    </row>
    <row r="18" spans="1:14" s="856" customFormat="1" ht="4.3499999999999996" customHeight="1" x14ac:dyDescent="0.2">
      <c r="A18" s="915"/>
      <c r="B18" s="916"/>
      <c r="C18" s="1176"/>
      <c r="D18" s="1178"/>
      <c r="E18" s="917"/>
      <c r="F18" s="918"/>
      <c r="G18" s="926"/>
    </row>
    <row r="19" spans="1:14" s="856" customFormat="1" ht="30" customHeight="1" x14ac:dyDescent="0.2">
      <c r="A19" s="859" t="s">
        <v>1003</v>
      </c>
      <c r="B19" s="860" t="s">
        <v>1004</v>
      </c>
      <c r="C19" s="1176" t="s">
        <v>1398</v>
      </c>
      <c r="D19" s="913" t="s">
        <v>1005</v>
      </c>
      <c r="F19" s="865"/>
      <c r="G19" s="1179" t="str">
        <f>IF(AND(ISBLANK(F19),C19="x",$N$8&gt;0),"Attenzione: domanda a risposta obbligatoria",IF(AND(SUM(F13:F17)&gt;0,G5="ok",F19&gt;0),"Attenzione, dato incoerente",IF(ISBLANK(F19),"",IF(ISNUMBER(F19),IF(F19-INT(F19)=0,"","  Errore ! Inserire un numero intero senza decimali"),"  Errore ! Inserire un numero intero senza decimali"))))</f>
        <v/>
      </c>
      <c r="K19" s="862" t="str">
        <f>LEFT(A19,3)</f>
        <v>GEN</v>
      </c>
      <c r="L19" s="862" t="str">
        <f>RIGHT(A19,3)</f>
        <v>195</v>
      </c>
      <c r="M19" s="862" t="str">
        <f>B19</f>
        <v>INT</v>
      </c>
      <c r="N19" s="862" t="str">
        <f>IF(ISNUMBER(F19),ROUND(F19,0),"")</f>
        <v/>
      </c>
    </row>
    <row r="20" spans="1:14" s="856" customFormat="1" ht="4.3499999999999996" customHeight="1" x14ac:dyDescent="0.2">
      <c r="A20" s="866"/>
      <c r="B20" s="886"/>
      <c r="C20" s="1176"/>
      <c r="D20" s="857"/>
      <c r="E20" s="857"/>
      <c r="F20" s="858"/>
      <c r="G20" s="968"/>
    </row>
    <row r="21" spans="1:14" s="856" customFormat="1" ht="30" customHeight="1" x14ac:dyDescent="0.2">
      <c r="A21" s="1172" t="s">
        <v>1006</v>
      </c>
      <c r="B21" s="1172"/>
      <c r="C21" s="1180"/>
      <c r="D21" s="1173" t="s">
        <v>1078</v>
      </c>
      <c r="E21" s="1174"/>
      <c r="F21" s="1175"/>
      <c r="G21" s="968"/>
    </row>
    <row r="22" spans="1:14" s="856" customFormat="1" ht="4.3499999999999996" customHeight="1" x14ac:dyDescent="0.2">
      <c r="A22" s="857"/>
      <c r="B22" s="857"/>
      <c r="C22" s="1176"/>
      <c r="D22" s="857"/>
      <c r="E22" s="857"/>
      <c r="F22" s="858"/>
      <c r="G22" s="863"/>
    </row>
    <row r="23" spans="1:14" s="914" customFormat="1" ht="30" customHeight="1" x14ac:dyDescent="0.2">
      <c r="A23" s="911" t="s">
        <v>1274</v>
      </c>
      <c r="B23" s="912" t="s">
        <v>1004</v>
      </c>
      <c r="C23" s="1181" t="s">
        <v>1398</v>
      </c>
      <c r="D23" s="913" t="s">
        <v>1275</v>
      </c>
      <c r="F23" s="1182"/>
      <c r="G23" s="1179" t="str">
        <f>IF(AND(ISBLANK(F23),C23="x",$N$8&gt;0),"Attenzione: domanda a risposta obbligatoria",IF(ISBLANK(F23),"",IF(ISNUMBER(F23),IF(F23-INT(F23)=0,"","  Errore ! Inserire un numero intero senza decimali"),"  Errore ! Inserire un numero intero senza decimali")))</f>
        <v/>
      </c>
      <c r="K23" s="924" t="str">
        <f>LEFT(A23,3)</f>
        <v>LEG</v>
      </c>
      <c r="L23" s="924" t="str">
        <f>RIGHT(A23,3)</f>
        <v>428</v>
      </c>
      <c r="M23" s="924" t="str">
        <f>B23</f>
        <v>INT</v>
      </c>
      <c r="N23" s="924" t="str">
        <f>IF(ISNUMBER(F23),ROUND(F23,0),"")</f>
        <v/>
      </c>
    </row>
    <row r="24" spans="1:14" s="856" customFormat="1" ht="4.3499999999999996" customHeight="1" x14ac:dyDescent="0.2">
      <c r="A24" s="868"/>
      <c r="B24" s="868"/>
      <c r="C24" s="1176"/>
      <c r="D24" s="868"/>
      <c r="E24" s="857"/>
      <c r="F24" s="858"/>
      <c r="G24" s="926"/>
    </row>
    <row r="25" spans="1:14" s="856" customFormat="1" ht="30" customHeight="1" x14ac:dyDescent="0.2">
      <c r="A25" s="911" t="s">
        <v>1276</v>
      </c>
      <c r="B25" s="912" t="s">
        <v>1004</v>
      </c>
      <c r="C25" s="1176"/>
      <c r="D25" s="913" t="s">
        <v>1277</v>
      </c>
      <c r="E25" s="923"/>
      <c r="F25" s="1183"/>
      <c r="G25" s="1179" t="str">
        <f>IF(AND(ISBLANK(F25),C25="x",$N$8&gt;0),"Attenzione: domanda a risposta obbligatoria",IF(ISBLANK(F25),"",IF(ISNUMBER(F25),IF(F25-INT(F25)=0,"","  Errore ! Inserire un numero intero senza decimali"),"  Errore ! Inserire un numero intero senza decimali")))</f>
        <v/>
      </c>
      <c r="K25" s="862" t="str">
        <f>LEFT(A25,3)</f>
        <v>LEG</v>
      </c>
      <c r="L25" s="862" t="str">
        <f>RIGHT(A25,3)</f>
        <v>425</v>
      </c>
      <c r="M25" s="862" t="str">
        <f>B25</f>
        <v>INT</v>
      </c>
      <c r="N25" s="862" t="str">
        <f>IF(ISNUMBER(F25),ROUND(F25,0),"")</f>
        <v/>
      </c>
    </row>
    <row r="26" spans="1:14" s="856" customFormat="1" ht="4.3499999999999996" customHeight="1" x14ac:dyDescent="0.2">
      <c r="A26" s="857"/>
      <c r="B26" s="857"/>
      <c r="C26" s="1176"/>
      <c r="D26" s="868"/>
      <c r="E26" s="857"/>
      <c r="F26" s="858"/>
      <c r="G26" s="885"/>
    </row>
    <row r="27" spans="1:14" s="856" customFormat="1" ht="30" customHeight="1" x14ac:dyDescent="0.2">
      <c r="A27" s="911" t="s">
        <v>1171</v>
      </c>
      <c r="B27" s="912" t="s">
        <v>1004</v>
      </c>
      <c r="C27" s="1176"/>
      <c r="D27" s="1184" t="s">
        <v>1399</v>
      </c>
      <c r="E27" s="923"/>
      <c r="F27" s="1183"/>
      <c r="G27" s="1179" t="str">
        <f>IF(AND(ISBLANK(F27),C27="x",$N$8&gt;0),"Attenzione: domanda a risposta obbligatoria",IF(ISBLANK(F27),"",IF(ISNUMBER(F27),IF(F27-INT(F27)=0,"","  Errore ! Inserire un numero intero senza decimali"),"  Errore ! Inserire un numero intero senza decimali")))</f>
        <v/>
      </c>
      <c r="K27" s="862" t="str">
        <f>LEFT(A27,3)</f>
        <v>LEG</v>
      </c>
      <c r="L27" s="862" t="str">
        <f>RIGHT(A27,3)</f>
        <v>398</v>
      </c>
      <c r="M27" s="862" t="str">
        <f>B27</f>
        <v>INT</v>
      </c>
      <c r="N27" s="862" t="str">
        <f>IF(ISNUMBER(F27),ROUND(F27,0),"")</f>
        <v/>
      </c>
    </row>
    <row r="28" spans="1:14" s="856" customFormat="1" ht="4.3499999999999996" customHeight="1" x14ac:dyDescent="0.2">
      <c r="A28" s="859"/>
      <c r="B28" s="859"/>
      <c r="C28" s="1176"/>
      <c r="D28" s="868"/>
      <c r="E28" s="857"/>
      <c r="F28" s="858"/>
      <c r="G28" s="926"/>
    </row>
    <row r="29" spans="1:14" s="856" customFormat="1" ht="30" customHeight="1" x14ac:dyDescent="0.2">
      <c r="A29" s="859" t="s">
        <v>1007</v>
      </c>
      <c r="B29" s="860" t="s">
        <v>1004</v>
      </c>
      <c r="C29" s="1176"/>
      <c r="D29" s="867" t="s">
        <v>1096</v>
      </c>
      <c r="F29" s="865"/>
      <c r="G29" s="1179" t="str">
        <f>IF(AND(ISBLANK(F29),C29="x",$N$8&gt;0),"Attenzione: domanda a risposta obbligatoria",IF(ISBLANK(F29),"",IF(ISNUMBER(F29),IF(F29-INT(F29)=0,"","  Errore ! Inserire un numero intero senza decimali"),"  Errore ! Inserire un numero intero senza decimali")))</f>
        <v/>
      </c>
      <c r="K29" s="862" t="str">
        <f>LEFT(A29,3)</f>
        <v>LEG</v>
      </c>
      <c r="L29" s="862" t="str">
        <f>RIGHT(A29,3)</f>
        <v>290</v>
      </c>
      <c r="M29" s="862" t="str">
        <f>B29</f>
        <v>INT</v>
      </c>
      <c r="N29" s="862" t="str">
        <f>IF(ISNUMBER(F29),ROUND(F29,0),"")</f>
        <v/>
      </c>
    </row>
    <row r="30" spans="1:14" s="856" customFormat="1" ht="4.3499999999999996" customHeight="1" x14ac:dyDescent="0.2">
      <c r="A30" s="866"/>
      <c r="B30" s="866"/>
      <c r="C30" s="1176"/>
      <c r="D30" s="857"/>
      <c r="E30" s="857"/>
      <c r="F30" s="858"/>
      <c r="G30" s="863"/>
    </row>
    <row r="31" spans="1:14" s="856" customFormat="1" ht="30" customHeight="1" x14ac:dyDescent="0.2">
      <c r="A31" s="1172" t="s">
        <v>1008</v>
      </c>
      <c r="B31" s="1172"/>
      <c r="C31" s="1180"/>
      <c r="D31" s="1173" t="s">
        <v>1009</v>
      </c>
      <c r="E31" s="1174"/>
      <c r="F31" s="1175"/>
      <c r="G31" s="863"/>
    </row>
    <row r="32" spans="1:14" s="856" customFormat="1" ht="4.3499999999999996" customHeight="1" x14ac:dyDescent="0.2">
      <c r="A32" s="859"/>
      <c r="B32" s="859"/>
      <c r="C32" s="1176"/>
      <c r="D32" s="857"/>
      <c r="E32" s="857"/>
      <c r="F32" s="858"/>
      <c r="G32" s="863"/>
    </row>
    <row r="33" spans="1:14" s="856" customFormat="1" ht="30" customHeight="1" x14ac:dyDescent="0.2">
      <c r="A33" s="911" t="s">
        <v>1278</v>
      </c>
      <c r="B33" s="888" t="s">
        <v>1004</v>
      </c>
      <c r="C33" s="1176"/>
      <c r="D33" s="867" t="s">
        <v>2072</v>
      </c>
      <c r="F33" s="865"/>
      <c r="G33" s="1179" t="str">
        <f>IF(AND(ISBLANK(F33),C33="x",$N$8&gt;0),"Attenzione: domanda a risposta obbligatoria",IF(ISBLANK(F33),"",IF(ISNUMBER(F33),IF(F33-INT(F33)=0,"","  Errore ! Inserire un numero intero senza decimali"),"  Errore ! Inserire un numero intero senza decimali")))</f>
        <v/>
      </c>
      <c r="K33" s="862" t="str">
        <f>LEFT(A33,3)</f>
        <v>ORG</v>
      </c>
      <c r="L33" s="862" t="str">
        <f>RIGHT(A33,3)</f>
        <v>411</v>
      </c>
      <c r="M33" s="862" t="str">
        <f>B33</f>
        <v>INT</v>
      </c>
      <c r="N33" s="862" t="str">
        <f>IF(ISNUMBER(F33),ROUND(F33,0),"")</f>
        <v/>
      </c>
    </row>
    <row r="34" spans="1:14" s="856" customFormat="1" ht="4.3499999999999996" customHeight="1" x14ac:dyDescent="0.2">
      <c r="A34" s="870"/>
      <c r="B34" s="870"/>
      <c r="C34" s="1176"/>
      <c r="D34" s="868"/>
      <c r="E34" s="857"/>
      <c r="F34" s="858"/>
      <c r="G34" s="926"/>
    </row>
    <row r="35" spans="1:14" s="856" customFormat="1" ht="30" customHeight="1" x14ac:dyDescent="0.2">
      <c r="A35" s="869" t="s">
        <v>1011</v>
      </c>
      <c r="B35" s="888" t="s">
        <v>1004</v>
      </c>
      <c r="C35" s="1176"/>
      <c r="D35" s="867" t="s">
        <v>2073</v>
      </c>
      <c r="F35" s="865"/>
      <c r="G35" s="1179" t="str">
        <f>IF(AND(ISBLANK(F35),C35="x",$N$8&gt;0),"Attenzione: domanda a risposta obbligatoria",IF(ISBLANK(F35),"",IF(ISNUMBER(F35),IF(F35-INT(F35)=0,"","  Errore ! Inserire un numero intero senza decimali"),"  Errore ! Inserire un numero intero senza decimali")))</f>
        <v/>
      </c>
      <c r="K35" s="862" t="str">
        <f>LEFT(A35,3)</f>
        <v>ORG</v>
      </c>
      <c r="L35" s="862" t="str">
        <f>RIGHT(A35,3)</f>
        <v>166</v>
      </c>
      <c r="M35" s="862" t="str">
        <f>B35</f>
        <v>INT</v>
      </c>
      <c r="N35" s="862" t="str">
        <f>IF(ISNUMBER(F35),ROUND(F35,0),"")</f>
        <v/>
      </c>
    </row>
    <row r="36" spans="1:14" s="856" customFormat="1" ht="4.3499999999999996" customHeight="1" x14ac:dyDescent="0.2">
      <c r="A36" s="869"/>
      <c r="B36" s="869"/>
      <c r="C36" s="1176"/>
      <c r="D36" s="868"/>
      <c r="E36" s="857"/>
      <c r="F36" s="858"/>
      <c r="G36" s="926"/>
    </row>
    <row r="37" spans="1:14" s="856" customFormat="1" ht="30" customHeight="1" x14ac:dyDescent="0.2">
      <c r="A37" s="911" t="s">
        <v>1279</v>
      </c>
      <c r="B37" s="888" t="s">
        <v>1004</v>
      </c>
      <c r="C37" s="1176"/>
      <c r="D37" s="867" t="s">
        <v>2074</v>
      </c>
      <c r="F37" s="865"/>
      <c r="G37" s="1179" t="str">
        <f>IF(AND(ISBLANK(F37),C37="x",$N$8&gt;0),"Attenzione: domanda a risposta obbligatoria",IF(ISBLANK(F37),"",IF(ISNUMBER(F37),IF(F37-INT(F37)=0,"","  Errore ! Inserire un numero intero senza decimali"),"  Errore ! Inserire un numero intero senza decimali")))</f>
        <v/>
      </c>
      <c r="K37" s="862" t="str">
        <f>LEFT(A37,3)</f>
        <v>ORG</v>
      </c>
      <c r="L37" s="862" t="str">
        <f>RIGHT(A37,3)</f>
        <v>412</v>
      </c>
      <c r="M37" s="862" t="str">
        <f>B37</f>
        <v>INT</v>
      </c>
      <c r="N37" s="862" t="str">
        <f>IF(ISNUMBER(F37),ROUND(F37,0),"")</f>
        <v/>
      </c>
    </row>
    <row r="38" spans="1:14" s="856" customFormat="1" ht="4.3499999999999996" customHeight="1" x14ac:dyDescent="0.2">
      <c r="A38" s="870"/>
      <c r="B38" s="870"/>
      <c r="C38" s="1176"/>
      <c r="D38" s="868"/>
      <c r="E38" s="857"/>
      <c r="F38" s="858"/>
      <c r="G38" s="926"/>
    </row>
    <row r="39" spans="1:14" s="856" customFormat="1" ht="30" customHeight="1" x14ac:dyDescent="0.2">
      <c r="A39" s="869" t="s">
        <v>1280</v>
      </c>
      <c r="B39" s="888" t="s">
        <v>1004</v>
      </c>
      <c r="C39" s="1176"/>
      <c r="D39" s="867" t="s">
        <v>2075</v>
      </c>
      <c r="F39" s="865"/>
      <c r="G39" s="1179" t="str">
        <f>IF(AND(ISBLANK(F39),C39="x",$N$8&gt;0),"Attenzione: domanda a risposta obbligatoria",IF(ISBLANK(F39),"",IF(ISNUMBER(F39),IF(F39-INT(F39)=0,"","  Errore ! Inserire un numero intero senza decimali"),"  Errore ! Inserire un numero intero senza decimali")))</f>
        <v/>
      </c>
      <c r="K39" s="862" t="str">
        <f>LEFT(A39,3)</f>
        <v>ORG</v>
      </c>
      <c r="L39" s="862" t="str">
        <f>RIGHT(A39,3)</f>
        <v>413</v>
      </c>
      <c r="M39" s="862" t="str">
        <f>B39</f>
        <v>INT</v>
      </c>
      <c r="N39" s="862" t="str">
        <f>IF(ISNUMBER(F39),ROUND(F39,0),"")</f>
        <v/>
      </c>
    </row>
    <row r="40" spans="1:14" s="856" customFormat="1" ht="4.3499999999999996" customHeight="1" x14ac:dyDescent="0.2">
      <c r="A40" s="869"/>
      <c r="B40" s="869"/>
      <c r="C40" s="1176"/>
      <c r="D40" s="868"/>
      <c r="E40" s="857"/>
      <c r="F40" s="858"/>
      <c r="G40" s="926"/>
    </row>
    <row r="41" spans="1:14" s="856" customFormat="1" ht="30" customHeight="1" x14ac:dyDescent="0.2">
      <c r="A41" s="911" t="s">
        <v>1281</v>
      </c>
      <c r="B41" s="888" t="s">
        <v>1004</v>
      </c>
      <c r="C41" s="1176"/>
      <c r="D41" s="867" t="s">
        <v>2076</v>
      </c>
      <c r="F41" s="865"/>
      <c r="G41" s="1179" t="str">
        <f>IF(AND(ISBLANK(F41),C41="x",$N$8&gt;0),"Attenzione: domanda a risposta obbligatoria",IF(ISBLANK(F41),"",IF(ISNUMBER(F41),IF(F41-INT(F41)=0,"","  Errore ! Inserire un numero intero senza decimali"),"  Errore ! Inserire un numero intero senza decimali")))</f>
        <v/>
      </c>
      <c r="K41" s="862" t="str">
        <f>LEFT(A41,3)</f>
        <v>ORG</v>
      </c>
      <c r="L41" s="862" t="str">
        <f>RIGHT(A41,3)</f>
        <v>414</v>
      </c>
      <c r="M41" s="862" t="str">
        <f>B41</f>
        <v>INT</v>
      </c>
      <c r="N41" s="862" t="str">
        <f>IF(ISNUMBER(F41),ROUND(F41,0),"")</f>
        <v/>
      </c>
    </row>
    <row r="42" spans="1:14" s="856" customFormat="1" ht="4.3499999999999996" customHeight="1" x14ac:dyDescent="0.2">
      <c r="A42" s="870"/>
      <c r="B42" s="870"/>
      <c r="C42" s="1176"/>
      <c r="D42" s="868"/>
      <c r="E42" s="857"/>
      <c r="F42" s="858"/>
      <c r="G42" s="926"/>
    </row>
    <row r="43" spans="1:14" s="856" customFormat="1" ht="30" customHeight="1" x14ac:dyDescent="0.2">
      <c r="A43" s="911" t="s">
        <v>1282</v>
      </c>
      <c r="B43" s="888" t="s">
        <v>1004</v>
      </c>
      <c r="C43" s="1176"/>
      <c r="D43" s="867" t="s">
        <v>2077</v>
      </c>
      <c r="F43" s="865"/>
      <c r="G43" s="1179" t="str">
        <f>IF(AND(ISBLANK(F43),C43="x",$N$8&gt;0),"Attenzione: domanda a risposta obbligatoria",IF(ISBLANK(F43),"",IF(ISNUMBER(F43),IF(F43-INT(F43)=0,"","  Errore ! Inserire un numero intero senza decimali"),"  Errore ! Inserire un numero intero senza decimali")))</f>
        <v/>
      </c>
      <c r="K43" s="862" t="str">
        <f>LEFT(A43,3)</f>
        <v>ORG</v>
      </c>
      <c r="L43" s="862" t="str">
        <f>RIGHT(A43,3)</f>
        <v>415</v>
      </c>
      <c r="M43" s="862" t="str">
        <f>B43</f>
        <v>INT</v>
      </c>
      <c r="N43" s="862" t="str">
        <f>IF(ISNUMBER(F43),ROUND(F43,0),"")</f>
        <v/>
      </c>
    </row>
    <row r="44" spans="1:14" s="856" customFormat="1" ht="4.3499999999999996" customHeight="1" x14ac:dyDescent="0.2">
      <c r="A44" s="869"/>
      <c r="B44" s="869"/>
      <c r="C44" s="1176"/>
      <c r="D44" s="868"/>
      <c r="E44" s="857"/>
      <c r="F44" s="858"/>
      <c r="G44" s="926"/>
    </row>
    <row r="45" spans="1:14" s="856" customFormat="1" ht="30" customHeight="1" x14ac:dyDescent="0.2">
      <c r="A45" s="911" t="s">
        <v>1283</v>
      </c>
      <c r="B45" s="888" t="s">
        <v>1004</v>
      </c>
      <c r="C45" s="1176"/>
      <c r="D45" s="867" t="s">
        <v>2078</v>
      </c>
      <c r="F45" s="865"/>
      <c r="G45" s="1179" t="str">
        <f>IF(AND(ISBLANK(F45),C45="x",$N$8&gt;0),"Attenzione: domanda a risposta obbligatoria",IF(ISBLANK(F45),"",IF(ISNUMBER(F45),IF(F45-INT(F45)=0,"","  Errore ! Inserire un numero intero senza decimali"),"  Errore ! Inserire un numero intero senza decimali")))</f>
        <v/>
      </c>
      <c r="K45" s="862" t="str">
        <f>LEFT(A45,3)</f>
        <v>ORG</v>
      </c>
      <c r="L45" s="862" t="str">
        <f>RIGHT(A45,3)</f>
        <v>416</v>
      </c>
      <c r="M45" s="862" t="str">
        <f>B45</f>
        <v>INT</v>
      </c>
      <c r="N45" s="862" t="str">
        <f>IF(ISNUMBER(F45),ROUND(F45,0),"")</f>
        <v/>
      </c>
    </row>
    <row r="46" spans="1:14" s="856" customFormat="1" ht="4.3499999999999996" customHeight="1" x14ac:dyDescent="0.2">
      <c r="A46" s="870"/>
      <c r="B46" s="870"/>
      <c r="C46" s="1176"/>
      <c r="D46" s="868"/>
      <c r="E46" s="857"/>
      <c r="F46" s="858"/>
      <c r="G46" s="885"/>
    </row>
    <row r="47" spans="1:14" s="856" customFormat="1" ht="30" customHeight="1" x14ac:dyDescent="0.2">
      <c r="A47" s="911" t="s">
        <v>1284</v>
      </c>
      <c r="B47" s="888" t="s">
        <v>1004</v>
      </c>
      <c r="C47" s="1176"/>
      <c r="D47" s="867" t="s">
        <v>2079</v>
      </c>
      <c r="F47" s="865"/>
      <c r="G47" s="1179" t="str">
        <f>IF(AND(ISBLANK(F47),C47="x",$N$8&gt;0),"Attenzione: domanda a risposta obbligatoria",IF(ISBLANK(F47),"",IF(ISNUMBER(F47),IF(F47-INT(F47)=0,"","  Errore ! Inserire un numero intero senza decimali"),"  Errore ! Inserire un numero intero senza decimali")))</f>
        <v/>
      </c>
      <c r="K47" s="862" t="str">
        <f>LEFT(A47,3)</f>
        <v>ORG</v>
      </c>
      <c r="L47" s="862" t="str">
        <f>RIGHT(A47,3)</f>
        <v>417</v>
      </c>
      <c r="M47" s="862" t="str">
        <f>B47</f>
        <v>INT</v>
      </c>
      <c r="N47" s="862" t="str">
        <f>IF(ISNUMBER(F47),ROUND(F47,0),"")</f>
        <v/>
      </c>
    </row>
    <row r="48" spans="1:14" s="856" customFormat="1" ht="4.3499999999999996" customHeight="1" x14ac:dyDescent="0.2">
      <c r="A48" s="869"/>
      <c r="B48" s="869"/>
      <c r="C48" s="1176"/>
      <c r="D48" s="868"/>
      <c r="E48" s="857"/>
      <c r="F48" s="858"/>
      <c r="G48" s="863"/>
    </row>
    <row r="49" spans="1:14" s="856" customFormat="1" ht="30" customHeight="1" x14ac:dyDescent="0.2">
      <c r="A49" s="911" t="s">
        <v>2080</v>
      </c>
      <c r="B49" s="888" t="s">
        <v>1004</v>
      </c>
      <c r="C49" s="1176"/>
      <c r="D49" s="867" t="s">
        <v>2081</v>
      </c>
      <c r="F49" s="865"/>
      <c r="G49" s="1179" t="str">
        <f>IF(AND(ISBLANK(F49),C49="x",$N$8&gt;0),"Attenzione: domanda a risposta obbligatoria",IF(ISBLANK(F49),"",IF(ISNUMBER(F49),IF(F49-INT(F49)=0,"","  Errore ! Inserire un numero intero senza decimali"),"  Errore ! Inserire un numero intero senza decimali")))</f>
        <v/>
      </c>
      <c r="K49" s="862" t="str">
        <f>LEFT(A49,3)</f>
        <v>ORG</v>
      </c>
      <c r="L49" s="862" t="str">
        <f>RIGHT(A49,3)</f>
        <v>523</v>
      </c>
      <c r="M49" s="862" t="str">
        <f>B49</f>
        <v>INT</v>
      </c>
      <c r="N49" s="862" t="str">
        <f>IF(ISNUMBER(F49),ROUND(F49,0),"")</f>
        <v/>
      </c>
    </row>
    <row r="50" spans="1:14" s="856" customFormat="1" ht="4.3499999999999996" customHeight="1" x14ac:dyDescent="0.2">
      <c r="A50" s="870"/>
      <c r="B50" s="870"/>
      <c r="C50" s="1176"/>
      <c r="D50" s="868"/>
      <c r="E50" s="857"/>
      <c r="F50" s="858"/>
      <c r="G50" s="926"/>
    </row>
    <row r="51" spans="1:14" s="856" customFormat="1" ht="30" customHeight="1" x14ac:dyDescent="0.2">
      <c r="A51" s="911" t="s">
        <v>2082</v>
      </c>
      <c r="B51" s="888" t="s">
        <v>1004</v>
      </c>
      <c r="C51" s="1176"/>
      <c r="D51" s="867" t="s">
        <v>2083</v>
      </c>
      <c r="F51" s="865"/>
      <c r="G51" s="1179" t="str">
        <f>IF(AND(ISBLANK(F51),C51="x",$N$8&gt;0),"Attenzione: domanda a risposta obbligatoria",IF(ISBLANK(F51),"",IF(ISNUMBER(F51),IF(F51-INT(F51)=0,"","  Errore ! Inserire un numero intero senza decimali"),"  Errore ! Inserire un numero intero senza decimali")))</f>
        <v/>
      </c>
      <c r="K51" s="862" t="str">
        <f>LEFT(A51,3)</f>
        <v>ORG</v>
      </c>
      <c r="L51" s="862" t="str">
        <f>RIGHT(A51,3)</f>
        <v>524</v>
      </c>
      <c r="M51" s="862" t="str">
        <f>B51</f>
        <v>INT</v>
      </c>
      <c r="N51" s="862" t="str">
        <f>IF(ISNUMBER(F51),ROUND(F51,0),"")</f>
        <v/>
      </c>
    </row>
    <row r="52" spans="1:14" s="856" customFormat="1" ht="4.3499999999999996" customHeight="1" x14ac:dyDescent="0.2">
      <c r="A52" s="869"/>
      <c r="B52" s="869"/>
      <c r="C52" s="1176"/>
      <c r="D52" s="868"/>
      <c r="E52" s="857"/>
      <c r="F52" s="858"/>
      <c r="G52" s="926"/>
    </row>
    <row r="53" spans="1:14" s="856" customFormat="1" ht="30" customHeight="1" x14ac:dyDescent="0.2">
      <c r="A53" s="911" t="s">
        <v>1285</v>
      </c>
      <c r="B53" s="888" t="s">
        <v>1004</v>
      </c>
      <c r="C53" s="1176"/>
      <c r="D53" s="867" t="s">
        <v>2084</v>
      </c>
      <c r="F53" s="865"/>
      <c r="G53" s="1179" t="str">
        <f>IF(AND(ISBLANK(F53),C53="x",$N$8&gt;0),"Attenzione: domanda a risposta obbligatoria",IF(ISBLANK(F53),"",IF(ISNUMBER(F53),IF(F53-INT(F53)=0,"","  Errore ! Inserire un numero intero senza decimali"),"  Errore ! Inserire un numero intero senza decimali")))</f>
        <v/>
      </c>
      <c r="K53" s="862" t="str">
        <f>LEFT(A53,3)</f>
        <v>ORG</v>
      </c>
      <c r="L53" s="862" t="str">
        <f>RIGHT(A53,3)</f>
        <v>420</v>
      </c>
      <c r="M53" s="862" t="str">
        <f>B53</f>
        <v>INT</v>
      </c>
      <c r="N53" s="862" t="str">
        <f>IF(ISNUMBER(F53),ROUND(F53,0),"")</f>
        <v/>
      </c>
    </row>
    <row r="54" spans="1:14" s="856" customFormat="1" ht="4.3499999999999996" customHeight="1" x14ac:dyDescent="0.2">
      <c r="A54" s="870"/>
      <c r="B54" s="870"/>
      <c r="C54" s="1176"/>
      <c r="D54" s="868"/>
      <c r="E54" s="857"/>
      <c r="F54" s="858"/>
      <c r="G54" s="926"/>
    </row>
    <row r="55" spans="1:14" s="856" customFormat="1" ht="30" customHeight="1" x14ac:dyDescent="0.2">
      <c r="A55" s="911" t="s">
        <v>1286</v>
      </c>
      <c r="B55" s="888" t="s">
        <v>1004</v>
      </c>
      <c r="C55" s="1176"/>
      <c r="D55" s="867" t="s">
        <v>2085</v>
      </c>
      <c r="F55" s="865"/>
      <c r="G55" s="1179" t="str">
        <f>IF(AND(ISBLANK(F55),C55="x",$N$8&gt;0),"Attenzione: domanda a risposta obbligatoria",IF(ISBLANK(F55),"",IF(ISNUMBER(F55),IF(F55-INT(F55)=0,"","  Errore ! Inserire un numero intero senza decimali"),"  Errore ! Inserire un numero intero senza decimali")))</f>
        <v/>
      </c>
      <c r="K55" s="862" t="str">
        <f>LEFT(A55,3)</f>
        <v>ORG</v>
      </c>
      <c r="L55" s="862" t="str">
        <f>RIGHT(A55,3)</f>
        <v>421</v>
      </c>
      <c r="M55" s="862" t="str">
        <f>B55</f>
        <v>INT</v>
      </c>
      <c r="N55" s="862" t="str">
        <f>IF(ISNUMBER(F55),ROUND(F55,0),"")</f>
        <v/>
      </c>
    </row>
    <row r="56" spans="1:14" s="856" customFormat="1" ht="4.3499999999999996" customHeight="1" x14ac:dyDescent="0.2">
      <c r="A56" s="869"/>
      <c r="B56" s="869"/>
      <c r="C56" s="1176"/>
      <c r="D56" s="868"/>
      <c r="E56" s="857"/>
      <c r="F56" s="858"/>
      <c r="G56" s="926"/>
    </row>
    <row r="57" spans="1:14" s="856" customFormat="1" ht="30" customHeight="1" x14ac:dyDescent="0.2">
      <c r="A57" s="911" t="s">
        <v>1287</v>
      </c>
      <c r="B57" s="888" t="s">
        <v>1004</v>
      </c>
      <c r="C57" s="1176"/>
      <c r="D57" s="867" t="s">
        <v>2086</v>
      </c>
      <c r="F57" s="865"/>
      <c r="G57" s="1179" t="str">
        <f>IF(AND(ISBLANK(F57),C57="x",$N$8&gt;0),"Attenzione: domanda a risposta obbligatoria",IF(ISBLANK(F57),"",IF(ISNUMBER(F57),IF(F57-INT(F57)=0,"","  Errore ! Inserire un numero intero senza decimali"),"  Errore ! Inserire un numero intero senza decimali")))</f>
        <v/>
      </c>
      <c r="K57" s="862" t="str">
        <f>LEFT(A57,3)</f>
        <v>ORG</v>
      </c>
      <c r="L57" s="862" t="str">
        <f>RIGHT(A57,3)</f>
        <v>422</v>
      </c>
      <c r="M57" s="862" t="str">
        <f>B57</f>
        <v>INT</v>
      </c>
      <c r="N57" s="862" t="str">
        <f>IF(ISNUMBER(F57),ROUND(F57,0),"")</f>
        <v/>
      </c>
    </row>
    <row r="58" spans="1:14" s="856" customFormat="1" ht="4.3499999999999996" customHeight="1" x14ac:dyDescent="0.2">
      <c r="A58" s="870"/>
      <c r="B58" s="870"/>
      <c r="C58" s="1176"/>
      <c r="D58" s="868"/>
      <c r="E58" s="857"/>
      <c r="F58" s="858"/>
      <c r="G58" s="926"/>
    </row>
    <row r="59" spans="1:14" s="856" customFormat="1" ht="30" customHeight="1" x14ac:dyDescent="0.2">
      <c r="A59" s="911" t="s">
        <v>1288</v>
      </c>
      <c r="B59" s="888" t="s">
        <v>1004</v>
      </c>
      <c r="C59" s="1176"/>
      <c r="D59" s="867" t="s">
        <v>2087</v>
      </c>
      <c r="F59" s="865"/>
      <c r="G59" s="1179" t="str">
        <f>IF(AND(ISBLANK(F59),C59="x",$N$8&gt;0),"Attenzione: domanda a risposta obbligatoria",IF(ISBLANK(F59),"",IF(ISNUMBER(F59),IF(F59-INT(F59)=0,"","  Errore ! Inserire un numero intero senza decimali"),"  Errore ! Inserire un numero intero senza decimali")))</f>
        <v/>
      </c>
      <c r="K59" s="862" t="str">
        <f>LEFT(A59,3)</f>
        <v>ORG</v>
      </c>
      <c r="L59" s="862" t="str">
        <f>RIGHT(A59,3)</f>
        <v>423</v>
      </c>
      <c r="M59" s="862" t="str">
        <f>B59</f>
        <v>INT</v>
      </c>
      <c r="N59" s="862" t="str">
        <f>IF(ISNUMBER(F59),ROUND(F59,0),"")</f>
        <v/>
      </c>
    </row>
    <row r="60" spans="1:14" s="856" customFormat="1" ht="4.3499999999999996" customHeight="1" x14ac:dyDescent="0.2">
      <c r="A60" s="869"/>
      <c r="B60" s="869"/>
      <c r="C60" s="1176"/>
      <c r="D60" s="868"/>
      <c r="E60" s="857"/>
      <c r="F60" s="858"/>
      <c r="G60" s="926"/>
    </row>
    <row r="61" spans="1:14" s="856" customFormat="1" ht="30" customHeight="1" x14ac:dyDescent="0.2">
      <c r="A61" s="911" t="s">
        <v>2088</v>
      </c>
      <c r="B61" s="888" t="s">
        <v>1004</v>
      </c>
      <c r="C61" s="1176"/>
      <c r="D61" s="867" t="s">
        <v>2089</v>
      </c>
      <c r="F61" s="865"/>
      <c r="G61" s="1179" t="str">
        <f>IF(AND(ISBLANK(F61),C61="x",$N$8&gt;0),"Attenzione: domanda a risposta obbligatoria",IF(ISBLANK(F61),"",IF(ISNUMBER(F61),IF(F61-INT(F61)=0,"","  Errore ! Inserire un numero intero senza decimali"),"  Errore ! Inserire un numero intero senza decimali")))</f>
        <v/>
      </c>
      <c r="K61" s="862" t="str">
        <f>LEFT(A61,3)</f>
        <v>ORG</v>
      </c>
      <c r="L61" s="862" t="str">
        <f>RIGHT(A61,3)</f>
        <v>525</v>
      </c>
      <c r="M61" s="862" t="str">
        <f>B61</f>
        <v>INT</v>
      </c>
      <c r="N61" s="862" t="str">
        <f>IF(ISNUMBER(F61),ROUND(F61,0),"")</f>
        <v/>
      </c>
    </row>
    <row r="62" spans="1:14" s="856" customFormat="1" ht="4.3499999999999996" customHeight="1" x14ac:dyDescent="0.2">
      <c r="A62" s="870"/>
      <c r="B62" s="870"/>
      <c r="C62" s="1176"/>
      <c r="D62" s="868"/>
      <c r="E62" s="857"/>
      <c r="F62" s="858"/>
      <c r="G62" s="885"/>
    </row>
    <row r="63" spans="1:14" s="856" customFormat="1" ht="30" customHeight="1" x14ac:dyDescent="0.2">
      <c r="A63" s="911" t="s">
        <v>2090</v>
      </c>
      <c r="B63" s="888" t="s">
        <v>1004</v>
      </c>
      <c r="C63" s="1176"/>
      <c r="D63" s="867" t="s">
        <v>2091</v>
      </c>
      <c r="F63" s="865"/>
      <c r="G63" s="1179" t="str">
        <f>IF(AND(ISBLANK(F63),C63="x",$N$8&gt;0),"Attenzione: domanda a risposta obbligatoria",IF(ISBLANK(F63),"",IF(ISNUMBER(F63),IF(F63-INT(F63)=0,"","  Errore ! Inserire un numero intero senza decimali"),"  Errore ! Inserire un numero intero senza decimali")))</f>
        <v/>
      </c>
      <c r="K63" s="862" t="str">
        <f>LEFT(A63,3)</f>
        <v>ORG</v>
      </c>
      <c r="L63" s="862" t="str">
        <f>RIGHT(A63,3)</f>
        <v>526</v>
      </c>
      <c r="M63" s="862" t="str">
        <f>B63</f>
        <v>INT</v>
      </c>
      <c r="N63" s="862" t="str">
        <f>IF(ISNUMBER(F63),ROUND(F63,0),"")</f>
        <v/>
      </c>
    </row>
    <row r="64" spans="1:14" s="856" customFormat="1" ht="4.3499999999999996" customHeight="1" x14ac:dyDescent="0.2">
      <c r="A64" s="869"/>
      <c r="B64" s="869"/>
      <c r="C64" s="1176"/>
      <c r="D64" s="868"/>
      <c r="E64" s="857"/>
      <c r="F64" s="858"/>
      <c r="G64" s="863"/>
    </row>
    <row r="65" spans="1:14" s="856" customFormat="1" ht="30" customHeight="1" x14ac:dyDescent="0.2">
      <c r="A65" s="869" t="s">
        <v>1016</v>
      </c>
      <c r="B65" s="860" t="s">
        <v>1004</v>
      </c>
      <c r="C65" s="1176"/>
      <c r="D65" s="855" t="s">
        <v>1017</v>
      </c>
      <c r="F65" s="865"/>
      <c r="G65" s="1179" t="str">
        <f>IF(AND(ISBLANK(F65),C65="x",$N$8&gt;0),"Attenzione: domanda a risposta obbligatoria",IF(ISBLANK(F65),"",IF(ISNUMBER(F65),IF(F65-INT(F65)=0,"","  Errore ! Inserire un numero intero senza decimali"),"  Errore ! Inserire un numero intero senza decimali")))</f>
        <v/>
      </c>
      <c r="K65" s="862" t="str">
        <f>LEFT(A65,3)</f>
        <v>ORG</v>
      </c>
      <c r="L65" s="862" t="str">
        <f>RIGHT(A65,3)</f>
        <v>271</v>
      </c>
      <c r="M65" s="862" t="str">
        <f>B65</f>
        <v>INT</v>
      </c>
      <c r="N65" s="862" t="str">
        <f>IF(ISNUMBER(F65),ROUND(F65,0),"")</f>
        <v/>
      </c>
    </row>
    <row r="66" spans="1:14" s="856" customFormat="1" ht="4.3499999999999996" customHeight="1" x14ac:dyDescent="0.2">
      <c r="A66" s="869"/>
      <c r="B66" s="869"/>
      <c r="C66" s="1176"/>
      <c r="D66" s="871"/>
      <c r="E66" s="857"/>
      <c r="F66" s="858"/>
      <c r="G66" s="885"/>
    </row>
    <row r="67" spans="1:14" s="856" customFormat="1" ht="30" customHeight="1" x14ac:dyDescent="0.2">
      <c r="A67" s="869" t="s">
        <v>1018</v>
      </c>
      <c r="B67" s="860" t="s">
        <v>1004</v>
      </c>
      <c r="C67" s="1176"/>
      <c r="D67" s="855" t="s">
        <v>1097</v>
      </c>
      <c r="F67" s="865"/>
      <c r="G67" s="1179" t="str">
        <f>IF(AND(ISBLANK(F67),C67="x",$N$8&gt;0),"Attenzione: domanda a risposta obbligatoria",IF(ISBLANK(F67),"",IF(ISNUMBER(F67),IF(F67-INT(F67)=0,"","  Errore ! Inserire un numero intero senza decimali"),"  Errore ! Inserire un numero intero senza decimali")))</f>
        <v/>
      </c>
      <c r="K67" s="862" t="str">
        <f>LEFT(A67,3)</f>
        <v>ORG</v>
      </c>
      <c r="L67" s="862" t="str">
        <f>RIGHT(A67,3)</f>
        <v>272</v>
      </c>
      <c r="M67" s="862" t="str">
        <f>B67</f>
        <v>INT</v>
      </c>
      <c r="N67" s="862" t="str">
        <f>IF(ISNUMBER(F67),ROUND(F67,0),"")</f>
        <v/>
      </c>
    </row>
    <row r="68" spans="1:14" s="856" customFormat="1" ht="4.3499999999999996" customHeight="1" x14ac:dyDescent="0.2">
      <c r="A68" s="859"/>
      <c r="B68" s="859"/>
      <c r="C68" s="1176"/>
      <c r="D68" s="868"/>
      <c r="E68" s="857"/>
      <c r="F68" s="858"/>
      <c r="G68" s="863"/>
    </row>
    <row r="69" spans="1:14" s="856" customFormat="1" ht="30" customHeight="1" x14ac:dyDescent="0.2">
      <c r="A69" s="1172" t="s">
        <v>1019</v>
      </c>
      <c r="B69" s="1172"/>
      <c r="C69" s="1180"/>
      <c r="D69" s="1173" t="s">
        <v>1089</v>
      </c>
      <c r="E69" s="1174"/>
      <c r="F69" s="1175"/>
      <c r="G69" s="863"/>
    </row>
    <row r="70" spans="1:14" s="856" customFormat="1" ht="4.3499999999999996" customHeight="1" x14ac:dyDescent="0.2">
      <c r="A70" s="857"/>
      <c r="B70" s="857"/>
      <c r="C70" s="1176"/>
      <c r="D70" s="857"/>
      <c r="E70" s="857"/>
      <c r="F70" s="858"/>
      <c r="G70" s="863"/>
    </row>
    <row r="71" spans="1:14" s="872" customFormat="1" ht="30" customHeight="1" x14ac:dyDescent="0.2">
      <c r="A71" s="859" t="s">
        <v>1020</v>
      </c>
      <c r="B71" s="860" t="s">
        <v>1004</v>
      </c>
      <c r="C71" s="1176"/>
      <c r="D71" s="867" t="s">
        <v>1098</v>
      </c>
      <c r="F71" s="865"/>
      <c r="G71" s="1179" t="str">
        <f>IF(AND(ISBLANK(F71),C71="x",$N$8&gt;0),"Attenzione: domanda a risposta obbligatoria",IF(ISBLANK(F71),"",IF(ISNUMBER(F71),IF(F71-INT(F71)=0,"","  Errore ! Inserire un numero intero senza decimali"),"  Errore ! Inserire un numero intero senza decimali")))</f>
        <v/>
      </c>
      <c r="H71" s="856"/>
      <c r="I71" s="856"/>
      <c r="J71" s="856"/>
      <c r="K71" s="862" t="str">
        <f>LEFT(A71,3)</f>
        <v>PRD</v>
      </c>
      <c r="L71" s="862" t="str">
        <f>RIGHT(A71,3)</f>
        <v>137</v>
      </c>
      <c r="M71" s="862" t="str">
        <f>B71</f>
        <v>INT</v>
      </c>
      <c r="N71" s="862" t="str">
        <f>IF(ISNUMBER(F71),ROUND(F71,0),"")</f>
        <v/>
      </c>
    </row>
    <row r="72" spans="1:14" s="872" customFormat="1" ht="4.3499999999999996" customHeight="1" x14ac:dyDescent="0.2">
      <c r="A72" s="859"/>
      <c r="B72" s="859"/>
      <c r="C72" s="1176"/>
      <c r="D72" s="868"/>
      <c r="E72" s="868"/>
      <c r="F72" s="873"/>
      <c r="G72" s="885"/>
    </row>
    <row r="73" spans="1:14" s="872" customFormat="1" ht="30" customHeight="1" x14ac:dyDescent="0.2">
      <c r="A73" s="869" t="s">
        <v>1021</v>
      </c>
      <c r="B73" s="888" t="s">
        <v>1004</v>
      </c>
      <c r="C73" s="1691"/>
      <c r="D73" s="867" t="s">
        <v>1099</v>
      </c>
      <c r="F73" s="865"/>
      <c r="G73" s="1179" t="str">
        <f>IF(AND(ISBLANK(F73),C73="x",$N$8&gt;0),"Attenzione: domanda a risposta obbligatoria",IF(ISBLANK(F73),"",IF(ISNUMBER(F73),IF(F73-INT(F73)=0,"","  Errore ! Inserire un numero intero senza decimali"),"  Errore ! Inserire un numero intero senza decimali")))</f>
        <v/>
      </c>
      <c r="H73" s="856"/>
      <c r="I73" s="856"/>
      <c r="J73" s="856"/>
      <c r="K73" s="862" t="str">
        <f>LEFT(A73,3)</f>
        <v>PRD</v>
      </c>
      <c r="L73" s="862" t="str">
        <f>RIGHT(A73,3)</f>
        <v>115</v>
      </c>
      <c r="M73" s="862" t="str">
        <f>B73</f>
        <v>INT</v>
      </c>
      <c r="N73" s="862" t="str">
        <f>IF(ISNUMBER(F73),ROUND(F73,0),"")</f>
        <v/>
      </c>
    </row>
    <row r="74" spans="1:14" s="872" customFormat="1" ht="4.3499999999999996" customHeight="1" x14ac:dyDescent="0.2">
      <c r="A74" s="869"/>
      <c r="B74" s="869"/>
      <c r="C74" s="1691"/>
      <c r="D74" s="868"/>
      <c r="E74" s="868"/>
      <c r="F74" s="873"/>
      <c r="G74" s="874"/>
    </row>
    <row r="75" spans="1:14" s="914" customFormat="1" ht="30" customHeight="1" x14ac:dyDescent="0.2">
      <c r="A75" s="911" t="s">
        <v>1888</v>
      </c>
      <c r="B75" s="912" t="s">
        <v>1001</v>
      </c>
      <c r="C75" s="923"/>
      <c r="D75" s="913" t="s">
        <v>1889</v>
      </c>
      <c r="F75" s="1316"/>
      <c r="G75" s="1179" t="str">
        <f>IF(AND(ISBLANK(F75),C75="x",$N$8&gt;0),"Attenzione: domanda a risposta obbligatoria",IF(ISBLANK(F75),"",IF(AND(LEN(F75)=1,OR(UPPER(F75)="N",UPPER(F75)="S")),"",IF(ISBLANK(F75),"","  Errore ! Inserire S o N"))))</f>
        <v/>
      </c>
      <c r="K75" s="924" t="str">
        <f>LEFT(A75,3)</f>
        <v>PRD</v>
      </c>
      <c r="L75" s="924" t="str">
        <f>RIGHT(A75,3)</f>
        <v>480</v>
      </c>
      <c r="M75" s="924" t="str">
        <f>B75</f>
        <v>FLAG</v>
      </c>
      <c r="N75" s="862" t="str">
        <f>IF(AND(LEN(F75)=1,OR(UPPER(F75)="N",UPPER(F75)="S")),UPPER(F75),"")</f>
        <v/>
      </c>
    </row>
    <row r="76" spans="1:14" s="914" customFormat="1" ht="4.3499999999999996" customHeight="1" x14ac:dyDescent="0.2">
      <c r="A76" s="911"/>
      <c r="B76" s="911"/>
      <c r="C76" s="923"/>
      <c r="D76" s="1178"/>
      <c r="E76" s="917"/>
      <c r="F76" s="918"/>
      <c r="G76" s="926"/>
    </row>
    <row r="77" spans="1:14" s="914" customFormat="1" ht="30" customHeight="1" x14ac:dyDescent="0.2">
      <c r="A77" s="911" t="s">
        <v>1890</v>
      </c>
      <c r="B77" s="912" t="s">
        <v>1004</v>
      </c>
      <c r="C77" s="923"/>
      <c r="D77" s="913" t="s">
        <v>1891</v>
      </c>
      <c r="F77" s="1182"/>
      <c r="G77" s="1179" t="str">
        <f>IF(AND(ISBLANK(F77),C77="x",$N$8&gt;0),"Attenzione: domanda a risposta obbligatoria",IF(ISBLANK(F77),"",IF(ISNUMBER(F77),IF(F77-INT(F77)=0,"","  Errore ! Inserire un numero intero senza decimali"),"  Errore ! Inserire un numero intero senza decimali")))</f>
        <v/>
      </c>
      <c r="K77" s="924" t="str">
        <f>LEFT(A77,3)</f>
        <v>PRD</v>
      </c>
      <c r="L77" s="924" t="str">
        <f>RIGHT(A77,3)</f>
        <v>481</v>
      </c>
      <c r="M77" s="924" t="str">
        <f>B77</f>
        <v>INT</v>
      </c>
      <c r="N77" s="924" t="str">
        <f>IF(ISNUMBER(F77),ROUND(F77,0),"")</f>
        <v/>
      </c>
    </row>
    <row r="78" spans="1:14" s="914" customFormat="1" ht="4.3499999999999996" customHeight="1" x14ac:dyDescent="0.2">
      <c r="A78" s="911"/>
      <c r="B78" s="911"/>
      <c r="C78" s="923"/>
      <c r="D78" s="1178"/>
      <c r="E78" s="917"/>
      <c r="F78" s="918"/>
      <c r="G78" s="926"/>
    </row>
    <row r="79" spans="1:14" s="914" customFormat="1" ht="30" customHeight="1" x14ac:dyDescent="0.2">
      <c r="A79" s="911" t="s">
        <v>1892</v>
      </c>
      <c r="B79" s="912" t="s">
        <v>1004</v>
      </c>
      <c r="C79" s="923"/>
      <c r="D79" s="913" t="s">
        <v>1893</v>
      </c>
      <c r="F79" s="1182"/>
      <c r="G79" s="1179" t="str">
        <f>IF(AND(ISBLANK(F79),C79="x",$N$8&gt;0),"Attenzione: domanda a risposta obbligatoria",IF(ISBLANK(F79),"",IF(ISNUMBER(F79),IF(F79-INT(F79)=0,"","  Errore ! Inserire un numero intero senza decimali"),"  Errore ! Inserire un numero intero senza decimali")))</f>
        <v/>
      </c>
      <c r="K79" s="924" t="str">
        <f>LEFT(A79,3)</f>
        <v>PRD</v>
      </c>
      <c r="L79" s="924" t="str">
        <f>RIGHT(A79,3)</f>
        <v>482</v>
      </c>
      <c r="M79" s="924" t="str">
        <f>B79</f>
        <v>INT</v>
      </c>
      <c r="N79" s="924" t="str">
        <f>IF(ISNUMBER(F79),ROUND(F79,0),"")</f>
        <v/>
      </c>
    </row>
    <row r="80" spans="1:14" s="1834" customFormat="1" ht="4.3499999999999996" customHeight="1" x14ac:dyDescent="0.2">
      <c r="A80" s="1833"/>
      <c r="B80" s="1833"/>
      <c r="D80" s="1835"/>
      <c r="E80" s="1836"/>
      <c r="F80" s="1837"/>
      <c r="G80" s="1838"/>
    </row>
    <row r="81" spans="1:14" s="1319" customFormat="1" ht="30" customHeight="1" x14ac:dyDescent="0.2">
      <c r="A81" s="1324" t="s">
        <v>2092</v>
      </c>
      <c r="B81" s="1325" t="s">
        <v>1001</v>
      </c>
      <c r="C81" s="1326"/>
      <c r="D81" s="1327" t="s">
        <v>2093</v>
      </c>
      <c r="F81" s="1328"/>
      <c r="G81" s="1839" t="str">
        <f>IF(AND(ISBLANK(F81),C81="x",$N$8&gt;0),"Attenzione: domanda a risposta obbligatoria",IF(ISBLANK(F81),"",IF(AND(LEN(F81)=1,OR(UPPER(F81)="N",UPPER(F81)="S")),"",IF(ISBLANK(F81),"","  Errore ! Inserire S o N"))))</f>
        <v/>
      </c>
      <c r="K81" s="1329" t="str">
        <f>LEFT(A81,3)</f>
        <v>PRD</v>
      </c>
      <c r="L81" s="1329" t="str">
        <f>RIGHT(A81,3)</f>
        <v>541</v>
      </c>
      <c r="M81" s="1329" t="str">
        <f>B81</f>
        <v>FLAG</v>
      </c>
      <c r="N81" s="1840" t="str">
        <f>IF(AND(LEN(F81)=1,OR(UPPER(F81)="N",UPPER(F81)="S")),UPPER(F81),"")</f>
        <v/>
      </c>
    </row>
    <row r="82" spans="1:14" s="1319" customFormat="1" ht="4.3499999999999996" customHeight="1" x14ac:dyDescent="0.2">
      <c r="A82" s="1324"/>
      <c r="B82" s="1324"/>
      <c r="C82" s="1326"/>
      <c r="D82" s="1841"/>
      <c r="E82" s="1321"/>
      <c r="F82" s="1322"/>
      <c r="G82" s="1323"/>
    </row>
    <row r="83" spans="1:14" s="1319" customFormat="1" ht="30" customHeight="1" x14ac:dyDescent="0.2">
      <c r="A83" s="1324" t="s">
        <v>2094</v>
      </c>
      <c r="B83" s="1325" t="s">
        <v>1001</v>
      </c>
      <c r="C83" s="1326"/>
      <c r="D83" s="1327" t="s">
        <v>2095</v>
      </c>
      <c r="F83" s="1328"/>
      <c r="G83" s="1839" t="str">
        <f>IF(AND(ISBLANK(F83),C83="x",$N$8&gt;0),"Attenzione: domanda a risposta obbligatoria",IF(ISBLANK(F83),"",IF(AND(LEN(F83)=1,OR(UPPER(F83)="N",UPPER(F83)="S")),"",IF(ISBLANK(F83),"","  Errore ! Inserire S o N"))))</f>
        <v/>
      </c>
      <c r="K83" s="1329" t="str">
        <f>LEFT(A83,3)</f>
        <v>PRD</v>
      </c>
      <c r="L83" s="1329" t="str">
        <f>RIGHT(A83,3)</f>
        <v>542</v>
      </c>
      <c r="M83" s="1329" t="str">
        <f>B83</f>
        <v>FLAG</v>
      </c>
      <c r="N83" s="1840" t="str">
        <f>IF(AND(LEN(F83)=1,OR(UPPER(F83)="N",UPPER(F83)="S")),UPPER(F83),"")</f>
        <v/>
      </c>
    </row>
    <row r="84" spans="1:14" s="1319" customFormat="1" ht="4.3499999999999996" customHeight="1" x14ac:dyDescent="0.2">
      <c r="A84" s="1324"/>
      <c r="B84" s="1324"/>
      <c r="C84" s="1326"/>
      <c r="D84" s="1842"/>
      <c r="E84" s="1321"/>
      <c r="F84" s="1322"/>
      <c r="G84" s="1323"/>
    </row>
    <row r="85" spans="1:14" s="1319" customFormat="1" ht="35.1" customHeight="1" x14ac:dyDescent="0.2">
      <c r="A85" s="1172" t="s">
        <v>1487</v>
      </c>
      <c r="B85" s="1172"/>
      <c r="C85" s="1180"/>
      <c r="D85" s="1173" t="s">
        <v>1488</v>
      </c>
      <c r="E85" s="1172"/>
      <c r="F85" s="1317"/>
      <c r="G85" s="1318" t="str">
        <f>IF(AND(LEN(F85)=1,OR(UPPER(F85)="N",UPPER(F85)="S")),"",IF(ISBLANK(F85),"","  Errore ! Inserire S o N"))</f>
        <v/>
      </c>
    </row>
    <row r="86" spans="1:14" s="1319" customFormat="1" ht="4.3499999999999996" customHeight="1" x14ac:dyDescent="0.2">
      <c r="A86" s="1843"/>
      <c r="B86" s="1843"/>
      <c r="C86" s="1320"/>
      <c r="D86" s="1844"/>
      <c r="E86" s="1321"/>
      <c r="F86" s="1322"/>
      <c r="G86" s="1323"/>
    </row>
    <row r="87" spans="1:14" s="1319" customFormat="1" ht="30" customHeight="1" x14ac:dyDescent="0.2">
      <c r="A87" s="1324" t="s">
        <v>2096</v>
      </c>
      <c r="B87" s="1325" t="s">
        <v>1004</v>
      </c>
      <c r="C87" s="1326"/>
      <c r="D87" s="1327" t="s">
        <v>2097</v>
      </c>
      <c r="F87" s="1328"/>
      <c r="G87" s="1318" t="str">
        <f>IF(AND(ISBLANK(F87),C87="x",$N$8&gt;0),"Attenzione: domanda a risposta obbligatoria",IF(ISBLANK(F87),"",IF(ISNUMBER(F87),IF(F87-INT(F87)=0,"","  Errore ! Inserire un numero intero senza decimali"),"  Errore ! Inserire un numero intero senza decimali")))</f>
        <v/>
      </c>
      <c r="K87" s="1329" t="str">
        <f>LEFT(A87,3)</f>
        <v>WLF</v>
      </c>
      <c r="L87" s="1329" t="str">
        <f>RIGHT(A87,3)</f>
        <v>543</v>
      </c>
      <c r="M87" s="1329" t="str">
        <f>B87</f>
        <v>INT</v>
      </c>
      <c r="N87" s="1329" t="str">
        <f>IF(ISNUMBER(F87),ROUND(F87,0),"")</f>
        <v/>
      </c>
    </row>
    <row r="88" spans="1:14" s="1319" customFormat="1" ht="4.3499999999999996" customHeight="1" x14ac:dyDescent="0.2">
      <c r="A88" s="1324"/>
      <c r="B88" s="1324"/>
      <c r="C88" s="1326"/>
      <c r="D88" s="1330"/>
      <c r="E88" s="1321"/>
      <c r="F88" s="1322"/>
      <c r="G88" s="1323"/>
    </row>
    <row r="89" spans="1:14" s="1319" customFormat="1" ht="30" customHeight="1" x14ac:dyDescent="0.2">
      <c r="A89" s="1324" t="s">
        <v>1489</v>
      </c>
      <c r="B89" s="1325" t="s">
        <v>1004</v>
      </c>
      <c r="C89" s="1326"/>
      <c r="D89" s="1327" t="s">
        <v>1490</v>
      </c>
      <c r="F89" s="1328"/>
      <c r="G89" s="1318" t="str">
        <f>IF(AND(ISBLANK(F89),C89="x",$N$8&gt;0),"Attenzione: domanda a risposta obbligatoria",IF(ISBLANK(F89),"",IF(ISNUMBER(F89),IF(F89-INT(F89)=0,"","  Errore ! Inserire un numero intero senza decimali"),"  Errore ! Inserire un numero intero senza decimali")))</f>
        <v/>
      </c>
      <c r="K89" s="1329" t="str">
        <f>LEFT(A89,3)</f>
        <v>WLF</v>
      </c>
      <c r="L89" s="1329" t="str">
        <f>RIGHT(A89,3)</f>
        <v>467</v>
      </c>
      <c r="M89" s="1329" t="str">
        <f>B89</f>
        <v>INT</v>
      </c>
      <c r="N89" s="1329" t="str">
        <f>IF(ISNUMBER(F89),ROUND(F89,0),"")</f>
        <v/>
      </c>
    </row>
    <row r="90" spans="1:14" s="1319" customFormat="1" ht="4.3499999999999996" customHeight="1" x14ac:dyDescent="0.2">
      <c r="A90" s="1324"/>
      <c r="B90" s="1324"/>
      <c r="C90" s="1326"/>
      <c r="D90" s="1330"/>
      <c r="E90" s="1321"/>
      <c r="F90" s="1322"/>
      <c r="G90" s="1323"/>
    </row>
    <row r="91" spans="1:14" s="1319" customFormat="1" ht="30" customHeight="1" x14ac:dyDescent="0.2">
      <c r="A91" s="1324" t="s">
        <v>1491</v>
      </c>
      <c r="B91" s="1325" t="s">
        <v>1004</v>
      </c>
      <c r="C91" s="1326"/>
      <c r="D91" s="1327" t="s">
        <v>1492</v>
      </c>
      <c r="F91" s="1328"/>
      <c r="G91" s="1318" t="str">
        <f>IF(AND(ISBLANK(F91),C91="x",$N$8&gt;0),"Attenzione: domanda a risposta obbligatoria",IF(ISBLANK(F91),"",IF(ISNUMBER(F91),IF(F91-INT(F91)=0,"","  Errore ! Inserire un numero intero senza decimali"),"  Errore ! Inserire un numero intero senza decimali")))</f>
        <v/>
      </c>
      <c r="K91" s="1329" t="str">
        <f>LEFT(A91,3)</f>
        <v>WLF</v>
      </c>
      <c r="L91" s="1329" t="str">
        <f>RIGHT(A91,3)</f>
        <v>468</v>
      </c>
      <c r="M91" s="1329" t="str">
        <f>B91</f>
        <v>INT</v>
      </c>
      <c r="N91" s="1329" t="str">
        <f>IF(ISNUMBER(F91),ROUND(F91,0),"")</f>
        <v/>
      </c>
    </row>
    <row r="92" spans="1:14" s="1319" customFormat="1" ht="4.3499999999999996" customHeight="1" x14ac:dyDescent="0.2">
      <c r="A92" s="1324"/>
      <c r="B92" s="1324"/>
      <c r="C92" s="1326"/>
      <c r="D92" s="1330"/>
      <c r="E92" s="1321"/>
      <c r="F92" s="1322"/>
      <c r="G92" s="1323"/>
    </row>
    <row r="93" spans="1:14" s="1319" customFormat="1" ht="30" customHeight="1" x14ac:dyDescent="0.2">
      <c r="A93" s="1324" t="s">
        <v>1493</v>
      </c>
      <c r="B93" s="1325" t="s">
        <v>1004</v>
      </c>
      <c r="C93" s="1326"/>
      <c r="D93" s="1327" t="s">
        <v>1494</v>
      </c>
      <c r="F93" s="1328"/>
      <c r="G93" s="1318" t="str">
        <f>IF(AND(ISBLANK(F93),C93="x",$N$8&gt;0),"Attenzione: domanda a risposta obbligatoria",IF(ISBLANK(F93),"",IF(ISNUMBER(F93),IF(F93-INT(F93)=0,"","  Errore ! Inserire un numero intero senza decimali"),"  Errore ! Inserire un numero intero senza decimali")))</f>
        <v/>
      </c>
      <c r="K93" s="1329" t="str">
        <f>LEFT(A93,3)</f>
        <v>WLF</v>
      </c>
      <c r="L93" s="1329" t="str">
        <f>RIGHT(A93,3)</f>
        <v>469</v>
      </c>
      <c r="M93" s="1329" t="str">
        <f>B93</f>
        <v>INT</v>
      </c>
      <c r="N93" s="1329" t="str">
        <f>IF(ISNUMBER(F93),ROUND(F93,0),"")</f>
        <v/>
      </c>
    </row>
    <row r="94" spans="1:14" s="1319" customFormat="1" ht="4.3499999999999996" customHeight="1" x14ac:dyDescent="0.2">
      <c r="A94" s="1324"/>
      <c r="B94" s="1324"/>
      <c r="C94" s="1326"/>
      <c r="D94" s="1330"/>
      <c r="E94" s="1321"/>
      <c r="F94" s="1322"/>
      <c r="G94" s="1323"/>
    </row>
    <row r="95" spans="1:14" s="1319" customFormat="1" ht="30" customHeight="1" x14ac:dyDescent="0.2">
      <c r="A95" s="1324" t="s">
        <v>2098</v>
      </c>
      <c r="B95" s="1325" t="s">
        <v>1004</v>
      </c>
      <c r="C95" s="1326"/>
      <c r="D95" s="1327" t="s">
        <v>2099</v>
      </c>
      <c r="F95" s="1328"/>
      <c r="G95" s="1318" t="str">
        <f>IF(AND(ISBLANK(F95),C95="x",$N$8&gt;0),"Attenzione: domanda a risposta obbligatoria",IF(ISBLANK(F95),"",IF(ISNUMBER(F95),IF(F95-INT(F95)=0,"","  Errore ! Inserire un numero intero senza decimali"),"  Errore ! Inserire un numero intero senza decimali")))</f>
        <v/>
      </c>
      <c r="K95" s="1329" t="str">
        <f>LEFT(A95,3)</f>
        <v>WLF</v>
      </c>
      <c r="L95" s="1329" t="str">
        <f>RIGHT(A95,3)</f>
        <v>520</v>
      </c>
      <c r="M95" s="1329" t="str">
        <f>B95</f>
        <v>INT</v>
      </c>
      <c r="N95" s="1329" t="str">
        <f>IF(ISNUMBER(F95),ROUND(F95,0),"")</f>
        <v/>
      </c>
    </row>
    <row r="96" spans="1:14" s="1319" customFormat="1" ht="4.3499999999999996" customHeight="1" x14ac:dyDescent="0.2">
      <c r="A96" s="1324"/>
      <c r="B96" s="1324"/>
      <c r="C96" s="1326"/>
      <c r="D96" s="1330"/>
      <c r="E96" s="1321"/>
      <c r="F96" s="1322"/>
      <c r="G96" s="1323"/>
    </row>
    <row r="97" spans="1:14" s="1319" customFormat="1" ht="30" customHeight="1" x14ac:dyDescent="0.2">
      <c r="A97" s="1324" t="s">
        <v>2100</v>
      </c>
      <c r="B97" s="1325" t="s">
        <v>1004</v>
      </c>
      <c r="D97" s="1327" t="s">
        <v>2101</v>
      </c>
      <c r="E97" s="1321"/>
      <c r="F97" s="1328"/>
      <c r="G97" s="1318" t="str">
        <f>IF(AND(ISBLANK(F97),C97="x",$N$8&gt;0),"Attenzione: domanda a risposta obbligatoria",IF(ISBLANK(F97),"",IF(ISNUMBER(F97),IF(F97-INT(F97)=0,"","  Errore ! Inserire un numero intero senza decimali"),"  Errore ! Inserire un numero intero senza decimali")))</f>
        <v/>
      </c>
      <c r="K97" s="1329" t="str">
        <f>LEFT(A97,3)</f>
        <v>WLF</v>
      </c>
      <c r="L97" s="1329" t="str">
        <f>RIGHT(A97,3)</f>
        <v>521</v>
      </c>
      <c r="M97" s="1329" t="str">
        <f>B97</f>
        <v>INT</v>
      </c>
      <c r="N97" s="1329" t="str">
        <f>IF(ISNUMBER(F97),ROUND(F97,0),"")</f>
        <v/>
      </c>
    </row>
    <row r="98" spans="1:14" s="1319" customFormat="1" ht="4.3499999999999996" customHeight="1" x14ac:dyDescent="0.2">
      <c r="A98" s="1324"/>
      <c r="B98" s="1324"/>
      <c r="C98" s="1326"/>
      <c r="D98" s="1842"/>
      <c r="E98" s="1321"/>
      <c r="F98" s="1322"/>
      <c r="G98" s="1323"/>
    </row>
    <row r="99" spans="1:14" s="856" customFormat="1" ht="30" customHeight="1" x14ac:dyDescent="0.2">
      <c r="A99" s="1172" t="s">
        <v>1022</v>
      </c>
      <c r="B99" s="1172"/>
      <c r="C99" s="1173"/>
      <c r="D99" s="1173" t="s">
        <v>1023</v>
      </c>
      <c r="E99" s="1174"/>
      <c r="F99" s="1175"/>
      <c r="G99" s="855"/>
    </row>
    <row r="100" spans="1:14" s="856" customFormat="1" ht="4.3499999999999996" customHeight="1" x14ac:dyDescent="0.2">
      <c r="A100" s="875"/>
      <c r="B100" s="875"/>
      <c r="D100" s="857"/>
      <c r="E100" s="857"/>
      <c r="F100" s="858"/>
      <c r="G100" s="855"/>
    </row>
    <row r="101" spans="1:14" s="856" customFormat="1" x14ac:dyDescent="0.2">
      <c r="A101" s="859" t="s">
        <v>1024</v>
      </c>
      <c r="B101" s="860" t="s">
        <v>809</v>
      </c>
      <c r="D101" s="857" t="s">
        <v>1025</v>
      </c>
      <c r="F101" s="858"/>
      <c r="G101" s="855"/>
      <c r="K101" s="862" t="str">
        <f>LEFT(A101,3)</f>
        <v>INF</v>
      </c>
      <c r="L101" s="862" t="str">
        <f>RIGHT(A101,3)</f>
        <v>209</v>
      </c>
      <c r="M101" s="862" t="str">
        <f>B101</f>
        <v>NOTE</v>
      </c>
      <c r="N101" s="856" t="str">
        <f>IF(ISBLANK(D102),"",LEFT(D102,1500))</f>
        <v/>
      </c>
    </row>
    <row r="102" spans="1:14" s="856" customFormat="1" ht="45" customHeight="1" x14ac:dyDescent="0.2">
      <c r="A102" s="1185"/>
      <c r="B102" s="1185"/>
      <c r="D102" s="2120"/>
      <c r="E102" s="2121"/>
      <c r="F102" s="2122"/>
      <c r="G102" s="927" t="str">
        <f>IF(LEN(D102)&gt;1500,"Attenzione, è stato superato il numero massimo di 1500 caratteri","")</f>
        <v/>
      </c>
    </row>
    <row r="103" spans="1:14" x14ac:dyDescent="0.25">
      <c r="A103" s="876"/>
      <c r="B103" s="876"/>
      <c r="D103" s="877"/>
      <c r="E103" s="877"/>
      <c r="F103" s="878"/>
    </row>
    <row r="104" spans="1:14" x14ac:dyDescent="0.25">
      <c r="A104" s="859" t="s">
        <v>1026</v>
      </c>
      <c r="B104" s="860" t="s">
        <v>809</v>
      </c>
      <c r="C104" s="856"/>
      <c r="D104" s="857" t="s">
        <v>1027</v>
      </c>
      <c r="F104" s="858"/>
      <c r="G104" s="855"/>
      <c r="H104" s="856"/>
      <c r="I104" s="856"/>
      <c r="J104" s="856"/>
      <c r="K104" s="862" t="str">
        <f>LEFT(A104,3)</f>
        <v>INF</v>
      </c>
      <c r="L104" s="862" t="str">
        <f>RIGHT(A104,3)</f>
        <v>127</v>
      </c>
      <c r="M104" s="862" t="str">
        <f>B104</f>
        <v>NOTE</v>
      </c>
      <c r="N104" s="856" t="str">
        <f>IF(ISBLANK(D105),"",LEFT(D105,1500))</f>
        <v/>
      </c>
    </row>
    <row r="105" spans="1:14" ht="45" customHeight="1" x14ac:dyDescent="0.25">
      <c r="A105" s="1186"/>
      <c r="B105" s="1186"/>
      <c r="D105" s="2120"/>
      <c r="E105" s="2121"/>
      <c r="F105" s="2122"/>
      <c r="G105" s="927" t="str">
        <f>IF(LEN(D105)&gt;1500,"Attenzione, è stato superato il numero massimo di 1500 caratteri","")</f>
        <v/>
      </c>
      <c r="K105" s="879" t="s">
        <v>864</v>
      </c>
    </row>
  </sheetData>
  <sheetProtection algorithmName="SHA-512" hashValue="VbaRZm82Koe8RytA2zSTaafy2GLJr+1SZoNCwXKNBrevyRZCQhOGznDyFHEhEPJshoHS0BmrR0PdGbJyNjOpWw==" saltValue="RGWBCpfdgRLcE/drY/vAAg==" spinCount="100000" sheet="1" formatColumns="0" selectLockedCells="1"/>
  <mergeCells count="4">
    <mergeCell ref="D105:F105"/>
    <mergeCell ref="G2:G3"/>
    <mergeCell ref="G5:G6"/>
    <mergeCell ref="D102:F102"/>
  </mergeCells>
  <dataValidations count="4">
    <dataValidation type="textLength" allowBlank="1" showInputMessage="1" showErrorMessage="1" error="Inserire massimo 1500 caratteri" sqref="D105:F105 D102:F102" xr:uid="{872FBD3D-0F4A-4300-8370-2E59EC5CFCC4}">
      <formula1>0</formula1>
      <formula2>1500</formula2>
    </dataValidation>
    <dataValidation type="list" allowBlank="1" showDropDown="1" showInputMessage="1" showErrorMessage="1" errorTitle="Errore di digitazione" error="Digitare 'S' o 'N' o lasciare in bianco" sqref="F75 F81 F83" xr:uid="{2E716FED-6D0D-4254-9E16-FBC6F5E69985}">
      <formula1>"s,n,S,N"</formula1>
    </dataValidation>
    <dataValidation type="whole" operator="lessThan" allowBlank="1" showInputMessage="1" showErrorMessage="1" errorTitle="Errore di digitazione" error="Inserire solo numeri interi o lasciare vuoto." sqref="F19 F73 F33 F37 F65 F35 F43 F67 F71 F29 F63 F23 F25 F41 F39 F45 F47 F49 F51 F53 F55 F57 F59 F61 F27 F77 F79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 xr:uid="{DDCB9FC2-5018-41AB-B347-9E0D9C1CA79D}">
      <formula1>100000000000000</formula1>
    </dataValidation>
    <dataValidation type="date" allowBlank="1" showInputMessage="1" showErrorMessage="1" errorTitle="Errore di digitazione" error="Digitare una data non anteriore al 1 Gennaio dell'anno precedente quello di rilevazione (gg/mm/aaaa)" sqref="F13 F17 F15" xr:uid="{CC23E3AA-628C-4459-AFD7-92813231558F}">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48" orientation="portrait" r:id="rId1"/>
  <colBreaks count="1" manualBreakCount="1">
    <brk id="5"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42">
    <pageSetUpPr fitToPage="1"/>
  </sheetPr>
  <dimension ref="A1:N87"/>
  <sheetViews>
    <sheetView showGridLines="0" zoomScale="80" zoomScaleNormal="80" workbookViewId="0">
      <selection activeCell="F13" sqref="F13"/>
    </sheetView>
  </sheetViews>
  <sheetFormatPr defaultColWidth="12.7109375" defaultRowHeight="15" x14ac:dyDescent="0.25"/>
  <cols>
    <col min="1" max="1" width="10.7109375" style="880" customWidth="1"/>
    <col min="2" max="2" width="8.7109375" style="892" customWidth="1"/>
    <col min="3" max="3" width="2.7109375" style="854" customWidth="1"/>
    <col min="4" max="4" width="180.7109375" style="854" customWidth="1"/>
    <col min="5" max="5" width="2.7109375" style="854" customWidth="1"/>
    <col min="6" max="6" width="20.7109375" style="881" customWidth="1"/>
    <col min="7" max="7" width="50.7109375" style="882" customWidth="1"/>
    <col min="8" max="10" width="12.7109375" style="854"/>
    <col min="11" max="14" width="12.7109375" style="854" hidden="1" customWidth="1"/>
    <col min="15" max="16384" width="12.7109375" style="854"/>
  </cols>
  <sheetData>
    <row r="1" spans="1:14" s="1145" customFormat="1" ht="35.1" customHeight="1" thickBot="1" x14ac:dyDescent="0.25">
      <c r="A1" s="1140"/>
      <c r="B1" s="1141"/>
      <c r="C1" s="1142"/>
      <c r="D1" s="1142"/>
      <c r="E1" s="1143"/>
      <c r="F1" s="1143"/>
      <c r="G1" s="1007" t="s">
        <v>1269</v>
      </c>
      <c r="H1" s="1144" t="s">
        <v>1267</v>
      </c>
    </row>
    <row r="2" spans="1:14" s="1145" customFormat="1" ht="35.1" customHeight="1" x14ac:dyDescent="0.4">
      <c r="A2" s="1187" t="s">
        <v>992</v>
      </c>
      <c r="B2" s="1147"/>
      <c r="C2" s="1148"/>
      <c r="D2" s="1148"/>
      <c r="E2" s="1148"/>
      <c r="F2" s="1188"/>
      <c r="G2" s="2114" t="str">
        <f>IF(AND(ISBLANK($F$23),SUM('t15(2)'!$W:$W)+SUM('t15(2)'!$R:$R)&gt;0),"Attenzione: è necessario compilare la domanda LEG428 !!!","OK")</f>
        <v>OK</v>
      </c>
    </row>
    <row r="3" spans="1:14" s="1153" customFormat="1" ht="35.1" customHeight="1" thickBot="1" x14ac:dyDescent="0.45">
      <c r="A3" s="1187" t="s">
        <v>993</v>
      </c>
      <c r="B3" s="1147"/>
      <c r="C3" s="1150"/>
      <c r="D3" s="1150"/>
      <c r="E3" s="1151"/>
      <c r="F3" s="1189"/>
      <c r="G3" s="2124"/>
    </row>
    <row r="4" spans="1:14" s="1163" customFormat="1" ht="35.1" customHeight="1" thickBot="1" x14ac:dyDescent="0.45">
      <c r="A4" s="1190"/>
      <c r="B4" s="1191"/>
      <c r="C4" s="1192"/>
      <c r="D4" s="1192"/>
      <c r="E4" s="1193"/>
      <c r="F4" s="1194"/>
      <c r="G4" s="1158" t="s">
        <v>994</v>
      </c>
    </row>
    <row r="5" spans="1:14" s="1145" customFormat="1" ht="35.1" customHeight="1" x14ac:dyDescent="0.2">
      <c r="A5" s="1159" t="str">
        <f>'t1'!A1</f>
        <v>SERVIZIO SANITARIO NAZIONALE - anno 2024</v>
      </c>
      <c r="B5" s="1195"/>
      <c r="C5" s="1160"/>
      <c r="D5" s="1161"/>
      <c r="E5" s="1162"/>
      <c r="F5" s="1162"/>
      <c r="G5" s="2114" t="str">
        <f>IF(AND(ISBLANK(F13),ISBLANK(F17)),"OK",IF(AND(OR(ISBLANK(F13),YEAR(F13)&gt;'t1'!L1-1),OR(ISBLANK(F17),YEAR(F17)&gt;'t1'!L1-1)),"OK","Attenzione: almeno una data di certificazione è antececedente l'anno "&amp;'t1'!L1&amp;", è necessario giustificare"))</f>
        <v>OK</v>
      </c>
    </row>
    <row r="6" spans="1:14" s="1163" customFormat="1" ht="35.1" customHeight="1" thickBot="1" x14ac:dyDescent="0.25">
      <c r="A6" s="1162"/>
      <c r="B6" s="1196"/>
      <c r="D6" s="1161"/>
      <c r="E6" s="1161"/>
      <c r="F6" s="1197"/>
      <c r="G6" s="2123"/>
    </row>
    <row r="7" spans="1:14" s="1163" customFormat="1" ht="35.1" customHeight="1" x14ac:dyDescent="0.2">
      <c r="G7" s="1165"/>
      <c r="N7" s="852" t="s">
        <v>995</v>
      </c>
    </row>
    <row r="8" spans="1:14" s="1163" customFormat="1" ht="35.1" customHeight="1" x14ac:dyDescent="0.2">
      <c r="A8" s="1164"/>
      <c r="B8" s="1198"/>
      <c r="D8" s="1166" t="s">
        <v>1315</v>
      </c>
      <c r="G8" s="1169"/>
      <c r="N8" s="1170">
        <f>(COUNTIF(F:F,"&lt;&gt;"&amp;"")+COUNTIF(D84,"&lt;&gt;"&amp;"")+COUNTIF(D87,"&lt;&gt;"&amp;""))</f>
        <v>0</v>
      </c>
    </row>
    <row r="9" spans="1:14" s="1163" customFormat="1" ht="15" customHeight="1" x14ac:dyDescent="0.2">
      <c r="A9" s="1164"/>
      <c r="B9" s="1198"/>
      <c r="D9" s="1171"/>
      <c r="G9" s="1169"/>
      <c r="N9" s="1170"/>
    </row>
    <row r="10" spans="1:14" s="1163" customFormat="1" ht="10.35" customHeight="1" x14ac:dyDescent="0.2">
      <c r="A10" s="1164"/>
      <c r="B10" s="1198"/>
      <c r="D10" s="1171"/>
      <c r="G10" s="1169"/>
      <c r="N10" s="1170"/>
    </row>
    <row r="11" spans="1:14" s="856" customFormat="1" ht="35.1" customHeight="1" x14ac:dyDescent="0.2">
      <c r="A11" s="1172" t="s">
        <v>996</v>
      </c>
      <c r="B11" s="1172"/>
      <c r="C11" s="1173"/>
      <c r="D11" s="1173" t="s">
        <v>997</v>
      </c>
      <c r="E11" s="1174"/>
      <c r="F11" s="1175"/>
      <c r="G11" s="883"/>
      <c r="K11" s="852" t="s">
        <v>998</v>
      </c>
      <c r="L11" s="852" t="s">
        <v>999</v>
      </c>
      <c r="M11" s="852" t="s">
        <v>1000</v>
      </c>
      <c r="N11" s="852" t="s">
        <v>990</v>
      </c>
    </row>
    <row r="12" spans="1:14" s="856" customFormat="1" ht="4.3499999999999996" customHeight="1" x14ac:dyDescent="0.2">
      <c r="A12" s="859"/>
      <c r="B12" s="860"/>
      <c r="D12" s="868"/>
      <c r="E12" s="857"/>
      <c r="F12" s="858"/>
      <c r="G12" s="885"/>
    </row>
    <row r="13" spans="1:14" s="856" customFormat="1" ht="30" customHeight="1" x14ac:dyDescent="0.2">
      <c r="A13" s="911" t="s">
        <v>1053</v>
      </c>
      <c r="B13" s="912" t="s">
        <v>1002</v>
      </c>
      <c r="C13" s="1176"/>
      <c r="D13" s="913" t="s">
        <v>1271</v>
      </c>
      <c r="F13" s="864"/>
      <c r="G13" s="1177" t="str">
        <f ca="1">IF(AND(ISBLANK(F13),C13="x",$N$8&gt;0),"Attenzione: domanda a risposta obbligatoria",IF(ISBLANK(F13),"",IF(AND(F13&gt;=DATE('t1'!$L$1-2,1,1),F13&lt;=TODAY()),"","Digitare una data non anteriore al 1 Gennaio "&amp;'t1'!$L$1-1&amp;" (gg/mm/aaaa)")))</f>
        <v/>
      </c>
      <c r="K13" s="862" t="str">
        <f>LEFT(A13,3)</f>
        <v>GEN</v>
      </c>
      <c r="L13" s="862" t="str">
        <f>RIGHT(A13,3)</f>
        <v>353</v>
      </c>
      <c r="M13" s="862" t="str">
        <f>B13</f>
        <v>DATE</v>
      </c>
      <c r="N13" s="862" t="str">
        <f ca="1">IF(AND(F13&gt;=DATE('t1'!$L$1-1,1,1),F13&lt;=TODAY()),"'"&amp;DAY(F13)&amp;"/"&amp;MONTH(F13)&amp;"/"&amp;YEAR(F13),"")</f>
        <v/>
      </c>
    </row>
    <row r="14" spans="1:14" s="856" customFormat="1" ht="4.3499999999999996" customHeight="1" x14ac:dyDescent="0.2">
      <c r="A14" s="911"/>
      <c r="B14" s="912"/>
      <c r="C14" s="1176"/>
      <c r="D14" s="1178"/>
      <c r="E14" s="857"/>
      <c r="F14" s="858"/>
      <c r="G14" s="919"/>
    </row>
    <row r="15" spans="1:14" s="856" customFormat="1" ht="30" customHeight="1" x14ac:dyDescent="0.2">
      <c r="A15" s="911" t="s">
        <v>1054</v>
      </c>
      <c r="B15" s="912" t="s">
        <v>1002</v>
      </c>
      <c r="C15" s="1176"/>
      <c r="D15" s="913" t="s">
        <v>1272</v>
      </c>
      <c r="F15" s="864"/>
      <c r="G15" s="1177" t="str">
        <f ca="1">IF(AND(ISBLANK(F15),C15="x",$N$8&gt;0),"Attenzione: domanda a risposta obbligatoria",IF(ISBLANK(F15),"",IF(AND(F15&gt;=DATE('t1'!$L$1-2,1,1),F15&lt;=TODAY()),"","Digitare una data non anteriore al 1 Gennaio "&amp;'t1'!$L$1-1&amp;" (gg/mm/aaaa)")))</f>
        <v/>
      </c>
      <c r="K15" s="862" t="str">
        <f>LEFT(A15,3)</f>
        <v>GEN</v>
      </c>
      <c r="L15" s="862" t="str">
        <f>RIGHT(A15,3)</f>
        <v>354</v>
      </c>
      <c r="M15" s="862" t="str">
        <f>B15</f>
        <v>DATE</v>
      </c>
      <c r="N15" s="862" t="str">
        <f ca="1">IF(AND(F15&gt;=DATE('t1'!$L$1-1,1,1),F15&lt;=TODAY()),"'"&amp;DAY(F15)&amp;"/"&amp;MONTH(F15)&amp;"/"&amp;YEAR(F15),"")</f>
        <v/>
      </c>
    </row>
    <row r="16" spans="1:14" s="856" customFormat="1" ht="4.3499999999999996" customHeight="1" x14ac:dyDescent="0.2">
      <c r="A16" s="869"/>
      <c r="B16" s="888"/>
      <c r="C16" s="1176"/>
      <c r="D16" s="913"/>
      <c r="E16" s="857"/>
      <c r="F16" s="858"/>
      <c r="G16" s="919"/>
    </row>
    <row r="17" spans="1:14" s="856" customFormat="1" ht="30" customHeight="1" x14ac:dyDescent="0.2">
      <c r="A17" s="911" t="s">
        <v>1055</v>
      </c>
      <c r="B17" s="912" t="s">
        <v>1002</v>
      </c>
      <c r="C17" s="1176"/>
      <c r="D17" s="913" t="s">
        <v>1273</v>
      </c>
      <c r="E17" s="914"/>
      <c r="F17" s="864"/>
      <c r="G17" s="1177" t="str">
        <f ca="1">IF(AND(ISBLANK(F17),C17="x",$N$8&gt;0),"Attenzione: domanda a risposta obbligatoria",IF(ISBLANK(F17),"",IF(AND(F17&gt;=DATE('t1'!$L$1-2,1,1),F17&lt;=TODAY()),"","Digitare una data non anteriore al 1 Gennaio "&amp;'t1'!$L$1-1&amp;" (gg/mm/aaaa)")))</f>
        <v/>
      </c>
      <c r="K17" s="862" t="str">
        <f>LEFT(A17,3)</f>
        <v>GEN</v>
      </c>
      <c r="L17" s="862" t="str">
        <f>RIGHT(A17,3)</f>
        <v>355</v>
      </c>
      <c r="M17" s="862" t="str">
        <f>B17</f>
        <v>DATE</v>
      </c>
      <c r="N17" s="862" t="str">
        <f ca="1">IF(AND(F17&gt;=DATE('t1'!$L$1-1,1,1),F17&lt;=TODAY()),"'"&amp;DAY(F17)&amp;"/"&amp;MONTH(F17)&amp;"/"&amp;YEAR(F17),"")</f>
        <v/>
      </c>
    </row>
    <row r="18" spans="1:14" s="856" customFormat="1" ht="4.3499999999999996" customHeight="1" x14ac:dyDescent="0.2">
      <c r="A18" s="915"/>
      <c r="B18" s="916"/>
      <c r="C18" s="1176"/>
      <c r="D18" s="1178"/>
      <c r="E18" s="917"/>
      <c r="F18" s="918"/>
      <c r="G18" s="926"/>
    </row>
    <row r="19" spans="1:14" s="856" customFormat="1" ht="30" customHeight="1" x14ac:dyDescent="0.2">
      <c r="A19" s="859" t="s">
        <v>1003</v>
      </c>
      <c r="B19" s="860" t="s">
        <v>1004</v>
      </c>
      <c r="C19" s="1176" t="s">
        <v>1398</v>
      </c>
      <c r="D19" s="913" t="s">
        <v>1005</v>
      </c>
      <c r="F19" s="865"/>
      <c r="G19" s="1179" t="str">
        <f>IF(AND(ISBLANK(F19),C19="x",$N$8&gt;0),"Attenzione: domanda a risposta obbligatoria",IF(AND(SUM(F13:F17)&gt;0,G5="ok",F19&gt;0),"Attenzione, dato incoerente",IF(ISBLANK(F19),"",IF(ISNUMBER(F19),IF(F19-INT(F19)=0,"","  Errore ! Inserire un numero intero senza decimali"),"  Errore ! Inserire un numero intero senza decimali"))))</f>
        <v/>
      </c>
      <c r="K19" s="862" t="str">
        <f>LEFT(A19,3)</f>
        <v>GEN</v>
      </c>
      <c r="L19" s="862" t="str">
        <f>RIGHT(A19,3)</f>
        <v>195</v>
      </c>
      <c r="M19" s="862" t="str">
        <f>B19</f>
        <v>INT</v>
      </c>
      <c r="N19" s="862" t="str">
        <f>IF(ISNUMBER(F19),ROUND(F19,0),"")</f>
        <v/>
      </c>
    </row>
    <row r="20" spans="1:14" s="856" customFormat="1" ht="4.3499999999999996" customHeight="1" x14ac:dyDescent="0.2">
      <c r="A20" s="866"/>
      <c r="B20" s="886"/>
      <c r="C20" s="1176"/>
      <c r="D20" s="857"/>
      <c r="E20" s="857"/>
      <c r="F20" s="858"/>
      <c r="G20" s="968"/>
    </row>
    <row r="21" spans="1:14" s="856" customFormat="1" ht="30" customHeight="1" x14ac:dyDescent="0.2">
      <c r="A21" s="1172" t="s">
        <v>1006</v>
      </c>
      <c r="B21" s="1172"/>
      <c r="C21" s="1180"/>
      <c r="D21" s="1173" t="s">
        <v>1078</v>
      </c>
      <c r="E21" s="1174"/>
      <c r="F21" s="1175"/>
      <c r="G21" s="968"/>
    </row>
    <row r="22" spans="1:14" s="856" customFormat="1" ht="4.3499999999999996" customHeight="1" x14ac:dyDescent="0.2">
      <c r="A22" s="857"/>
      <c r="B22" s="884"/>
      <c r="C22" s="1176"/>
      <c r="D22" s="857"/>
      <c r="E22" s="857"/>
      <c r="F22" s="858"/>
      <c r="G22" s="863"/>
    </row>
    <row r="23" spans="1:14" s="914" customFormat="1" ht="30" customHeight="1" x14ac:dyDescent="0.2">
      <c r="A23" s="911" t="s">
        <v>1274</v>
      </c>
      <c r="B23" s="912" t="s">
        <v>1004</v>
      </c>
      <c r="C23" s="1181" t="s">
        <v>1398</v>
      </c>
      <c r="D23" s="913" t="s">
        <v>1275</v>
      </c>
      <c r="F23" s="1182"/>
      <c r="G23" s="1179" t="str">
        <f>IF(AND(ISBLANK(F23),C23="x",$N$8&gt;0),"Attenzione: domanda a risposta obbligatoria",IF(ISBLANK(F23),"",IF(ISNUMBER(F23),IF(F23-INT(F23)=0,"","  Errore ! Inserire un numero intero senza decimali"),"  Errore ! Inserire un numero intero senza decimali")))</f>
        <v/>
      </c>
      <c r="K23" s="924" t="str">
        <f>LEFT(A23,3)</f>
        <v>LEG</v>
      </c>
      <c r="L23" s="924" t="str">
        <f>RIGHT(A23,3)</f>
        <v>428</v>
      </c>
      <c r="M23" s="924" t="str">
        <f>B23</f>
        <v>INT</v>
      </c>
      <c r="N23" s="924" t="str">
        <f>IF(ISNUMBER(F23),ROUND(F23,0),"")</f>
        <v/>
      </c>
    </row>
    <row r="24" spans="1:14" s="856" customFormat="1" ht="4.3499999999999996" customHeight="1" x14ac:dyDescent="0.2">
      <c r="A24" s="868"/>
      <c r="B24" s="868"/>
      <c r="C24" s="1176"/>
      <c r="D24" s="868"/>
      <c r="E24" s="857"/>
      <c r="F24" s="858"/>
      <c r="G24" s="926"/>
    </row>
    <row r="25" spans="1:14" s="856" customFormat="1" ht="30" customHeight="1" x14ac:dyDescent="0.2">
      <c r="A25" s="911" t="s">
        <v>1276</v>
      </c>
      <c r="B25" s="912" t="s">
        <v>1004</v>
      </c>
      <c r="C25" s="1176"/>
      <c r="D25" s="913" t="s">
        <v>1277</v>
      </c>
      <c r="E25" s="923"/>
      <c r="F25" s="1183"/>
      <c r="G25" s="1179" t="str">
        <f>IF(AND(ISBLANK(F25),C25="x",$N$8&gt;0),"Attenzione: domanda a risposta obbligatoria",IF(ISBLANK(F25),"",IF(ISNUMBER(F25),IF(F25-INT(F25)=0,"","  Errore ! Inserire un numero intero senza decimali"),"  Errore ! Inserire un numero intero senza decimali")))</f>
        <v/>
      </c>
      <c r="K25" s="862" t="str">
        <f>LEFT(A25,3)</f>
        <v>LEG</v>
      </c>
      <c r="L25" s="862" t="str">
        <f>RIGHT(A25,3)</f>
        <v>425</v>
      </c>
      <c r="M25" s="862" t="str">
        <f>B25</f>
        <v>INT</v>
      </c>
      <c r="N25" s="862" t="str">
        <f>IF(ISNUMBER(F25),ROUND(F25,0),"")</f>
        <v/>
      </c>
    </row>
    <row r="26" spans="1:14" s="856" customFormat="1" ht="4.3499999999999996" customHeight="1" x14ac:dyDescent="0.2">
      <c r="A26" s="868"/>
      <c r="B26" s="1199"/>
      <c r="C26" s="1176"/>
      <c r="D26" s="868"/>
      <c r="E26" s="857"/>
      <c r="F26" s="858"/>
      <c r="G26" s="885"/>
    </row>
    <row r="27" spans="1:14" s="856" customFormat="1" ht="30" customHeight="1" x14ac:dyDescent="0.2">
      <c r="A27" s="911" t="s">
        <v>1171</v>
      </c>
      <c r="B27" s="912" t="s">
        <v>1004</v>
      </c>
      <c r="C27" s="1176"/>
      <c r="D27" s="1184" t="s">
        <v>1399</v>
      </c>
      <c r="E27" s="923"/>
      <c r="F27" s="1183"/>
      <c r="G27" s="1179" t="str">
        <f>IF(AND(ISBLANK(F27),C27="x",$N$8&gt;0),"Attenzione: domanda a risposta obbligatoria",IF(ISBLANK(F27),"",IF(ISNUMBER(F27),IF(F27-INT(F27)=0,"","  Errore ! Inserire un numero intero senza decimali"),"  Errore ! Inserire un numero intero senza decimali")))</f>
        <v/>
      </c>
      <c r="K27" s="862" t="str">
        <f>LEFT(A27,3)</f>
        <v>LEG</v>
      </c>
      <c r="L27" s="862" t="str">
        <f>RIGHT(A27,3)</f>
        <v>398</v>
      </c>
      <c r="M27" s="862" t="str">
        <f>B27</f>
        <v>INT</v>
      </c>
      <c r="N27" s="862" t="str">
        <f>IF(ISNUMBER(F27),ROUND(F27,0),"")</f>
        <v/>
      </c>
    </row>
    <row r="28" spans="1:14" s="856" customFormat="1" ht="4.3499999999999996" customHeight="1" x14ac:dyDescent="0.2">
      <c r="A28" s="859"/>
      <c r="B28" s="860"/>
      <c r="C28" s="1176"/>
      <c r="D28" s="868"/>
      <c r="E28" s="857"/>
      <c r="F28" s="858"/>
      <c r="G28" s="926"/>
    </row>
    <row r="29" spans="1:14" s="856" customFormat="1" ht="30" customHeight="1" x14ac:dyDescent="0.2">
      <c r="A29" s="859" t="s">
        <v>1007</v>
      </c>
      <c r="B29" s="860" t="s">
        <v>1004</v>
      </c>
      <c r="C29" s="1176"/>
      <c r="D29" s="867" t="s">
        <v>1096</v>
      </c>
      <c r="F29" s="865"/>
      <c r="G29" s="1179" t="str">
        <f>IF(AND(ISBLANK(F29),C29="x",$N$8&gt;0),"Attenzione: domanda a risposta obbligatoria",IF(ISBLANK(F29),"",IF(ISNUMBER(F29),IF(F29-INT(F29)=0,"","  Errore ! Inserire un numero intero senza decimali"),"  Errore ! Inserire un numero intero senza decimali")))</f>
        <v/>
      </c>
      <c r="K29" s="862" t="str">
        <f>LEFT(A29,3)</f>
        <v>LEG</v>
      </c>
      <c r="L29" s="862" t="str">
        <f>RIGHT(A29,3)</f>
        <v>290</v>
      </c>
      <c r="M29" s="862" t="str">
        <f>B29</f>
        <v>INT</v>
      </c>
      <c r="N29" s="862" t="str">
        <f>IF(ISNUMBER(F29),ROUND(F29,0),"")</f>
        <v/>
      </c>
    </row>
    <row r="30" spans="1:14" s="856" customFormat="1" ht="4.3499999999999996" customHeight="1" x14ac:dyDescent="0.2">
      <c r="A30" s="866"/>
      <c r="B30" s="886"/>
      <c r="C30" s="1176"/>
      <c r="D30" s="857"/>
      <c r="E30" s="857"/>
      <c r="F30" s="858"/>
      <c r="G30" s="885"/>
    </row>
    <row r="31" spans="1:14" s="856" customFormat="1" ht="30" customHeight="1" x14ac:dyDescent="0.2">
      <c r="A31" s="1172" t="s">
        <v>1008</v>
      </c>
      <c r="B31" s="1172"/>
      <c r="C31" s="1180"/>
      <c r="D31" s="1173" t="s">
        <v>1009</v>
      </c>
      <c r="E31" s="1174"/>
      <c r="F31" s="1175"/>
      <c r="G31" s="885"/>
    </row>
    <row r="32" spans="1:14" s="856" customFormat="1" ht="4.3499999999999996" customHeight="1" x14ac:dyDescent="0.2">
      <c r="A32" s="859"/>
      <c r="B32" s="860"/>
      <c r="C32" s="1176"/>
      <c r="D32" s="857"/>
      <c r="E32" s="857"/>
      <c r="F32" s="858"/>
      <c r="G32" s="885"/>
    </row>
    <row r="33" spans="1:14" s="856" customFormat="1" ht="30" customHeight="1" x14ac:dyDescent="0.2">
      <c r="A33" s="869" t="s">
        <v>1010</v>
      </c>
      <c r="B33" s="860" t="s">
        <v>1004</v>
      </c>
      <c r="C33" s="1176"/>
      <c r="D33" s="855" t="s">
        <v>1400</v>
      </c>
      <c r="F33" s="865"/>
      <c r="G33" s="1179" t="str">
        <f>IF(AND(ISBLANK(F33),C33="x",$N$8&gt;0),"Attenzione: domanda a risposta obbligatoria",IF(ISBLANK(F33),"",IF(ISNUMBER(F33),IF(F33-INT(F33)=0,"","  Errore ! Inserire un numero intero senza decimali"),"  Errore ! Inserire un numero intero senza decimali")))</f>
        <v/>
      </c>
      <c r="K33" s="862" t="str">
        <f>LEFT(A33,3)</f>
        <v>ORG</v>
      </c>
      <c r="L33" s="862" t="str">
        <f>RIGHT(A33,3)</f>
        <v>138</v>
      </c>
      <c r="M33" s="862" t="str">
        <f>B33</f>
        <v>INT</v>
      </c>
      <c r="N33" s="862" t="str">
        <f>IF(ISNUMBER(F33),ROUND(F33,0),"")</f>
        <v/>
      </c>
    </row>
    <row r="34" spans="1:14" s="856" customFormat="1" ht="4.3499999999999996" customHeight="1" x14ac:dyDescent="0.2">
      <c r="A34" s="870"/>
      <c r="B34" s="887"/>
      <c r="C34" s="1176"/>
      <c r="D34" s="857"/>
      <c r="E34" s="857"/>
      <c r="F34" s="858"/>
      <c r="G34" s="926"/>
    </row>
    <row r="35" spans="1:14" s="856" customFormat="1" ht="30" customHeight="1" x14ac:dyDescent="0.2">
      <c r="A35" s="869" t="s">
        <v>1011</v>
      </c>
      <c r="B35" s="860" t="s">
        <v>1004</v>
      </c>
      <c r="C35" s="1176"/>
      <c r="D35" s="855" t="s">
        <v>2073</v>
      </c>
      <c r="F35" s="865"/>
      <c r="G35" s="1179" t="str">
        <f>IF(AND(ISBLANK(F35),C35="x",$N$8&gt;0),"Attenzione: domanda a risposta obbligatoria",IF(ISBLANK(F35),"",IF(ISNUMBER(F35),IF(F35-INT(F35)=0,"","  Errore ! Inserire un numero intero senza decimali"),"  Errore ! Inserire un numero intero senza decimali")))</f>
        <v/>
      </c>
      <c r="K35" s="862" t="str">
        <f>LEFT(A35,3)</f>
        <v>ORG</v>
      </c>
      <c r="L35" s="862" t="str">
        <f>RIGHT(A35,3)</f>
        <v>166</v>
      </c>
      <c r="M35" s="862" t="str">
        <f>B35</f>
        <v>INT</v>
      </c>
      <c r="N35" s="862" t="str">
        <f>IF(ISNUMBER(F35),ROUND(F35,0),"")</f>
        <v/>
      </c>
    </row>
    <row r="36" spans="1:14" s="856" customFormat="1" ht="4.3499999999999996" customHeight="1" x14ac:dyDescent="0.2">
      <c r="A36" s="869"/>
      <c r="B36" s="888"/>
      <c r="C36" s="1176"/>
      <c r="D36" s="871"/>
      <c r="E36" s="857"/>
      <c r="F36" s="858"/>
      <c r="G36" s="926"/>
    </row>
    <row r="37" spans="1:14" s="856" customFormat="1" ht="30" customHeight="1" x14ac:dyDescent="0.2">
      <c r="A37" s="869" t="s">
        <v>1012</v>
      </c>
      <c r="B37" s="860" t="s">
        <v>1004</v>
      </c>
      <c r="C37" s="1176"/>
      <c r="D37" s="855" t="s">
        <v>2102</v>
      </c>
      <c r="F37" s="865"/>
      <c r="G37" s="1179" t="str">
        <f>IF(AND(ISBLANK(F37),C37="x",$N$8&gt;0),"Attenzione: domanda a risposta obbligatoria",IF(ISBLANK(F37),"",IF(ISNUMBER(F37),IF(F37-INT(F37)=0,"","  Errore ! Inserire un numero intero senza decimali"),"  Errore ! Inserire un numero intero senza decimali")))</f>
        <v/>
      </c>
      <c r="K37" s="862" t="str">
        <f>LEFT(A37,3)</f>
        <v>ORG</v>
      </c>
      <c r="L37" s="862" t="str">
        <f>RIGHT(A37,3)</f>
        <v>132</v>
      </c>
      <c r="M37" s="862" t="str">
        <f>B37</f>
        <v>INT</v>
      </c>
      <c r="N37" s="862" t="str">
        <f>IF(ISNUMBER(F37),ROUND(F37,0),"")</f>
        <v/>
      </c>
    </row>
    <row r="38" spans="1:14" s="856" customFormat="1" ht="4.3499999999999996" customHeight="1" x14ac:dyDescent="0.2">
      <c r="A38" s="870"/>
      <c r="B38" s="887"/>
      <c r="C38" s="1176"/>
      <c r="D38" s="857"/>
      <c r="E38" s="857"/>
      <c r="F38" s="858"/>
      <c r="G38" s="926"/>
    </row>
    <row r="39" spans="1:14" s="856" customFormat="1" ht="30" customHeight="1" x14ac:dyDescent="0.2">
      <c r="A39" s="869" t="s">
        <v>1013</v>
      </c>
      <c r="B39" s="860" t="s">
        <v>1004</v>
      </c>
      <c r="C39" s="1176"/>
      <c r="D39" s="855" t="s">
        <v>2103</v>
      </c>
      <c r="F39" s="865"/>
      <c r="G39" s="1179" t="str">
        <f>IF(AND(ISBLANK(F39),C39="x",$N$8&gt;0),"Attenzione: domanda a risposta obbligatoria",IF(ISBLANK(F39),"",IF(ISNUMBER(F39),IF(F39-INT(F39)=0,"","  Errore ! Inserire un numero intero senza decimali"),"  Errore ! Inserire un numero intero senza decimali")))</f>
        <v/>
      </c>
      <c r="K39" s="862" t="str">
        <f>LEFT(A39,3)</f>
        <v>ORG</v>
      </c>
      <c r="L39" s="862" t="str">
        <f>RIGHT(A39,3)</f>
        <v>143</v>
      </c>
      <c r="M39" s="862" t="str">
        <f>B39</f>
        <v>INT</v>
      </c>
      <c r="N39" s="862" t="str">
        <f>IF(ISNUMBER(F39),ROUND(F39,0),"")</f>
        <v/>
      </c>
    </row>
    <row r="40" spans="1:14" s="856" customFormat="1" ht="4.3499999999999996" customHeight="1" x14ac:dyDescent="0.2">
      <c r="A40" s="869"/>
      <c r="B40" s="888"/>
      <c r="C40" s="1176"/>
      <c r="D40" s="868"/>
      <c r="E40" s="857"/>
      <c r="F40" s="858"/>
      <c r="G40" s="926"/>
    </row>
    <row r="41" spans="1:14" s="856" customFormat="1" ht="30" customHeight="1" x14ac:dyDescent="0.2">
      <c r="A41" s="869" t="s">
        <v>1014</v>
      </c>
      <c r="B41" s="860" t="s">
        <v>1004</v>
      </c>
      <c r="C41" s="1176"/>
      <c r="D41" s="855" t="s">
        <v>2104</v>
      </c>
      <c r="F41" s="865"/>
      <c r="G41" s="1179" t="str">
        <f>IF(AND(ISBLANK(F41),C41="x",$N$8&gt;0),"Attenzione: domanda a risposta obbligatoria",IF(ISBLANK(F41),"",IF(ISNUMBER(F41),IF(F41-INT(F41)=0,"","  Errore ! Inserire un numero intero senza decimali"),"  Errore ! Inserire un numero intero senza decimali")))</f>
        <v/>
      </c>
      <c r="K41" s="862" t="str">
        <f>LEFT(A41,3)</f>
        <v>ORG</v>
      </c>
      <c r="L41" s="862" t="str">
        <f>RIGHT(A41,3)</f>
        <v>202</v>
      </c>
      <c r="M41" s="862" t="str">
        <f>B41</f>
        <v>INT</v>
      </c>
      <c r="N41" s="862" t="str">
        <f>IF(ISNUMBER(F41),ROUND(F41,0),"")</f>
        <v/>
      </c>
    </row>
    <row r="42" spans="1:14" s="856" customFormat="1" ht="4.3499999999999996" customHeight="1" x14ac:dyDescent="0.2">
      <c r="A42" s="869"/>
      <c r="B42" s="888"/>
      <c r="C42" s="1176"/>
      <c r="D42" s="857"/>
      <c r="E42" s="857"/>
      <c r="F42" s="858"/>
      <c r="G42" s="926"/>
    </row>
    <row r="43" spans="1:14" s="856" customFormat="1" ht="30" customHeight="1" x14ac:dyDescent="0.2">
      <c r="A43" s="869" t="s">
        <v>1015</v>
      </c>
      <c r="B43" s="860" t="s">
        <v>1004</v>
      </c>
      <c r="C43" s="1176"/>
      <c r="D43" s="855" t="s">
        <v>2105</v>
      </c>
      <c r="F43" s="865"/>
      <c r="G43" s="1179" t="str">
        <f>IF(AND(ISBLANK(F43),C43="x",$N$8&gt;0),"Attenzione: domanda a risposta obbligatoria",IF(ISBLANK(F43),"",IF(ISNUMBER(F43),IF(F43-INT(F43)=0,"","  Errore ! Inserire un numero intero senza decimali"),"  Errore ! Inserire un numero intero senza decimali")))</f>
        <v/>
      </c>
      <c r="K43" s="862" t="str">
        <f>LEFT(A43,3)</f>
        <v>ORG</v>
      </c>
      <c r="L43" s="862" t="str">
        <f>RIGHT(A43,3)</f>
        <v>130</v>
      </c>
      <c r="M43" s="862" t="str">
        <f>B43</f>
        <v>INT</v>
      </c>
      <c r="N43" s="862" t="str">
        <f>IF(ISNUMBER(F43),ROUND(F43,0),"")</f>
        <v/>
      </c>
    </row>
    <row r="44" spans="1:14" s="856" customFormat="1" ht="4.3499999999999996" customHeight="1" x14ac:dyDescent="0.2">
      <c r="A44" s="869"/>
      <c r="B44" s="888"/>
      <c r="C44" s="1176"/>
      <c r="D44" s="868"/>
      <c r="E44" s="857"/>
      <c r="F44" s="858"/>
      <c r="G44" s="926"/>
    </row>
    <row r="45" spans="1:14" s="856" customFormat="1" ht="30" customHeight="1" x14ac:dyDescent="0.2">
      <c r="A45" s="869" t="s">
        <v>1016</v>
      </c>
      <c r="B45" s="860" t="s">
        <v>1004</v>
      </c>
      <c r="C45" s="1176"/>
      <c r="D45" s="855" t="s">
        <v>1017</v>
      </c>
      <c r="F45" s="865"/>
      <c r="G45" s="1179" t="str">
        <f>IF(AND(ISBLANK(F45),C45="x",$N$8&gt;0),"Attenzione: domanda a risposta obbligatoria",IF(ISBLANK(F45),"",IF(ISNUMBER(F45),IF(F45-INT(F45)=0,"","  Errore ! Inserire un numero intero senza decimali"),"  Errore ! Inserire un numero intero senza decimali")))</f>
        <v/>
      </c>
      <c r="K45" s="862" t="str">
        <f>LEFT(A45,3)</f>
        <v>ORG</v>
      </c>
      <c r="L45" s="862" t="str">
        <f>RIGHT(A45,3)</f>
        <v>271</v>
      </c>
      <c r="M45" s="862" t="str">
        <f>B45</f>
        <v>INT</v>
      </c>
      <c r="N45" s="862" t="str">
        <f>IF(ISNUMBER(F45),ROUND(F45,0),"")</f>
        <v/>
      </c>
    </row>
    <row r="46" spans="1:14" s="856" customFormat="1" ht="4.3499999999999996" customHeight="1" x14ac:dyDescent="0.2">
      <c r="A46" s="869"/>
      <c r="B46" s="888"/>
      <c r="C46" s="1176"/>
      <c r="D46" s="871"/>
      <c r="E46" s="857"/>
      <c r="F46" s="858"/>
      <c r="G46" s="885"/>
    </row>
    <row r="47" spans="1:14" s="856" customFormat="1" ht="30" customHeight="1" x14ac:dyDescent="0.2">
      <c r="A47" s="869" t="s">
        <v>1018</v>
      </c>
      <c r="B47" s="860" t="s">
        <v>1004</v>
      </c>
      <c r="C47" s="1176"/>
      <c r="D47" s="855" t="s">
        <v>1097</v>
      </c>
      <c r="F47" s="865"/>
      <c r="G47" s="1179" t="str">
        <f>IF(AND(ISBLANK(F47),C47="x",$N$8&gt;0),"Attenzione: domanda a risposta obbligatoria",IF(ISBLANK(F47),"",IF(ISNUMBER(F47),IF(F47-INT(F47)=0,"","  Errore ! Inserire un numero intero senza decimali"),"  Errore ! Inserire un numero intero senza decimali")))</f>
        <v/>
      </c>
      <c r="K47" s="862" t="str">
        <f>LEFT(A47,3)</f>
        <v>ORG</v>
      </c>
      <c r="L47" s="862" t="str">
        <f>RIGHT(A47,3)</f>
        <v>272</v>
      </c>
      <c r="M47" s="862" t="str">
        <f>B47</f>
        <v>INT</v>
      </c>
      <c r="N47" s="862" t="str">
        <f>IF(ISNUMBER(F47),ROUND(F47,0),"")</f>
        <v/>
      </c>
    </row>
    <row r="48" spans="1:14" s="1319" customFormat="1" ht="4.3499999999999996" customHeight="1" x14ac:dyDescent="0.2">
      <c r="A48" s="1324"/>
      <c r="B48" s="1324"/>
      <c r="C48" s="1326"/>
      <c r="D48" s="1842"/>
      <c r="E48" s="1321"/>
      <c r="F48" s="1322"/>
      <c r="G48" s="1323"/>
    </row>
    <row r="49" spans="1:14" s="856" customFormat="1" ht="30" customHeight="1" x14ac:dyDescent="0.2">
      <c r="A49" s="1172" t="s">
        <v>1019</v>
      </c>
      <c r="B49" s="1172"/>
      <c r="C49" s="1180"/>
      <c r="D49" s="1173" t="s">
        <v>1089</v>
      </c>
      <c r="E49" s="1174"/>
      <c r="F49" s="1175"/>
      <c r="G49" s="885"/>
    </row>
    <row r="50" spans="1:14" s="856" customFormat="1" ht="4.3499999999999996" customHeight="1" x14ac:dyDescent="0.2">
      <c r="A50" s="857"/>
      <c r="B50" s="884"/>
      <c r="C50" s="1176"/>
      <c r="D50" s="857"/>
      <c r="E50" s="857"/>
      <c r="F50" s="858"/>
      <c r="G50" s="885"/>
    </row>
    <row r="51" spans="1:14" s="872" customFormat="1" ht="30" customHeight="1" x14ac:dyDescent="0.2">
      <c r="A51" s="859" t="s">
        <v>1020</v>
      </c>
      <c r="B51" s="860" t="s">
        <v>1004</v>
      </c>
      <c r="C51" s="1176"/>
      <c r="D51" s="867" t="s">
        <v>1098</v>
      </c>
      <c r="F51" s="865"/>
      <c r="G51" s="1179" t="str">
        <f>IF(AND(ISBLANK(F51),C51="x",$N$8&gt;0),"Attenzione: domanda a risposta obbligatoria",IF(ISBLANK(F51),"",IF(ISNUMBER(F51),IF(F51-INT(F51)=0,"","  Errore ! Inserire un numero intero senza decimali"),"  Errore ! Inserire un numero intero senza decimali")))</f>
        <v/>
      </c>
      <c r="H51" s="856"/>
      <c r="I51" s="856"/>
      <c r="J51" s="856"/>
      <c r="K51" s="862" t="str">
        <f>LEFT(A51,3)</f>
        <v>PRD</v>
      </c>
      <c r="L51" s="862" t="str">
        <f>RIGHT(A51,3)</f>
        <v>137</v>
      </c>
      <c r="M51" s="862" t="str">
        <f>B51</f>
        <v>INT</v>
      </c>
      <c r="N51" s="862" t="str">
        <f>IF(ISNUMBER(F51),ROUND(F51,0),"")</f>
        <v/>
      </c>
    </row>
    <row r="52" spans="1:14" s="872" customFormat="1" ht="4.3499999999999996" customHeight="1" x14ac:dyDescent="0.2">
      <c r="A52" s="859"/>
      <c r="B52" s="860"/>
      <c r="C52" s="1176"/>
      <c r="D52" s="868"/>
      <c r="E52" s="868"/>
      <c r="F52" s="873"/>
      <c r="G52" s="885"/>
    </row>
    <row r="53" spans="1:14" s="872" customFormat="1" ht="30" customHeight="1" x14ac:dyDescent="0.2">
      <c r="A53" s="869" t="s">
        <v>1021</v>
      </c>
      <c r="B53" s="888" t="s">
        <v>1004</v>
      </c>
      <c r="C53" s="1691"/>
      <c r="D53" s="867" t="s">
        <v>1099</v>
      </c>
      <c r="F53" s="865"/>
      <c r="G53" s="1179" t="str">
        <f>IF(AND(ISBLANK(F53),C53="x",$N$8&gt;0),"Attenzione: domanda a risposta obbligatoria",IF(ISBLANK(F53),"",IF(ISNUMBER(F53),IF(F53-INT(F53)=0,"","  Errore ! Inserire un numero intero senza decimali"),"  Errore ! Inserire un numero intero senza decimali")))</f>
        <v/>
      </c>
      <c r="H53" s="856"/>
      <c r="I53" s="856"/>
      <c r="J53" s="856"/>
      <c r="K53" s="862" t="str">
        <f>LEFT(A53,3)</f>
        <v>PRD</v>
      </c>
      <c r="L53" s="862" t="str">
        <f>RIGHT(A53,3)</f>
        <v>115</v>
      </c>
      <c r="M53" s="862" t="str">
        <f>B53</f>
        <v>INT</v>
      </c>
      <c r="N53" s="862" t="str">
        <f>IF(ISNUMBER(F53),ROUND(F53,0),"")</f>
        <v/>
      </c>
    </row>
    <row r="54" spans="1:14" s="872" customFormat="1" ht="4.3499999999999996" customHeight="1" x14ac:dyDescent="0.2">
      <c r="A54" s="869"/>
      <c r="B54" s="888"/>
      <c r="C54" s="1691"/>
      <c r="D54" s="868"/>
      <c r="E54" s="868"/>
      <c r="F54" s="873"/>
      <c r="G54" s="889"/>
    </row>
    <row r="55" spans="1:14" s="914" customFormat="1" ht="30" customHeight="1" x14ac:dyDescent="0.2">
      <c r="A55" s="911" t="s">
        <v>1888</v>
      </c>
      <c r="B55" s="912" t="s">
        <v>1001</v>
      </c>
      <c r="C55" s="923"/>
      <c r="D55" s="913" t="s">
        <v>1889</v>
      </c>
      <c r="F55" s="1316"/>
      <c r="G55" s="1179" t="str">
        <f>IF(AND(ISBLANK(F55),C55="x",$N$8&gt;0),"Attenzione: domanda a risposta obbligatoria",IF(ISBLANK(F55),"",IF(AND(LEN(F55)=1,OR(UPPER(F55)="N",UPPER(F55)="S")),"",IF(ISBLANK(F55),"","  Errore ! Inserire S o N"))))</f>
        <v/>
      </c>
      <c r="K55" s="924" t="str">
        <f>LEFT(A55,3)</f>
        <v>PRD</v>
      </c>
      <c r="L55" s="924" t="str">
        <f>RIGHT(A55,3)</f>
        <v>480</v>
      </c>
      <c r="M55" s="924" t="str">
        <f>B55</f>
        <v>FLAG</v>
      </c>
      <c r="N55" s="862" t="str">
        <f>IF(AND(LEN(F55)=1,OR(UPPER(F55)="N",UPPER(F55)="S")),UPPER(F55),"")</f>
        <v/>
      </c>
    </row>
    <row r="56" spans="1:14" s="914" customFormat="1" ht="4.3499999999999996" customHeight="1" x14ac:dyDescent="0.2">
      <c r="A56" s="911"/>
      <c r="B56" s="911"/>
      <c r="C56" s="923"/>
      <c r="D56" s="1178"/>
      <c r="E56" s="917"/>
      <c r="F56" s="918"/>
      <c r="G56" s="926"/>
    </row>
    <row r="57" spans="1:14" s="914" customFormat="1" ht="30" customHeight="1" x14ac:dyDescent="0.2">
      <c r="A57" s="911" t="s">
        <v>1890</v>
      </c>
      <c r="B57" s="912" t="s">
        <v>1004</v>
      </c>
      <c r="C57" s="923"/>
      <c r="D57" s="913" t="s">
        <v>1891</v>
      </c>
      <c r="F57" s="1182"/>
      <c r="G57" s="1179" t="str">
        <f>IF(AND(ISBLANK(F57),C57="x",$N$8&gt;0),"Attenzione: domanda a risposta obbligatoria",IF(ISBLANK(F57),"",IF(ISNUMBER(F57),IF(F57-INT(F57)=0,"","  Errore ! Inserire un numero intero senza decimali"),"  Errore ! Inserire un numero intero senza decimali")))</f>
        <v/>
      </c>
      <c r="K57" s="924" t="str">
        <f>LEFT(A57,3)</f>
        <v>PRD</v>
      </c>
      <c r="L57" s="924" t="str">
        <f>RIGHT(A57,3)</f>
        <v>481</v>
      </c>
      <c r="M57" s="924" t="str">
        <f>B57</f>
        <v>INT</v>
      </c>
      <c r="N57" s="924" t="str">
        <f>IF(ISNUMBER(F57),ROUND(F57,0),"")</f>
        <v/>
      </c>
    </row>
    <row r="58" spans="1:14" s="914" customFormat="1" ht="4.3499999999999996" customHeight="1" x14ac:dyDescent="0.2">
      <c r="A58" s="911"/>
      <c r="B58" s="911"/>
      <c r="C58" s="923"/>
      <c r="D58" s="1178"/>
      <c r="E58" s="917"/>
      <c r="F58" s="918"/>
      <c r="G58" s="926"/>
    </row>
    <row r="59" spans="1:14" s="914" customFormat="1" ht="30" customHeight="1" x14ac:dyDescent="0.2">
      <c r="A59" s="911" t="s">
        <v>1892</v>
      </c>
      <c r="B59" s="912" t="s">
        <v>1004</v>
      </c>
      <c r="C59" s="923"/>
      <c r="D59" s="913" t="s">
        <v>1893</v>
      </c>
      <c r="F59" s="1182"/>
      <c r="G59" s="1179" t="str">
        <f>IF(AND(ISBLANK(F59),C59="x",$N$8&gt;0),"Attenzione: domanda a risposta obbligatoria",IF(ISBLANK(F59),"",IF(ISNUMBER(F59),IF(F59-INT(F59)=0,"","  Errore ! Inserire un numero intero senza decimali"),"  Errore ! Inserire un numero intero senza decimali")))</f>
        <v/>
      </c>
      <c r="K59" s="924" t="str">
        <f>LEFT(A59,3)</f>
        <v>PRD</v>
      </c>
      <c r="L59" s="924" t="str">
        <f>RIGHT(A59,3)</f>
        <v>482</v>
      </c>
      <c r="M59" s="924" t="str">
        <f>B59</f>
        <v>INT</v>
      </c>
      <c r="N59" s="924" t="str">
        <f>IF(ISNUMBER(F59),ROUND(F59,0),"")</f>
        <v/>
      </c>
    </row>
    <row r="60" spans="1:14" s="1834" customFormat="1" ht="4.3499999999999996" customHeight="1" x14ac:dyDescent="0.2">
      <c r="A60" s="1833"/>
      <c r="B60" s="1833"/>
      <c r="D60" s="1835"/>
      <c r="E60" s="1836"/>
      <c r="F60" s="1837"/>
      <c r="G60" s="1838"/>
    </row>
    <row r="61" spans="1:14" s="1319" customFormat="1" ht="30" customHeight="1" x14ac:dyDescent="0.2">
      <c r="A61" s="1324" t="s">
        <v>2092</v>
      </c>
      <c r="B61" s="1325" t="s">
        <v>1001</v>
      </c>
      <c r="C61" s="1326"/>
      <c r="D61" s="1327" t="s">
        <v>2093</v>
      </c>
      <c r="F61" s="1328"/>
      <c r="G61" s="1839" t="str">
        <f>IF(AND(ISBLANK(F61),C61="x",$N$8&gt;0),"Attenzione: domanda a risposta obbligatoria",IF(ISBLANK(F61),"",IF(AND(LEN(F61)=1,OR(UPPER(F61)="N",UPPER(F61)="S")),"",IF(ISBLANK(F61),"","  Errore ! Inserire S o N"))))</f>
        <v/>
      </c>
      <c r="K61" s="1329" t="str">
        <f>LEFT(A61,3)</f>
        <v>PRD</v>
      </c>
      <c r="L61" s="1329" t="str">
        <f>RIGHT(A61,3)</f>
        <v>541</v>
      </c>
      <c r="M61" s="1329" t="str">
        <f>B61</f>
        <v>FLAG</v>
      </c>
      <c r="N61" s="1840" t="str">
        <f>IF(AND(LEN(F61)=1,OR(UPPER(F61)="N",UPPER(F61)="S")),UPPER(F61),"")</f>
        <v/>
      </c>
    </row>
    <row r="62" spans="1:14" s="1319" customFormat="1" ht="4.3499999999999996" customHeight="1" x14ac:dyDescent="0.2">
      <c r="A62" s="1324"/>
      <c r="B62" s="1324"/>
      <c r="C62" s="1326"/>
      <c r="D62" s="1841"/>
      <c r="E62" s="1321"/>
      <c r="F62" s="1322"/>
      <c r="G62" s="1323"/>
    </row>
    <row r="63" spans="1:14" s="1319" customFormat="1" ht="30" customHeight="1" x14ac:dyDescent="0.2">
      <c r="A63" s="1324" t="s">
        <v>2094</v>
      </c>
      <c r="B63" s="1325" t="s">
        <v>1001</v>
      </c>
      <c r="C63" s="1326"/>
      <c r="D63" s="1327" t="s">
        <v>2095</v>
      </c>
      <c r="F63" s="1328"/>
      <c r="G63" s="1839" t="str">
        <f>IF(AND(ISBLANK(F63),C63="x",$N$8&gt;0),"Attenzione: domanda a risposta obbligatoria",IF(ISBLANK(F63),"",IF(AND(LEN(F63)=1,OR(UPPER(F63)="N",UPPER(F63)="S")),"",IF(ISBLANK(F63),"","  Errore ! Inserire S o N"))))</f>
        <v/>
      </c>
      <c r="K63" s="1329" t="str">
        <f>LEFT(A63,3)</f>
        <v>PRD</v>
      </c>
      <c r="L63" s="1329" t="str">
        <f>RIGHT(A63,3)</f>
        <v>542</v>
      </c>
      <c r="M63" s="1329" t="str">
        <f>B63</f>
        <v>FLAG</v>
      </c>
      <c r="N63" s="1840" t="str">
        <f>IF(AND(LEN(F63)=1,OR(UPPER(F63)="N",UPPER(F63)="S")),UPPER(F63),"")</f>
        <v/>
      </c>
    </row>
    <row r="64" spans="1:14" s="914" customFormat="1" ht="4.3499999999999996" customHeight="1" x14ac:dyDescent="0.2">
      <c r="A64" s="911"/>
      <c r="B64" s="911"/>
      <c r="D64" s="1178"/>
      <c r="E64" s="917"/>
      <c r="F64" s="918"/>
      <c r="G64" s="926"/>
    </row>
    <row r="65" spans="1:14" s="1319" customFormat="1" ht="35.1" customHeight="1" x14ac:dyDescent="0.2">
      <c r="A65" s="1172" t="s">
        <v>1487</v>
      </c>
      <c r="B65" s="1172"/>
      <c r="C65" s="1180"/>
      <c r="D65" s="1173" t="s">
        <v>1488</v>
      </c>
      <c r="E65" s="1172"/>
      <c r="F65" s="1317"/>
      <c r="G65" s="1318" t="str">
        <f>IF(AND(LEN(F65)=1,OR(UPPER(F65)="N",UPPER(F65)="S")),"",IF(ISBLANK(F65),"","  Errore ! Inserire S o N"))</f>
        <v/>
      </c>
    </row>
    <row r="66" spans="1:14" s="1319" customFormat="1" ht="4.3499999999999996" customHeight="1" x14ac:dyDescent="0.2">
      <c r="A66" s="1843"/>
      <c r="B66" s="1843"/>
      <c r="C66" s="1320"/>
      <c r="D66" s="1844"/>
      <c r="E66" s="1321"/>
      <c r="F66" s="1322"/>
      <c r="G66" s="1323"/>
    </row>
    <row r="67" spans="1:14" s="1319" customFormat="1" ht="30" customHeight="1" x14ac:dyDescent="0.2">
      <c r="A67" s="1324" t="s">
        <v>2106</v>
      </c>
      <c r="B67" s="1325" t="s">
        <v>1004</v>
      </c>
      <c r="C67" s="1326"/>
      <c r="D67" s="1327" t="s">
        <v>2107</v>
      </c>
      <c r="F67" s="1328"/>
      <c r="G67" s="1318" t="str">
        <f>IF(AND(ISBLANK(F67),C67="x",$N$8&gt;0),"Attenzione: domanda a risposta obbligatoria",IF(ISBLANK(F67),"",IF(ISNUMBER(F67),IF(F67-INT(F67)=0,"","  Errore ! Inserire un numero intero senza decimali"),"  Errore ! Inserire un numero intero senza decimali")))</f>
        <v/>
      </c>
      <c r="K67" s="1329" t="str">
        <f>LEFT(A67,3)</f>
        <v>WLF</v>
      </c>
      <c r="L67" s="1329" t="str">
        <f>RIGHT(A67,3)</f>
        <v>544</v>
      </c>
      <c r="M67" s="1329" t="str">
        <f>B67</f>
        <v>INT</v>
      </c>
      <c r="N67" s="1329" t="str">
        <f>IF(ISNUMBER(F67),ROUND(F67,0),"")</f>
        <v/>
      </c>
    </row>
    <row r="68" spans="1:14" s="1319" customFormat="1" ht="4.3499999999999996" customHeight="1" x14ac:dyDescent="0.2">
      <c r="A68" s="1324"/>
      <c r="B68" s="1324"/>
      <c r="C68" s="1326"/>
      <c r="D68" s="1330"/>
      <c r="E68" s="1321"/>
      <c r="F68" s="1322"/>
      <c r="G68" s="1323"/>
    </row>
    <row r="69" spans="1:14" s="1319" customFormat="1" ht="30" customHeight="1" x14ac:dyDescent="0.2">
      <c r="A69" s="1324" t="s">
        <v>1489</v>
      </c>
      <c r="B69" s="1325" t="s">
        <v>1004</v>
      </c>
      <c r="C69" s="1326"/>
      <c r="D69" s="1327" t="s">
        <v>1490</v>
      </c>
      <c r="F69" s="1328"/>
      <c r="G69" s="1318" t="str">
        <f>IF(AND(ISBLANK(F69),C69="x",$N$8&gt;0),"Attenzione: domanda a risposta obbligatoria",IF(ISBLANK(F69),"",IF(ISNUMBER(F69),IF(F69-INT(F69)=0,"","  Errore ! Inserire un numero intero senza decimali"),"  Errore ! Inserire un numero intero senza decimali")))</f>
        <v/>
      </c>
      <c r="K69" s="1329" t="str">
        <f>LEFT(A69,3)</f>
        <v>WLF</v>
      </c>
      <c r="L69" s="1329" t="str">
        <f>RIGHT(A69,3)</f>
        <v>467</v>
      </c>
      <c r="M69" s="1329" t="str">
        <f>B69</f>
        <v>INT</v>
      </c>
      <c r="N69" s="1329" t="str">
        <f>IF(ISNUMBER(F69),ROUND(F69,0),"")</f>
        <v/>
      </c>
    </row>
    <row r="70" spans="1:14" s="1319" customFormat="1" ht="4.3499999999999996" customHeight="1" x14ac:dyDescent="0.2">
      <c r="A70" s="1324"/>
      <c r="B70" s="1324"/>
      <c r="C70" s="1326"/>
      <c r="D70" s="1330"/>
      <c r="E70" s="1321"/>
      <c r="F70" s="1322"/>
      <c r="G70" s="1323"/>
    </row>
    <row r="71" spans="1:14" s="1319" customFormat="1" ht="30" customHeight="1" x14ac:dyDescent="0.2">
      <c r="A71" s="1324" t="s">
        <v>1491</v>
      </c>
      <c r="B71" s="1325" t="s">
        <v>1004</v>
      </c>
      <c r="C71" s="1326"/>
      <c r="D71" s="1327" t="s">
        <v>1492</v>
      </c>
      <c r="F71" s="1328"/>
      <c r="G71" s="1318" t="str">
        <f>IF(AND(ISBLANK(F71),C71="x",$N$8&gt;0),"Attenzione: domanda a risposta obbligatoria",IF(ISBLANK(F71),"",IF(ISNUMBER(F71),IF(F71-INT(F71)=0,"","  Errore ! Inserire un numero intero senza decimali"),"  Errore ! Inserire un numero intero senza decimali")))</f>
        <v/>
      </c>
      <c r="K71" s="1329" t="str">
        <f>LEFT(A71,3)</f>
        <v>WLF</v>
      </c>
      <c r="L71" s="1329" t="str">
        <f>RIGHT(A71,3)</f>
        <v>468</v>
      </c>
      <c r="M71" s="1329" t="str">
        <f>B71</f>
        <v>INT</v>
      </c>
      <c r="N71" s="1329" t="str">
        <f>IF(ISNUMBER(F71),ROUND(F71,0),"")</f>
        <v/>
      </c>
    </row>
    <row r="72" spans="1:14" s="1319" customFormat="1" ht="4.3499999999999996" customHeight="1" x14ac:dyDescent="0.2">
      <c r="A72" s="1324"/>
      <c r="B72" s="1324"/>
      <c r="C72" s="1326"/>
      <c r="D72" s="1330"/>
      <c r="E72" s="1321"/>
      <c r="F72" s="1322"/>
      <c r="G72" s="1323"/>
    </row>
    <row r="73" spans="1:14" s="1319" customFormat="1" ht="30" customHeight="1" x14ac:dyDescent="0.2">
      <c r="A73" s="1324" t="s">
        <v>1493</v>
      </c>
      <c r="B73" s="1325" t="s">
        <v>1004</v>
      </c>
      <c r="C73" s="1326"/>
      <c r="D73" s="1327" t="s">
        <v>1494</v>
      </c>
      <c r="F73" s="1328"/>
      <c r="G73" s="1318" t="str">
        <f>IF(AND(ISBLANK(F73),C73="x",$N$8&gt;0),"Attenzione: domanda a risposta obbligatoria",IF(ISBLANK(F73),"",IF(ISNUMBER(F73),IF(F73-INT(F73)=0,"","  Errore ! Inserire un numero intero senza decimali"),"  Errore ! Inserire un numero intero senza decimali")))</f>
        <v/>
      </c>
      <c r="K73" s="1329" t="str">
        <f>LEFT(A73,3)</f>
        <v>WLF</v>
      </c>
      <c r="L73" s="1329" t="str">
        <f>RIGHT(A73,3)</f>
        <v>469</v>
      </c>
      <c r="M73" s="1329" t="str">
        <f>B73</f>
        <v>INT</v>
      </c>
      <c r="N73" s="1329" t="str">
        <f>IF(ISNUMBER(F73),ROUND(F73,0),"")</f>
        <v/>
      </c>
    </row>
    <row r="74" spans="1:14" s="1319" customFormat="1" ht="4.3499999999999996" customHeight="1" x14ac:dyDescent="0.2">
      <c r="A74" s="1324"/>
      <c r="B74" s="1324"/>
      <c r="C74" s="1326"/>
      <c r="D74" s="1330"/>
      <c r="E74" s="1321"/>
      <c r="F74" s="1322"/>
      <c r="G74" s="1323"/>
    </row>
    <row r="75" spans="1:14" s="1319" customFormat="1" ht="30" customHeight="1" x14ac:dyDescent="0.2">
      <c r="A75" s="1324" t="s">
        <v>2098</v>
      </c>
      <c r="B75" s="1325" t="s">
        <v>1004</v>
      </c>
      <c r="C75" s="1326"/>
      <c r="D75" s="1327" t="s">
        <v>2099</v>
      </c>
      <c r="F75" s="1328"/>
      <c r="G75" s="1318" t="str">
        <f>IF(AND(ISBLANK(F75),C75="x",$N$8&gt;0),"Attenzione: domanda a risposta obbligatoria",IF(ISBLANK(F75),"",IF(ISNUMBER(F75),IF(F75-INT(F75)=0,"","  Errore ! Inserire un numero intero senza decimali"),"  Errore ! Inserire un numero intero senza decimali")))</f>
        <v/>
      </c>
      <c r="K75" s="1329" t="str">
        <f>LEFT(A75,3)</f>
        <v>WLF</v>
      </c>
      <c r="L75" s="1329" t="str">
        <f>RIGHT(A75,3)</f>
        <v>520</v>
      </c>
      <c r="M75" s="1329" t="str">
        <f>B75</f>
        <v>INT</v>
      </c>
      <c r="N75" s="1329" t="str">
        <f>IF(ISNUMBER(F75),ROUND(F75,0),"")</f>
        <v/>
      </c>
    </row>
    <row r="76" spans="1:14" s="1319" customFormat="1" ht="4.3499999999999996" customHeight="1" x14ac:dyDescent="0.2">
      <c r="A76" s="1324"/>
      <c r="B76" s="1324"/>
      <c r="C76" s="1326"/>
      <c r="D76" s="1330"/>
      <c r="E76" s="1321"/>
      <c r="F76" s="1322"/>
      <c r="G76" s="1323"/>
      <c r="K76" s="1329"/>
      <c r="L76" s="1329"/>
      <c r="M76" s="1329"/>
      <c r="N76" s="1329"/>
    </row>
    <row r="77" spans="1:14" s="1319" customFormat="1" ht="30" customHeight="1" x14ac:dyDescent="0.2">
      <c r="A77" s="1324" t="s">
        <v>1497</v>
      </c>
      <c r="B77" s="1324" t="s">
        <v>1004</v>
      </c>
      <c r="C77" s="1326"/>
      <c r="D77" s="1327" t="s">
        <v>1498</v>
      </c>
      <c r="E77" s="1321"/>
      <c r="F77" s="1328"/>
      <c r="G77" s="1318" t="str">
        <f>IF(AND(ISBLANK(F77),C77="x",$N$8&gt;0),"Attenzione: domanda a risposta obbligatoria",IF(ISBLANK(F77),"",IF(ISNUMBER(F77),IF(F77-INT(F77)=0,"","  Errore ! Inserire un numero intero senza decimali"),"  Errore ! Inserire un numero intero senza decimali")))</f>
        <v/>
      </c>
      <c r="K77" s="1329" t="str">
        <f t="shared" ref="K77" si="0">LEFT(A77,3)</f>
        <v>WLF</v>
      </c>
      <c r="L77" s="1329" t="str">
        <f t="shared" ref="L77" si="1">RIGHT(A77,3)</f>
        <v>471</v>
      </c>
      <c r="M77" s="1329" t="str">
        <f t="shared" ref="M77" si="2">B77</f>
        <v>INT</v>
      </c>
      <c r="N77" s="1329" t="str">
        <f t="shared" ref="N77" si="3">IF(ISNUMBER(F77),ROUND(F77,0),"")</f>
        <v/>
      </c>
    </row>
    <row r="78" spans="1:14" s="1319" customFormat="1" ht="4.3499999999999996" customHeight="1" x14ac:dyDescent="0.2">
      <c r="A78" s="1324"/>
      <c r="B78" s="1324"/>
      <c r="C78" s="1326"/>
      <c r="D78" s="1330"/>
      <c r="E78" s="1321"/>
      <c r="F78" s="1322"/>
      <c r="G78" s="1323"/>
    </row>
    <row r="79" spans="1:14" s="1319" customFormat="1" ht="30" customHeight="1" x14ac:dyDescent="0.2">
      <c r="A79" s="1324" t="s">
        <v>2100</v>
      </c>
      <c r="B79" s="1325" t="s">
        <v>1004</v>
      </c>
      <c r="D79" s="1327" t="s">
        <v>2101</v>
      </c>
      <c r="E79" s="1321"/>
      <c r="F79" s="1328"/>
      <c r="G79" s="1318" t="str">
        <f>IF(AND(ISBLANK(F79),C79="x",$N$8&gt;0),"Attenzione: domanda a risposta obbligatoria",IF(ISBLANK(F79),"",IF(ISNUMBER(F79),IF(F79-INT(F79)=0,"","  Errore ! Inserire un numero intero senza decimali"),"  Errore ! Inserire un numero intero senza decimali")))</f>
        <v/>
      </c>
      <c r="K79" s="1329" t="str">
        <f>LEFT(A79,3)</f>
        <v>WLF</v>
      </c>
      <c r="L79" s="1329" t="str">
        <f>RIGHT(A79,3)</f>
        <v>521</v>
      </c>
      <c r="M79" s="1329" t="str">
        <f>B79</f>
        <v>INT</v>
      </c>
      <c r="N79" s="1329" t="str">
        <f>IF(ISNUMBER(F79),ROUND(F79,0),"")</f>
        <v/>
      </c>
    </row>
    <row r="80" spans="1:14" s="856" customFormat="1" ht="4.3499999999999996" customHeight="1" x14ac:dyDescent="0.2">
      <c r="A80" s="859"/>
      <c r="B80" s="860"/>
      <c r="C80" s="1176"/>
      <c r="D80" s="868"/>
      <c r="E80" s="857"/>
      <c r="F80" s="858"/>
      <c r="G80" s="885"/>
    </row>
    <row r="81" spans="1:14" s="856" customFormat="1" ht="30" customHeight="1" x14ac:dyDescent="0.2">
      <c r="A81" s="1172" t="s">
        <v>1022</v>
      </c>
      <c r="B81" s="1172"/>
      <c r="C81" s="1173"/>
      <c r="D81" s="1173" t="s">
        <v>1023</v>
      </c>
      <c r="E81" s="1174"/>
      <c r="F81" s="1175"/>
      <c r="G81" s="883"/>
    </row>
    <row r="82" spans="1:14" s="856" customFormat="1" ht="4.3499999999999996" customHeight="1" x14ac:dyDescent="0.2">
      <c r="A82" s="875"/>
      <c r="B82" s="890"/>
      <c r="D82" s="857"/>
      <c r="E82" s="857"/>
      <c r="F82" s="858"/>
      <c r="G82" s="883"/>
    </row>
    <row r="83" spans="1:14" s="856" customFormat="1" x14ac:dyDescent="0.2">
      <c r="A83" s="859" t="s">
        <v>1024</v>
      </c>
      <c r="B83" s="860" t="s">
        <v>809</v>
      </c>
      <c r="D83" s="857" t="s">
        <v>1025</v>
      </c>
      <c r="F83" s="858"/>
      <c r="G83" s="855"/>
      <c r="K83" s="862" t="str">
        <f>LEFT(A83,3)</f>
        <v>INF</v>
      </c>
      <c r="L83" s="862" t="str">
        <f>RIGHT(A83,3)</f>
        <v>209</v>
      </c>
      <c r="M83" s="862" t="str">
        <f>B83</f>
        <v>NOTE</v>
      </c>
      <c r="N83" s="856" t="str">
        <f>IF(ISBLANK(D84),"",LEFT(D84,1500))</f>
        <v/>
      </c>
    </row>
    <row r="84" spans="1:14" s="856" customFormat="1" ht="45" customHeight="1" x14ac:dyDescent="0.2">
      <c r="A84" s="1185"/>
      <c r="B84" s="1200"/>
      <c r="D84" s="2120"/>
      <c r="E84" s="2121"/>
      <c r="F84" s="2122"/>
      <c r="G84" s="927" t="str">
        <f>IF(LEN(D84)&gt;1500,"Attenzione, è stato superato il numero massimo di 1500 caratteri","")</f>
        <v/>
      </c>
    </row>
    <row r="85" spans="1:14" x14ac:dyDescent="0.25">
      <c r="A85" s="876"/>
      <c r="B85" s="891"/>
      <c r="D85" s="877"/>
      <c r="E85" s="877"/>
      <c r="F85" s="878"/>
    </row>
    <row r="86" spans="1:14" x14ac:dyDescent="0.25">
      <c r="A86" s="859" t="s">
        <v>1026</v>
      </c>
      <c r="B86" s="860" t="s">
        <v>809</v>
      </c>
      <c r="C86" s="856"/>
      <c r="D86" s="857" t="s">
        <v>1027</v>
      </c>
      <c r="F86" s="858"/>
      <c r="G86" s="855"/>
      <c r="H86" s="856"/>
      <c r="I86" s="856"/>
      <c r="J86" s="856"/>
      <c r="K86" s="862" t="str">
        <f>LEFT(A86,3)</f>
        <v>INF</v>
      </c>
      <c r="L86" s="862" t="str">
        <f>RIGHT(A86,3)</f>
        <v>127</v>
      </c>
      <c r="M86" s="862" t="str">
        <f>B86</f>
        <v>NOTE</v>
      </c>
      <c r="N86" s="856" t="str">
        <f>IF(ISBLANK(D87),"",LEFT(D87,1500))</f>
        <v/>
      </c>
    </row>
    <row r="87" spans="1:14" ht="45" customHeight="1" x14ac:dyDescent="0.25">
      <c r="A87" s="1186"/>
      <c r="B87" s="1201"/>
      <c r="D87" s="2120"/>
      <c r="E87" s="2121"/>
      <c r="F87" s="2122"/>
      <c r="G87" s="927" t="str">
        <f>IF(LEN(D87)&gt;1500,"Attenzione, è stato superato il numero massimo di 1500 caratteri","")</f>
        <v/>
      </c>
      <c r="K87" s="879" t="s">
        <v>864</v>
      </c>
    </row>
  </sheetData>
  <sheetProtection algorithmName="SHA-512" hashValue="iPDQO3Tobs3WCyF5oUHJHV8c3KkTGDzyaOrYUYo33/JkrVnJB/v5IS0+k1HN3fFc5zL4fCGrnavKpDKUyEhd8Q==" saltValue="TWvMGxZc7d5qdkhDGgDFCw==" spinCount="100000" sheet="1" formatColumns="0" selectLockedCells="1"/>
  <mergeCells count="4">
    <mergeCell ref="D87:F87"/>
    <mergeCell ref="G2:G3"/>
    <mergeCell ref="G5:G6"/>
    <mergeCell ref="D84:F84"/>
  </mergeCells>
  <dataValidations count="4">
    <dataValidation type="textLength" allowBlank="1" showInputMessage="1" showErrorMessage="1" error="Inserire massimo 1500 caratteri" sqref="D87:F87 D84:F84" xr:uid="{726465A1-35D6-4103-8471-5736B57C1669}">
      <formula1>0</formula1>
      <formula2>1500</formula2>
    </dataValidation>
    <dataValidation type="list" allowBlank="1" showDropDown="1" showInputMessage="1" showErrorMessage="1" errorTitle="Errore di digitazione" error="Digitare 'S' o 'N' o lasciare in bianco" sqref="F55 F61 F63" xr:uid="{F421AC5E-820D-4419-A35F-60C28C19C0AF}">
      <formula1>"s,n,S,N"</formula1>
    </dataValidation>
    <dataValidation type="whole" operator="lessThan" allowBlank="1" showInputMessage="1" showErrorMessage="1" errorTitle="Errore di digitazione" error="Inserire solo numeri interi o lasciare vuoto." sqref="F19 F53 F33 F37 F41 F45 F35 F39 F43 F77 F51 F29 F27 F23 F25 F57 F47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79 F59" xr:uid="{BDA789A0-D134-4CDA-BA73-9B8B0ADDD679}">
      <formula1>100000000000000</formula1>
    </dataValidation>
    <dataValidation type="date" allowBlank="1" showInputMessage="1" showErrorMessage="1" errorTitle="Errore di digitazione" error="Digitare una data non anteriore al 1 Gennaio dell'anno precedente quello di rilevazione (gg/mm/aaaa)" sqref="F13 F15 F17" xr:uid="{3BFD3F61-5936-44BC-B40D-7A3EB0BBC3E6}">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53" orientation="portrait" r:id="rId1"/>
  <rowBreaks count="1" manualBreakCount="1">
    <brk id="3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F45C-FECF-4AD7-913E-2EF0B73D5192}">
  <sheetPr>
    <pageSetUpPr fitToPage="1"/>
  </sheetPr>
  <dimension ref="A1:Q46"/>
  <sheetViews>
    <sheetView showGridLines="0" zoomScaleNormal="100" workbookViewId="0">
      <selection activeCell="C9" sqref="C9"/>
    </sheetView>
  </sheetViews>
  <sheetFormatPr defaultColWidth="11.28515625" defaultRowHeight="15.6" x14ac:dyDescent="0.3"/>
  <cols>
    <col min="1" max="1" width="51.85546875" style="1398" customWidth="1"/>
    <col min="2" max="2" width="8" style="1443" bestFit="1" customWidth="1"/>
    <col min="3" max="16" width="11.28515625" style="1398" customWidth="1"/>
    <col min="17" max="17" width="11.28515625" style="1506"/>
    <col min="18" max="256" width="11.28515625" style="1398"/>
    <col min="257" max="257" width="47.7109375" style="1398" customWidth="1"/>
    <col min="258" max="258" width="8" style="1398" bestFit="1" customWidth="1"/>
    <col min="259" max="512" width="11.28515625" style="1398"/>
    <col min="513" max="513" width="47.7109375" style="1398" customWidth="1"/>
    <col min="514" max="514" width="8" style="1398" bestFit="1" customWidth="1"/>
    <col min="515" max="768" width="11.28515625" style="1398"/>
    <col min="769" max="769" width="47.7109375" style="1398" customWidth="1"/>
    <col min="770" max="770" width="8" style="1398" bestFit="1" customWidth="1"/>
    <col min="771" max="1024" width="11.28515625" style="1398"/>
    <col min="1025" max="1025" width="47.7109375" style="1398" customWidth="1"/>
    <col min="1026" max="1026" width="8" style="1398" bestFit="1" customWidth="1"/>
    <col min="1027" max="1280" width="11.28515625" style="1398"/>
    <col min="1281" max="1281" width="47.7109375" style="1398" customWidth="1"/>
    <col min="1282" max="1282" width="8" style="1398" bestFit="1" customWidth="1"/>
    <col min="1283" max="1536" width="11.28515625" style="1398"/>
    <col min="1537" max="1537" width="47.7109375" style="1398" customWidth="1"/>
    <col min="1538" max="1538" width="8" style="1398" bestFit="1" customWidth="1"/>
    <col min="1539" max="1792" width="11.28515625" style="1398"/>
    <col min="1793" max="1793" width="47.7109375" style="1398" customWidth="1"/>
    <col min="1794" max="1794" width="8" style="1398" bestFit="1" customWidth="1"/>
    <col min="1795" max="2048" width="11.28515625" style="1398"/>
    <col min="2049" max="2049" width="47.7109375" style="1398" customWidth="1"/>
    <col min="2050" max="2050" width="8" style="1398" bestFit="1" customWidth="1"/>
    <col min="2051" max="2304" width="11.28515625" style="1398"/>
    <col min="2305" max="2305" width="47.7109375" style="1398" customWidth="1"/>
    <col min="2306" max="2306" width="8" style="1398" bestFit="1" customWidth="1"/>
    <col min="2307" max="2560" width="11.28515625" style="1398"/>
    <col min="2561" max="2561" width="47.7109375" style="1398" customWidth="1"/>
    <col min="2562" max="2562" width="8" style="1398" bestFit="1" customWidth="1"/>
    <col min="2563" max="2816" width="11.28515625" style="1398"/>
    <col min="2817" max="2817" width="47.7109375" style="1398" customWidth="1"/>
    <col min="2818" max="2818" width="8" style="1398" bestFit="1" customWidth="1"/>
    <col min="2819" max="3072" width="11.28515625" style="1398"/>
    <col min="3073" max="3073" width="47.7109375" style="1398" customWidth="1"/>
    <col min="3074" max="3074" width="8" style="1398" bestFit="1" customWidth="1"/>
    <col min="3075" max="3328" width="11.28515625" style="1398"/>
    <col min="3329" max="3329" width="47.7109375" style="1398" customWidth="1"/>
    <col min="3330" max="3330" width="8" style="1398" bestFit="1" customWidth="1"/>
    <col min="3331" max="3584" width="11.28515625" style="1398"/>
    <col min="3585" max="3585" width="47.7109375" style="1398" customWidth="1"/>
    <col min="3586" max="3586" width="8" style="1398" bestFit="1" customWidth="1"/>
    <col min="3587" max="3840" width="11.28515625" style="1398"/>
    <col min="3841" max="3841" width="47.7109375" style="1398" customWidth="1"/>
    <col min="3842" max="3842" width="8" style="1398" bestFit="1" customWidth="1"/>
    <col min="3843" max="4096" width="11.28515625" style="1398"/>
    <col min="4097" max="4097" width="47.7109375" style="1398" customWidth="1"/>
    <col min="4098" max="4098" width="8" style="1398" bestFit="1" customWidth="1"/>
    <col min="4099" max="4352" width="11.28515625" style="1398"/>
    <col min="4353" max="4353" width="47.7109375" style="1398" customWidth="1"/>
    <col min="4354" max="4354" width="8" style="1398" bestFit="1" customWidth="1"/>
    <col min="4355" max="4608" width="11.28515625" style="1398"/>
    <col min="4609" max="4609" width="47.7109375" style="1398" customWidth="1"/>
    <col min="4610" max="4610" width="8" style="1398" bestFit="1" customWidth="1"/>
    <col min="4611" max="4864" width="11.28515625" style="1398"/>
    <col min="4865" max="4865" width="47.7109375" style="1398" customWidth="1"/>
    <col min="4866" max="4866" width="8" style="1398" bestFit="1" customWidth="1"/>
    <col min="4867" max="5120" width="11.28515625" style="1398"/>
    <col min="5121" max="5121" width="47.7109375" style="1398" customWidth="1"/>
    <col min="5122" max="5122" width="8" style="1398" bestFit="1" customWidth="1"/>
    <col min="5123" max="5376" width="11.28515625" style="1398"/>
    <col min="5377" max="5377" width="47.7109375" style="1398" customWidth="1"/>
    <col min="5378" max="5378" width="8" style="1398" bestFit="1" customWidth="1"/>
    <col min="5379" max="5632" width="11.28515625" style="1398"/>
    <col min="5633" max="5633" width="47.7109375" style="1398" customWidth="1"/>
    <col min="5634" max="5634" width="8" style="1398" bestFit="1" customWidth="1"/>
    <col min="5635" max="5888" width="11.28515625" style="1398"/>
    <col min="5889" max="5889" width="47.7109375" style="1398" customWidth="1"/>
    <col min="5890" max="5890" width="8" style="1398" bestFit="1" customWidth="1"/>
    <col min="5891" max="6144" width="11.28515625" style="1398"/>
    <col min="6145" max="6145" width="47.7109375" style="1398" customWidth="1"/>
    <col min="6146" max="6146" width="8" style="1398" bestFit="1" customWidth="1"/>
    <col min="6147" max="6400" width="11.28515625" style="1398"/>
    <col min="6401" max="6401" width="47.7109375" style="1398" customWidth="1"/>
    <col min="6402" max="6402" width="8" style="1398" bestFit="1" customWidth="1"/>
    <col min="6403" max="6656" width="11.28515625" style="1398"/>
    <col min="6657" max="6657" width="47.7109375" style="1398" customWidth="1"/>
    <col min="6658" max="6658" width="8" style="1398" bestFit="1" customWidth="1"/>
    <col min="6659" max="6912" width="11.28515625" style="1398"/>
    <col min="6913" max="6913" width="47.7109375" style="1398" customWidth="1"/>
    <col min="6914" max="6914" width="8" style="1398" bestFit="1" customWidth="1"/>
    <col min="6915" max="7168" width="11.28515625" style="1398"/>
    <col min="7169" max="7169" width="47.7109375" style="1398" customWidth="1"/>
    <col min="7170" max="7170" width="8" style="1398" bestFit="1" customWidth="1"/>
    <col min="7171" max="7424" width="11.28515625" style="1398"/>
    <col min="7425" max="7425" width="47.7109375" style="1398" customWidth="1"/>
    <col min="7426" max="7426" width="8" style="1398" bestFit="1" customWidth="1"/>
    <col min="7427" max="7680" width="11.28515625" style="1398"/>
    <col min="7681" max="7681" width="47.7109375" style="1398" customWidth="1"/>
    <col min="7682" max="7682" width="8" style="1398" bestFit="1" customWidth="1"/>
    <col min="7683" max="7936" width="11.28515625" style="1398"/>
    <col min="7937" max="7937" width="47.7109375" style="1398" customWidth="1"/>
    <col min="7938" max="7938" width="8" style="1398" bestFit="1" customWidth="1"/>
    <col min="7939" max="8192" width="11.28515625" style="1398"/>
    <col min="8193" max="8193" width="47.7109375" style="1398" customWidth="1"/>
    <col min="8194" max="8194" width="8" style="1398" bestFit="1" customWidth="1"/>
    <col min="8195" max="8448" width="11.28515625" style="1398"/>
    <col min="8449" max="8449" width="47.7109375" style="1398" customWidth="1"/>
    <col min="8450" max="8450" width="8" style="1398" bestFit="1" customWidth="1"/>
    <col min="8451" max="8704" width="11.28515625" style="1398"/>
    <col min="8705" max="8705" width="47.7109375" style="1398" customWidth="1"/>
    <col min="8706" max="8706" width="8" style="1398" bestFit="1" customWidth="1"/>
    <col min="8707" max="8960" width="11.28515625" style="1398"/>
    <col min="8961" max="8961" width="47.7109375" style="1398" customWidth="1"/>
    <col min="8962" max="8962" width="8" style="1398" bestFit="1" customWidth="1"/>
    <col min="8963" max="9216" width="11.28515625" style="1398"/>
    <col min="9217" max="9217" width="47.7109375" style="1398" customWidth="1"/>
    <col min="9218" max="9218" width="8" style="1398" bestFit="1" customWidth="1"/>
    <col min="9219" max="9472" width="11.28515625" style="1398"/>
    <col min="9473" max="9473" width="47.7109375" style="1398" customWidth="1"/>
    <col min="9474" max="9474" width="8" style="1398" bestFit="1" customWidth="1"/>
    <col min="9475" max="9728" width="11.28515625" style="1398"/>
    <col min="9729" max="9729" width="47.7109375" style="1398" customWidth="1"/>
    <col min="9730" max="9730" width="8" style="1398" bestFit="1" customWidth="1"/>
    <col min="9731" max="9984" width="11.28515625" style="1398"/>
    <col min="9985" max="9985" width="47.7109375" style="1398" customWidth="1"/>
    <col min="9986" max="9986" width="8" style="1398" bestFit="1" customWidth="1"/>
    <col min="9987" max="10240" width="11.28515625" style="1398"/>
    <col min="10241" max="10241" width="47.7109375" style="1398" customWidth="1"/>
    <col min="10242" max="10242" width="8" style="1398" bestFit="1" customWidth="1"/>
    <col min="10243" max="10496" width="11.28515625" style="1398"/>
    <col min="10497" max="10497" width="47.7109375" style="1398" customWidth="1"/>
    <col min="10498" max="10498" width="8" style="1398" bestFit="1" customWidth="1"/>
    <col min="10499" max="10752" width="11.28515625" style="1398"/>
    <col min="10753" max="10753" width="47.7109375" style="1398" customWidth="1"/>
    <col min="10754" max="10754" width="8" style="1398" bestFit="1" customWidth="1"/>
    <col min="10755" max="11008" width="11.28515625" style="1398"/>
    <col min="11009" max="11009" width="47.7109375" style="1398" customWidth="1"/>
    <col min="11010" max="11010" width="8" style="1398" bestFit="1" customWidth="1"/>
    <col min="11011" max="11264" width="11.28515625" style="1398"/>
    <col min="11265" max="11265" width="47.7109375" style="1398" customWidth="1"/>
    <col min="11266" max="11266" width="8" style="1398" bestFit="1" customWidth="1"/>
    <col min="11267" max="11520" width="11.28515625" style="1398"/>
    <col min="11521" max="11521" width="47.7109375" style="1398" customWidth="1"/>
    <col min="11522" max="11522" width="8" style="1398" bestFit="1" customWidth="1"/>
    <col min="11523" max="11776" width="11.28515625" style="1398"/>
    <col min="11777" max="11777" width="47.7109375" style="1398" customWidth="1"/>
    <col min="11778" max="11778" width="8" style="1398" bestFit="1" customWidth="1"/>
    <col min="11779" max="12032" width="11.28515625" style="1398"/>
    <col min="12033" max="12033" width="47.7109375" style="1398" customWidth="1"/>
    <col min="12034" max="12034" width="8" style="1398" bestFit="1" customWidth="1"/>
    <col min="12035" max="12288" width="11.28515625" style="1398"/>
    <col min="12289" max="12289" width="47.7109375" style="1398" customWidth="1"/>
    <col min="12290" max="12290" width="8" style="1398" bestFit="1" customWidth="1"/>
    <col min="12291" max="12544" width="11.28515625" style="1398"/>
    <col min="12545" max="12545" width="47.7109375" style="1398" customWidth="1"/>
    <col min="12546" max="12546" width="8" style="1398" bestFit="1" customWidth="1"/>
    <col min="12547" max="12800" width="11.28515625" style="1398"/>
    <col min="12801" max="12801" width="47.7109375" style="1398" customWidth="1"/>
    <col min="12802" max="12802" width="8" style="1398" bestFit="1" customWidth="1"/>
    <col min="12803" max="13056" width="11.28515625" style="1398"/>
    <col min="13057" max="13057" width="47.7109375" style="1398" customWidth="1"/>
    <col min="13058" max="13058" width="8" style="1398" bestFit="1" customWidth="1"/>
    <col min="13059" max="13312" width="11.28515625" style="1398"/>
    <col min="13313" max="13313" width="47.7109375" style="1398" customWidth="1"/>
    <col min="13314" max="13314" width="8" style="1398" bestFit="1" customWidth="1"/>
    <col min="13315" max="13568" width="11.28515625" style="1398"/>
    <col min="13569" max="13569" width="47.7109375" style="1398" customWidth="1"/>
    <col min="13570" max="13570" width="8" style="1398" bestFit="1" customWidth="1"/>
    <col min="13571" max="13824" width="11.28515625" style="1398"/>
    <col min="13825" max="13825" width="47.7109375" style="1398" customWidth="1"/>
    <col min="13826" max="13826" width="8" style="1398" bestFit="1" customWidth="1"/>
    <col min="13827" max="14080" width="11.28515625" style="1398"/>
    <col min="14081" max="14081" width="47.7109375" style="1398" customWidth="1"/>
    <col min="14082" max="14082" width="8" style="1398" bestFit="1" customWidth="1"/>
    <col min="14083" max="14336" width="11.28515625" style="1398"/>
    <col min="14337" max="14337" width="47.7109375" style="1398" customWidth="1"/>
    <col min="14338" max="14338" width="8" style="1398" bestFit="1" customWidth="1"/>
    <col min="14339" max="14592" width="11.28515625" style="1398"/>
    <col min="14593" max="14593" width="47.7109375" style="1398" customWidth="1"/>
    <col min="14594" max="14594" width="8" style="1398" bestFit="1" customWidth="1"/>
    <col min="14595" max="14848" width="11.28515625" style="1398"/>
    <col min="14849" max="14849" width="47.7109375" style="1398" customWidth="1"/>
    <col min="14850" max="14850" width="8" style="1398" bestFit="1" customWidth="1"/>
    <col min="14851" max="15104" width="11.28515625" style="1398"/>
    <col min="15105" max="15105" width="47.7109375" style="1398" customWidth="1"/>
    <col min="15106" max="15106" width="8" style="1398" bestFit="1" customWidth="1"/>
    <col min="15107" max="15360" width="11.28515625" style="1398"/>
    <col min="15361" max="15361" width="47.7109375" style="1398" customWidth="1"/>
    <col min="15362" max="15362" width="8" style="1398" bestFit="1" customWidth="1"/>
    <col min="15363" max="15616" width="11.28515625" style="1398"/>
    <col min="15617" max="15617" width="47.7109375" style="1398" customWidth="1"/>
    <col min="15618" max="15618" width="8" style="1398" bestFit="1" customWidth="1"/>
    <col min="15619" max="15872" width="11.28515625" style="1398"/>
    <col min="15873" max="15873" width="47.7109375" style="1398" customWidth="1"/>
    <col min="15874" max="15874" width="8" style="1398" bestFit="1" customWidth="1"/>
    <col min="15875" max="16128" width="11.28515625" style="1398"/>
    <col min="16129" max="16129" width="47.7109375" style="1398" customWidth="1"/>
    <col min="16130" max="16130" width="8" style="1398" bestFit="1" customWidth="1"/>
    <col min="16131" max="16384" width="11.28515625" style="1398"/>
  </cols>
  <sheetData>
    <row r="1" spans="1:17" s="1396" customFormat="1" ht="16.5" customHeight="1" x14ac:dyDescent="0.3">
      <c r="A1" s="1396" t="str">
        <f>'t1'!A1</f>
        <v>SERVIZIO SANITARIO NAZIONALE - anno 2024</v>
      </c>
      <c r="B1" s="1397"/>
      <c r="Q1" s="1506"/>
    </row>
    <row r="2" spans="1:17" ht="70.5" customHeight="1" x14ac:dyDescent="0.3">
      <c r="B2" s="1399"/>
      <c r="F2" s="1918" t="str">
        <f>IF(COUNTIF(Q9:Q45,"ERRORE")=0,"","ATTENZIONE!   Il numero delle unità di personale 'comandato ad altri Enti', per ciascuna figura professionale, non può essere superiore al 'Personale al 31/12' ")</f>
        <v/>
      </c>
      <c r="G2" s="1918"/>
      <c r="H2" s="1918"/>
      <c r="I2" s="1918"/>
      <c r="J2" s="1918"/>
      <c r="K2" s="1918"/>
      <c r="L2" s="1918"/>
      <c r="M2" s="1918"/>
      <c r="N2" s="1918"/>
      <c r="O2" s="1918"/>
      <c r="P2" s="1918"/>
    </row>
    <row r="3" spans="1:17" ht="51" customHeight="1" thickBot="1" x14ac:dyDescent="0.35">
      <c r="A3" s="1507" t="s">
        <v>664</v>
      </c>
      <c r="B3" s="1399"/>
    </row>
    <row r="4" spans="1:17" s="1263" customFormat="1" ht="10.8" thickBot="1" x14ac:dyDescent="0.25">
      <c r="A4" s="1508" t="s">
        <v>1746</v>
      </c>
      <c r="B4" s="1509" t="s">
        <v>320</v>
      </c>
      <c r="C4" s="1400" t="s">
        <v>666</v>
      </c>
      <c r="D4" s="1400"/>
      <c r="E4" s="1510"/>
      <c r="F4" s="1510"/>
      <c r="G4" s="1400" t="s">
        <v>667</v>
      </c>
      <c r="H4" s="1400"/>
      <c r="I4" s="1401"/>
      <c r="J4" s="1401"/>
      <c r="K4" s="1402" t="s">
        <v>668</v>
      </c>
      <c r="L4" s="1402"/>
      <c r="M4" s="1402" t="s">
        <v>769</v>
      </c>
      <c r="N4" s="1402"/>
      <c r="O4" s="1403" t="s">
        <v>665</v>
      </c>
      <c r="P4" s="1403"/>
      <c r="Q4" s="1404"/>
    </row>
    <row r="5" spans="1:17" s="1263" customFormat="1" ht="10.8" thickBot="1" x14ac:dyDescent="0.25">
      <c r="A5" s="1511"/>
      <c r="B5" s="1512"/>
      <c r="C5" s="1513" t="s">
        <v>767</v>
      </c>
      <c r="D5" s="1514"/>
      <c r="E5" s="1919" t="s">
        <v>768</v>
      </c>
      <c r="F5" s="1920"/>
      <c r="G5" s="1513" t="s">
        <v>767</v>
      </c>
      <c r="H5" s="1514"/>
      <c r="I5" s="1919" t="s">
        <v>768</v>
      </c>
      <c r="J5" s="1920"/>
      <c r="K5" s="1515" t="s">
        <v>672</v>
      </c>
      <c r="L5" s="1515"/>
      <c r="M5" s="1515" t="s">
        <v>672</v>
      </c>
      <c r="N5" s="1515"/>
      <c r="O5" s="1516" t="str">
        <f>" 31/12/"&amp;'t1'!L1</f>
        <v xml:space="preserve"> 31/12/2024</v>
      </c>
      <c r="P5" s="1516"/>
      <c r="Q5" s="1404"/>
    </row>
    <row r="6" spans="1:17" s="1263" customFormat="1" ht="10.8" thickBot="1" x14ac:dyDescent="0.25">
      <c r="A6" s="1517"/>
      <c r="B6" s="1518"/>
      <c r="C6" s="1519" t="s">
        <v>263</v>
      </c>
      <c r="D6" s="1520" t="s">
        <v>264</v>
      </c>
      <c r="E6" s="1519" t="s">
        <v>263</v>
      </c>
      <c r="F6" s="1520" t="s">
        <v>264</v>
      </c>
      <c r="G6" s="1519" t="s">
        <v>263</v>
      </c>
      <c r="H6" s="1520" t="s">
        <v>264</v>
      </c>
      <c r="I6" s="1519" t="s">
        <v>263</v>
      </c>
      <c r="J6" s="1520" t="s">
        <v>264</v>
      </c>
      <c r="K6" s="1519" t="s">
        <v>263</v>
      </c>
      <c r="L6" s="1520" t="s">
        <v>264</v>
      </c>
      <c r="M6" s="1519" t="s">
        <v>263</v>
      </c>
      <c r="N6" s="1520" t="s">
        <v>264</v>
      </c>
      <c r="O6" s="1519" t="s">
        <v>263</v>
      </c>
      <c r="P6" s="1521" t="s">
        <v>264</v>
      </c>
      <c r="Q6" s="1404"/>
    </row>
    <row r="7" spans="1:17" s="1263" customFormat="1" ht="4.95" customHeight="1" thickBot="1" x14ac:dyDescent="0.25">
      <c r="A7" s="1767"/>
      <c r="B7" s="1531"/>
      <c r="C7" s="1551"/>
      <c r="D7" s="1551"/>
      <c r="E7" s="1551"/>
      <c r="F7" s="1551"/>
      <c r="G7" s="1551"/>
      <c r="H7" s="1551"/>
      <c r="I7" s="1551"/>
      <c r="J7" s="1551"/>
      <c r="K7" s="1551"/>
      <c r="L7" s="1551"/>
      <c r="M7" s="1551"/>
      <c r="N7" s="1551"/>
      <c r="O7" s="1551"/>
      <c r="P7" s="1551"/>
      <c r="Q7" s="1404"/>
    </row>
    <row r="8" spans="1:17" s="1263" customFormat="1" ht="10.8" thickBot="1" x14ac:dyDescent="0.25">
      <c r="A8" s="1522" t="s">
        <v>673</v>
      </c>
      <c r="B8" s="1523"/>
      <c r="C8" s="1524" t="s">
        <v>300</v>
      </c>
      <c r="D8" s="1524" t="s">
        <v>300</v>
      </c>
      <c r="E8" s="1524" t="s">
        <v>300</v>
      </c>
      <c r="F8" s="1524" t="s">
        <v>300</v>
      </c>
      <c r="G8" s="1524" t="s">
        <v>300</v>
      </c>
      <c r="H8" s="1524" t="s">
        <v>300</v>
      </c>
      <c r="I8" s="1524" t="s">
        <v>300</v>
      </c>
      <c r="J8" s="1524" t="s">
        <v>300</v>
      </c>
      <c r="K8" s="1524" t="s">
        <v>300</v>
      </c>
      <c r="L8" s="1524" t="s">
        <v>300</v>
      </c>
      <c r="M8" s="1524" t="s">
        <v>300</v>
      </c>
      <c r="N8" s="1524" t="s">
        <v>300</v>
      </c>
      <c r="O8" s="1524" t="s">
        <v>300</v>
      </c>
      <c r="P8" s="1525" t="s">
        <v>300</v>
      </c>
      <c r="Q8" s="1404"/>
    </row>
    <row r="9" spans="1:17" s="1263" customFormat="1" ht="12" customHeight="1" x14ac:dyDescent="0.2">
      <c r="A9" s="1526" t="s">
        <v>674</v>
      </c>
      <c r="B9" s="1527" t="s">
        <v>675</v>
      </c>
      <c r="C9" s="1405"/>
      <c r="D9" s="1406"/>
      <c r="E9" s="1405"/>
      <c r="F9" s="1406"/>
      <c r="G9" s="1405"/>
      <c r="H9" s="1406"/>
      <c r="I9" s="1405"/>
      <c r="J9" s="1406"/>
      <c r="K9" s="1405"/>
      <c r="L9" s="1406"/>
      <c r="M9" s="1405"/>
      <c r="N9" s="1406"/>
      <c r="O9" s="1699">
        <f t="shared" ref="O9:P10" si="0">C9+E9</f>
        <v>0</v>
      </c>
      <c r="P9" s="1700">
        <f t="shared" si="0"/>
        <v>0</v>
      </c>
      <c r="Q9" s="1404" t="str">
        <f>IF(M9&gt;O9,"ERRORE",IF(N9&gt;P9,"ERRORE",""))</f>
        <v/>
      </c>
    </row>
    <row r="10" spans="1:17" s="1530" customFormat="1" ht="12" customHeight="1" thickBot="1" x14ac:dyDescent="0.25">
      <c r="A10" s="1528" t="s">
        <v>677</v>
      </c>
      <c r="B10" s="1529" t="s">
        <v>678</v>
      </c>
      <c r="C10" s="1407"/>
      <c r="D10" s="1408"/>
      <c r="E10" s="1407"/>
      <c r="F10" s="1408"/>
      <c r="G10" s="1407"/>
      <c r="H10" s="1408"/>
      <c r="I10" s="1407"/>
      <c r="J10" s="1408"/>
      <c r="K10" s="1407"/>
      <c r="L10" s="1408"/>
      <c r="M10" s="1407"/>
      <c r="N10" s="1408"/>
      <c r="O10" s="1701">
        <f t="shared" si="0"/>
        <v>0</v>
      </c>
      <c r="P10" s="1702">
        <f t="shared" si="0"/>
        <v>0</v>
      </c>
      <c r="Q10" s="1404" t="str">
        <f>IF(M10&gt;O10,"ERRORE",IF(N10&gt;P10,"ERRORE",""))</f>
        <v/>
      </c>
    </row>
    <row r="11" spans="1:17" s="1263" customFormat="1" ht="10.8" thickBot="1" x14ac:dyDescent="0.25">
      <c r="A11" s="1522" t="s">
        <v>1747</v>
      </c>
      <c r="B11" s="1531"/>
      <c r="C11" s="1532" t="s">
        <v>300</v>
      </c>
      <c r="D11" s="1532" t="s">
        <v>300</v>
      </c>
      <c r="E11" s="1532" t="s">
        <v>300</v>
      </c>
      <c r="F11" s="1532" t="s">
        <v>300</v>
      </c>
      <c r="G11" s="1532" t="s">
        <v>300</v>
      </c>
      <c r="H11" s="1532" t="s">
        <v>300</v>
      </c>
      <c r="I11" s="1532" t="s">
        <v>300</v>
      </c>
      <c r="J11" s="1532" t="s">
        <v>300</v>
      </c>
      <c r="K11" s="1532" t="s">
        <v>300</v>
      </c>
      <c r="L11" s="1532" t="s">
        <v>300</v>
      </c>
      <c r="M11" s="1532" t="s">
        <v>300</v>
      </c>
      <c r="N11" s="1532" t="s">
        <v>300</v>
      </c>
      <c r="O11" s="1532" t="s">
        <v>300</v>
      </c>
      <c r="P11" s="1533" t="s">
        <v>300</v>
      </c>
      <c r="Q11" s="1404"/>
    </row>
    <row r="12" spans="1:17" s="1263" customFormat="1" ht="12" customHeight="1" thickBot="1" x14ac:dyDescent="0.25">
      <c r="A12" s="1534" t="s">
        <v>676</v>
      </c>
      <c r="B12" s="1535" t="s">
        <v>1748</v>
      </c>
      <c r="C12" s="1409"/>
      <c r="D12" s="1410"/>
      <c r="E12" s="1409"/>
      <c r="F12" s="1410"/>
      <c r="G12" s="1409"/>
      <c r="H12" s="1410"/>
      <c r="I12" s="1409"/>
      <c r="J12" s="1410"/>
      <c r="K12" s="1409"/>
      <c r="L12" s="1410"/>
      <c r="M12" s="1409"/>
      <c r="N12" s="1410"/>
      <c r="O12" s="1703">
        <f>C12+E12</f>
        <v>0</v>
      </c>
      <c r="P12" s="1704">
        <f>D12+F12</f>
        <v>0</v>
      </c>
      <c r="Q12" s="1404" t="str">
        <f>IF(M12&gt;O12,"ERRORE",IF(N12&gt;P12,"ERRORE",""))</f>
        <v/>
      </c>
    </row>
    <row r="13" spans="1:17" s="1263" customFormat="1" ht="10.8" thickBot="1" x14ac:dyDescent="0.25">
      <c r="A13" s="1522" t="s">
        <v>1749</v>
      </c>
      <c r="B13" s="1538"/>
      <c r="P13" s="1539"/>
      <c r="Q13" s="1404"/>
    </row>
    <row r="14" spans="1:17" s="1530" customFormat="1" ht="12" customHeight="1" x14ac:dyDescent="0.2">
      <c r="A14" s="1540" t="s">
        <v>684</v>
      </c>
      <c r="B14" s="1541" t="s">
        <v>685</v>
      </c>
      <c r="C14" s="1411"/>
      <c r="D14" s="1412"/>
      <c r="E14" s="1411"/>
      <c r="F14" s="1412"/>
      <c r="G14" s="1411"/>
      <c r="H14" s="1412"/>
      <c r="I14" s="1411"/>
      <c r="J14" s="1412"/>
      <c r="K14" s="1411"/>
      <c r="L14" s="1412"/>
      <c r="M14" s="1411"/>
      <c r="N14" s="1413"/>
      <c r="O14" s="1705">
        <f t="shared" ref="O14:P27" si="1">C14+E14</f>
        <v>0</v>
      </c>
      <c r="P14" s="1706">
        <f t="shared" si="1"/>
        <v>0</v>
      </c>
      <c r="Q14" s="1404" t="str">
        <f t="shared" ref="Q14:Q27" si="2">IF(M14&gt;O14,"ERRORE",IF(N14&gt;P14,"ERRORE",""))</f>
        <v/>
      </c>
    </row>
    <row r="15" spans="1:17" s="1263" customFormat="1" ht="12" customHeight="1" x14ac:dyDescent="0.2">
      <c r="A15" s="1540" t="s">
        <v>686</v>
      </c>
      <c r="B15" s="1542" t="s">
        <v>687</v>
      </c>
      <c r="C15" s="1414"/>
      <c r="D15" s="1415"/>
      <c r="E15" s="1414"/>
      <c r="F15" s="1415"/>
      <c r="G15" s="1414"/>
      <c r="H15" s="1415"/>
      <c r="I15" s="1414"/>
      <c r="J15" s="1415"/>
      <c r="K15" s="1414"/>
      <c r="L15" s="1415"/>
      <c r="M15" s="1414"/>
      <c r="N15" s="1416"/>
      <c r="O15" s="1707">
        <f t="shared" si="1"/>
        <v>0</v>
      </c>
      <c r="P15" s="1708">
        <f t="shared" si="1"/>
        <v>0</v>
      </c>
      <c r="Q15" s="1404" t="str">
        <f t="shared" si="2"/>
        <v/>
      </c>
    </row>
    <row r="16" spans="1:17" s="1530" customFormat="1" ht="12" customHeight="1" x14ac:dyDescent="0.2">
      <c r="A16" s="1540" t="s">
        <v>688</v>
      </c>
      <c r="B16" s="1542" t="s">
        <v>689</v>
      </c>
      <c r="C16" s="1414"/>
      <c r="D16" s="1415"/>
      <c r="E16" s="1414"/>
      <c r="F16" s="1415"/>
      <c r="G16" s="1414"/>
      <c r="H16" s="1415"/>
      <c r="I16" s="1414"/>
      <c r="J16" s="1415"/>
      <c r="K16" s="1414"/>
      <c r="L16" s="1415"/>
      <c r="M16" s="1414"/>
      <c r="N16" s="1416"/>
      <c r="O16" s="1707">
        <f t="shared" si="1"/>
        <v>0</v>
      </c>
      <c r="P16" s="1708">
        <f t="shared" si="1"/>
        <v>0</v>
      </c>
      <c r="Q16" s="1404" t="str">
        <f t="shared" si="2"/>
        <v/>
      </c>
    </row>
    <row r="17" spans="1:17" s="1530" customFormat="1" ht="12" customHeight="1" x14ac:dyDescent="0.2">
      <c r="A17" s="1540" t="s">
        <v>690</v>
      </c>
      <c r="B17" s="1542" t="s">
        <v>691</v>
      </c>
      <c r="C17" s="1414"/>
      <c r="D17" s="1415"/>
      <c r="E17" s="1414"/>
      <c r="F17" s="1415"/>
      <c r="G17" s="1414"/>
      <c r="H17" s="1415"/>
      <c r="I17" s="1414"/>
      <c r="J17" s="1415"/>
      <c r="K17" s="1414"/>
      <c r="L17" s="1415"/>
      <c r="M17" s="1414"/>
      <c r="N17" s="1416"/>
      <c r="O17" s="1707">
        <f t="shared" si="1"/>
        <v>0</v>
      </c>
      <c r="P17" s="1708">
        <f t="shared" si="1"/>
        <v>0</v>
      </c>
      <c r="Q17" s="1404" t="str">
        <f t="shared" si="2"/>
        <v/>
      </c>
    </row>
    <row r="18" spans="1:17" s="1530" customFormat="1" ht="12" customHeight="1" x14ac:dyDescent="0.2">
      <c r="A18" s="1543" t="s">
        <v>694</v>
      </c>
      <c r="B18" s="1542" t="s">
        <v>695</v>
      </c>
      <c r="C18" s="1417"/>
      <c r="D18" s="1418"/>
      <c r="E18" s="1417"/>
      <c r="F18" s="1418"/>
      <c r="G18" s="1417"/>
      <c r="H18" s="1418"/>
      <c r="I18" s="1417"/>
      <c r="J18" s="1418"/>
      <c r="K18" s="1417"/>
      <c r="L18" s="1418"/>
      <c r="M18" s="1417"/>
      <c r="N18" s="1419"/>
      <c r="O18" s="1707">
        <f t="shared" si="1"/>
        <v>0</v>
      </c>
      <c r="P18" s="1709">
        <f t="shared" si="1"/>
        <v>0</v>
      </c>
      <c r="Q18" s="1404" t="str">
        <f t="shared" si="2"/>
        <v/>
      </c>
    </row>
    <row r="19" spans="1:17" s="1530" customFormat="1" ht="12" customHeight="1" x14ac:dyDescent="0.2">
      <c r="A19" s="1540" t="s">
        <v>696</v>
      </c>
      <c r="B19" s="1544" t="s">
        <v>697</v>
      </c>
      <c r="C19" s="1414"/>
      <c r="D19" s="1415"/>
      <c r="E19" s="1414"/>
      <c r="F19" s="1415"/>
      <c r="G19" s="1414"/>
      <c r="H19" s="1415"/>
      <c r="I19" s="1414"/>
      <c r="J19" s="1415"/>
      <c r="K19" s="1414"/>
      <c r="L19" s="1415"/>
      <c r="M19" s="1414"/>
      <c r="N19" s="1416"/>
      <c r="O19" s="1707">
        <f t="shared" si="1"/>
        <v>0</v>
      </c>
      <c r="P19" s="1708">
        <f t="shared" si="1"/>
        <v>0</v>
      </c>
      <c r="Q19" s="1404" t="str">
        <f t="shared" si="2"/>
        <v/>
      </c>
    </row>
    <row r="20" spans="1:17" s="1530" customFormat="1" ht="12" customHeight="1" x14ac:dyDescent="0.2">
      <c r="A20" s="1540" t="s">
        <v>698</v>
      </c>
      <c r="B20" s="1544" t="s">
        <v>699</v>
      </c>
      <c r="C20" s="1414"/>
      <c r="D20" s="1415"/>
      <c r="E20" s="1414"/>
      <c r="F20" s="1415"/>
      <c r="G20" s="1414"/>
      <c r="H20" s="1415"/>
      <c r="I20" s="1414"/>
      <c r="J20" s="1415"/>
      <c r="K20" s="1414"/>
      <c r="L20" s="1415"/>
      <c r="M20" s="1414"/>
      <c r="N20" s="1416"/>
      <c r="O20" s="1707">
        <f t="shared" si="1"/>
        <v>0</v>
      </c>
      <c r="P20" s="1708">
        <f t="shared" si="1"/>
        <v>0</v>
      </c>
      <c r="Q20" s="1404" t="str">
        <f t="shared" si="2"/>
        <v/>
      </c>
    </row>
    <row r="21" spans="1:17" s="1530" customFormat="1" ht="12" customHeight="1" x14ac:dyDescent="0.2">
      <c r="A21" s="1540" t="s">
        <v>700</v>
      </c>
      <c r="B21" s="1544" t="s">
        <v>701</v>
      </c>
      <c r="C21" s="1414"/>
      <c r="D21" s="1415"/>
      <c r="E21" s="1414"/>
      <c r="F21" s="1415"/>
      <c r="G21" s="1414"/>
      <c r="H21" s="1415"/>
      <c r="I21" s="1414"/>
      <c r="J21" s="1415"/>
      <c r="K21" s="1414"/>
      <c r="L21" s="1415"/>
      <c r="M21" s="1414"/>
      <c r="N21" s="1416"/>
      <c r="O21" s="1707">
        <f t="shared" si="1"/>
        <v>0</v>
      </c>
      <c r="P21" s="1708">
        <f t="shared" si="1"/>
        <v>0</v>
      </c>
      <c r="Q21" s="1404" t="str">
        <f t="shared" si="2"/>
        <v/>
      </c>
    </row>
    <row r="22" spans="1:17" s="1547" customFormat="1" ht="12" customHeight="1" x14ac:dyDescent="0.2">
      <c r="A22" s="1545" t="s">
        <v>706</v>
      </c>
      <c r="B22" s="1546" t="s">
        <v>707</v>
      </c>
      <c r="C22" s="1420"/>
      <c r="D22" s="1421"/>
      <c r="E22" s="1420"/>
      <c r="F22" s="1421"/>
      <c r="G22" s="1420"/>
      <c r="H22" s="1421"/>
      <c r="I22" s="1420"/>
      <c r="J22" s="1421"/>
      <c r="K22" s="1420"/>
      <c r="L22" s="1421"/>
      <c r="M22" s="1420"/>
      <c r="N22" s="1422"/>
      <c r="O22" s="1710">
        <f t="shared" si="1"/>
        <v>0</v>
      </c>
      <c r="P22" s="1711">
        <f t="shared" si="1"/>
        <v>0</v>
      </c>
      <c r="Q22" s="1423" t="str">
        <f t="shared" si="2"/>
        <v/>
      </c>
    </row>
    <row r="23" spans="1:17" s="1530" customFormat="1" ht="12" customHeight="1" x14ac:dyDescent="0.2">
      <c r="A23" s="1548" t="s">
        <v>702</v>
      </c>
      <c r="B23" s="1542" t="s">
        <v>703</v>
      </c>
      <c r="C23" s="1417"/>
      <c r="D23" s="1418"/>
      <c r="E23" s="1417"/>
      <c r="F23" s="1418"/>
      <c r="G23" s="1417"/>
      <c r="H23" s="1418"/>
      <c r="I23" s="1417"/>
      <c r="J23" s="1418"/>
      <c r="K23" s="1417"/>
      <c r="L23" s="1418"/>
      <c r="M23" s="1417"/>
      <c r="N23" s="1419"/>
      <c r="O23" s="1712">
        <f t="shared" si="1"/>
        <v>0</v>
      </c>
      <c r="P23" s="1709">
        <f t="shared" si="1"/>
        <v>0</v>
      </c>
      <c r="Q23" s="1404" t="str">
        <f t="shared" si="2"/>
        <v/>
      </c>
    </row>
    <row r="24" spans="1:17" s="1530" customFormat="1" ht="12" customHeight="1" thickBot="1" x14ac:dyDescent="0.25">
      <c r="A24" s="1549" t="s">
        <v>704</v>
      </c>
      <c r="B24" s="1544" t="s">
        <v>705</v>
      </c>
      <c r="C24" s="1414"/>
      <c r="D24" s="1415"/>
      <c r="E24" s="1414"/>
      <c r="F24" s="1415"/>
      <c r="G24" s="1414"/>
      <c r="H24" s="1415"/>
      <c r="I24" s="1414"/>
      <c r="J24" s="1415"/>
      <c r="K24" s="1414"/>
      <c r="L24" s="1415"/>
      <c r="M24" s="1414"/>
      <c r="N24" s="1416"/>
      <c r="O24" s="1713">
        <f t="shared" si="1"/>
        <v>0</v>
      </c>
      <c r="P24" s="1714">
        <f t="shared" si="1"/>
        <v>0</v>
      </c>
      <c r="Q24" s="1404" t="str">
        <f t="shared" si="2"/>
        <v/>
      </c>
    </row>
    <row r="25" spans="1:17" s="1263" customFormat="1" ht="10.8" thickBot="1" x14ac:dyDescent="0.25">
      <c r="A25" s="1550" t="s">
        <v>1750</v>
      </c>
      <c r="B25" s="1551"/>
      <c r="C25" s="1424"/>
      <c r="D25" s="1424"/>
      <c r="E25" s="1424"/>
      <c r="F25" s="1424"/>
      <c r="G25" s="1424"/>
      <c r="H25" s="1424"/>
      <c r="I25" s="1424"/>
      <c r="J25" s="1424"/>
      <c r="K25" s="1424"/>
      <c r="L25" s="1424"/>
      <c r="M25" s="1424"/>
      <c r="N25" s="1424"/>
      <c r="P25" s="1539"/>
      <c r="Q25" s="1404"/>
    </row>
    <row r="26" spans="1:17" s="1530" customFormat="1" ht="12" customHeight="1" x14ac:dyDescent="0.2">
      <c r="A26" s="1552" t="s">
        <v>692</v>
      </c>
      <c r="B26" s="1553" t="s">
        <v>1751</v>
      </c>
      <c r="C26" s="1425"/>
      <c r="D26" s="1426"/>
      <c r="E26" s="1425"/>
      <c r="F26" s="1426"/>
      <c r="G26" s="1425"/>
      <c r="H26" s="1426"/>
      <c r="I26" s="1425"/>
      <c r="J26" s="1426"/>
      <c r="K26" s="1425"/>
      <c r="L26" s="1426"/>
      <c r="M26" s="1425"/>
      <c r="N26" s="1426"/>
      <c r="O26" s="1699">
        <f t="shared" si="1"/>
        <v>0</v>
      </c>
      <c r="P26" s="1706">
        <f t="shared" si="1"/>
        <v>0</v>
      </c>
      <c r="Q26" s="1404" t="str">
        <f t="shared" si="2"/>
        <v/>
      </c>
    </row>
    <row r="27" spans="1:17" s="1530" customFormat="1" ht="12" customHeight="1" thickBot="1" x14ac:dyDescent="0.25">
      <c r="A27" s="1554" t="s">
        <v>693</v>
      </c>
      <c r="B27" s="1555" t="s">
        <v>1752</v>
      </c>
      <c r="C27" s="1427"/>
      <c r="D27" s="1428"/>
      <c r="E27" s="1427"/>
      <c r="F27" s="1428"/>
      <c r="G27" s="1427"/>
      <c r="H27" s="1428"/>
      <c r="I27" s="1427"/>
      <c r="J27" s="1428"/>
      <c r="K27" s="1427"/>
      <c r="L27" s="1428"/>
      <c r="M27" s="1427"/>
      <c r="N27" s="1428"/>
      <c r="O27" s="1701">
        <f t="shared" si="1"/>
        <v>0</v>
      </c>
      <c r="P27" s="1715">
        <f t="shared" si="1"/>
        <v>0</v>
      </c>
      <c r="Q27" s="1404" t="str">
        <f t="shared" si="2"/>
        <v/>
      </c>
    </row>
    <row r="28" spans="1:17" s="1263" customFormat="1" ht="10.8" thickBot="1" x14ac:dyDescent="0.25">
      <c r="A28" s="1556" t="s">
        <v>708</v>
      </c>
      <c r="B28" s="1538"/>
      <c r="P28" s="1539"/>
      <c r="Q28" s="1404"/>
    </row>
    <row r="29" spans="1:17" s="1530" customFormat="1" ht="12" customHeight="1" x14ac:dyDescent="0.2">
      <c r="A29" s="1526" t="s">
        <v>2</v>
      </c>
      <c r="B29" s="1527" t="s">
        <v>3</v>
      </c>
      <c r="C29" s="1425"/>
      <c r="D29" s="1426"/>
      <c r="E29" s="1425"/>
      <c r="F29" s="1426"/>
      <c r="G29" s="1425"/>
      <c r="H29" s="1426"/>
      <c r="I29" s="1425"/>
      <c r="J29" s="1426"/>
      <c r="K29" s="1425"/>
      <c r="L29" s="1426"/>
      <c r="M29" s="1425"/>
      <c r="N29" s="1426"/>
      <c r="O29" s="1699">
        <f t="shared" ref="O29:P37" si="3">C29+E29</f>
        <v>0</v>
      </c>
      <c r="P29" s="1706">
        <f t="shared" si="3"/>
        <v>0</v>
      </c>
      <c r="Q29" s="1404" t="str">
        <f t="shared" ref="Q29:Q37" si="4">IF(M29&gt;O29,"ERRORE",IF(N29&gt;P29,"ERRORE",""))</f>
        <v/>
      </c>
    </row>
    <row r="30" spans="1:17" s="1530" customFormat="1" ht="12" customHeight="1" x14ac:dyDescent="0.2">
      <c r="A30" s="1534" t="s">
        <v>4</v>
      </c>
      <c r="B30" s="1557" t="s">
        <v>5</v>
      </c>
      <c r="C30" s="1414"/>
      <c r="D30" s="1415"/>
      <c r="E30" s="1414"/>
      <c r="F30" s="1415"/>
      <c r="G30" s="1414"/>
      <c r="H30" s="1415"/>
      <c r="I30" s="1414"/>
      <c r="J30" s="1415"/>
      <c r="K30" s="1414"/>
      <c r="L30" s="1415"/>
      <c r="M30" s="1414"/>
      <c r="N30" s="1415"/>
      <c r="O30" s="1716">
        <f t="shared" si="3"/>
        <v>0</v>
      </c>
      <c r="P30" s="1708">
        <f t="shared" si="3"/>
        <v>0</v>
      </c>
      <c r="Q30" s="1404" t="str">
        <f t="shared" si="4"/>
        <v/>
      </c>
    </row>
    <row r="31" spans="1:17" s="1530" customFormat="1" ht="12" customHeight="1" x14ac:dyDescent="0.2">
      <c r="A31" s="1534" t="s">
        <v>6</v>
      </c>
      <c r="B31" s="1557" t="s">
        <v>7</v>
      </c>
      <c r="C31" s="1414"/>
      <c r="D31" s="1415"/>
      <c r="E31" s="1414"/>
      <c r="F31" s="1415"/>
      <c r="G31" s="1414"/>
      <c r="H31" s="1415"/>
      <c r="I31" s="1414"/>
      <c r="J31" s="1415"/>
      <c r="K31" s="1414"/>
      <c r="L31" s="1415"/>
      <c r="M31" s="1414"/>
      <c r="N31" s="1415"/>
      <c r="O31" s="1716">
        <f t="shared" si="3"/>
        <v>0</v>
      </c>
      <c r="P31" s="1708">
        <f t="shared" si="3"/>
        <v>0</v>
      </c>
      <c r="Q31" s="1404" t="str">
        <f t="shared" si="4"/>
        <v/>
      </c>
    </row>
    <row r="32" spans="1:17" s="1530" customFormat="1" ht="12" customHeight="1" x14ac:dyDescent="0.2">
      <c r="A32" s="1558" t="s">
        <v>8</v>
      </c>
      <c r="B32" s="1557" t="s">
        <v>9</v>
      </c>
      <c r="C32" s="1414"/>
      <c r="D32" s="1415"/>
      <c r="E32" s="1414"/>
      <c r="F32" s="1415"/>
      <c r="G32" s="1414"/>
      <c r="H32" s="1415"/>
      <c r="I32" s="1414"/>
      <c r="J32" s="1415"/>
      <c r="K32" s="1414"/>
      <c r="L32" s="1415"/>
      <c r="M32" s="1414"/>
      <c r="N32" s="1415"/>
      <c r="O32" s="1716">
        <f t="shared" si="3"/>
        <v>0</v>
      </c>
      <c r="P32" s="1708">
        <f t="shared" si="3"/>
        <v>0</v>
      </c>
      <c r="Q32" s="1404" t="str">
        <f t="shared" si="4"/>
        <v/>
      </c>
    </row>
    <row r="33" spans="1:17" s="1530" customFormat="1" ht="12" customHeight="1" x14ac:dyDescent="0.2">
      <c r="A33" s="1534" t="s">
        <v>10</v>
      </c>
      <c r="B33" s="1559" t="s">
        <v>11</v>
      </c>
      <c r="C33" s="1414"/>
      <c r="D33" s="1415"/>
      <c r="E33" s="1414"/>
      <c r="F33" s="1415"/>
      <c r="G33" s="1414"/>
      <c r="H33" s="1415"/>
      <c r="I33" s="1414"/>
      <c r="J33" s="1415"/>
      <c r="K33" s="1414"/>
      <c r="L33" s="1415"/>
      <c r="M33" s="1414"/>
      <c r="N33" s="1415"/>
      <c r="O33" s="1716">
        <f t="shared" si="3"/>
        <v>0</v>
      </c>
      <c r="P33" s="1708">
        <f t="shared" si="3"/>
        <v>0</v>
      </c>
      <c r="Q33" s="1404" t="str">
        <f t="shared" si="4"/>
        <v/>
      </c>
    </row>
    <row r="34" spans="1:17" s="1530" customFormat="1" ht="12" customHeight="1" x14ac:dyDescent="0.2">
      <c r="A34" s="1534" t="s">
        <v>12</v>
      </c>
      <c r="B34" s="1557" t="s">
        <v>13</v>
      </c>
      <c r="C34" s="1414"/>
      <c r="D34" s="1415"/>
      <c r="E34" s="1414"/>
      <c r="F34" s="1415"/>
      <c r="G34" s="1414"/>
      <c r="H34" s="1415"/>
      <c r="I34" s="1414"/>
      <c r="J34" s="1415"/>
      <c r="K34" s="1414"/>
      <c r="L34" s="1415"/>
      <c r="M34" s="1414"/>
      <c r="N34" s="1415"/>
      <c r="O34" s="1716">
        <f t="shared" si="3"/>
        <v>0</v>
      </c>
      <c r="P34" s="1708">
        <f t="shared" si="3"/>
        <v>0</v>
      </c>
      <c r="Q34" s="1404" t="str">
        <f t="shared" si="4"/>
        <v/>
      </c>
    </row>
    <row r="35" spans="1:17" s="1530" customFormat="1" ht="12" customHeight="1" x14ac:dyDescent="0.2">
      <c r="A35" s="1534" t="s">
        <v>14</v>
      </c>
      <c r="B35" s="1560" t="s">
        <v>15</v>
      </c>
      <c r="C35" s="1429"/>
      <c r="D35" s="1430"/>
      <c r="E35" s="1429"/>
      <c r="F35" s="1430"/>
      <c r="G35" s="1429"/>
      <c r="H35" s="1430"/>
      <c r="I35" s="1429"/>
      <c r="J35" s="1430"/>
      <c r="K35" s="1429"/>
      <c r="L35" s="1430"/>
      <c r="M35" s="1429"/>
      <c r="N35" s="1430"/>
      <c r="O35" s="1716">
        <f t="shared" si="3"/>
        <v>0</v>
      </c>
      <c r="P35" s="1717">
        <f t="shared" si="3"/>
        <v>0</v>
      </c>
      <c r="Q35" s="1404" t="str">
        <f t="shared" si="4"/>
        <v/>
      </c>
    </row>
    <row r="36" spans="1:17" s="1530" customFormat="1" ht="12" customHeight="1" x14ac:dyDescent="0.2">
      <c r="A36" s="1561" t="s">
        <v>18</v>
      </c>
      <c r="B36" s="1562" t="s">
        <v>1753</v>
      </c>
      <c r="C36" s="1429"/>
      <c r="D36" s="1430"/>
      <c r="E36" s="1429"/>
      <c r="F36" s="1430"/>
      <c r="G36" s="1429"/>
      <c r="H36" s="1430"/>
      <c r="I36" s="1429"/>
      <c r="J36" s="1430"/>
      <c r="K36" s="1429"/>
      <c r="L36" s="1430"/>
      <c r="M36" s="1429"/>
      <c r="N36" s="1430"/>
      <c r="O36" s="1716">
        <f t="shared" si="3"/>
        <v>0</v>
      </c>
      <c r="P36" s="1717">
        <f t="shared" si="3"/>
        <v>0</v>
      </c>
      <c r="Q36" s="1404" t="str">
        <f t="shared" si="4"/>
        <v/>
      </c>
    </row>
    <row r="37" spans="1:17" s="1530" customFormat="1" ht="12" customHeight="1" thickBot="1" x14ac:dyDescent="0.25">
      <c r="A37" s="1528" t="s">
        <v>16</v>
      </c>
      <c r="B37" s="1529" t="s">
        <v>17</v>
      </c>
      <c r="C37" s="1407"/>
      <c r="D37" s="1408"/>
      <c r="E37" s="1407"/>
      <c r="F37" s="1408"/>
      <c r="G37" s="1407"/>
      <c r="H37" s="1408"/>
      <c r="I37" s="1407"/>
      <c r="J37" s="1408"/>
      <c r="K37" s="1407"/>
      <c r="L37" s="1408"/>
      <c r="M37" s="1407"/>
      <c r="N37" s="1408"/>
      <c r="O37" s="1701">
        <f t="shared" si="3"/>
        <v>0</v>
      </c>
      <c r="P37" s="1714">
        <f t="shared" si="3"/>
        <v>0</v>
      </c>
      <c r="Q37" s="1404" t="str">
        <f t="shared" si="4"/>
        <v/>
      </c>
    </row>
    <row r="38" spans="1:17" s="1263" customFormat="1" ht="19.8" thickBot="1" x14ac:dyDescent="0.25">
      <c r="A38" s="1563" t="s">
        <v>1754</v>
      </c>
      <c r="B38" s="1538"/>
      <c r="P38" s="1539"/>
      <c r="Q38" s="1404"/>
    </row>
    <row r="39" spans="1:17" s="1547" customFormat="1" ht="12" customHeight="1" x14ac:dyDescent="0.2">
      <c r="A39" s="1564" t="s">
        <v>20</v>
      </c>
      <c r="B39" s="1565" t="s">
        <v>21</v>
      </c>
      <c r="C39" s="1431"/>
      <c r="D39" s="1432"/>
      <c r="E39" s="1433"/>
      <c r="F39" s="1432"/>
      <c r="G39" s="1433"/>
      <c r="H39" s="1432"/>
      <c r="I39" s="1433"/>
      <c r="J39" s="1432"/>
      <c r="K39" s="1433"/>
      <c r="L39" s="1432"/>
      <c r="M39" s="1433"/>
      <c r="N39" s="1432"/>
      <c r="O39" s="1718">
        <f>C39+E39</f>
        <v>0</v>
      </c>
      <c r="P39" s="1719">
        <f>D39+F39</f>
        <v>0</v>
      </c>
      <c r="Q39" s="1423" t="str">
        <f>IF(M39&gt;O39,"ERRORE",IF(N39&gt;P39,"ERRORE",""))</f>
        <v/>
      </c>
    </row>
    <row r="40" spans="1:17" s="1530" customFormat="1" ht="12" customHeight="1" x14ac:dyDescent="0.2">
      <c r="A40" s="1566" t="s">
        <v>679</v>
      </c>
      <c r="B40" s="1567" t="s">
        <v>1755</v>
      </c>
      <c r="C40" s="1434"/>
      <c r="D40" s="1418"/>
      <c r="E40" s="1417"/>
      <c r="F40" s="1418"/>
      <c r="G40" s="1417"/>
      <c r="H40" s="1418"/>
      <c r="I40" s="1417"/>
      <c r="J40" s="1418"/>
      <c r="K40" s="1417"/>
      <c r="L40" s="1418"/>
      <c r="M40" s="1417"/>
      <c r="N40" s="1418"/>
      <c r="O40" s="1720">
        <f t="shared" ref="O40:P42" si="5">C40+E40</f>
        <v>0</v>
      </c>
      <c r="P40" s="1721">
        <f t="shared" si="5"/>
        <v>0</v>
      </c>
      <c r="Q40" s="1404" t="str">
        <f>IF(M40&gt;O40,"ERRORE",IF(N40&gt;P40,"ERRORE",""))</f>
        <v/>
      </c>
    </row>
    <row r="41" spans="1:17" s="1530" customFormat="1" ht="12" customHeight="1" x14ac:dyDescent="0.2">
      <c r="A41" s="1561" t="s">
        <v>680</v>
      </c>
      <c r="B41" s="1568" t="s">
        <v>1756</v>
      </c>
      <c r="C41" s="1435"/>
      <c r="D41" s="1415"/>
      <c r="E41" s="1414"/>
      <c r="F41" s="1415"/>
      <c r="G41" s="1414"/>
      <c r="H41" s="1415"/>
      <c r="I41" s="1414"/>
      <c r="J41" s="1415"/>
      <c r="K41" s="1414"/>
      <c r="L41" s="1415"/>
      <c r="M41" s="1414"/>
      <c r="N41" s="1415"/>
      <c r="O41" s="1716">
        <f t="shared" si="5"/>
        <v>0</v>
      </c>
      <c r="P41" s="1722">
        <f t="shared" si="5"/>
        <v>0</v>
      </c>
      <c r="Q41" s="1404" t="str">
        <f>IF(M41&gt;O41,"ERRORE",IF(N41&gt;P41,"ERRORE",""))</f>
        <v/>
      </c>
    </row>
    <row r="42" spans="1:17" s="1530" customFormat="1" ht="12" customHeight="1" thickBot="1" x14ac:dyDescent="0.25">
      <c r="A42" s="1569" t="s">
        <v>683</v>
      </c>
      <c r="B42" s="1570" t="s">
        <v>1757</v>
      </c>
      <c r="C42" s="1436"/>
      <c r="D42" s="1408"/>
      <c r="E42" s="1407"/>
      <c r="F42" s="1408"/>
      <c r="G42" s="1407"/>
      <c r="H42" s="1408"/>
      <c r="I42" s="1407"/>
      <c r="J42" s="1408"/>
      <c r="K42" s="1407"/>
      <c r="L42" s="1408"/>
      <c r="M42" s="1407"/>
      <c r="N42" s="1408"/>
      <c r="O42" s="1701">
        <f t="shared" si="5"/>
        <v>0</v>
      </c>
      <c r="P42" s="1702">
        <f t="shared" si="5"/>
        <v>0</v>
      </c>
      <c r="Q42" s="1404" t="str">
        <f>IF(M42&gt;O42,"ERRORE",IF(N42&gt;P42,"ERRORE",""))</f>
        <v/>
      </c>
    </row>
    <row r="43" spans="1:17" s="1530" customFormat="1" ht="12" customHeight="1" thickBot="1" x14ac:dyDescent="0.25">
      <c r="A43" s="1571" t="s">
        <v>1758</v>
      </c>
      <c r="B43" s="1538"/>
      <c r="C43" s="1572"/>
      <c r="D43" s="1572"/>
      <c r="E43" s="1572"/>
      <c r="F43" s="1572"/>
      <c r="G43" s="1572"/>
      <c r="H43" s="1572"/>
      <c r="I43" s="1572"/>
      <c r="J43" s="1572"/>
      <c r="K43" s="1572"/>
      <c r="L43" s="1572"/>
      <c r="M43" s="1572"/>
      <c r="N43" s="1572"/>
      <c r="O43" s="1437"/>
      <c r="P43" s="1573"/>
      <c r="Q43" s="1404"/>
    </row>
    <row r="44" spans="1:17" s="1530" customFormat="1" ht="12" customHeight="1" x14ac:dyDescent="0.2">
      <c r="A44" s="1552" t="s">
        <v>1759</v>
      </c>
      <c r="B44" s="1574" t="s">
        <v>1760</v>
      </c>
      <c r="C44" s="1438"/>
      <c r="D44" s="1439"/>
      <c r="E44" s="1438"/>
      <c r="F44" s="1439"/>
      <c r="G44" s="1438"/>
      <c r="H44" s="1439"/>
      <c r="I44" s="1438"/>
      <c r="J44" s="1439"/>
      <c r="K44" s="1438"/>
      <c r="L44" s="1439"/>
      <c r="M44" s="1438"/>
      <c r="N44" s="1439"/>
      <c r="O44" s="1723">
        <f t="shared" ref="O44:P44" si="6">C44+E44</f>
        <v>0</v>
      </c>
      <c r="P44" s="1724">
        <f t="shared" si="6"/>
        <v>0</v>
      </c>
      <c r="Q44" s="1404" t="str">
        <f>IF(M44&gt;O44,"ERRORE",IF(N44&gt;P44,"ERRORE",""))</f>
        <v/>
      </c>
    </row>
    <row r="45" spans="1:17" s="1530" customFormat="1" ht="12" customHeight="1" thickBot="1" x14ac:dyDescent="0.25">
      <c r="A45" s="1554" t="s">
        <v>1761</v>
      </c>
      <c r="B45" s="1575" t="s">
        <v>1762</v>
      </c>
      <c r="C45" s="1440"/>
      <c r="D45" s="1441"/>
      <c r="E45" s="1440"/>
      <c r="F45" s="1441"/>
      <c r="G45" s="1440"/>
      <c r="H45" s="1441"/>
      <c r="I45" s="1440"/>
      <c r="J45" s="1441"/>
      <c r="K45" s="1440"/>
      <c r="L45" s="1441"/>
      <c r="M45" s="1440"/>
      <c r="N45" s="1441"/>
      <c r="O45" s="1725">
        <f t="shared" ref="O45" si="7">C45+E45</f>
        <v>0</v>
      </c>
      <c r="P45" s="1726">
        <f t="shared" ref="P45" si="8">D45+F45</f>
        <v>0</v>
      </c>
      <c r="Q45" s="1404"/>
    </row>
    <row r="46" spans="1:17" ht="16.2" thickBot="1" x14ac:dyDescent="0.35">
      <c r="A46" s="1442" t="s">
        <v>265</v>
      </c>
      <c r="B46" s="1576"/>
      <c r="C46" s="1536">
        <f>SUM(C44:C45,C39:C42,C29:C37,C26:C27,C14:C24,C12,C9:C10)</f>
        <v>0</v>
      </c>
      <c r="D46" s="1537">
        <f t="shared" ref="D46:P46" si="9">SUM(D44:D45,D39:D42,D29:D37,D26:D27,D14:D24,D12,D9:D10)</f>
        <v>0</v>
      </c>
      <c r="E46" s="1536">
        <f t="shared" si="9"/>
        <v>0</v>
      </c>
      <c r="F46" s="1537">
        <f t="shared" si="9"/>
        <v>0</v>
      </c>
      <c r="G46" s="1536">
        <f t="shared" si="9"/>
        <v>0</v>
      </c>
      <c r="H46" s="1537">
        <f t="shared" si="9"/>
        <v>0</v>
      </c>
      <c r="I46" s="1536">
        <f t="shared" si="9"/>
        <v>0</v>
      </c>
      <c r="J46" s="1537">
        <f t="shared" si="9"/>
        <v>0</v>
      </c>
      <c r="K46" s="1536">
        <f t="shared" si="9"/>
        <v>0</v>
      </c>
      <c r="L46" s="1537">
        <f t="shared" si="9"/>
        <v>0</v>
      </c>
      <c r="M46" s="1536">
        <f t="shared" si="9"/>
        <v>0</v>
      </c>
      <c r="N46" s="1537">
        <f t="shared" si="9"/>
        <v>0</v>
      </c>
      <c r="O46" s="1536">
        <f t="shared" si="9"/>
        <v>0</v>
      </c>
      <c r="P46" s="1537">
        <f t="shared" si="9"/>
        <v>0</v>
      </c>
    </row>
  </sheetData>
  <sheetProtection algorithmName="SHA-512" hashValue="jmgg/lWM+BYrJkHfuQs2l/9aGYYffYwS/Qy7YHzZ+IySPHWGEZV+MBqo/ilLqSVJnu7V8qsh0JIY24w/TL5gsw==" saltValue="6jij7C6hWRmWgu0+QfIESg==" spinCount="100000" sheet="1" formatColumns="0" selectLockedCells="1"/>
  <mergeCells count="3">
    <mergeCell ref="F2:P2"/>
    <mergeCell ref="E5:F5"/>
    <mergeCell ref="I5:J5"/>
  </mergeCells>
  <printOptions horizontalCentered="1"/>
  <pageMargins left="0.39370078740157483" right="0.23622047244094491" top="0.23622047244094491" bottom="0.23622047244094491" header="0.19685039370078741" footer="0.15748031496062992"/>
  <pageSetup paperSize="9" scale="7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43">
    <pageSetUpPr fitToPage="1"/>
  </sheetPr>
  <dimension ref="A1:N118"/>
  <sheetViews>
    <sheetView showGridLines="0" zoomScale="80" zoomScaleNormal="80" workbookViewId="0">
      <selection activeCell="F13" sqref="F13"/>
    </sheetView>
  </sheetViews>
  <sheetFormatPr defaultColWidth="12.7109375" defaultRowHeight="15" x14ac:dyDescent="0.25"/>
  <cols>
    <col min="1" max="1" width="10.7109375" style="880" customWidth="1"/>
    <col min="2" max="2" width="8.7109375" style="880" customWidth="1"/>
    <col min="3" max="3" width="2.7109375" style="854" customWidth="1"/>
    <col min="4" max="4" width="180.7109375" style="854" customWidth="1"/>
    <col min="5" max="5" width="2.7109375" style="854" customWidth="1"/>
    <col min="6" max="6" width="20.7109375" style="881" customWidth="1"/>
    <col min="7" max="7" width="50.7109375" style="877" customWidth="1"/>
    <col min="8" max="10" width="12.7109375" style="854"/>
    <col min="11" max="14" width="12.7109375" style="854" hidden="1" customWidth="1"/>
    <col min="15" max="16384" width="12.7109375" style="854"/>
  </cols>
  <sheetData>
    <row r="1" spans="1:14" s="1204" customFormat="1" ht="35.1" customHeight="1" thickBot="1" x14ac:dyDescent="0.25">
      <c r="A1" s="1202"/>
      <c r="B1" s="1202"/>
      <c r="C1" s="1142"/>
      <c r="D1" s="1142"/>
      <c r="E1" s="1143"/>
      <c r="F1" s="1143"/>
      <c r="G1" s="1007" t="s">
        <v>1269</v>
      </c>
      <c r="H1" s="1203" t="s">
        <v>474</v>
      </c>
    </row>
    <row r="2" spans="1:14" s="1204" customFormat="1" ht="35.1" customHeight="1" x14ac:dyDescent="0.4">
      <c r="A2" s="1187" t="s">
        <v>992</v>
      </c>
      <c r="B2" s="1187"/>
      <c r="C2" s="1148"/>
      <c r="D2" s="1148"/>
      <c r="E2" s="1148"/>
      <c r="F2" s="1188"/>
      <c r="G2" s="2114" t="str">
        <f>IF(AND(ISBLANK($F$23),SUM('t15(3)'!$W:$W)+SUM('t15(3)'!$R:$R)&gt;0),"Attenzione: è necessario compilare la domanda LEG428 !!!","OK")</f>
        <v>OK</v>
      </c>
    </row>
    <row r="3" spans="1:14" s="1205" customFormat="1" ht="35.1" customHeight="1" thickBot="1" x14ac:dyDescent="0.45">
      <c r="A3" s="1187" t="s">
        <v>993</v>
      </c>
      <c r="B3" s="1187"/>
      <c r="C3" s="1150"/>
      <c r="D3" s="1150"/>
      <c r="E3" s="1151"/>
      <c r="F3" s="1189"/>
      <c r="G3" s="2125"/>
    </row>
    <row r="4" spans="1:14" s="1204" customFormat="1" ht="35.1" customHeight="1" thickBot="1" x14ac:dyDescent="0.25">
      <c r="A4" s="1206"/>
      <c r="B4" s="1207"/>
      <c r="C4" s="1156"/>
      <c r="D4" s="1156"/>
      <c r="E4" s="1157"/>
      <c r="F4" s="1208"/>
      <c r="G4" s="1158" t="s">
        <v>994</v>
      </c>
    </row>
    <row r="5" spans="1:14" s="1167" customFormat="1" ht="35.1" customHeight="1" x14ac:dyDescent="0.2">
      <c r="A5" s="1159" t="str">
        <f>'t1'!A1</f>
        <v>SERVIZIO SANITARIO NAZIONALE - anno 2024</v>
      </c>
      <c r="B5" s="1159"/>
      <c r="C5" s="1161"/>
      <c r="D5" s="1161"/>
      <c r="E5" s="1161"/>
      <c r="F5" s="1161"/>
      <c r="G5" s="2114" t="str">
        <f>IF(AND(ISBLANK(F13),ISBLANK(F17)),"OK",IF(AND(OR(ISBLANK(F13),YEAR(F13)&gt;'t1'!L1-1),OR(ISBLANK(F17),YEAR(F17)&gt;'t1'!L1-1)),"OK","Attenzione: almeno una data di certificazione è antececedente l'anno "&amp;'t1'!L1&amp;", è necessario giustificare"))</f>
        <v>OK</v>
      </c>
    </row>
    <row r="6" spans="1:14" s="1167" customFormat="1" ht="35.1" customHeight="1" thickBot="1" x14ac:dyDescent="0.25">
      <c r="A6" s="1209"/>
      <c r="B6" s="1209"/>
      <c r="F6" s="1210"/>
      <c r="G6" s="2126"/>
    </row>
    <row r="7" spans="1:14" s="1167" customFormat="1" ht="35.1" customHeight="1" x14ac:dyDescent="0.2">
      <c r="G7" s="1165"/>
      <c r="N7" s="852" t="s">
        <v>995</v>
      </c>
    </row>
    <row r="8" spans="1:14" s="1167" customFormat="1" ht="35.1" customHeight="1" x14ac:dyDescent="0.2">
      <c r="A8" s="1211"/>
      <c r="B8" s="1211"/>
      <c r="D8" s="1166" t="s">
        <v>1028</v>
      </c>
      <c r="G8" s="1212"/>
      <c r="N8" s="1213">
        <f>(COUNTIF(F:F,"&lt;&gt;"&amp;"")+COUNTIF(D112,"&lt;&gt;"&amp;"")+COUNTIF(D115,"&lt;&gt;"&amp;""))</f>
        <v>0</v>
      </c>
    </row>
    <row r="9" spans="1:14" s="1167" customFormat="1" ht="15" customHeight="1" x14ac:dyDescent="0.2">
      <c r="A9" s="1211"/>
      <c r="B9" s="1211"/>
      <c r="D9" s="1171"/>
      <c r="G9" s="1212"/>
      <c r="N9" s="1213"/>
    </row>
    <row r="10" spans="1:14" s="1167" customFormat="1" ht="10.35" customHeight="1" x14ac:dyDescent="0.2">
      <c r="A10" s="1211"/>
      <c r="B10" s="1211"/>
      <c r="D10" s="1171"/>
      <c r="G10" s="1212"/>
      <c r="N10" s="1213"/>
    </row>
    <row r="11" spans="1:14" s="856" customFormat="1" ht="35.1" customHeight="1" x14ac:dyDescent="0.2">
      <c r="A11" s="1172" t="s">
        <v>996</v>
      </c>
      <c r="B11" s="1172"/>
      <c r="C11" s="1173"/>
      <c r="D11" s="1173" t="s">
        <v>997</v>
      </c>
      <c r="E11" s="1174"/>
      <c r="F11" s="1175"/>
      <c r="G11" s="1214"/>
      <c r="K11" s="852" t="s">
        <v>998</v>
      </c>
      <c r="L11" s="852" t="s">
        <v>999</v>
      </c>
      <c r="M11" s="852" t="s">
        <v>1000</v>
      </c>
      <c r="N11" s="852" t="s">
        <v>990</v>
      </c>
    </row>
    <row r="12" spans="1:14" s="856" customFormat="1" ht="4.3499999999999996" customHeight="1" x14ac:dyDescent="0.2">
      <c r="A12" s="859"/>
      <c r="B12" s="859"/>
      <c r="D12" s="868"/>
      <c r="E12" s="857"/>
      <c r="F12" s="858"/>
      <c r="G12" s="968"/>
    </row>
    <row r="13" spans="1:14" s="856" customFormat="1" ht="30" customHeight="1" x14ac:dyDescent="0.2">
      <c r="A13" s="911" t="s">
        <v>1053</v>
      </c>
      <c r="B13" s="912" t="s">
        <v>1002</v>
      </c>
      <c r="C13" s="1691"/>
      <c r="D13" s="913" t="s">
        <v>1271</v>
      </c>
      <c r="E13" s="914"/>
      <c r="F13" s="864"/>
      <c r="G13" s="1177" t="str">
        <f ca="1">IF(AND(ISBLANK(F13),C13="x",$N$8&gt;0),"Attenzione: domanda a risposta obbligatoria",IF(ISBLANK(F13),"",IF(AND(F13&gt;=DATE('t1'!$L$1-2,1,1),F13&lt;=TODAY()),"","Digitare una data non anteriore al 1 Gennaio "&amp;'t1'!$L$1-1&amp;" (gg/mm/aaaa)")))</f>
        <v/>
      </c>
      <c r="K13" s="862" t="str">
        <f>LEFT(A13,3)</f>
        <v>GEN</v>
      </c>
      <c r="L13" s="862" t="str">
        <f>RIGHT(A13,3)</f>
        <v>353</v>
      </c>
      <c r="M13" s="862" t="str">
        <f>B13</f>
        <v>DATE</v>
      </c>
      <c r="N13" s="862" t="str">
        <f ca="1">IF(AND(F13&gt;=DATE('t1'!$L$1-1,1,1),F13&lt;=TODAY()),"'"&amp;DAY(F13)&amp;"/"&amp;MONTH(F13)&amp;"/"&amp;YEAR(F13),"")</f>
        <v/>
      </c>
    </row>
    <row r="14" spans="1:14" s="856" customFormat="1" ht="4.3499999999999996" customHeight="1" x14ac:dyDescent="0.2">
      <c r="A14" s="911"/>
      <c r="B14" s="912"/>
      <c r="C14" s="1691"/>
      <c r="D14" s="1178"/>
      <c r="E14" s="917"/>
      <c r="F14" s="918"/>
      <c r="G14" s="919"/>
    </row>
    <row r="15" spans="1:14" s="856" customFormat="1" ht="30" customHeight="1" x14ac:dyDescent="0.2">
      <c r="A15" s="911" t="s">
        <v>1054</v>
      </c>
      <c r="B15" s="912" t="s">
        <v>1002</v>
      </c>
      <c r="C15" s="1691"/>
      <c r="D15" s="913" t="s">
        <v>1272</v>
      </c>
      <c r="E15" s="914"/>
      <c r="F15" s="864"/>
      <c r="G15" s="1177" t="str">
        <f ca="1">IF(AND(ISBLANK(F15),C15="x",$N$8&gt;0),"Attenzione: domanda a risposta obbligatoria",IF(ISBLANK(F15),"",IF(AND(F15&gt;=DATE('t1'!$L$1-2,1,1),F15&lt;=TODAY()),"","Digitare una data non anteriore al 1 Gennaio "&amp;'t1'!$L$1-1&amp;" (gg/mm/aaaa)")))</f>
        <v/>
      </c>
      <c r="K15" s="862" t="str">
        <f>LEFT(A15,3)</f>
        <v>GEN</v>
      </c>
      <c r="L15" s="862" t="str">
        <f>RIGHT(A15,3)</f>
        <v>354</v>
      </c>
      <c r="M15" s="862" t="str">
        <f>B15</f>
        <v>DATE</v>
      </c>
      <c r="N15" s="862" t="str">
        <f ca="1">IF(AND(F15&gt;=DATE('t1'!$L$1-1,1,1),F15&lt;=TODAY()),"'"&amp;DAY(F15)&amp;"/"&amp;MONTH(F15)&amp;"/"&amp;YEAR(F15),"")</f>
        <v/>
      </c>
    </row>
    <row r="16" spans="1:14" s="856" customFormat="1" ht="4.3499999999999996" customHeight="1" x14ac:dyDescent="0.2">
      <c r="A16" s="911"/>
      <c r="B16" s="912"/>
      <c r="C16" s="1691"/>
      <c r="D16" s="913"/>
      <c r="E16" s="914"/>
      <c r="F16" s="1215"/>
      <c r="G16" s="919"/>
    </row>
    <row r="17" spans="1:14" s="856" customFormat="1" ht="30" customHeight="1" x14ac:dyDescent="0.2">
      <c r="A17" s="911" t="s">
        <v>1055</v>
      </c>
      <c r="B17" s="912" t="s">
        <v>1002</v>
      </c>
      <c r="C17" s="1691"/>
      <c r="D17" s="913" t="s">
        <v>1273</v>
      </c>
      <c r="E17" s="914"/>
      <c r="F17" s="864"/>
      <c r="G17" s="1177" t="str">
        <f ca="1">IF(AND(ISBLANK(F17),C17="x",$N$8&gt;0),"Attenzione: domanda a risposta obbligatoria",IF(ISBLANK(F17),"",IF(AND(F17&gt;=DATE('t1'!$L$1-2,1,1),F17&lt;=TODAY()),"","Digitare una data non anteriore al 1 Gennaio "&amp;'t1'!$L$1-1&amp;" (gg/mm/aaaa)")))</f>
        <v/>
      </c>
      <c r="K17" s="862" t="str">
        <f>LEFT(A17,3)</f>
        <v>GEN</v>
      </c>
      <c r="L17" s="862" t="str">
        <f>RIGHT(A17,3)</f>
        <v>355</v>
      </c>
      <c r="M17" s="862" t="str">
        <f>B17</f>
        <v>DATE</v>
      </c>
      <c r="N17" s="862" t="str">
        <f ca="1">IF(AND(F17&gt;=DATE('t1'!$L$1-1,1,1),F17&lt;=TODAY()),"'"&amp;DAY(F17)&amp;"/"&amp;MONTH(F17)&amp;"/"&amp;YEAR(F17),"")</f>
        <v/>
      </c>
    </row>
    <row r="18" spans="1:14" s="856" customFormat="1" ht="4.3499999999999996" customHeight="1" x14ac:dyDescent="0.2">
      <c r="A18" s="911"/>
      <c r="B18" s="1692"/>
      <c r="C18" s="1691"/>
      <c r="D18" s="1178"/>
      <c r="E18" s="917"/>
      <c r="F18" s="918"/>
      <c r="G18" s="926"/>
    </row>
    <row r="19" spans="1:14" s="856" customFormat="1" ht="30" customHeight="1" x14ac:dyDescent="0.2">
      <c r="A19" s="869" t="s">
        <v>1003</v>
      </c>
      <c r="B19" s="888" t="s">
        <v>1004</v>
      </c>
      <c r="C19" s="1176" t="s">
        <v>1398</v>
      </c>
      <c r="D19" s="913" t="s">
        <v>1005</v>
      </c>
      <c r="F19" s="865"/>
      <c r="G19" s="1179" t="str">
        <f>IF(AND(ISBLANK(F19),C19="x",$N$8&gt;0),"Attenzione: domanda a risposta obbligatoria",IF(AND(SUM(F13:F17)&gt;0,G5="ok",F19&gt;0),"Attenzione, dato incoerente",IF(ISBLANK(F19),"",IF(ISNUMBER(F19),IF(F19-INT(F19)=0,"","  Errore ! Inserire un numero intero senza decimali"),"  Errore ! Inserire un numero intero senza decimali"))))</f>
        <v/>
      </c>
      <c r="K19" s="862" t="str">
        <f>LEFT(A19,3)</f>
        <v>GEN</v>
      </c>
      <c r="L19" s="862" t="str">
        <f>RIGHT(A19,3)</f>
        <v>195</v>
      </c>
      <c r="M19" s="862" t="str">
        <f>B19</f>
        <v>INT</v>
      </c>
      <c r="N19" s="862" t="str">
        <f>IF(ISNUMBER(F19),ROUND(F19,0),"")</f>
        <v/>
      </c>
    </row>
    <row r="20" spans="1:14" s="856" customFormat="1" ht="4.3499999999999996" customHeight="1" x14ac:dyDescent="0.2">
      <c r="A20" s="870"/>
      <c r="B20" s="870"/>
      <c r="C20" s="1691"/>
      <c r="D20" s="868"/>
      <c r="E20" s="857"/>
      <c r="F20" s="858"/>
      <c r="G20" s="968"/>
    </row>
    <row r="21" spans="1:14" s="856" customFormat="1" ht="30" customHeight="1" x14ac:dyDescent="0.2">
      <c r="A21" s="1172" t="s">
        <v>1006</v>
      </c>
      <c r="B21" s="1172"/>
      <c r="C21" s="1693"/>
      <c r="D21" s="1173" t="s">
        <v>1078</v>
      </c>
      <c r="E21" s="1174"/>
      <c r="F21" s="1175"/>
      <c r="G21" s="968"/>
    </row>
    <row r="22" spans="1:14" s="856" customFormat="1" ht="4.3499999999999996" customHeight="1" x14ac:dyDescent="0.2">
      <c r="A22" s="868"/>
      <c r="B22" s="868"/>
      <c r="C22" s="1691"/>
      <c r="D22" s="868"/>
      <c r="E22" s="857"/>
      <c r="F22" s="858"/>
      <c r="G22" s="863"/>
    </row>
    <row r="23" spans="1:14" s="914" customFormat="1" ht="30" customHeight="1" x14ac:dyDescent="0.2">
      <c r="A23" s="911" t="s">
        <v>1274</v>
      </c>
      <c r="B23" s="912" t="s">
        <v>1004</v>
      </c>
      <c r="C23" s="1181" t="s">
        <v>1398</v>
      </c>
      <c r="D23" s="913" t="s">
        <v>1275</v>
      </c>
      <c r="F23" s="1182"/>
      <c r="G23" s="1179" t="str">
        <f>IF(AND(ISBLANK(F23),C23="x",$N$8&gt;0),"Attenzione: domanda a risposta obbligatoria",IF(ISBLANK(F23),"",IF(ISNUMBER(F23),IF(F23-INT(F23)=0,"","  Errore ! Inserire un numero intero senza decimali"),"  Errore ! Inserire un numero intero senza decimali")))</f>
        <v/>
      </c>
      <c r="K23" s="924" t="str">
        <f>LEFT(A23,3)</f>
        <v>LEG</v>
      </c>
      <c r="L23" s="924" t="str">
        <f>RIGHT(A23,3)</f>
        <v>428</v>
      </c>
      <c r="M23" s="924" t="str">
        <f>B23</f>
        <v>INT</v>
      </c>
      <c r="N23" s="924" t="str">
        <f>IF(ISNUMBER(F23),ROUND(F23,0),"")</f>
        <v/>
      </c>
    </row>
    <row r="24" spans="1:14" s="914" customFormat="1" ht="4.3499999999999996" customHeight="1" x14ac:dyDescent="0.2">
      <c r="A24" s="911"/>
      <c r="B24" s="911"/>
      <c r="C24" s="1694"/>
      <c r="D24" s="1178"/>
      <c r="E24" s="1178"/>
      <c r="F24" s="925"/>
      <c r="G24" s="926"/>
    </row>
    <row r="25" spans="1:14" s="856" customFormat="1" ht="30" customHeight="1" x14ac:dyDescent="0.2">
      <c r="A25" s="911" t="s">
        <v>1276</v>
      </c>
      <c r="B25" s="912" t="s">
        <v>1004</v>
      </c>
      <c r="C25" s="1691"/>
      <c r="D25" s="913" t="s">
        <v>1277</v>
      </c>
      <c r="E25" s="923"/>
      <c r="F25" s="1183"/>
      <c r="G25" s="1179" t="str">
        <f>IF(AND(ISBLANK(F25),C25="x",$N$8&gt;0),"Attenzione: domanda a risposta obbligatoria",IF(ISBLANK(F25),"",IF(ISNUMBER(F25),IF(F25-INT(F25)=0,"","  Errore ! Inserire un numero intero senza decimali"),"  Errore ! Inserire un numero intero senza decimali")))</f>
        <v/>
      </c>
      <c r="K25" s="862" t="str">
        <f>LEFT(A25,3)</f>
        <v>LEG</v>
      </c>
      <c r="L25" s="862" t="str">
        <f>RIGHT(A25,3)</f>
        <v>425</v>
      </c>
      <c r="M25" s="862" t="str">
        <f>B25</f>
        <v>INT</v>
      </c>
      <c r="N25" s="862" t="str">
        <f>IF(ISNUMBER(F25),ROUND(F25,0),"")</f>
        <v/>
      </c>
    </row>
    <row r="26" spans="1:14" s="856" customFormat="1" ht="4.3499999999999996" customHeight="1" x14ac:dyDescent="0.2">
      <c r="A26" s="869"/>
      <c r="B26" s="869"/>
      <c r="C26" s="1691"/>
      <c r="D26" s="868"/>
      <c r="E26" s="857"/>
      <c r="F26" s="858"/>
      <c r="G26" s="885"/>
    </row>
    <row r="27" spans="1:14" s="856" customFormat="1" ht="30" customHeight="1" x14ac:dyDescent="0.2">
      <c r="A27" s="1324" t="s">
        <v>1894</v>
      </c>
      <c r="B27" s="1325" t="s">
        <v>1004</v>
      </c>
      <c r="C27" s="1326"/>
      <c r="D27" s="1327" t="s">
        <v>1938</v>
      </c>
      <c r="E27" s="857"/>
      <c r="F27" s="1183"/>
      <c r="G27" s="1318" t="str">
        <f>IF(AND(ISNUMBER(F27),ISBLANK(D118),$N$8&gt;0),"Attenzione: compilare la domanda INF522 nella sezione INFORMAZIONI / CHIARIMENTI",IF(ISBLANK(F27),"",IF(ISNUMBER(F27),IF(F27-INT(F27)=0,"","  Errore ! Inserire un numero intero senza decimali"),"  Errore ! Inserire un numero intero senza decimali")))</f>
        <v/>
      </c>
      <c r="K27" s="862" t="str">
        <f>LEFT(A27,3)</f>
        <v>LEG</v>
      </c>
      <c r="L27" s="862" t="str">
        <f>RIGHT(A27,3)</f>
        <v>452</v>
      </c>
      <c r="M27" s="862" t="str">
        <f>B27</f>
        <v>INT</v>
      </c>
      <c r="N27" s="862" t="str">
        <f>IF(ISNUMBER(F27),ROUND(F27,0),"")</f>
        <v/>
      </c>
    </row>
    <row r="28" spans="1:14" s="856" customFormat="1" ht="4.3499999999999996" customHeight="1" x14ac:dyDescent="0.2">
      <c r="A28" s="1324"/>
      <c r="B28" s="1325"/>
      <c r="C28" s="1326"/>
      <c r="D28" s="1327"/>
      <c r="E28" s="857"/>
      <c r="F28" s="858"/>
      <c r="G28" s="885"/>
    </row>
    <row r="29" spans="1:14" s="914" customFormat="1" ht="30" customHeight="1" x14ac:dyDescent="0.2">
      <c r="A29" s="911" t="s">
        <v>1171</v>
      </c>
      <c r="B29" s="912" t="s">
        <v>1004</v>
      </c>
      <c r="C29" s="1694"/>
      <c r="D29" s="1184" t="s">
        <v>1399</v>
      </c>
      <c r="E29" s="923"/>
      <c r="F29" s="1183"/>
      <c r="G29" s="1179" t="str">
        <f>IF(AND(ISBLANK(F29),C29="x",$N$8&gt;0),"Attenzione: domanda a risposta obbligatoria",IF(ISBLANK(F29),"",IF(ISNUMBER(F29),IF(F29-INT(F29)=0,"","  Errore ! Inserire un numero intero senza decimali"),"  Errore ! Inserire un numero intero senza decimali")))</f>
        <v/>
      </c>
      <c r="K29" s="924" t="str">
        <f>LEFT(A29,3)</f>
        <v>LEG</v>
      </c>
      <c r="L29" s="924" t="str">
        <f>RIGHT(A29,3)</f>
        <v>398</v>
      </c>
      <c r="M29" s="924" t="str">
        <f>B29</f>
        <v>INT</v>
      </c>
      <c r="N29" s="924" t="str">
        <f>IF(ISNUMBER(F29),ROUND(F29,0),"")</f>
        <v/>
      </c>
    </row>
    <row r="30" spans="1:14" s="914" customFormat="1" ht="4.3499999999999996" customHeight="1" x14ac:dyDescent="0.2">
      <c r="A30" s="911"/>
      <c r="B30" s="911"/>
      <c r="C30" s="1694"/>
      <c r="D30" s="1178"/>
      <c r="E30" s="1178"/>
      <c r="F30" s="925"/>
      <c r="G30" s="926"/>
    </row>
    <row r="31" spans="1:14" s="914" customFormat="1" ht="30" customHeight="1" x14ac:dyDescent="0.2">
      <c r="A31" s="911" t="s">
        <v>1079</v>
      </c>
      <c r="B31" s="912" t="s">
        <v>1004</v>
      </c>
      <c r="C31" s="1694"/>
      <c r="D31" s="913" t="s">
        <v>1080</v>
      </c>
      <c r="E31" s="923"/>
      <c r="F31" s="1183"/>
      <c r="G31" s="1179" t="str">
        <f>IF(AND(ISBLANK(F31),C31="x",$N$8&gt;0),"Attenzione: domanda a risposta obbligatoria",IF(ISBLANK(F31),"",IF(ISNUMBER(F31),IF(F31-INT(F31)=0,"","  Errore ! Inserire un numero intero senza decimali"),"  Errore ! Inserire un numero intero senza decimali")))</f>
        <v/>
      </c>
      <c r="K31" s="924" t="str">
        <f>LEFT(A31,3)</f>
        <v>LEG</v>
      </c>
      <c r="L31" s="924" t="str">
        <f>RIGHT(A31,3)</f>
        <v>362</v>
      </c>
      <c r="M31" s="924" t="str">
        <f>B31</f>
        <v>INT</v>
      </c>
      <c r="N31" s="924" t="str">
        <f>IF(ISNUMBER(F31),ROUND(F31,0),"")</f>
        <v/>
      </c>
    </row>
    <row r="32" spans="1:14" s="914" customFormat="1" ht="4.3499999999999996" customHeight="1" x14ac:dyDescent="0.2">
      <c r="A32" s="911"/>
      <c r="B32" s="911"/>
      <c r="C32" s="1694"/>
      <c r="D32" s="1178"/>
      <c r="E32" s="1178"/>
      <c r="F32" s="925"/>
      <c r="G32" s="1179"/>
    </row>
    <row r="33" spans="1:14" s="914" customFormat="1" ht="30" customHeight="1" x14ac:dyDescent="0.2">
      <c r="A33" s="911" t="s">
        <v>1081</v>
      </c>
      <c r="B33" s="912" t="s">
        <v>1004</v>
      </c>
      <c r="C33" s="1694"/>
      <c r="D33" s="913" t="s">
        <v>1082</v>
      </c>
      <c r="E33" s="923"/>
      <c r="F33" s="1183"/>
      <c r="G33" s="1179" t="str">
        <f>IF(AND(ISBLANK(F33),C33="x",$N$8&gt;0),"Attenzione: domanda a risposta obbligatoria",IF(ISBLANK(F33),"",IF(ISNUMBER(F33),IF(F33-INT(F33)=0,"","  Errore ! Inserire un numero intero senza decimali"),"  Errore ! Inserire un numero intero senza decimali")))</f>
        <v/>
      </c>
      <c r="K33" s="924" t="str">
        <f>LEFT(A33,3)</f>
        <v>LEG</v>
      </c>
      <c r="L33" s="924" t="str">
        <f>RIGHT(A33,3)</f>
        <v>364</v>
      </c>
      <c r="M33" s="924" t="str">
        <f>B33</f>
        <v>INT</v>
      </c>
      <c r="N33" s="924" t="str">
        <f>IF(ISNUMBER(F33),ROUND(F33,0),"")</f>
        <v/>
      </c>
    </row>
    <row r="34" spans="1:14" s="856" customFormat="1" ht="4.3499999999999996" customHeight="1" x14ac:dyDescent="0.2">
      <c r="A34" s="869"/>
      <c r="B34" s="869"/>
      <c r="C34" s="1691"/>
      <c r="D34" s="868"/>
      <c r="E34" s="857"/>
      <c r="F34" s="858"/>
      <c r="G34" s="968"/>
    </row>
    <row r="35" spans="1:14" s="856" customFormat="1" ht="30" customHeight="1" x14ac:dyDescent="0.2">
      <c r="A35" s="1172" t="s">
        <v>1008</v>
      </c>
      <c r="B35" s="1172"/>
      <c r="C35" s="1693"/>
      <c r="D35" s="1173" t="s">
        <v>1009</v>
      </c>
      <c r="E35" s="1174"/>
      <c r="F35" s="1175"/>
      <c r="G35" s="968"/>
    </row>
    <row r="36" spans="1:14" s="856" customFormat="1" ht="4.3499999999999996" customHeight="1" x14ac:dyDescent="0.2">
      <c r="A36" s="868"/>
      <c r="B36" s="868"/>
      <c r="C36" s="1691"/>
      <c r="D36" s="868"/>
      <c r="E36" s="857"/>
      <c r="F36" s="858"/>
      <c r="G36" s="968"/>
    </row>
    <row r="37" spans="1:14" s="856" customFormat="1" ht="30" customHeight="1" x14ac:dyDescent="0.2">
      <c r="A37" s="869" t="s">
        <v>1895</v>
      </c>
      <c r="B37" s="888" t="s">
        <v>1004</v>
      </c>
      <c r="C37" s="1691"/>
      <c r="D37" s="867" t="s">
        <v>1896</v>
      </c>
      <c r="E37" s="872"/>
      <c r="F37" s="865"/>
      <c r="G37" s="1179" t="str">
        <f>IF(AND(ISBLANK(F37),C37="x",$N$8&gt;0),"Attenzione: domanda a risposta obbligatoria",IF(ISBLANK(F37),"",IF(ISNUMBER(F37),IF(F37-INT(F37)=0,"","  Errore ! Inserire un numero intero senza decimali"),"  Errore ! Inserire un numero intero senza decimali")))</f>
        <v/>
      </c>
      <c r="K37" s="862" t="str">
        <f>LEFT(A37,3)</f>
        <v>ORG</v>
      </c>
      <c r="L37" s="862" t="str">
        <f>RIGHT(A37,3)</f>
        <v>495</v>
      </c>
      <c r="M37" s="862" t="str">
        <f>B37</f>
        <v>INT</v>
      </c>
      <c r="N37" s="862" t="str">
        <f>IF(ISNUMBER(F37),ROUND(F37,0),"")</f>
        <v/>
      </c>
    </row>
    <row r="38" spans="1:14" s="856" customFormat="1" ht="4.3499999999999996" customHeight="1" x14ac:dyDescent="0.2">
      <c r="A38" s="870"/>
      <c r="B38" s="870"/>
      <c r="C38" s="1691"/>
      <c r="D38" s="868"/>
      <c r="E38" s="868"/>
      <c r="F38" s="858"/>
      <c r="G38" s="926"/>
    </row>
    <row r="39" spans="1:14" s="856" customFormat="1" ht="30" customHeight="1" x14ac:dyDescent="0.2">
      <c r="A39" s="869" t="s">
        <v>1897</v>
      </c>
      <c r="B39" s="888" t="s">
        <v>1004</v>
      </c>
      <c r="C39" s="1691"/>
      <c r="D39" s="867" t="s">
        <v>1898</v>
      </c>
      <c r="E39" s="872"/>
      <c r="F39" s="865"/>
      <c r="G39" s="1179" t="str">
        <f>IF(AND(ISBLANK(F39),C39="x",$N$8&gt;0),"Attenzione: domanda a risposta obbligatoria",IF(ISBLANK(F39),"",IF(ISNUMBER(F39),IF(F39-INT(F39)=0,"","  Errore ! Inserire un numero intero senza decimali"),"  Errore ! Inserire un numero intero senza decimali")))</f>
        <v/>
      </c>
      <c r="K39" s="862" t="str">
        <f>LEFT(A39,3)</f>
        <v>ORG</v>
      </c>
      <c r="L39" s="862" t="str">
        <f>RIGHT(A39,3)</f>
        <v>496</v>
      </c>
      <c r="M39" s="862" t="str">
        <f>B39</f>
        <v>INT</v>
      </c>
      <c r="N39" s="862" t="str">
        <f>IF(ISNUMBER(F39),ROUND(F39,0),"")</f>
        <v/>
      </c>
    </row>
    <row r="40" spans="1:14" s="856" customFormat="1" ht="4.3499999999999996" customHeight="1" x14ac:dyDescent="0.2">
      <c r="A40" s="869"/>
      <c r="B40" s="869"/>
      <c r="C40" s="1691"/>
      <c r="D40" s="868"/>
      <c r="E40" s="868"/>
      <c r="F40" s="858"/>
      <c r="G40" s="926"/>
    </row>
    <row r="41" spans="1:14" s="856" customFormat="1" ht="30" customHeight="1" x14ac:dyDescent="0.2">
      <c r="A41" s="869" t="s">
        <v>1899</v>
      </c>
      <c r="B41" s="888" t="s">
        <v>1004</v>
      </c>
      <c r="C41" s="1691"/>
      <c r="D41" s="867" t="s">
        <v>1900</v>
      </c>
      <c r="E41" s="872"/>
      <c r="F41" s="865"/>
      <c r="G41" s="1179" t="str">
        <f>IF(AND(ISBLANK(F41),C41="x",$N$8&gt;0),"Attenzione: domanda a risposta obbligatoria",IF(ISBLANK(F41),"",IF(ISNUMBER(F41),IF(F41-INT(F41)=0,"","  Errore ! Inserire un numero intero senza decimali"),"  Errore ! Inserire un numero intero senza decimali")))</f>
        <v/>
      </c>
      <c r="K41" s="862" t="str">
        <f>LEFT(A45,3)</f>
        <v>ORG</v>
      </c>
      <c r="L41" s="862" t="str">
        <f t="shared" ref="L41:L59" si="0">RIGHT(A41,3)</f>
        <v>497</v>
      </c>
      <c r="M41" s="862" t="str">
        <f>B41</f>
        <v>INT</v>
      </c>
      <c r="N41" s="862" t="str">
        <f>IF(ISNUMBER(F41),ROUND(F41,0),"")</f>
        <v/>
      </c>
    </row>
    <row r="42" spans="1:14" s="856" customFormat="1" ht="4.3499999999999996" customHeight="1" x14ac:dyDescent="0.2">
      <c r="A42" s="869"/>
      <c r="B42" s="869"/>
      <c r="C42" s="1691"/>
      <c r="D42" s="868"/>
      <c r="E42" s="868"/>
      <c r="F42" s="858"/>
      <c r="G42" s="926"/>
      <c r="L42" s="862" t="str">
        <f t="shared" si="0"/>
        <v/>
      </c>
    </row>
    <row r="43" spans="1:14" s="856" customFormat="1" ht="30" customHeight="1" x14ac:dyDescent="0.2">
      <c r="A43" s="869" t="s">
        <v>1901</v>
      </c>
      <c r="B43" s="888" t="s">
        <v>1004</v>
      </c>
      <c r="C43" s="1691"/>
      <c r="D43" s="867" t="s">
        <v>1902</v>
      </c>
      <c r="E43" s="872"/>
      <c r="F43" s="865"/>
      <c r="G43" s="1179" t="str">
        <f>IF(AND(ISBLANK(F43),C43="x",$N$8&gt;0),"Attenzione: domanda a risposta obbligatoria",IF(ISBLANK(F43),"",IF(ISNUMBER(F43),IF(F43-INT(F43)=0,"","  Errore ! Inserire un numero intero senza decimali"),"  Errore ! Inserire un numero intero senza decimali")))</f>
        <v/>
      </c>
      <c r="K43" s="862" t="str">
        <f>LEFT(A47,3)</f>
        <v>ORG</v>
      </c>
      <c r="L43" s="862" t="str">
        <f t="shared" si="0"/>
        <v>498</v>
      </c>
      <c r="M43" s="862" t="str">
        <f>B43</f>
        <v>INT</v>
      </c>
      <c r="N43" s="862" t="str">
        <f>IF(ISNUMBER(F43),ROUND(F43,0),"")</f>
        <v/>
      </c>
    </row>
    <row r="44" spans="1:14" s="856" customFormat="1" ht="4.3499999999999996" customHeight="1" x14ac:dyDescent="0.2">
      <c r="A44" s="869"/>
      <c r="B44" s="869"/>
      <c r="C44" s="1691"/>
      <c r="D44" s="868"/>
      <c r="E44" s="857"/>
      <c r="F44" s="858"/>
      <c r="G44" s="968"/>
      <c r="L44" s="862" t="str">
        <f t="shared" si="0"/>
        <v/>
      </c>
    </row>
    <row r="45" spans="1:14" s="856" customFormat="1" ht="30" customHeight="1" x14ac:dyDescent="0.2">
      <c r="A45" s="869" t="s">
        <v>1903</v>
      </c>
      <c r="B45" s="888" t="s">
        <v>1004</v>
      </c>
      <c r="C45" s="1691"/>
      <c r="D45" s="867" t="s">
        <v>1904</v>
      </c>
      <c r="E45" s="872"/>
      <c r="F45" s="865"/>
      <c r="G45" s="1179" t="str">
        <f>IF(AND(ISBLANK(F45),C45="x",$N$8&gt;0),"Attenzione: domanda a risposta obbligatoria",IF(ISBLANK(F45),"",IF(ISNUMBER(F45),IF(F45-INT(F45)=0,"","  Errore ! Inserire un numero intero senza decimali"),"  Errore ! Inserire un numero intero senza decimali")))</f>
        <v/>
      </c>
      <c r="K45" s="862" t="str">
        <f>LEFT(A41,3)</f>
        <v>ORG</v>
      </c>
      <c r="L45" s="862" t="str">
        <f t="shared" si="0"/>
        <v>499</v>
      </c>
      <c r="M45" s="862" t="str">
        <f>B45</f>
        <v>INT</v>
      </c>
      <c r="N45" s="862" t="str">
        <f>IF(ISNUMBER(F45),ROUND(F45,0),"")</f>
        <v/>
      </c>
    </row>
    <row r="46" spans="1:14" s="856" customFormat="1" ht="4.3499999999999996" customHeight="1" x14ac:dyDescent="0.2">
      <c r="A46" s="869"/>
      <c r="B46" s="869"/>
      <c r="C46" s="1691"/>
      <c r="D46" s="868"/>
      <c r="E46" s="868"/>
      <c r="F46" s="858"/>
      <c r="G46" s="926"/>
      <c r="L46" s="862" t="str">
        <f t="shared" si="0"/>
        <v/>
      </c>
    </row>
    <row r="47" spans="1:14" s="856" customFormat="1" ht="30" customHeight="1" x14ac:dyDescent="0.2">
      <c r="A47" s="869" t="s">
        <v>1905</v>
      </c>
      <c r="B47" s="888" t="s">
        <v>1004</v>
      </c>
      <c r="C47" s="1691"/>
      <c r="D47" s="867" t="s">
        <v>1906</v>
      </c>
      <c r="E47" s="872"/>
      <c r="F47" s="865"/>
      <c r="G47" s="1179" t="str">
        <f>IF(AND(ISBLANK(F47),C47="x",$N$8&gt;0),"Attenzione: domanda a risposta obbligatoria",IF(ISBLANK(F47),"",IF(ISNUMBER(F47),IF(F47-INT(F47)=0,"","  Errore ! Inserire un numero intero senza decimali"),"  Errore ! Inserire un numero intero senza decimali")))</f>
        <v/>
      </c>
      <c r="K47" s="862" t="str">
        <f>LEFT(A43,3)</f>
        <v>ORG</v>
      </c>
      <c r="L47" s="862" t="str">
        <f t="shared" si="0"/>
        <v>500</v>
      </c>
      <c r="M47" s="862" t="str">
        <f>B47</f>
        <v>INT</v>
      </c>
      <c r="N47" s="862" t="str">
        <f>IF(ISNUMBER(F47),ROUND(F47,0),"")</f>
        <v/>
      </c>
    </row>
    <row r="48" spans="1:14" s="856" customFormat="1" ht="4.3499999999999996" customHeight="1" x14ac:dyDescent="0.2">
      <c r="A48" s="869"/>
      <c r="B48" s="869"/>
      <c r="C48" s="1691"/>
      <c r="D48" s="868"/>
      <c r="E48" s="868"/>
      <c r="F48" s="858"/>
      <c r="G48" s="926"/>
      <c r="L48" s="862" t="str">
        <f t="shared" si="0"/>
        <v/>
      </c>
    </row>
    <row r="49" spans="1:14" s="856" customFormat="1" ht="30" customHeight="1" x14ac:dyDescent="0.2">
      <c r="A49" s="869" t="s">
        <v>1907</v>
      </c>
      <c r="B49" s="888" t="s">
        <v>1004</v>
      </c>
      <c r="C49" s="1691"/>
      <c r="D49" s="867" t="s">
        <v>1908</v>
      </c>
      <c r="E49" s="872"/>
      <c r="F49" s="865"/>
      <c r="G49" s="1179" t="str">
        <f>IF(AND(ISBLANK(F49),C49="x",$N$8&gt;0),"Attenzione: domanda a risposta obbligatoria",IF(ISBLANK(F49),"",IF(ISNUMBER(F49),IF(F49-INT(F49)=0,"","  Errore ! Inserire un numero intero senza decimali"),"  Errore ! Inserire un numero intero senza decimali")))</f>
        <v/>
      </c>
      <c r="K49" s="862" t="str">
        <f>LEFT(A57,3)</f>
        <v>ORG</v>
      </c>
      <c r="L49" s="862" t="str">
        <f t="shared" si="0"/>
        <v>501</v>
      </c>
      <c r="M49" s="862" t="str">
        <f>B49</f>
        <v>INT</v>
      </c>
      <c r="N49" s="862" t="str">
        <f>IF(ISNUMBER(F49),ROUND(F49,0),"")</f>
        <v/>
      </c>
    </row>
    <row r="50" spans="1:14" s="856" customFormat="1" ht="4.3499999999999996" customHeight="1" x14ac:dyDescent="0.2">
      <c r="A50" s="869"/>
      <c r="B50" s="869"/>
      <c r="C50" s="1691"/>
      <c r="D50" s="868"/>
      <c r="E50" s="868"/>
      <c r="F50" s="858"/>
      <c r="G50" s="926"/>
      <c r="L50" s="862" t="str">
        <f t="shared" si="0"/>
        <v/>
      </c>
    </row>
    <row r="51" spans="1:14" s="856" customFormat="1" ht="30" customHeight="1" x14ac:dyDescent="0.2">
      <c r="A51" s="869" t="s">
        <v>1909</v>
      </c>
      <c r="B51" s="888" t="s">
        <v>1004</v>
      </c>
      <c r="C51" s="1691"/>
      <c r="D51" s="867" t="s">
        <v>1910</v>
      </c>
      <c r="E51" s="872"/>
      <c r="F51" s="865"/>
      <c r="G51" s="1179" t="str">
        <f>IF(AND(ISBLANK(F51),C51="x",$N$8&gt;0),"Attenzione: domanda a risposta obbligatoria",IF(ISBLANK(F51),"",IF(ISNUMBER(F51),IF(F51-INT(F51)=0,"","  Errore ! Inserire un numero intero senza decimali"),"  Errore ! Inserire un numero intero senza decimali")))</f>
        <v/>
      </c>
      <c r="K51" s="862" t="str">
        <f>LEFT(A59,3)</f>
        <v>ORG</v>
      </c>
      <c r="L51" s="862" t="str">
        <f t="shared" si="0"/>
        <v>502</v>
      </c>
      <c r="M51" s="862" t="str">
        <f>B51</f>
        <v>INT</v>
      </c>
      <c r="N51" s="862" t="str">
        <f>IF(ISNUMBER(F51),ROUND(F51,0),"")</f>
        <v/>
      </c>
    </row>
    <row r="52" spans="1:14" s="856" customFormat="1" ht="4.3499999999999996" customHeight="1" x14ac:dyDescent="0.2">
      <c r="A52" s="869"/>
      <c r="B52" s="869"/>
      <c r="C52" s="1691"/>
      <c r="D52" s="868"/>
      <c r="E52" s="857"/>
      <c r="F52" s="858"/>
      <c r="G52" s="968"/>
      <c r="L52" s="862" t="str">
        <f t="shared" si="0"/>
        <v/>
      </c>
    </row>
    <row r="53" spans="1:14" s="856" customFormat="1" ht="30" customHeight="1" x14ac:dyDescent="0.2">
      <c r="A53" s="869" t="s">
        <v>1911</v>
      </c>
      <c r="B53" s="888" t="s">
        <v>1004</v>
      </c>
      <c r="C53" s="1691"/>
      <c r="D53" s="867" t="s">
        <v>1912</v>
      </c>
      <c r="E53" s="872"/>
      <c r="F53" s="865"/>
      <c r="G53" s="1179" t="str">
        <f>IF(AND(ISBLANK(F53),C53="x",$N$8&gt;0),"Attenzione: domanda a risposta obbligatoria",IF(ISBLANK(F53),"",IF(ISNUMBER(F53),IF(F53-INT(F53)=0,"","  Errore ! Inserire un numero intero senza decimali"),"  Errore ! Inserire un numero intero senza decimali")))</f>
        <v/>
      </c>
      <c r="K53" s="862" t="str">
        <f>LEFT(A53,3)</f>
        <v>ORG</v>
      </c>
      <c r="L53" s="862" t="str">
        <f t="shared" si="0"/>
        <v>503</v>
      </c>
      <c r="M53" s="862" t="str">
        <f>B53</f>
        <v>INT</v>
      </c>
      <c r="N53" s="862" t="str">
        <f>IF(ISNUMBER(F53),ROUND(F53,0),"")</f>
        <v/>
      </c>
    </row>
    <row r="54" spans="1:14" s="856" customFormat="1" ht="4.3499999999999996" customHeight="1" x14ac:dyDescent="0.2">
      <c r="A54" s="869"/>
      <c r="B54" s="869"/>
      <c r="C54" s="1691"/>
      <c r="D54" s="868"/>
      <c r="E54" s="868"/>
      <c r="F54" s="858"/>
      <c r="G54" s="926"/>
      <c r="L54" s="862" t="str">
        <f t="shared" si="0"/>
        <v/>
      </c>
    </row>
    <row r="55" spans="1:14" s="856" customFormat="1" ht="30" customHeight="1" x14ac:dyDescent="0.2">
      <c r="A55" s="869" t="s">
        <v>1913</v>
      </c>
      <c r="B55" s="888" t="s">
        <v>1004</v>
      </c>
      <c r="C55" s="1691"/>
      <c r="D55" s="867" t="s">
        <v>1914</v>
      </c>
      <c r="E55" s="872"/>
      <c r="F55" s="865"/>
      <c r="G55" s="1179" t="str">
        <f>IF(AND(ISBLANK(F55),C55="x",$N$8&gt;0),"Attenzione: domanda a risposta obbligatoria",IF(ISBLANK(F55),"",IF(ISNUMBER(F55),IF(F55-INT(F55)=0,"","  Errore ! Inserire un numero intero senza decimali"),"  Errore ! Inserire un numero intero senza decimali")))</f>
        <v/>
      </c>
      <c r="K55" s="862" t="str">
        <f>LEFT(A55,3)</f>
        <v>ORG</v>
      </c>
      <c r="L55" s="862" t="str">
        <f t="shared" si="0"/>
        <v>504</v>
      </c>
      <c r="M55" s="862" t="str">
        <f>B55</f>
        <v>INT</v>
      </c>
      <c r="N55" s="862" t="str">
        <f>IF(ISNUMBER(F55),ROUND(F55,0),"")</f>
        <v/>
      </c>
    </row>
    <row r="56" spans="1:14" s="856" customFormat="1" ht="4.3499999999999996" customHeight="1" x14ac:dyDescent="0.2">
      <c r="A56" s="869"/>
      <c r="B56" s="869"/>
      <c r="C56" s="1691"/>
      <c r="D56" s="868"/>
      <c r="E56" s="857"/>
      <c r="F56" s="858"/>
      <c r="G56" s="968"/>
      <c r="L56" s="862" t="str">
        <f t="shared" si="0"/>
        <v/>
      </c>
    </row>
    <row r="57" spans="1:14" s="856" customFormat="1" ht="30" customHeight="1" x14ac:dyDescent="0.2">
      <c r="A57" s="869" t="s">
        <v>1915</v>
      </c>
      <c r="B57" s="888" t="s">
        <v>1004</v>
      </c>
      <c r="C57" s="1691"/>
      <c r="D57" s="867" t="s">
        <v>1916</v>
      </c>
      <c r="E57" s="872"/>
      <c r="F57" s="865"/>
      <c r="G57" s="1179" t="str">
        <f>IF(AND(ISBLANK(F57),C57="x",$N$8&gt;0),"Attenzione: domanda a risposta obbligatoria",IF(ISBLANK(F57),"",IF(ISNUMBER(F57),IF(F57-INT(F57)=0,"","  Errore ! Inserire un numero intero senza decimali"),"  Errore ! Inserire un numero intero senza decimali")))</f>
        <v/>
      </c>
      <c r="K57" s="862" t="str">
        <f>LEFT(A49,3)</f>
        <v>ORG</v>
      </c>
      <c r="L57" s="862" t="str">
        <f t="shared" si="0"/>
        <v>505</v>
      </c>
      <c r="M57" s="862" t="str">
        <f>B57</f>
        <v>INT</v>
      </c>
      <c r="N57" s="862" t="str">
        <f>IF(ISNUMBER(F57),ROUND(F57,0),"")</f>
        <v/>
      </c>
    </row>
    <row r="58" spans="1:14" s="856" customFormat="1" ht="4.3499999999999996" customHeight="1" x14ac:dyDescent="0.2">
      <c r="A58" s="869"/>
      <c r="B58" s="869"/>
      <c r="C58" s="1691"/>
      <c r="D58" s="868"/>
      <c r="E58" s="868"/>
      <c r="F58" s="858"/>
      <c r="G58" s="926"/>
      <c r="L58" s="862" t="str">
        <f t="shared" si="0"/>
        <v/>
      </c>
    </row>
    <row r="59" spans="1:14" s="856" customFormat="1" ht="30" customHeight="1" x14ac:dyDescent="0.2">
      <c r="A59" s="869" t="s">
        <v>1917</v>
      </c>
      <c r="B59" s="888" t="s">
        <v>1004</v>
      </c>
      <c r="C59" s="1691"/>
      <c r="D59" s="867" t="s">
        <v>1918</v>
      </c>
      <c r="E59" s="872"/>
      <c r="F59" s="865"/>
      <c r="G59" s="1179" t="str">
        <f>IF(AND(ISBLANK(F59),C59="x",$N$8&gt;0),"Attenzione: domanda a risposta obbligatoria",IF(ISBLANK(F59),"",IF(ISNUMBER(F59),IF(F59-INT(F59)=0,"","  Errore ! Inserire un numero intero senza decimali"),"  Errore ! Inserire un numero intero senza decimali")))</f>
        <v/>
      </c>
      <c r="K59" s="862" t="str">
        <f>LEFT(A51,3)</f>
        <v>ORG</v>
      </c>
      <c r="L59" s="862" t="str">
        <f t="shared" si="0"/>
        <v>506</v>
      </c>
      <c r="M59" s="862" t="str">
        <f>B59</f>
        <v>INT</v>
      </c>
      <c r="N59" s="862" t="str">
        <f>IF(ISNUMBER(F59),ROUND(F59,0),"")</f>
        <v/>
      </c>
    </row>
    <row r="60" spans="1:14" s="856" customFormat="1" ht="4.3499999999999996" customHeight="1" x14ac:dyDescent="0.2">
      <c r="A60" s="869"/>
      <c r="B60" s="869"/>
      <c r="C60" s="1691"/>
      <c r="D60" s="868"/>
      <c r="E60" s="857"/>
      <c r="F60" s="858"/>
      <c r="G60" s="968"/>
    </row>
    <row r="61" spans="1:14" s="856" customFormat="1" ht="30" customHeight="1" x14ac:dyDescent="0.2">
      <c r="A61" s="1172" t="s">
        <v>1029</v>
      </c>
      <c r="B61" s="1172"/>
      <c r="C61" s="1693"/>
      <c r="D61" s="1173" t="s">
        <v>1919</v>
      </c>
      <c r="E61" s="1174"/>
      <c r="F61" s="1175"/>
      <c r="G61" s="968"/>
    </row>
    <row r="62" spans="1:14" s="856" customFormat="1" ht="4.3499999999999996" customHeight="1" x14ac:dyDescent="0.2">
      <c r="A62" s="868"/>
      <c r="B62" s="868"/>
      <c r="C62" s="1691"/>
      <c r="D62" s="868"/>
      <c r="E62" s="857"/>
      <c r="F62" s="858"/>
      <c r="G62" s="968"/>
    </row>
    <row r="63" spans="1:14" s="856" customFormat="1" ht="30" customHeight="1" x14ac:dyDescent="0.2">
      <c r="A63" s="869" t="s">
        <v>1920</v>
      </c>
      <c r="B63" s="888" t="s">
        <v>1001</v>
      </c>
      <c r="C63" s="1691"/>
      <c r="D63" s="867" t="s">
        <v>1921</v>
      </c>
      <c r="F63" s="861"/>
      <c r="G63" s="1179" t="str">
        <f>IF(AND(ISBLANK(F63),C63="x",$N$8&gt;0),"Attenzione: domanda a risposta obbligatoria",IF(ISBLANK(F63),"",IF(AND(LEN(F63)=1,OR(UPPER(F63)="N",UPPER(F63)="S")),"",IF(ISBLANK(F63),"","  Errore ! Inserire S o N"))))</f>
        <v/>
      </c>
      <c r="K63" s="862" t="str">
        <f>LEFT(A63,3)</f>
        <v>PEO</v>
      </c>
      <c r="L63" s="862" t="str">
        <f>RIGHT(A63,3)</f>
        <v>493</v>
      </c>
      <c r="M63" s="862" t="str">
        <f>B63</f>
        <v>FLAG</v>
      </c>
      <c r="N63" s="862" t="str">
        <f>IF(AND(LEN(F63)=1,OR(UPPER(F63)="N",UPPER(F63)="S")),UPPER(F63),"")</f>
        <v/>
      </c>
    </row>
    <row r="64" spans="1:14" s="856" customFormat="1" ht="4.3499999999999996" customHeight="1" x14ac:dyDescent="0.2">
      <c r="A64" s="869"/>
      <c r="B64" s="869"/>
      <c r="C64" s="1691"/>
      <c r="D64" s="868"/>
      <c r="E64" s="857"/>
      <c r="F64" s="858"/>
      <c r="G64" s="926"/>
    </row>
    <row r="65" spans="1:14" s="856" customFormat="1" ht="30" customHeight="1" x14ac:dyDescent="0.2">
      <c r="A65" s="869" t="s">
        <v>1922</v>
      </c>
      <c r="B65" s="888" t="s">
        <v>1004</v>
      </c>
      <c r="C65" s="1691"/>
      <c r="D65" s="867" t="s">
        <v>1923</v>
      </c>
      <c r="F65" s="865"/>
      <c r="G65" s="1179" t="str">
        <f>IF(AND(ISBLANK(F65),C65="x",$N$8&gt;0),"Attenzione: domanda a risposta obbligatoria",IF(ISBLANK(F65),"",IF(ISNUMBER(F65),IF(F65-INT(F65)=0,"","  Errore ! Inserire un numero intero senza decimali"),"  Errore ! Inserire un numero intero senza decimali")))</f>
        <v/>
      </c>
      <c r="K65" s="862" t="str">
        <f>LEFT(A65,3)</f>
        <v>PEO</v>
      </c>
      <c r="L65" s="862" t="str">
        <f>RIGHT(A65,3)</f>
        <v>483</v>
      </c>
      <c r="M65" s="862" t="str">
        <f>B65</f>
        <v>INT</v>
      </c>
      <c r="N65" s="862" t="str">
        <f>IF(ISNUMBER(F65),ROUND(F65,0),"")</f>
        <v/>
      </c>
    </row>
    <row r="66" spans="1:14" s="856" customFormat="1" ht="4.3499999999999996" customHeight="1" x14ac:dyDescent="0.2">
      <c r="A66" s="869"/>
      <c r="B66" s="869"/>
      <c r="C66" s="1691"/>
      <c r="D66" s="868"/>
      <c r="E66" s="857"/>
      <c r="F66" s="858"/>
      <c r="G66" s="926"/>
    </row>
    <row r="67" spans="1:14" s="856" customFormat="1" ht="30" customHeight="1" x14ac:dyDescent="0.2">
      <c r="A67" s="869" t="s">
        <v>1030</v>
      </c>
      <c r="B67" s="888" t="s">
        <v>1004</v>
      </c>
      <c r="C67" s="1691"/>
      <c r="D67" s="867" t="s">
        <v>1924</v>
      </c>
      <c r="F67" s="865"/>
      <c r="G67" s="1179" t="str">
        <f>IF(AND(ISBLANK(F67),C67="x",$N$8&gt;0),"Attenzione: domanda a risposta obbligatoria",IF(ISBLANK(F67),"",IF(ISNUMBER(F67),IF(F67-INT(F67)=0,"","  Errore ! Inserire un numero intero senza decimali"),"  Errore ! Inserire un numero intero senza decimali")))</f>
        <v/>
      </c>
      <c r="K67" s="862" t="str">
        <f>LEFT(A67,3)</f>
        <v>PEO</v>
      </c>
      <c r="L67" s="862" t="str">
        <f>RIGHT(A67,3)</f>
        <v>188</v>
      </c>
      <c r="M67" s="862" t="str">
        <f>B67</f>
        <v>INT</v>
      </c>
      <c r="N67" s="862" t="str">
        <f>IF(ISNUMBER(F67),ROUND(F67,0),"")</f>
        <v/>
      </c>
    </row>
    <row r="68" spans="1:14" s="856" customFormat="1" ht="4.3499999999999996" customHeight="1" x14ac:dyDescent="0.2">
      <c r="A68" s="869"/>
      <c r="B68" s="869"/>
      <c r="C68" s="1691"/>
      <c r="D68" s="868"/>
      <c r="E68" s="857"/>
      <c r="F68" s="858"/>
      <c r="G68" s="926"/>
    </row>
    <row r="69" spans="1:14" s="856" customFormat="1" ht="30" customHeight="1" x14ac:dyDescent="0.2">
      <c r="A69" s="869" t="s">
        <v>1031</v>
      </c>
      <c r="B69" s="888" t="s">
        <v>1001</v>
      </c>
      <c r="C69" s="1691"/>
      <c r="D69" s="913" t="s">
        <v>1925</v>
      </c>
      <c r="F69" s="861"/>
      <c r="G69" s="1179" t="str">
        <f>IF(AND(ISBLANK(F69),C69="x",$N$8&gt;0),"Attenzione: domanda a risposta obbligatoria",IF(ISBLANK(F69),"",IF(AND(LEN(F69)=1,OR(UPPER(F69)="N",UPPER(F69)="S")),"",IF(ISBLANK(F69),"","  Errore ! Inserire S o N"))))</f>
        <v/>
      </c>
      <c r="K69" s="862" t="str">
        <f>LEFT(A69,3)</f>
        <v>PEO</v>
      </c>
      <c r="L69" s="862" t="str">
        <f>RIGHT(A69,3)</f>
        <v>119</v>
      </c>
      <c r="M69" s="862" t="str">
        <f>B69</f>
        <v>FLAG</v>
      </c>
      <c r="N69" s="862" t="str">
        <f>IF(AND(LEN(F69)=1,OR(UPPER(F69)="N",UPPER(F69)="S")),UPPER(F69),"")</f>
        <v/>
      </c>
    </row>
    <row r="70" spans="1:14" s="856" customFormat="1" ht="4.3499999999999996" customHeight="1" x14ac:dyDescent="0.2">
      <c r="A70" s="869"/>
      <c r="B70" s="869"/>
      <c r="C70" s="1691"/>
      <c r="D70" s="868"/>
      <c r="E70" s="857"/>
      <c r="F70" s="858"/>
      <c r="G70" s="926"/>
    </row>
    <row r="71" spans="1:14" s="1320" customFormat="1" ht="30" customHeight="1" x14ac:dyDescent="0.2">
      <c r="A71" s="1324" t="s">
        <v>1926</v>
      </c>
      <c r="B71" s="1325" t="s">
        <v>1001</v>
      </c>
      <c r="C71" s="1695"/>
      <c r="D71" s="1327" t="s">
        <v>1927</v>
      </c>
      <c r="F71" s="1658"/>
      <c r="G71" s="1318" t="str">
        <f>IF(AND(ISBLANK(F71),C71="x",$N$8&gt;0),"Attenzione: domanda a risposta obbligatoria",IF(ISBLANK(F71),"",IF(AND(LEN(F71)=1,OR(UPPER(F71)="N",UPPER(F71)="S")),"",IF(ISBLANK(F71),"","  Errore ! Inserire S o N"))))</f>
        <v/>
      </c>
      <c r="K71" s="1659" t="str">
        <f>LEFT(A71,3)</f>
        <v>PEO</v>
      </c>
      <c r="L71" s="1659" t="str">
        <f>RIGHT(A71,3)</f>
        <v>473</v>
      </c>
      <c r="M71" s="1659" t="str">
        <f>B71</f>
        <v>FLAG</v>
      </c>
      <c r="N71" s="1660" t="str">
        <f>IF(AND(LEN(F71)=1,OR(UPPER(F71)="N",UPPER(F71)="S")),UPPER(F71),"")</f>
        <v/>
      </c>
    </row>
    <row r="72" spans="1:14" s="856" customFormat="1" ht="4.3499999999999996" customHeight="1" x14ac:dyDescent="0.2">
      <c r="A72" s="869"/>
      <c r="B72" s="869"/>
      <c r="C72" s="1691"/>
      <c r="D72" s="868"/>
      <c r="E72" s="857"/>
      <c r="F72" s="858"/>
      <c r="G72" s="926"/>
    </row>
    <row r="73" spans="1:14" s="856" customFormat="1" ht="30" customHeight="1" x14ac:dyDescent="0.2">
      <c r="A73" s="869" t="s">
        <v>1032</v>
      </c>
      <c r="B73" s="888" t="s">
        <v>1004</v>
      </c>
      <c r="C73" s="1691"/>
      <c r="D73" s="867" t="s">
        <v>1928</v>
      </c>
      <c r="F73" s="865"/>
      <c r="G73" s="1179" t="str">
        <f>IF(AND(ISBLANK(F73),C73="x",$N$8&gt;0),"Attenzione: domanda a risposta obbligatoria",IF(ISBLANK(F73),"",IF(ISNUMBER(F73),IF(F73-INT(F73)=0,"","  Errore ! Inserire un numero intero senza decimali"),"  Errore ! Inserire un numero intero senza decimali")))</f>
        <v/>
      </c>
      <c r="K73" s="862" t="str">
        <f>LEFT(A73,3)</f>
        <v>PEO</v>
      </c>
      <c r="L73" s="862" t="str">
        <f>RIGHT(A73,3)</f>
        <v>133</v>
      </c>
      <c r="M73" s="862" t="str">
        <f>B73</f>
        <v>INT</v>
      </c>
      <c r="N73" s="862" t="str">
        <f>IF(ISNUMBER(F73),ROUND(F73,0),"")</f>
        <v/>
      </c>
    </row>
    <row r="74" spans="1:14" s="856" customFormat="1" ht="4.3499999999999996" customHeight="1" x14ac:dyDescent="0.2">
      <c r="A74" s="870"/>
      <c r="B74" s="870"/>
      <c r="C74" s="1691"/>
      <c r="D74" s="868"/>
      <c r="E74" s="857"/>
      <c r="F74" s="858"/>
      <c r="G74" s="968"/>
    </row>
    <row r="75" spans="1:14" s="856" customFormat="1" ht="30" customHeight="1" x14ac:dyDescent="0.2">
      <c r="A75" s="1172" t="s">
        <v>1019</v>
      </c>
      <c r="B75" s="1172"/>
      <c r="C75" s="1693"/>
      <c r="D75" s="1173" t="s">
        <v>1089</v>
      </c>
      <c r="E75" s="1174"/>
      <c r="F75" s="1175"/>
      <c r="G75" s="968"/>
    </row>
    <row r="76" spans="1:14" s="856" customFormat="1" ht="4.3499999999999996" customHeight="1" x14ac:dyDescent="0.2">
      <c r="A76" s="868"/>
      <c r="B76" s="868"/>
      <c r="C76" s="1691"/>
      <c r="D76" s="868"/>
      <c r="E76" s="857"/>
      <c r="F76" s="858"/>
      <c r="G76" s="968"/>
    </row>
    <row r="77" spans="1:14" s="872" customFormat="1" ht="30" customHeight="1" x14ac:dyDescent="0.2">
      <c r="A77" s="911" t="s">
        <v>1929</v>
      </c>
      <c r="B77" s="912" t="s">
        <v>1001</v>
      </c>
      <c r="C77" s="1691"/>
      <c r="D77" s="1327" t="s">
        <v>1930</v>
      </c>
      <c r="F77" s="861"/>
      <c r="G77" s="1179" t="str">
        <f>IF(AND(ISBLANK(F77),C77="x",$N$8&gt;0),"Attenzione: domanda a risposta obbligatoria",IF(ISBLANK(F77),"",IF(AND(LEN(F77)=1,OR(UPPER(F77)="N",UPPER(F77)="S")),"",IF(ISBLANK(F77),"","  Errore ! Inserire S o N"))))</f>
        <v/>
      </c>
      <c r="H77" s="856"/>
      <c r="I77" s="856"/>
      <c r="J77" s="856"/>
      <c r="K77" s="862" t="str">
        <f>LEFT(A77,3)</f>
        <v>PRD</v>
      </c>
      <c r="L77" s="862" t="str">
        <f>RIGHT(A77,3)</f>
        <v>396</v>
      </c>
      <c r="M77" s="862" t="str">
        <f>B77</f>
        <v>FLAG</v>
      </c>
      <c r="N77" s="862" t="str">
        <f>IF(AND(LEN(F77)=1,OR(UPPER(F77)="N",UPPER(F77)="S")),UPPER(F77),"")</f>
        <v/>
      </c>
    </row>
    <row r="78" spans="1:14" s="872" customFormat="1" ht="4.3499999999999996" customHeight="1" x14ac:dyDescent="0.2">
      <c r="A78" s="869"/>
      <c r="B78" s="869"/>
      <c r="C78" s="1691"/>
      <c r="D78" s="868"/>
      <c r="E78" s="868"/>
      <c r="F78" s="873"/>
      <c r="G78" s="926"/>
    </row>
    <row r="79" spans="1:14" s="914" customFormat="1" ht="30" customHeight="1" x14ac:dyDescent="0.2">
      <c r="A79" s="911" t="s">
        <v>1483</v>
      </c>
      <c r="B79" s="912" t="s">
        <v>1001</v>
      </c>
      <c r="C79" s="923"/>
      <c r="D79" s="913" t="s">
        <v>1484</v>
      </c>
      <c r="F79" s="1316"/>
      <c r="G79" s="1179" t="str">
        <f>IF(AND(ISBLANK(F79),C79="x",$N$8&gt;0),"Attenzione: domanda a risposta obbligatoria",IF(ISBLANK(F79),"",IF(AND(LEN(F79)=1,OR(UPPER(F79)="N",UPPER(F79)="S")),"",IF(ISBLANK(F79),"","  Errore ! Inserire S o N"))))</f>
        <v/>
      </c>
      <c r="K79" s="924" t="str">
        <f>LEFT(A79,3)</f>
        <v>PRD</v>
      </c>
      <c r="L79" s="924" t="str">
        <f>RIGHT(A79,3)</f>
        <v>455</v>
      </c>
      <c r="M79" s="924" t="str">
        <f>B79</f>
        <v>FLAG</v>
      </c>
      <c r="N79" s="862" t="str">
        <f>IF(AND(LEN(F79)=1,OR(UPPER(F79)="N",UPPER(F79)="S")),UPPER(F79),"")</f>
        <v/>
      </c>
    </row>
    <row r="80" spans="1:14" s="914" customFormat="1" ht="4.3499999999999996" customHeight="1" x14ac:dyDescent="0.2">
      <c r="A80" s="911"/>
      <c r="B80" s="911"/>
      <c r="C80" s="923"/>
      <c r="D80" s="1178"/>
      <c r="E80" s="917"/>
      <c r="F80" s="918"/>
      <c r="G80" s="926"/>
    </row>
    <row r="81" spans="1:14" s="914" customFormat="1" ht="30" customHeight="1" x14ac:dyDescent="0.2">
      <c r="A81" s="911" t="s">
        <v>1485</v>
      </c>
      <c r="B81" s="912" t="s">
        <v>1004</v>
      </c>
      <c r="C81" s="923"/>
      <c r="D81" s="913" t="s">
        <v>1931</v>
      </c>
      <c r="F81" s="1182"/>
      <c r="G81" s="1179" t="str">
        <f>IF(AND(ISBLANK(F81),C81="x",$N$8&gt;0),"Attenzione: domanda a risposta obbligatoria",IF(ISBLANK(F81),"",IF(ISNUMBER(F81),IF(F81-INT(F81)=0,"","  Errore ! Inserire un numero intero senza decimali"),"  Errore ! Inserire un numero intero senza decimali")))</f>
        <v/>
      </c>
      <c r="K81" s="924" t="str">
        <f>LEFT(A81,3)</f>
        <v>PRD</v>
      </c>
      <c r="L81" s="924" t="str">
        <f>RIGHT(A81,3)</f>
        <v>456</v>
      </c>
      <c r="M81" s="924" t="str">
        <f>B81</f>
        <v>INT</v>
      </c>
      <c r="N81" s="924" t="str">
        <f>IF(ISNUMBER(F81),ROUND(F81,0),"")</f>
        <v/>
      </c>
    </row>
    <row r="82" spans="1:14" s="914" customFormat="1" ht="4.3499999999999996" customHeight="1" x14ac:dyDescent="0.2">
      <c r="A82" s="911"/>
      <c r="B82" s="911"/>
      <c r="C82" s="923"/>
      <c r="D82" s="1178"/>
      <c r="E82" s="917"/>
      <c r="F82" s="918"/>
      <c r="G82" s="926"/>
    </row>
    <row r="83" spans="1:14" s="914" customFormat="1" ht="30" customHeight="1" x14ac:dyDescent="0.2">
      <c r="A83" s="911" t="s">
        <v>1486</v>
      </c>
      <c r="B83" s="912" t="s">
        <v>1004</v>
      </c>
      <c r="C83" s="923"/>
      <c r="D83" s="913" t="s">
        <v>1932</v>
      </c>
      <c r="F83" s="1182"/>
      <c r="G83" s="1179" t="str">
        <f>IF(AND(ISBLANK(F83),C83="x",$N$8&gt;0),"Attenzione: domanda a risposta obbligatoria",IF(ISBLANK(F83),"",IF(ISNUMBER(F83),IF(F83-INT(F83)=0,"","  Errore ! Inserire un numero intero senza decimali"),"  Errore ! Inserire un numero intero senza decimali")))</f>
        <v/>
      </c>
      <c r="K83" s="924" t="str">
        <f>LEFT(A83,3)</f>
        <v>PRD</v>
      </c>
      <c r="L83" s="924" t="str">
        <f>RIGHT(A83,3)</f>
        <v>457</v>
      </c>
      <c r="M83" s="924" t="str">
        <f>B83</f>
        <v>INT</v>
      </c>
      <c r="N83" s="924" t="str">
        <f>IF(ISNUMBER(F83),ROUND(F83,0),"")</f>
        <v/>
      </c>
    </row>
    <row r="84" spans="1:14" s="1834" customFormat="1" ht="4.3499999999999996" customHeight="1" x14ac:dyDescent="0.2">
      <c r="A84" s="1833"/>
      <c r="B84" s="1833"/>
      <c r="D84" s="1835"/>
      <c r="E84" s="1836"/>
      <c r="F84" s="1837"/>
      <c r="G84" s="1838"/>
    </row>
    <row r="85" spans="1:14" s="1319" customFormat="1" ht="30" customHeight="1" x14ac:dyDescent="0.2">
      <c r="A85" s="1324" t="s">
        <v>2092</v>
      </c>
      <c r="B85" s="1325" t="s">
        <v>1001</v>
      </c>
      <c r="C85" s="1326"/>
      <c r="D85" s="1327" t="s">
        <v>2093</v>
      </c>
      <c r="F85" s="1328"/>
      <c r="G85" s="1839" t="str">
        <f>IF(AND(ISBLANK(F85),C85="x",$N$8&gt;0),"Attenzione: domanda a risposta obbligatoria",IF(ISBLANK(F85),"",IF(AND(LEN(F85)=1,OR(UPPER(F85)="N",UPPER(F85)="S")),"",IF(ISBLANK(F85),"","  Errore ! Inserire S o N"))))</f>
        <v/>
      </c>
      <c r="K85" s="1329" t="str">
        <f>LEFT(A85,3)</f>
        <v>PRD</v>
      </c>
      <c r="L85" s="1329" t="str">
        <f>RIGHT(A85,3)</f>
        <v>541</v>
      </c>
      <c r="M85" s="1329" t="str">
        <f>B85</f>
        <v>FLAG</v>
      </c>
      <c r="N85" s="1840" t="str">
        <f>IF(AND(LEN(F85)=1,OR(UPPER(F85)="N",UPPER(F85)="S")),UPPER(F85),"")</f>
        <v/>
      </c>
    </row>
    <row r="86" spans="1:14" s="1319" customFormat="1" ht="4.3499999999999996" customHeight="1" x14ac:dyDescent="0.2">
      <c r="A86" s="1324"/>
      <c r="B86" s="1324"/>
      <c r="C86" s="1326"/>
      <c r="D86" s="1841"/>
      <c r="E86" s="1321"/>
      <c r="F86" s="1322"/>
      <c r="G86" s="1323"/>
    </row>
    <row r="87" spans="1:14" s="1319" customFormat="1" ht="30" customHeight="1" x14ac:dyDescent="0.2">
      <c r="A87" s="1324" t="s">
        <v>2094</v>
      </c>
      <c r="B87" s="1325" t="s">
        <v>1001</v>
      </c>
      <c r="C87" s="1326"/>
      <c r="D87" s="1327" t="s">
        <v>2095</v>
      </c>
      <c r="F87" s="1328"/>
      <c r="G87" s="1839" t="str">
        <f>IF(AND(ISBLANK(F87),C87="x",$N$8&gt;0),"Attenzione: domanda a risposta obbligatoria",IF(ISBLANK(F87),"",IF(AND(LEN(F87)=1,OR(UPPER(F87)="N",UPPER(F87)="S")),"",IF(ISBLANK(F87),"","  Errore ! Inserire S o N"))))</f>
        <v/>
      </c>
      <c r="K87" s="1329" t="str">
        <f>LEFT(A87,3)</f>
        <v>PRD</v>
      </c>
      <c r="L87" s="1329" t="str">
        <f>RIGHT(A87,3)</f>
        <v>542</v>
      </c>
      <c r="M87" s="1329" t="str">
        <f>B87</f>
        <v>FLAG</v>
      </c>
      <c r="N87" s="1840" t="str">
        <f>IF(AND(LEN(F87)=1,OR(UPPER(F87)="N",UPPER(F87)="S")),UPPER(F87),"")</f>
        <v/>
      </c>
    </row>
    <row r="88" spans="1:14" s="914" customFormat="1" ht="4.3499999999999996" customHeight="1" x14ac:dyDescent="0.2">
      <c r="A88" s="911"/>
      <c r="B88" s="911"/>
      <c r="D88" s="1178"/>
      <c r="E88" s="917"/>
      <c r="F88" s="918"/>
      <c r="G88" s="926"/>
    </row>
    <row r="89" spans="1:14" s="872" customFormat="1" ht="30" customHeight="1" x14ac:dyDescent="0.2">
      <c r="A89" s="911" t="s">
        <v>1090</v>
      </c>
      <c r="B89" s="912" t="s">
        <v>1004</v>
      </c>
      <c r="C89" s="1691"/>
      <c r="D89" s="913" t="s">
        <v>1091</v>
      </c>
      <c r="F89" s="865"/>
      <c r="G89" s="1179" t="str">
        <f>IF(AND(ISBLANK(F89),C89="x",$N$8&gt;0),"Attenzione: domanda a risposta obbligatoria",IF(ISBLANK(F89),"",IF(ISNUMBER(F89),IF(F89-INT(F89)=0,"","  Errore ! Inserire un numero intero senza decimali"),"  Errore ! Inserire un numero intero senza decimali")))</f>
        <v/>
      </c>
      <c r="H89" s="856"/>
      <c r="I89" s="856"/>
      <c r="J89" s="856"/>
      <c r="K89" s="862" t="str">
        <f>LEFT(A89,3)</f>
        <v>PRD</v>
      </c>
      <c r="L89" s="862" t="str">
        <f>RIGHT(A89,3)</f>
        <v>368</v>
      </c>
      <c r="M89" s="862" t="str">
        <f>B89</f>
        <v>INT</v>
      </c>
      <c r="N89" s="862" t="str">
        <f>IF(ISNUMBER(F89),ROUND(F89,0),"")</f>
        <v/>
      </c>
    </row>
    <row r="90" spans="1:14" s="872" customFormat="1" ht="4.3499999999999996" customHeight="1" x14ac:dyDescent="0.2">
      <c r="A90" s="911"/>
      <c r="B90" s="911"/>
      <c r="C90" s="1691"/>
      <c r="D90" s="1178"/>
      <c r="E90" s="868"/>
      <c r="F90" s="873"/>
      <c r="G90" s="969"/>
    </row>
    <row r="91" spans="1:14" s="872" customFormat="1" ht="30" customHeight="1" x14ac:dyDescent="0.2">
      <c r="A91" s="911" t="s">
        <v>1092</v>
      </c>
      <c r="B91" s="912" t="s">
        <v>1004</v>
      </c>
      <c r="C91" s="1691"/>
      <c r="D91" s="913" t="s">
        <v>1093</v>
      </c>
      <c r="F91" s="865"/>
      <c r="G91" s="1179" t="str">
        <f>IF(AND(ISBLANK(F91),C91="x",$N$8&gt;0),"Attenzione: domanda a risposta obbligatoria",IF(ISBLANK(F91),"",IF(ISNUMBER(F91),IF(F91-INT(F91)=0,"","  Errore ! Inserire un numero intero senza decimali"),"  Errore ! Inserire un numero intero senza decimali")))</f>
        <v/>
      </c>
      <c r="H91" s="856"/>
      <c r="I91" s="856"/>
      <c r="J91" s="856"/>
      <c r="K91" s="862" t="str">
        <f>LEFT(A91,3)</f>
        <v>PRD</v>
      </c>
      <c r="L91" s="862" t="str">
        <f>RIGHT(A91,3)</f>
        <v>369</v>
      </c>
      <c r="M91" s="862" t="str">
        <f>B91</f>
        <v>INT</v>
      </c>
      <c r="N91" s="862" t="str">
        <f>IF(ISNUMBER(F91),ROUND(F91,0),"")</f>
        <v/>
      </c>
    </row>
    <row r="92" spans="1:14" s="872" customFormat="1" ht="4.3499999999999996" customHeight="1" x14ac:dyDescent="0.2">
      <c r="A92" s="869"/>
      <c r="B92" s="869"/>
      <c r="C92" s="1691"/>
      <c r="D92" s="868"/>
      <c r="E92" s="868"/>
      <c r="F92" s="873"/>
      <c r="G92" s="969"/>
    </row>
    <row r="93" spans="1:14" s="872" customFormat="1" ht="30" customHeight="1" x14ac:dyDescent="0.2">
      <c r="A93" s="911" t="s">
        <v>1094</v>
      </c>
      <c r="B93" s="912" t="s">
        <v>1004</v>
      </c>
      <c r="C93" s="1691"/>
      <c r="D93" s="913" t="s">
        <v>1095</v>
      </c>
      <c r="F93" s="865"/>
      <c r="G93" s="1179" t="str">
        <f>IF(AND(ISBLANK(F93),C93="x",$N$8&gt;0),"Attenzione: domanda a risposta obbligatoria",IF(ISBLANK(F93),"",IF(ISNUMBER(F93),IF(F93-INT(F93)=0,"","  Errore ! Inserire un numero intero senza decimali"),"  Errore ! Inserire un numero intero senza decimali")))</f>
        <v/>
      </c>
      <c r="H93" s="856"/>
      <c r="I93" s="856"/>
      <c r="J93" s="856"/>
      <c r="K93" s="862" t="str">
        <f>LEFT(A93,3)</f>
        <v>PRD</v>
      </c>
      <c r="L93" s="862" t="str">
        <f>RIGHT(A93,3)</f>
        <v>370</v>
      </c>
      <c r="M93" s="862" t="str">
        <f>B93</f>
        <v>INT</v>
      </c>
      <c r="N93" s="862" t="str">
        <f>IF(ISNUMBER(F93),ROUND(F93,0),"")</f>
        <v/>
      </c>
    </row>
    <row r="94" spans="1:14" s="872" customFormat="1" ht="4.3499999999999996" customHeight="1" x14ac:dyDescent="0.2">
      <c r="A94" s="869"/>
      <c r="B94" s="869"/>
      <c r="D94" s="868"/>
      <c r="E94" s="868"/>
      <c r="F94" s="873"/>
      <c r="G94" s="969"/>
    </row>
    <row r="95" spans="1:14" s="1319" customFormat="1" ht="35.1" customHeight="1" x14ac:dyDescent="0.2">
      <c r="A95" s="1172" t="s">
        <v>1487</v>
      </c>
      <c r="B95" s="1172"/>
      <c r="C95" s="1693"/>
      <c r="D95" s="1173" t="s">
        <v>1488</v>
      </c>
      <c r="E95" s="1172"/>
      <c r="F95" s="1317"/>
      <c r="G95" s="1318" t="str">
        <f>IF(AND(LEN(F95)=1,OR(UPPER(F95)="N",UPPER(F95)="S")),"",IF(ISBLANK(F95),"","  Errore ! Inserire S o N"))</f>
        <v/>
      </c>
    </row>
    <row r="96" spans="1:14" s="1319" customFormat="1" ht="4.3499999999999996" customHeight="1" x14ac:dyDescent="0.2">
      <c r="A96" s="1324"/>
      <c r="B96" s="1324"/>
      <c r="C96" s="1326"/>
      <c r="D96" s="1330"/>
      <c r="E96" s="1321"/>
      <c r="F96" s="1322"/>
      <c r="G96" s="1323"/>
    </row>
    <row r="97" spans="1:14" s="1319" customFormat="1" ht="30" customHeight="1" x14ac:dyDescent="0.2">
      <c r="A97" s="1324" t="s">
        <v>1489</v>
      </c>
      <c r="B97" s="1325" t="s">
        <v>1004</v>
      </c>
      <c r="C97" s="1326"/>
      <c r="D97" s="1327" t="s">
        <v>1490</v>
      </c>
      <c r="F97" s="1328"/>
      <c r="G97" s="1318" t="str">
        <f>IF(AND(ISBLANK(F97),C97="x",$N$8&gt;0),"Attenzione: domanda a risposta obbligatoria",IF(ISBLANK(F97),"",IF(ISNUMBER(F97),IF(F97-INT(F97)=0,"","  Errore ! Inserire un numero intero senza decimali"),"  Errore ! Inserire un numero intero senza decimali")))</f>
        <v/>
      </c>
      <c r="K97" s="1329" t="str">
        <f>LEFT(A97,3)</f>
        <v>WLF</v>
      </c>
      <c r="L97" s="1329" t="str">
        <f>RIGHT(A97,3)</f>
        <v>467</v>
      </c>
      <c r="M97" s="1329" t="str">
        <f>B97</f>
        <v>INT</v>
      </c>
      <c r="N97" s="1329" t="str">
        <f>IF(ISNUMBER(F97),ROUND(F97,0),"")</f>
        <v/>
      </c>
    </row>
    <row r="98" spans="1:14" s="1319" customFormat="1" ht="4.3499999999999996" customHeight="1" x14ac:dyDescent="0.2">
      <c r="A98" s="1324"/>
      <c r="B98" s="1324"/>
      <c r="C98" s="1326"/>
      <c r="D98" s="1330"/>
      <c r="E98" s="1321"/>
      <c r="F98" s="1322"/>
      <c r="G98" s="1323"/>
    </row>
    <row r="99" spans="1:14" s="1319" customFormat="1" ht="30" customHeight="1" x14ac:dyDescent="0.2">
      <c r="A99" s="1324" t="s">
        <v>1491</v>
      </c>
      <c r="B99" s="1325" t="s">
        <v>1004</v>
      </c>
      <c r="C99" s="1326"/>
      <c r="D99" s="1327" t="s">
        <v>1492</v>
      </c>
      <c r="F99" s="1328"/>
      <c r="G99" s="1318" t="str">
        <f>IF(AND(ISBLANK(F99),C99="x",$N$8&gt;0),"Attenzione: domanda a risposta obbligatoria",IF(ISBLANK(F99),"",IF(ISNUMBER(F99),IF(F99-INT(F99)=0,"","  Errore ! Inserire un numero intero senza decimali"),"  Errore ! Inserire un numero intero senza decimali")))</f>
        <v/>
      </c>
      <c r="K99" s="1329" t="str">
        <f>LEFT(A99,3)</f>
        <v>WLF</v>
      </c>
      <c r="L99" s="1329" t="str">
        <f>RIGHT(A99,3)</f>
        <v>468</v>
      </c>
      <c r="M99" s="1329" t="str">
        <f>B99</f>
        <v>INT</v>
      </c>
      <c r="N99" s="1329" t="str">
        <f>IF(ISNUMBER(F99),ROUND(F99,0),"")</f>
        <v/>
      </c>
    </row>
    <row r="100" spans="1:14" s="1319" customFormat="1" ht="4.3499999999999996" customHeight="1" x14ac:dyDescent="0.2">
      <c r="A100" s="1324"/>
      <c r="B100" s="1324"/>
      <c r="C100" s="1326"/>
      <c r="D100" s="1330"/>
      <c r="E100" s="1321"/>
      <c r="F100" s="1322"/>
      <c r="G100" s="1323"/>
    </row>
    <row r="101" spans="1:14" s="1319" customFormat="1" ht="30" customHeight="1" x14ac:dyDescent="0.2">
      <c r="A101" s="1324" t="s">
        <v>1493</v>
      </c>
      <c r="B101" s="1325" t="s">
        <v>1004</v>
      </c>
      <c r="C101" s="1326"/>
      <c r="D101" s="1327" t="s">
        <v>1494</v>
      </c>
      <c r="F101" s="1328"/>
      <c r="G101" s="1318" t="str">
        <f>IF(AND(ISBLANK(F101),C101="x",$N$8&gt;0),"Attenzione: domanda a risposta obbligatoria",IF(ISBLANK(F101),"",IF(ISNUMBER(F101),IF(F101-INT(F101)=0,"","  Errore ! Inserire un numero intero senza decimali"),"  Errore ! Inserire un numero intero senza decimali")))</f>
        <v/>
      </c>
      <c r="K101" s="1329" t="str">
        <f>LEFT(A101,3)</f>
        <v>WLF</v>
      </c>
      <c r="L101" s="1329" t="str">
        <f>RIGHT(A101,3)</f>
        <v>469</v>
      </c>
      <c r="M101" s="1329" t="str">
        <f>B101</f>
        <v>INT</v>
      </c>
      <c r="N101" s="1329" t="str">
        <f>IF(ISNUMBER(F101),ROUND(F101,0),"")</f>
        <v/>
      </c>
    </row>
    <row r="102" spans="1:14" s="1319" customFormat="1" ht="4.3499999999999996" customHeight="1" x14ac:dyDescent="0.2">
      <c r="A102" s="1324"/>
      <c r="B102" s="1324"/>
      <c r="C102" s="1326"/>
      <c r="D102" s="1330"/>
      <c r="E102" s="1321"/>
      <c r="F102" s="1322"/>
      <c r="G102" s="1323"/>
    </row>
    <row r="103" spans="1:14" s="1319" customFormat="1" ht="30" customHeight="1" x14ac:dyDescent="0.2">
      <c r="A103" s="1324" t="s">
        <v>1495</v>
      </c>
      <c r="B103" s="1325" t="s">
        <v>1004</v>
      </c>
      <c r="C103" s="1326"/>
      <c r="D103" s="1327" t="s">
        <v>1496</v>
      </c>
      <c r="F103" s="1328"/>
      <c r="G103" s="1318" t="str">
        <f>IF(AND(ISBLANK(F103),C103="x",$N$8&gt;0),"Attenzione: domanda a risposta obbligatoria",IF(ISBLANK(F103),"",IF(ISNUMBER(F103),IF(F103-INT(F103)=0,"","  Errore ! Inserire un numero intero senza decimali"),"  Errore ! Inserire un numero intero senza decimali")))</f>
        <v/>
      </c>
      <c r="K103" s="1329" t="str">
        <f>LEFT(A103,3)</f>
        <v>WLF</v>
      </c>
      <c r="L103" s="1329" t="str">
        <f>RIGHT(A103,3)</f>
        <v>470</v>
      </c>
      <c r="M103" s="1329" t="str">
        <f>B103</f>
        <v>INT</v>
      </c>
      <c r="N103" s="1329" t="str">
        <f>IF(ISNUMBER(F103),ROUND(F103,0),"")</f>
        <v/>
      </c>
    </row>
    <row r="104" spans="1:14" s="1319" customFormat="1" ht="4.3499999999999996" customHeight="1" x14ac:dyDescent="0.2">
      <c r="A104" s="1324"/>
      <c r="B104" s="1324"/>
      <c r="C104" s="1326"/>
      <c r="D104" s="1330"/>
      <c r="E104" s="1321"/>
      <c r="F104" s="1322"/>
      <c r="G104" s="1323"/>
    </row>
    <row r="105" spans="1:14" s="1319" customFormat="1" ht="30" customHeight="1" x14ac:dyDescent="0.2">
      <c r="A105" s="1324" t="s">
        <v>1497</v>
      </c>
      <c r="B105" s="1325" t="s">
        <v>1004</v>
      </c>
      <c r="C105" s="1326"/>
      <c r="D105" s="1327" t="s">
        <v>1498</v>
      </c>
      <c r="F105" s="1328"/>
      <c r="G105" s="1318" t="str">
        <f>IF(AND(ISBLANK(F105),C105="x",$N$8&gt;0),"Attenzione: domanda a risposta obbligatoria",IF(ISBLANK(F105),"",IF(ISNUMBER(F105),IF(F105-INT(F105)=0,"","  Errore ! Inserire un numero intero senza decimali"),"  Errore ! Inserire un numero intero senza decimali")))</f>
        <v/>
      </c>
      <c r="K105" s="1329" t="str">
        <f>LEFT(A105,3)</f>
        <v>WLF</v>
      </c>
      <c r="L105" s="1329" t="str">
        <f>RIGHT(A105,3)</f>
        <v>471</v>
      </c>
      <c r="M105" s="1329" t="str">
        <f>B105</f>
        <v>INT</v>
      </c>
      <c r="N105" s="1329" t="str">
        <f>IF(ISNUMBER(F105),ROUND(F105,0),"")</f>
        <v/>
      </c>
    </row>
    <row r="106" spans="1:14" s="1319" customFormat="1" ht="4.3499999999999996" customHeight="1" x14ac:dyDescent="0.2">
      <c r="A106" s="1324"/>
      <c r="B106" s="1325"/>
      <c r="C106" s="1326"/>
      <c r="D106" s="1327"/>
      <c r="F106" s="1752"/>
      <c r="G106" s="1318"/>
      <c r="K106" s="1329"/>
      <c r="L106" s="1329"/>
      <c r="M106" s="1329"/>
      <c r="N106" s="1329"/>
    </row>
    <row r="107" spans="1:14" s="1319" customFormat="1" ht="30" customHeight="1" x14ac:dyDescent="0.2">
      <c r="A107" s="1324" t="s">
        <v>1933</v>
      </c>
      <c r="B107" s="1325" t="s">
        <v>1004</v>
      </c>
      <c r="C107" s="1326"/>
      <c r="D107" s="1327" t="s">
        <v>1934</v>
      </c>
      <c r="F107" s="1328"/>
      <c r="G107" s="1318" t="str">
        <f>IF(AND(ISBLANK(F107),C107="x",$N$8&gt;0),"Attenzione: domanda a risposta obbligatoria",IF(ISBLANK(F107),"",IF(ISNUMBER(F107),IF(F107-INT(F107)=0,"","  Errore ! Inserire un numero intero senza decimali"),"  Errore ! Inserire un numero intero senza decimali")))</f>
        <v/>
      </c>
      <c r="K107" s="1329" t="str">
        <f>LEFT(A107,3)</f>
        <v>WLF</v>
      </c>
      <c r="L107" s="1329" t="str">
        <f>RIGHT(A107,3)</f>
        <v>494</v>
      </c>
      <c r="M107" s="1329" t="str">
        <f>B107</f>
        <v>INT</v>
      </c>
      <c r="N107" s="1329" t="str">
        <f>IF(ISNUMBER(F107),ROUND(F107,0),"")</f>
        <v/>
      </c>
    </row>
    <row r="108" spans="1:14" s="1319" customFormat="1" ht="4.3499999999999996" customHeight="1" x14ac:dyDescent="0.2">
      <c r="A108" s="1324"/>
      <c r="B108" s="1324"/>
      <c r="D108" s="1330"/>
      <c r="E108" s="1321"/>
      <c r="F108" s="1322"/>
      <c r="G108" s="1323"/>
    </row>
    <row r="109" spans="1:14" s="856" customFormat="1" ht="30" customHeight="1" x14ac:dyDescent="0.2">
      <c r="A109" s="1172" t="s">
        <v>1022</v>
      </c>
      <c r="B109" s="1172"/>
      <c r="C109" s="1173"/>
      <c r="D109" s="1173" t="s">
        <v>1023</v>
      </c>
      <c r="E109" s="1174"/>
      <c r="F109" s="1175"/>
      <c r="G109" s="857"/>
    </row>
    <row r="110" spans="1:14" s="856" customFormat="1" ht="4.3499999999999996" customHeight="1" x14ac:dyDescent="0.2">
      <c r="A110" s="875"/>
      <c r="B110" s="875"/>
      <c r="D110" s="857"/>
      <c r="E110" s="857"/>
      <c r="F110" s="858"/>
      <c r="G110" s="857"/>
    </row>
    <row r="111" spans="1:14" s="856" customFormat="1" x14ac:dyDescent="0.2">
      <c r="A111" s="859" t="s">
        <v>1024</v>
      </c>
      <c r="B111" s="860" t="s">
        <v>809</v>
      </c>
      <c r="D111" s="857" t="s">
        <v>1025</v>
      </c>
      <c r="F111" s="858"/>
      <c r="G111" s="855"/>
      <c r="K111" s="862" t="str">
        <f>LEFT(A111,3)</f>
        <v>INF</v>
      </c>
      <c r="L111" s="862" t="str">
        <f>RIGHT(A111,3)</f>
        <v>209</v>
      </c>
      <c r="M111" s="862" t="str">
        <f>B111</f>
        <v>NOTE</v>
      </c>
      <c r="N111" s="856" t="str">
        <f>IF(ISBLANK(D112),"",LEFT(D112,1500))</f>
        <v/>
      </c>
    </row>
    <row r="112" spans="1:14" s="856" customFormat="1" ht="45" customHeight="1" x14ac:dyDescent="0.2">
      <c r="A112" s="1185"/>
      <c r="B112" s="1185"/>
      <c r="D112" s="2120"/>
      <c r="E112" s="2121"/>
      <c r="F112" s="2122"/>
      <c r="G112" s="970" t="str">
        <f>IF(LEN(D112)&gt;1500,"Attenzione, è stato superato il numero massimo di 1500 caratteri","")</f>
        <v/>
      </c>
    </row>
    <row r="113" spans="1:14" x14ac:dyDescent="0.25">
      <c r="A113" s="876"/>
      <c r="B113" s="876"/>
      <c r="D113" s="877"/>
      <c r="E113" s="877"/>
      <c r="F113" s="878"/>
    </row>
    <row r="114" spans="1:14" x14ac:dyDescent="0.25">
      <c r="A114" s="859" t="s">
        <v>1026</v>
      </c>
      <c r="B114" s="860" t="s">
        <v>809</v>
      </c>
      <c r="C114" s="856"/>
      <c r="D114" s="857" t="s">
        <v>1027</v>
      </c>
      <c r="F114" s="858"/>
      <c r="G114" s="855"/>
      <c r="H114" s="856"/>
      <c r="I114" s="856"/>
      <c r="J114" s="856"/>
      <c r="K114" s="862" t="str">
        <f>LEFT(A114,3)</f>
        <v>INF</v>
      </c>
      <c r="L114" s="862" t="str">
        <f>RIGHT(A114,3)</f>
        <v>127</v>
      </c>
      <c r="M114" s="862" t="str">
        <f>B114</f>
        <v>NOTE</v>
      </c>
      <c r="N114" s="856" t="str">
        <f>IF(ISBLANK(D115),"",LEFT(D115,1500))</f>
        <v/>
      </c>
    </row>
    <row r="115" spans="1:14" ht="45" customHeight="1" x14ac:dyDescent="0.25">
      <c r="A115" s="1186"/>
      <c r="B115" s="1186"/>
      <c r="D115" s="2120"/>
      <c r="E115" s="2121"/>
      <c r="F115" s="2122"/>
      <c r="G115" s="970" t="str">
        <f>IF(LEN(D115)&gt;1500,"Attenzione, è stato superato il numero massimo di 1500 caratteri","")</f>
        <v/>
      </c>
      <c r="K115" s="879"/>
    </row>
    <row r="117" spans="1:14" x14ac:dyDescent="0.25">
      <c r="A117" s="1845" t="s">
        <v>2108</v>
      </c>
      <c r="B117" s="1845" t="s">
        <v>809</v>
      </c>
      <c r="C117" s="872"/>
      <c r="D117" s="1321" t="s">
        <v>2109</v>
      </c>
      <c r="F117" s="858"/>
      <c r="G117" s="855"/>
      <c r="H117" s="856"/>
      <c r="I117" s="856"/>
      <c r="J117" s="856"/>
      <c r="K117" s="862" t="str">
        <f>LEFT(A117,3)</f>
        <v>INF</v>
      </c>
      <c r="L117" s="862" t="str">
        <f>RIGHT(A117,3)</f>
        <v>522</v>
      </c>
      <c r="M117" s="862" t="str">
        <f>B117</f>
        <v>NOTE</v>
      </c>
      <c r="N117" s="1319" t="str">
        <f>IF(ISBLANK(D118),"",LEFT(D118,1500))</f>
        <v/>
      </c>
    </row>
    <row r="118" spans="1:14" ht="45" customHeight="1" x14ac:dyDescent="0.25">
      <c r="A118" s="1186"/>
      <c r="B118" s="1186"/>
      <c r="D118" s="2120"/>
      <c r="E118" s="2121"/>
      <c r="F118" s="2122"/>
      <c r="G118" s="970" t="str">
        <f>IF(LEN(D118)&gt;1500,"Attenzione, è stato superato il numero massimo di 1500 caratteri","")</f>
        <v/>
      </c>
      <c r="K118" s="879" t="s">
        <v>864</v>
      </c>
    </row>
  </sheetData>
  <sheetProtection algorithmName="SHA-512" hashValue="Vo4qci5hTH2uL9yjvfdhdLn83hGt+MeF+0eecn40x/MfRUoLVzjigHFP5ggJLt73oGK5ZcmLgTPd4lfHrDiU8w==" saltValue="5yrA93uveYW57/ebRA0Nuw==" spinCount="100000" sheet="1" formatColumns="0" selectLockedCells="1"/>
  <mergeCells count="5">
    <mergeCell ref="D115:F115"/>
    <mergeCell ref="D118:F118"/>
    <mergeCell ref="G2:G3"/>
    <mergeCell ref="G5:G6"/>
    <mergeCell ref="D112:F112"/>
  </mergeCells>
  <dataValidations count="5">
    <dataValidation type="textLength" allowBlank="1" showInputMessage="1" showErrorMessage="1" error="Inserire massimo 1500 caratteri" sqref="D115:F115 D112:F112 D118:F118" xr:uid="{51A6CAA3-7CC1-41B0-8C55-EEDE40B603CA}">
      <formula1>0</formula1>
      <formula2>1500</formula2>
    </dataValidation>
    <dataValidation type="list" allowBlank="1" showDropDown="1" showInputMessage="1" showErrorMessage="1" errorTitle="Errore di digitazione" error="Digitare 'S' o 'N' o lasciare in bianco" sqref="F63 F69 F77 F79 F71 F85 F87" xr:uid="{BF7149D1-5DD4-4B2A-B19F-64522D6A532B}">
      <formula1>"s,n,S,N"</formula1>
    </dataValidation>
    <dataValidation type="date" allowBlank="1" showInputMessage="1" showErrorMessage="1" errorTitle="Errore di digitazione" error="Digitare una data valida nel formato gg/mm/aaaa" sqref="F16" xr:uid="{5972C176-3FBF-4505-B1F6-BB6A66ABA9A9}">
      <formula1>42005</formula1>
      <formula2>TODAY()</formula2>
    </dataValidation>
    <dataValidation type="whole" operator="lessThan" allowBlank="1" showInputMessage="1" showErrorMessage="1" errorTitle="Errore di digitazione" error="Inserire solo numeri interi o lasciare vuoto." sqref="F19 F37 F39 F45 F47 F41 F43 F65 F67 F73 F89 F91 F93 F31 F29 F33 F23 F25 F81 F27 F97 F99 F101 F103 F105:F107 F57 F59 F53 F55 F49 F51 F83" xr:uid="{C0D6FDE6-4677-4258-8051-B20093DF25D5}">
      <formula1>100000000000000</formula1>
    </dataValidation>
    <dataValidation type="date" allowBlank="1" showInputMessage="1" showErrorMessage="1" errorTitle="Errore di digitazione" error="Digitare una data non anteriore al 1 Gennaio dell'anno precedente quello di rilevazione (gg/mm/aaaa)" sqref="F13 F15 F17" xr:uid="{85A74948-7A98-438D-A559-9E54B5D0B36E}">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37" orientation="portrait" r:id="rId1"/>
  <rowBreaks count="1" manualBreakCount="1">
    <brk id="50"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45"/>
  <dimension ref="A1:L36"/>
  <sheetViews>
    <sheetView showGridLines="0" zoomScaleNormal="100" workbookViewId="0">
      <pane ySplit="3" topLeftCell="A4" activePane="bottomLeft" state="frozen"/>
      <selection pane="bottomLeft" activeCell="C4" sqref="C4:C6"/>
    </sheetView>
  </sheetViews>
  <sheetFormatPr defaultRowHeight="10.199999999999999" x14ac:dyDescent="0.2"/>
  <cols>
    <col min="1" max="1" width="87.7109375" customWidth="1"/>
    <col min="2" max="3" width="25.7109375" customWidth="1"/>
    <col min="4" max="4" width="60.7109375" customWidth="1"/>
    <col min="5" max="5" width="9.140625" hidden="1" customWidth="1"/>
    <col min="6" max="6" width="10" customWidth="1"/>
    <col min="7" max="7" width="9.140625" customWidth="1"/>
  </cols>
  <sheetData>
    <row r="1" spans="1:12" s="3" customFormat="1" ht="43.5" customHeight="1" x14ac:dyDescent="0.2">
      <c r="A1" s="2052" t="str">
        <f>'t1'!A1</f>
        <v>SERVIZIO SANITARIO NAZIONALE - anno 2024</v>
      </c>
      <c r="B1" s="2052"/>
      <c r="C1" s="2127"/>
      <c r="D1" s="2127"/>
      <c r="F1" s="4"/>
      <c r="L1"/>
    </row>
    <row r="2" spans="1:12" ht="30" customHeight="1" thickBot="1" x14ac:dyDescent="0.25">
      <c r="A2" s="2128" t="str">
        <f>IF(B34&gt;0,IF($F$35&gt;0," ","Attenzione: Compilare la presente Tabella"),IF(C34=0," "," "))</f>
        <v xml:space="preserve"> </v>
      </c>
      <c r="B2" s="2128"/>
      <c r="C2" s="2129"/>
      <c r="D2" s="2129"/>
    </row>
    <row r="3" spans="1:12" ht="21.75" customHeight="1" thickBot="1" x14ac:dyDescent="0.25">
      <c r="A3" s="1382" t="s">
        <v>858</v>
      </c>
      <c r="B3" s="1383" t="s">
        <v>859</v>
      </c>
      <c r="C3" s="1383" t="s">
        <v>860</v>
      </c>
      <c r="D3" s="1384" t="s">
        <v>809</v>
      </c>
    </row>
    <row r="4" spans="1:12" s="720" customFormat="1" ht="23.25" customHeight="1" x14ac:dyDescent="0.2">
      <c r="A4" s="1389" t="s">
        <v>861</v>
      </c>
      <c r="B4" s="1390">
        <f>'t12'!K168</f>
        <v>0</v>
      </c>
      <c r="C4" s="2130"/>
      <c r="D4" s="2132"/>
      <c r="E4" s="720" t="s">
        <v>862</v>
      </c>
    </row>
    <row r="5" spans="1:12" s="720" customFormat="1" ht="23.25" customHeight="1" x14ac:dyDescent="0.2">
      <c r="A5" s="616" t="s">
        <v>863</v>
      </c>
      <c r="B5" s="721">
        <f>'t13'!AH168</f>
        <v>0</v>
      </c>
      <c r="C5" s="2131"/>
      <c r="D5" s="2133"/>
      <c r="E5" s="720" t="s">
        <v>864</v>
      </c>
    </row>
    <row r="6" spans="1:12" s="720" customFormat="1" ht="23.25" customHeight="1" x14ac:dyDescent="0.2">
      <c r="A6" s="616" t="s">
        <v>865</v>
      </c>
      <c r="B6" s="721">
        <f>'t14'!D4</f>
        <v>0</v>
      </c>
      <c r="C6" s="2131"/>
      <c r="D6" s="2133"/>
      <c r="E6" s="720" t="s">
        <v>864</v>
      </c>
    </row>
    <row r="7" spans="1:12" s="720" customFormat="1" ht="23.25" customHeight="1" x14ac:dyDescent="0.25">
      <c r="A7" s="616" t="s">
        <v>866</v>
      </c>
      <c r="B7" s="721">
        <f>'t14'!D5</f>
        <v>0</v>
      </c>
      <c r="C7" s="723"/>
      <c r="D7" s="1391"/>
      <c r="E7" s="720" t="s">
        <v>356</v>
      </c>
    </row>
    <row r="8" spans="1:12" s="720" customFormat="1" ht="23.25" customHeight="1" x14ac:dyDescent="0.25">
      <c r="A8" s="616" t="s">
        <v>333</v>
      </c>
      <c r="B8" s="721">
        <f>'t14'!D6</f>
        <v>0</v>
      </c>
      <c r="C8" s="723"/>
      <c r="D8" s="1391"/>
      <c r="E8" s="720" t="s">
        <v>357</v>
      </c>
    </row>
    <row r="9" spans="1:12" s="720" customFormat="1" ht="23.25" customHeight="1" x14ac:dyDescent="0.25">
      <c r="A9" s="722" t="s">
        <v>338</v>
      </c>
      <c r="B9" s="721">
        <f>'t14'!D7</f>
        <v>0</v>
      </c>
      <c r="C9" s="723"/>
      <c r="D9" s="1391"/>
      <c r="E9" s="720" t="s">
        <v>358</v>
      </c>
    </row>
    <row r="10" spans="1:12" s="720" customFormat="1" ht="23.25" hidden="1" customHeight="1" x14ac:dyDescent="0.2">
      <c r="A10" s="616" t="s">
        <v>337</v>
      </c>
      <c r="B10" s="1388"/>
      <c r="C10" s="1388"/>
      <c r="D10" s="1392"/>
      <c r="E10" s="720" t="s">
        <v>359</v>
      </c>
    </row>
    <row r="11" spans="1:12" s="720" customFormat="1" ht="23.25" hidden="1" customHeight="1" x14ac:dyDescent="0.2">
      <c r="A11" s="616" t="s">
        <v>336</v>
      </c>
      <c r="B11" s="1388"/>
      <c r="C11" s="1388"/>
      <c r="D11" s="1392"/>
      <c r="E11" s="720" t="s">
        <v>360</v>
      </c>
    </row>
    <row r="12" spans="1:12" s="720" customFormat="1" ht="23.25" hidden="1" customHeight="1" x14ac:dyDescent="0.2">
      <c r="A12" s="616" t="s">
        <v>903</v>
      </c>
      <c r="B12" s="1388"/>
      <c r="C12" s="1388"/>
      <c r="D12" s="1392"/>
      <c r="E12" s="720" t="s">
        <v>348</v>
      </c>
    </row>
    <row r="13" spans="1:12" s="720" customFormat="1" ht="23.25" customHeight="1" x14ac:dyDescent="0.25">
      <c r="A13" s="616" t="s">
        <v>904</v>
      </c>
      <c r="B13" s="721">
        <f>'t14'!D23</f>
        <v>0</v>
      </c>
      <c r="C13" s="723"/>
      <c r="D13" s="1391"/>
      <c r="E13" s="720" t="s">
        <v>347</v>
      </c>
    </row>
    <row r="14" spans="1:12" s="720" customFormat="1" ht="23.25" customHeight="1" x14ac:dyDescent="0.25">
      <c r="A14" s="616" t="s">
        <v>361</v>
      </c>
      <c r="B14" s="721">
        <f>'t14'!D11</f>
        <v>0</v>
      </c>
      <c r="C14" s="723"/>
      <c r="D14" s="1391"/>
      <c r="E14" s="720" t="s">
        <v>362</v>
      </c>
    </row>
    <row r="15" spans="1:12" s="720" customFormat="1" ht="23.25" customHeight="1" x14ac:dyDescent="0.25">
      <c r="A15" s="616" t="s">
        <v>1744</v>
      </c>
      <c r="B15" s="724">
        <f>'t14'!D12</f>
        <v>0</v>
      </c>
      <c r="C15" s="723"/>
      <c r="D15" s="1391"/>
      <c r="E15" s="720" t="s">
        <v>1680</v>
      </c>
    </row>
    <row r="16" spans="1:12" s="720" customFormat="1" ht="23.25" customHeight="1" x14ac:dyDescent="0.25">
      <c r="A16" s="616" t="s">
        <v>1745</v>
      </c>
      <c r="B16" s="721">
        <f>'t14'!D13</f>
        <v>0</v>
      </c>
      <c r="C16" s="723"/>
      <c r="D16" s="1391"/>
      <c r="E16" s="720" t="s">
        <v>1681</v>
      </c>
    </row>
    <row r="17" spans="1:5" s="720" customFormat="1" ht="23.25" hidden="1" customHeight="1" x14ac:dyDescent="0.2">
      <c r="A17" s="616" t="s">
        <v>731</v>
      </c>
      <c r="B17" s="1388"/>
      <c r="C17" s="1388"/>
      <c r="D17" s="1392"/>
      <c r="E17" s="720" t="s">
        <v>730</v>
      </c>
    </row>
    <row r="18" spans="1:5" ht="23.25" hidden="1" customHeight="1" x14ac:dyDescent="0.2">
      <c r="A18" s="616" t="s">
        <v>298</v>
      </c>
      <c r="B18" s="1388"/>
      <c r="C18" s="1388"/>
      <c r="D18" s="1392"/>
      <c r="E18" t="s">
        <v>363</v>
      </c>
    </row>
    <row r="19" spans="1:5" s="3" customFormat="1" ht="23.25" customHeight="1" x14ac:dyDescent="0.25">
      <c r="A19" s="616" t="s">
        <v>905</v>
      </c>
      <c r="B19" s="721">
        <f>'t14'!D16</f>
        <v>0</v>
      </c>
      <c r="C19" s="723"/>
      <c r="D19" s="1391"/>
      <c r="E19" s="3" t="s">
        <v>345</v>
      </c>
    </row>
    <row r="20" spans="1:5" ht="23.25" hidden="1" customHeight="1" x14ac:dyDescent="0.2">
      <c r="A20" s="616" t="s">
        <v>759</v>
      </c>
      <c r="B20" s="1388"/>
      <c r="C20" s="1388"/>
      <c r="D20" s="1392"/>
      <c r="E20" s="720" t="s">
        <v>346</v>
      </c>
    </row>
    <row r="21" spans="1:5" ht="23.25" hidden="1" customHeight="1" x14ac:dyDescent="0.2">
      <c r="A21" s="616" t="s">
        <v>334</v>
      </c>
      <c r="B21" s="1388"/>
      <c r="C21" s="1388"/>
      <c r="D21" s="1392"/>
      <c r="E21" s="720" t="s">
        <v>355</v>
      </c>
    </row>
    <row r="22" spans="1:5" ht="23.25" customHeight="1" x14ac:dyDescent="0.25">
      <c r="A22" s="616" t="s">
        <v>932</v>
      </c>
      <c r="B22" s="721">
        <f>'t14'!D19</f>
        <v>0</v>
      </c>
      <c r="C22" s="723"/>
      <c r="D22" s="1391"/>
      <c r="E22" s="720" t="s">
        <v>910</v>
      </c>
    </row>
    <row r="23" spans="1:5" ht="23.25" customHeight="1" x14ac:dyDescent="0.25">
      <c r="A23" s="616" t="s">
        <v>867</v>
      </c>
      <c r="B23" s="721">
        <f>'t14'!D20</f>
        <v>0</v>
      </c>
      <c r="C23" s="723"/>
      <c r="D23" s="1391"/>
      <c r="E23" s="720" t="s">
        <v>351</v>
      </c>
    </row>
    <row r="24" spans="1:5" ht="23.25" customHeight="1" x14ac:dyDescent="0.25">
      <c r="A24" s="616" t="s">
        <v>868</v>
      </c>
      <c r="B24" s="721">
        <f>'t14'!D22</f>
        <v>0</v>
      </c>
      <c r="C24" s="723"/>
      <c r="D24" s="1391"/>
      <c r="E24" s="720" t="s">
        <v>353</v>
      </c>
    </row>
    <row r="25" spans="1:5" ht="23.25" customHeight="1" x14ac:dyDescent="0.25">
      <c r="A25" s="725" t="s">
        <v>906</v>
      </c>
      <c r="B25" s="721">
        <f>'t14'!D24</f>
        <v>0</v>
      </c>
      <c r="C25" s="723"/>
      <c r="D25" s="1391"/>
      <c r="E25" s="720" t="s">
        <v>349</v>
      </c>
    </row>
    <row r="26" spans="1:5" ht="23.25" customHeight="1" x14ac:dyDescent="0.25">
      <c r="A26" s="160" t="s">
        <v>249</v>
      </c>
      <c r="B26" s="721">
        <f>'t14'!D31</f>
        <v>0</v>
      </c>
      <c r="C26" s="723"/>
      <c r="D26" s="1391"/>
      <c r="E26" s="720" t="s">
        <v>250</v>
      </c>
    </row>
    <row r="27" spans="1:5" ht="23.25" customHeight="1" x14ac:dyDescent="0.25">
      <c r="A27" s="160" t="s">
        <v>177</v>
      </c>
      <c r="B27" s="721">
        <f>'t14'!D32</f>
        <v>0</v>
      </c>
      <c r="C27" s="723"/>
      <c r="D27" s="1391"/>
      <c r="E27" s="720" t="s">
        <v>188</v>
      </c>
    </row>
    <row r="28" spans="1:5" ht="23.25" customHeight="1" x14ac:dyDescent="0.25">
      <c r="A28" s="160" t="s">
        <v>178</v>
      </c>
      <c r="B28" s="721">
        <f>'t14'!D33</f>
        <v>0</v>
      </c>
      <c r="C28" s="723"/>
      <c r="D28" s="1391"/>
      <c r="E28" s="720" t="s">
        <v>189</v>
      </c>
    </row>
    <row r="29" spans="1:5" ht="23.25" customHeight="1" x14ac:dyDescent="0.25">
      <c r="A29" s="160" t="s">
        <v>192</v>
      </c>
      <c r="B29" s="721">
        <f>'t14'!D34</f>
        <v>0</v>
      </c>
      <c r="C29" s="723"/>
      <c r="D29" s="1391"/>
      <c r="E29" s="720" t="s">
        <v>190</v>
      </c>
    </row>
    <row r="30" spans="1:5" ht="23.25" customHeight="1" thickBot="1" x14ac:dyDescent="0.3">
      <c r="A30" s="1393" t="s">
        <v>869</v>
      </c>
      <c r="B30" s="1394">
        <f>'t14'!D25+'t14'!D26+'t14'!D27</f>
        <v>0</v>
      </c>
      <c r="C30" s="726"/>
      <c r="D30" s="1395"/>
      <c r="E30" s="720" t="s">
        <v>870</v>
      </c>
    </row>
    <row r="31" spans="1:5" ht="16.350000000000001" customHeight="1" thickBot="1" x14ac:dyDescent="0.25">
      <c r="A31" s="1385" t="s">
        <v>871</v>
      </c>
      <c r="B31" s="1386">
        <f>SUM(B4:B30)</f>
        <v>0</v>
      </c>
      <c r="C31" s="1386">
        <f>SUM(C4:C30)</f>
        <v>0</v>
      </c>
      <c r="D31" s="1387"/>
      <c r="E31" s="720" t="s">
        <v>864</v>
      </c>
    </row>
    <row r="32" spans="1:5" ht="16.350000000000001" customHeight="1" x14ac:dyDescent="0.2">
      <c r="A32" s="729"/>
      <c r="B32" s="729"/>
      <c r="C32" s="729"/>
      <c r="D32" s="730"/>
      <c r="E32" s="720" t="s">
        <v>864</v>
      </c>
    </row>
    <row r="33" spans="1:6" ht="23.25" customHeight="1" thickBot="1" x14ac:dyDescent="0.3">
      <c r="A33" s="731" t="s">
        <v>872</v>
      </c>
      <c r="B33" s="721">
        <f>'t14'!D28+'t14'!D29+'t14'!D30</f>
        <v>0</v>
      </c>
      <c r="C33" s="726"/>
      <c r="D33" s="803"/>
      <c r="E33" s="720" t="s">
        <v>873</v>
      </c>
    </row>
    <row r="34" spans="1:6" ht="16.350000000000001" customHeight="1" thickBot="1" x14ac:dyDescent="0.25">
      <c r="A34" s="727" t="s">
        <v>874</v>
      </c>
      <c r="B34" s="728">
        <f>B31-B33</f>
        <v>0</v>
      </c>
      <c r="C34" s="728">
        <f>C31-C33</f>
        <v>0</v>
      </c>
      <c r="D34" s="732"/>
      <c r="E34" s="733"/>
    </row>
    <row r="35" spans="1:6" x14ac:dyDescent="0.2">
      <c r="F35" s="734">
        <f>IF(AND(C31=0,C33=0,D4="",D7="",D8="",D9="",D10="",D11="",D12="",D13="",D14="",D15="",D16="",D17="",D18="",D19="",D20="",D21="",D23="",D24="",D25="",D30="",D26="",D27="",D28="",D29="",D33=""),0,1)</f>
        <v>0</v>
      </c>
    </row>
    <row r="36" spans="1:6" x14ac:dyDescent="0.2">
      <c r="A36" t="s">
        <v>369</v>
      </c>
    </row>
  </sheetData>
  <sheetProtection algorithmName="SHA-512" hashValue="S/AF0alNvnitqt622xgvnDngyaEprGSKlJLrOYW+Zg8noeoG/FJTPX+v3c8i70eefj8xgCx0Zau69mhQ2wWSpQ==" saltValue="gqC8Q16tW0bwNzK8V9gplg==" spinCount="100000" sheet="1" formatColumns="0" selectLockedCells="1"/>
  <mergeCells count="4">
    <mergeCell ref="A1:D1"/>
    <mergeCell ref="A2:D2"/>
    <mergeCell ref="C4:C6"/>
    <mergeCell ref="D4:D6"/>
  </mergeCells>
  <dataValidations count="3">
    <dataValidation type="whole" allowBlank="1" showInputMessage="1" showErrorMessage="1" errorTitle="ERRORE NEL DATO IMMESSO" error="INSERIRE SOLO NUMERI INTERI" sqref="C33 C4:C6 C13:C16 C19 C22:C30" xr:uid="{00000000-0002-0000-1F00-000000000000}">
      <formula1>0</formula1>
      <formula2>99999999999999900000</formula2>
    </dataValidation>
    <dataValidation type="textLength" allowBlank="1" showInputMessage="1" showErrorMessage="1" errorTitle="ATTENZIONE ! ! !" error="E' stato superato il limite di 500 caratteri" sqref="D33 D29" xr:uid="{00000000-0002-0000-1F00-000001000000}">
      <formula1>0</formula1>
      <formula2>500</formula2>
    </dataValidation>
    <dataValidation type="textLength" allowBlank="1" showInputMessage="1" showErrorMessage="1" errorTitle="ATTENZIONE ! ! ! " error="E' stato superato il limite di 500 caratteri" sqref="D4:D6 D13:D16 D19 D30 D22:D28" xr:uid="{00000000-0002-0000-1F00-000002000000}">
      <formula1>0</formula1>
      <formula2>500</formula2>
    </dataValidation>
  </dataValidation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8">
    <tabColor rgb="FFFFC000"/>
  </sheetPr>
  <dimension ref="A1:Y17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RowHeight="10.199999999999999" x14ac:dyDescent="0.2"/>
  <cols>
    <col min="1" max="1" width="52" style="19" customWidth="1"/>
    <col min="2" max="2" width="10" style="440" customWidth="1"/>
    <col min="3" max="5" width="10.7109375" style="440" customWidth="1"/>
    <col min="6" max="8" width="11.7109375" style="440" customWidth="1"/>
    <col min="9" max="15" width="13.7109375" style="440" customWidth="1"/>
    <col min="16" max="20" width="14.7109375" style="440" customWidth="1"/>
    <col min="21" max="21" width="9.28515625" style="98" customWidth="1"/>
  </cols>
  <sheetData>
    <row r="1" spans="1:24" s="19" customFormat="1" ht="43.5" customHeight="1" x14ac:dyDescent="0.2">
      <c r="A1" s="2052" t="str">
        <f>'t1'!A1</f>
        <v>SERVIZIO SANITARIO NAZIONALE - anno 2024</v>
      </c>
      <c r="B1" s="2052"/>
      <c r="C1" s="2052"/>
      <c r="D1" s="2052"/>
      <c r="E1" s="2052"/>
      <c r="F1" s="2052"/>
      <c r="G1" s="2052"/>
      <c r="H1" s="2052"/>
      <c r="I1" s="2052"/>
      <c r="J1" s="327"/>
      <c r="K1" s="327"/>
      <c r="L1" s="327"/>
      <c r="M1" s="327"/>
      <c r="N1" s="327"/>
      <c r="O1" s="327"/>
      <c r="P1" s="327"/>
      <c r="Q1" s="327"/>
      <c r="R1" s="327"/>
      <c r="S1" s="327"/>
      <c r="T1" s="327"/>
      <c r="X1"/>
    </row>
    <row r="2" spans="1:24" s="19" customFormat="1" ht="21" customHeight="1" x14ac:dyDescent="0.2">
      <c r="I2" s="529"/>
      <c r="J2" s="529"/>
      <c r="K2" s="529"/>
      <c r="L2" s="529"/>
      <c r="M2" s="529"/>
      <c r="N2" s="529"/>
      <c r="O2" s="529"/>
      <c r="P2" s="529"/>
      <c r="Q2" s="529"/>
      <c r="R2" s="529"/>
      <c r="S2" s="529"/>
      <c r="T2" s="529"/>
      <c r="U2" s="296"/>
      <c r="X2"/>
    </row>
    <row r="3" spans="1:24" s="19" customFormat="1" ht="21" customHeight="1" x14ac:dyDescent="0.25">
      <c r="A3" s="179" t="s">
        <v>645</v>
      </c>
      <c r="B3" s="440"/>
      <c r="C3" s="440"/>
      <c r="D3" s="440"/>
    </row>
    <row r="4" spans="1:24" s="19" customFormat="1" ht="21" customHeight="1" x14ac:dyDescent="0.25">
      <c r="A4" s="179"/>
      <c r="B4" s="440"/>
      <c r="C4" s="440"/>
      <c r="D4" s="440"/>
      <c r="F4" s="2134" t="s">
        <v>648</v>
      </c>
      <c r="G4" s="2135"/>
      <c r="H4" s="2136"/>
      <c r="I4" s="2137" t="s">
        <v>802</v>
      </c>
      <c r="J4" s="2135"/>
      <c r="K4" s="2135"/>
      <c r="L4" s="2135"/>
      <c r="M4" s="2135"/>
      <c r="N4" s="2135"/>
      <c r="O4" s="2136"/>
      <c r="P4" s="2137" t="s">
        <v>803</v>
      </c>
      <c r="Q4" s="2135"/>
      <c r="R4" s="2135"/>
      <c r="S4" s="2135"/>
      <c r="T4" s="2136"/>
    </row>
    <row r="5" spans="1:24" ht="64.8" x14ac:dyDescent="0.2">
      <c r="A5" s="165" t="s">
        <v>415</v>
      </c>
      <c r="B5" s="166" t="s">
        <v>380</v>
      </c>
      <c r="C5" s="535" t="str">
        <f>"presenti al 31/12/"&amp;'t1'!L1&amp;" (tab.1)"</f>
        <v>presenti al 31/12/2024 (tab.1)</v>
      </c>
      <c r="D5" s="581" t="s">
        <v>807</v>
      </c>
      <c r="E5" s="166" t="s">
        <v>204</v>
      </c>
      <c r="F5" s="532" t="str">
        <f>'t11'!C4</f>
        <v>FERIE</v>
      </c>
      <c r="G5" s="532" t="s">
        <v>646</v>
      </c>
      <c r="H5" s="532" t="s">
        <v>647</v>
      </c>
      <c r="I5" s="532" t="s">
        <v>1041</v>
      </c>
      <c r="J5" s="532" t="str">
        <f>'t12'!E4</f>
        <v>R.I.A.</v>
      </c>
      <c r="K5" s="532" t="s">
        <v>1683</v>
      </c>
      <c r="L5" s="532" t="str">
        <f>'t12'!H4</f>
        <v>TREDICESIMA MENSILITA'</v>
      </c>
      <c r="M5" s="533" t="s">
        <v>205</v>
      </c>
      <c r="N5" s="534" t="str">
        <f>'t12'!I4</f>
        <v>ARRETRATI PER ANNI PRECEDENTI</v>
      </c>
      <c r="O5" s="534" t="str">
        <f>'t12'!J4</f>
        <v>RECUPERI PER RITARDI ASSENZE ECC.</v>
      </c>
      <c r="P5" s="532" t="s">
        <v>174</v>
      </c>
      <c r="Q5" s="532" t="s">
        <v>804</v>
      </c>
      <c r="R5" s="532" t="s">
        <v>206</v>
      </c>
      <c r="S5" s="533" t="s">
        <v>207</v>
      </c>
      <c r="T5" s="534" t="str">
        <f>'t13'!AE4</f>
        <v>ARRETRATI ANNI PRECEDENTI</v>
      </c>
    </row>
    <row r="6" spans="1:24" x14ac:dyDescent="0.2">
      <c r="A6" s="562" t="str">
        <f>'t1'!A6</f>
        <v>DIRETTORE GENERALE</v>
      </c>
      <c r="B6" s="304" t="str">
        <f>'t1'!B6</f>
        <v>0D0097</v>
      </c>
      <c r="C6" s="563">
        <f>'t1'!K6+'t1'!L6</f>
        <v>0</v>
      </c>
      <c r="D6" s="563">
        <f>('t1'!K6+'t1'!L6)-SUM('t3'!C6:F6,'t3'!I6:J6)+SUM('t3'!K6:N6)</f>
        <v>0</v>
      </c>
      <c r="E6" s="564">
        <f>'t12'!C6/12</f>
        <v>0</v>
      </c>
      <c r="F6" s="564" t="str">
        <f>IF($D6&gt;0,(('t11'!C8+'t11'!D8)/$D6)," ")</f>
        <v xml:space="preserve"> </v>
      </c>
      <c r="G6" s="564" t="str">
        <f>IF($D6&gt;0,(SUM('t11'!E8:P8)/$D6)," ")</f>
        <v xml:space="preserve"> </v>
      </c>
      <c r="H6" s="564" t="str">
        <f>IF($D6&gt;0,(SUM('t11'!Q8:T8)/$D6)," ")</f>
        <v xml:space="preserve"> </v>
      </c>
      <c r="I6" s="530" t="str">
        <f>IF($E6=0," ",('t12'!D6)/$E6)</f>
        <v xml:space="preserve"> </v>
      </c>
      <c r="J6" s="530" t="str">
        <f>IF($E6=0," ",'t12'!E6/$E6)</f>
        <v xml:space="preserve"> </v>
      </c>
      <c r="K6" s="530" t="str">
        <f>IF($E6=0," ",'t12'!F6/$E6)</f>
        <v xml:space="preserve"> </v>
      </c>
      <c r="L6" s="530" t="str">
        <f>IF($E6=0," ",'t12'!H6/$E6)</f>
        <v xml:space="preserve"> </v>
      </c>
      <c r="M6" s="531">
        <f>SUM(I6:L6)</f>
        <v>0</v>
      </c>
      <c r="N6" s="565" t="str">
        <f>IF($E6=0," ",'t12'!I6/$E6)</f>
        <v xml:space="preserve"> </v>
      </c>
      <c r="O6" s="565" t="str">
        <f>IF($E6=0," ",'t12'!J6/$E6)</f>
        <v xml:space="preserve"> </v>
      </c>
      <c r="P6" s="530" t="str">
        <f>IF($E6=0," ",'t13'!AG6/$E6)</f>
        <v xml:space="preserve"> </v>
      </c>
      <c r="Q6" s="530" t="str">
        <f>IF($E6=0," ",SUM('t13'!C6:N6)/$E6)</f>
        <v xml:space="preserve"> </v>
      </c>
      <c r="R6" s="530" t="str">
        <f>IF($E6=0," ",(SUM('t13'!T6:AD6)+'t13'!AF6)/$E6)</f>
        <v xml:space="preserve"> </v>
      </c>
      <c r="S6" s="531">
        <f>SUM(P6:R6)</f>
        <v>0</v>
      </c>
      <c r="T6" s="565" t="str">
        <f>IF($E6=0," ",'t13'!AE6/$E6)</f>
        <v xml:space="preserve"> </v>
      </c>
    </row>
    <row r="7" spans="1:24" x14ac:dyDescent="0.2">
      <c r="A7" s="562" t="str">
        <f>'t1'!A7</f>
        <v>DIRETTORE SANITARIO</v>
      </c>
      <c r="B7" s="304" t="str">
        <f>'t1'!B7</f>
        <v>0D0482</v>
      </c>
      <c r="C7" s="563">
        <f>'t1'!K7+'t1'!L7</f>
        <v>0</v>
      </c>
      <c r="D7" s="563">
        <f>('t1'!K7+'t1'!L7)-SUM('t3'!C7:F7,'t3'!I7:J7)+SUM('t3'!K7:N7)</f>
        <v>0</v>
      </c>
      <c r="E7" s="564">
        <f>'t12'!C7/12</f>
        <v>0</v>
      </c>
      <c r="F7" s="564" t="str">
        <f>IF($D7&gt;0,(('t11'!C9+'t11'!D9)/$D7)," ")</f>
        <v xml:space="preserve"> </v>
      </c>
      <c r="G7" s="564" t="str">
        <f>IF($D7&gt;0,(SUM('t11'!E9:P9)/$D7)," ")</f>
        <v xml:space="preserve"> </v>
      </c>
      <c r="H7" s="564" t="str">
        <f>IF($D7&gt;0,(SUM('t11'!Q9:T9)/$D7)," ")</f>
        <v xml:space="preserve"> </v>
      </c>
      <c r="I7" s="530" t="str">
        <f>IF($E7=0," ",('t12'!D7)/$E7)</f>
        <v xml:space="preserve"> </v>
      </c>
      <c r="J7" s="530" t="str">
        <f>IF($E7=0," ",'t12'!E7/$E7)</f>
        <v xml:space="preserve"> </v>
      </c>
      <c r="K7" s="530" t="str">
        <f>IF($E7=0," ",'t12'!F7/$E7)</f>
        <v xml:space="preserve"> </v>
      </c>
      <c r="L7" s="530" t="str">
        <f>IF($E7=0," ",'t12'!H7/$E7)</f>
        <v xml:space="preserve"> </v>
      </c>
      <c r="M7" s="531">
        <f>SUM(I7:L7)</f>
        <v>0</v>
      </c>
      <c r="N7" s="565" t="str">
        <f>IF($E7=0," ",'t12'!I7/$E7)</f>
        <v xml:space="preserve"> </v>
      </c>
      <c r="O7" s="565" t="str">
        <f>IF($E7=0," ",'t12'!J7/$E7)</f>
        <v xml:space="preserve"> </v>
      </c>
      <c r="P7" s="530" t="str">
        <f>IF($E7=0," ",'t13'!AG7/$E7)</f>
        <v xml:space="preserve"> </v>
      </c>
      <c r="Q7" s="530" t="str">
        <f>IF($E7=0," ",SUM('t13'!C7:N7)/$E7)</f>
        <v xml:space="preserve"> </v>
      </c>
      <c r="R7" s="530" t="str">
        <f>IF($E7=0," ",(SUM('t13'!T7:AD7)+'t13'!AF7)/$E7)</f>
        <v xml:space="preserve"> </v>
      </c>
      <c r="S7" s="531">
        <f>SUM(P7:R7)</f>
        <v>0</v>
      </c>
      <c r="T7" s="565" t="str">
        <f>IF($E7=0," ",'t13'!AE7/$E7)</f>
        <v xml:space="preserve"> </v>
      </c>
    </row>
    <row r="8" spans="1:24" x14ac:dyDescent="0.2">
      <c r="A8" s="562" t="str">
        <f>'t1'!A8</f>
        <v>DIRETTORE AMMINISTRATIVO</v>
      </c>
      <c r="B8" s="304" t="str">
        <f>'t1'!B8</f>
        <v>0D0163</v>
      </c>
      <c r="C8" s="563">
        <f>'t1'!K8+'t1'!L8</f>
        <v>0</v>
      </c>
      <c r="D8" s="563">
        <f>('t1'!K8+'t1'!L8)-SUM('t3'!C8:F8,'t3'!I8:J8)+SUM('t3'!K8:N8)</f>
        <v>0</v>
      </c>
      <c r="E8" s="564">
        <f>'t12'!C8/12</f>
        <v>0</v>
      </c>
      <c r="F8" s="564" t="str">
        <f>IF($D8&gt;0,(('t11'!C10+'t11'!D10)/$D8)," ")</f>
        <v xml:space="preserve"> </v>
      </c>
      <c r="G8" s="564" t="str">
        <f>IF($D8&gt;0,(SUM('t11'!E10:P10)/$D8)," ")</f>
        <v xml:space="preserve"> </v>
      </c>
      <c r="H8" s="564" t="str">
        <f>IF($D8&gt;0,(SUM('t11'!Q10:T10)/$D8)," ")</f>
        <v xml:space="preserve"> </v>
      </c>
      <c r="I8" s="530" t="str">
        <f>IF($E8=0," ",('t12'!D8)/$E8)</f>
        <v xml:space="preserve"> </v>
      </c>
      <c r="J8" s="530" t="str">
        <f>IF($E8=0," ",'t12'!E8/$E8)</f>
        <v xml:space="preserve"> </v>
      </c>
      <c r="K8" s="530" t="str">
        <f>IF($E8=0," ",'t12'!F8/$E8)</f>
        <v xml:space="preserve"> </v>
      </c>
      <c r="L8" s="530" t="str">
        <f>IF($E8=0," ",'t12'!H8/$E8)</f>
        <v xml:space="preserve"> </v>
      </c>
      <c r="M8" s="531">
        <f t="shared" ref="M8:M71" si="0">SUM(I8:L8)</f>
        <v>0</v>
      </c>
      <c r="N8" s="565" t="str">
        <f>IF($E8=0," ",'t12'!I8/$E8)</f>
        <v xml:space="preserve"> </v>
      </c>
      <c r="O8" s="565" t="str">
        <f>IF($E8=0," ",'t12'!J8/$E8)</f>
        <v xml:space="preserve"> </v>
      </c>
      <c r="P8" s="530" t="str">
        <f>IF($E8=0," ",'t13'!AG8/$E8)</f>
        <v xml:space="preserve"> </v>
      </c>
      <c r="Q8" s="530" t="str">
        <f>IF($E8=0," ",SUM('t13'!C8:N8)/$E8)</f>
        <v xml:space="preserve"> </v>
      </c>
      <c r="R8" s="530" t="str">
        <f>IF($E8=0," ",(SUM('t13'!T8:AD8)+'t13'!AF8)/$E8)</f>
        <v xml:space="preserve"> </v>
      </c>
      <c r="S8" s="531">
        <f t="shared" ref="S8:S71" si="1">SUM(P8:R8)</f>
        <v>0</v>
      </c>
      <c r="T8" s="565" t="str">
        <f>IF($E8=0," ",'t13'!AE8/$E8)</f>
        <v xml:space="preserve"> </v>
      </c>
    </row>
    <row r="9" spans="1:24" x14ac:dyDescent="0.2">
      <c r="A9" s="562" t="str">
        <f>'t1'!A9</f>
        <v>DIRETTORE DEI SERVIZI SOCIALI</v>
      </c>
      <c r="B9" s="304" t="str">
        <f>'t1'!B9</f>
        <v>0D0484</v>
      </c>
      <c r="C9" s="563">
        <f>'t1'!K9+'t1'!L9</f>
        <v>0</v>
      </c>
      <c r="D9" s="563">
        <f>('t1'!K9+'t1'!L9)-SUM('t3'!C9:F9,'t3'!I9:J9)+SUM('t3'!K9:N9)</f>
        <v>0</v>
      </c>
      <c r="E9" s="564">
        <f>'t12'!C9/12</f>
        <v>0</v>
      </c>
      <c r="F9" s="564" t="str">
        <f>IF($D9&gt;0,(('t11'!C11+'t11'!D11)/$D9)," ")</f>
        <v xml:space="preserve"> </v>
      </c>
      <c r="G9" s="564" t="str">
        <f>IF($D9&gt;0,(SUM('t11'!E11:P11)/$D9)," ")</f>
        <v xml:space="preserve"> </v>
      </c>
      <c r="H9" s="564" t="str">
        <f>IF($D9&gt;0,(SUM('t11'!Q11:T11)/$D9)," ")</f>
        <v xml:space="preserve"> </v>
      </c>
      <c r="I9" s="530" t="str">
        <f>IF($E9=0," ",('t12'!D9)/$E9)</f>
        <v xml:space="preserve"> </v>
      </c>
      <c r="J9" s="530" t="str">
        <f>IF($E9=0," ",'t12'!E9/$E9)</f>
        <v xml:space="preserve"> </v>
      </c>
      <c r="K9" s="530" t="str">
        <f>IF($E9=0," ",'t12'!F9/$E9)</f>
        <v xml:space="preserve"> </v>
      </c>
      <c r="L9" s="530" t="str">
        <f>IF($E9=0," ",'t12'!H9/$E9)</f>
        <v xml:space="preserve"> </v>
      </c>
      <c r="M9" s="531">
        <f t="shared" si="0"/>
        <v>0</v>
      </c>
      <c r="N9" s="565" t="str">
        <f>IF($E9=0," ",'t12'!I9/$E9)</f>
        <v xml:space="preserve"> </v>
      </c>
      <c r="O9" s="565" t="str">
        <f>IF($E9=0," ",'t12'!J9/$E9)</f>
        <v xml:space="preserve"> </v>
      </c>
      <c r="P9" s="530" t="str">
        <f>IF($E9=0," ",'t13'!AG9/$E9)</f>
        <v xml:space="preserve"> </v>
      </c>
      <c r="Q9" s="530" t="str">
        <f>IF($E9=0," ",SUM('t13'!C9:N9)/$E9)</f>
        <v xml:space="preserve"> </v>
      </c>
      <c r="R9" s="530" t="str">
        <f>IF($E9=0," ",(SUM('t13'!T9:AD9)+'t13'!AF9)/$E9)</f>
        <v xml:space="preserve"> </v>
      </c>
      <c r="S9" s="531">
        <f t="shared" si="1"/>
        <v>0</v>
      </c>
      <c r="T9" s="565" t="str">
        <f>IF($E9=0," ",'t13'!AE9/$E9)</f>
        <v xml:space="preserve"> </v>
      </c>
    </row>
    <row r="10" spans="1:24" x14ac:dyDescent="0.2">
      <c r="A10" s="562" t="str">
        <f>'t1'!A10</f>
        <v>DIR. MEDICO CON INC. STRUTTURA COMPLESSA (RAPP. ESCLUSIVO)</v>
      </c>
      <c r="B10" s="304" t="str">
        <f>'t1'!B10</f>
        <v>SD0E33</v>
      </c>
      <c r="C10" s="563">
        <f>'t1'!K10+'t1'!L10</f>
        <v>0</v>
      </c>
      <c r="D10" s="563">
        <f>('t1'!K10+'t1'!L10)-SUM('t3'!C10:F10,'t3'!I10:J10)+SUM('t3'!K10:N10)</f>
        <v>0</v>
      </c>
      <c r="E10" s="564">
        <f>'t12'!C10/12</f>
        <v>0</v>
      </c>
      <c r="F10" s="564" t="str">
        <f>IF($D10&gt;0,(('t11'!C12+'t11'!D12)/$D10)," ")</f>
        <v xml:space="preserve"> </v>
      </c>
      <c r="G10" s="564" t="str">
        <f>IF($D10&gt;0,(SUM('t11'!E12:P12)/$D10)," ")</f>
        <v xml:space="preserve"> </v>
      </c>
      <c r="H10" s="564" t="str">
        <f>IF($D10&gt;0,(SUM('t11'!Q12:T12)/$D10)," ")</f>
        <v xml:space="preserve"> </v>
      </c>
      <c r="I10" s="530" t="str">
        <f>IF($E10=0," ",('t12'!D10)/$E10)</f>
        <v xml:space="preserve"> </v>
      </c>
      <c r="J10" s="530" t="str">
        <f>IF($E10=0," ",'t12'!E10/$E10)</f>
        <v xml:space="preserve"> </v>
      </c>
      <c r="K10" s="530" t="str">
        <f>IF($E10=0," ",'t12'!F10/$E10)</f>
        <v xml:space="preserve"> </v>
      </c>
      <c r="L10" s="530" t="str">
        <f>IF($E10=0," ",'t12'!H10/$E10)</f>
        <v xml:space="preserve"> </v>
      </c>
      <c r="M10" s="531">
        <f t="shared" si="0"/>
        <v>0</v>
      </c>
      <c r="N10" s="565" t="str">
        <f>IF($E10=0," ",'t12'!I10/$E10)</f>
        <v xml:space="preserve"> </v>
      </c>
      <c r="O10" s="565" t="str">
        <f>IF($E10=0," ",'t12'!J10/$E10)</f>
        <v xml:space="preserve"> </v>
      </c>
      <c r="P10" s="530" t="str">
        <f>IF($E10=0," ",'t13'!AG10/$E10)</f>
        <v xml:space="preserve"> </v>
      </c>
      <c r="Q10" s="530" t="str">
        <f>IF($E10=0," ",SUM('t13'!C10:N10)/$E10)</f>
        <v xml:space="preserve"> </v>
      </c>
      <c r="R10" s="530" t="str">
        <f>IF($E10=0," ",(SUM('t13'!T10:AD10)+'t13'!AF10)/$E10)</f>
        <v xml:space="preserve"> </v>
      </c>
      <c r="S10" s="531">
        <f t="shared" si="1"/>
        <v>0</v>
      </c>
      <c r="T10" s="565" t="str">
        <f>IF($E10=0," ",'t13'!AE10/$E10)</f>
        <v xml:space="preserve"> </v>
      </c>
    </row>
    <row r="11" spans="1:24" x14ac:dyDescent="0.2">
      <c r="A11" s="562" t="str">
        <f>'t1'!A11</f>
        <v>DIR. MEDICO CON INC. DI STRUTTURA COMPLESSA (RAPP. NON ESCL.</v>
      </c>
      <c r="B11" s="304" t="str">
        <f>'t1'!B11</f>
        <v>SD0N33</v>
      </c>
      <c r="C11" s="563">
        <f>'t1'!K11+'t1'!L11</f>
        <v>0</v>
      </c>
      <c r="D11" s="563">
        <f>('t1'!K11+'t1'!L11)-SUM('t3'!C11:F11,'t3'!I11:J11)+SUM('t3'!K11:N11)</f>
        <v>0</v>
      </c>
      <c r="E11" s="564">
        <f>'t12'!C11/12</f>
        <v>0</v>
      </c>
      <c r="F11" s="564" t="str">
        <f>IF($D11&gt;0,(('t11'!C13+'t11'!D13)/$D11)," ")</f>
        <v xml:space="preserve"> </v>
      </c>
      <c r="G11" s="564" t="str">
        <f>IF($D11&gt;0,(SUM('t11'!E13:P13)/$D11)," ")</f>
        <v xml:space="preserve"> </v>
      </c>
      <c r="H11" s="564" t="str">
        <f>IF($D11&gt;0,(SUM('t11'!Q13:T13)/$D11)," ")</f>
        <v xml:space="preserve"> </v>
      </c>
      <c r="I11" s="530" t="str">
        <f>IF($E11=0," ",('t12'!D11)/$E11)</f>
        <v xml:space="preserve"> </v>
      </c>
      <c r="J11" s="530" t="str">
        <f>IF($E11=0," ",'t12'!E11/$E11)</f>
        <v xml:space="preserve"> </v>
      </c>
      <c r="K11" s="530" t="str">
        <f>IF($E11=0," ",'t12'!F11/$E11)</f>
        <v xml:space="preserve"> </v>
      </c>
      <c r="L11" s="530" t="str">
        <f>IF($E11=0," ",'t12'!H11/$E11)</f>
        <v xml:space="preserve"> </v>
      </c>
      <c r="M11" s="531">
        <f t="shared" si="0"/>
        <v>0</v>
      </c>
      <c r="N11" s="565" t="str">
        <f>IF($E11=0," ",'t12'!I11/$E11)</f>
        <v xml:space="preserve"> </v>
      </c>
      <c r="O11" s="565" t="str">
        <f>IF($E11=0," ",'t12'!J11/$E11)</f>
        <v xml:space="preserve"> </v>
      </c>
      <c r="P11" s="530" t="str">
        <f>IF($E11=0," ",'t13'!AG11/$E11)</f>
        <v xml:space="preserve"> </v>
      </c>
      <c r="Q11" s="530" t="str">
        <f>IF($E11=0," ",SUM('t13'!C11:N11)/$E11)</f>
        <v xml:space="preserve"> </v>
      </c>
      <c r="R11" s="530" t="str">
        <f>IF($E11=0," ",(SUM('t13'!T11:AD11)+'t13'!AF11)/$E11)</f>
        <v xml:space="preserve"> </v>
      </c>
      <c r="S11" s="531">
        <f t="shared" si="1"/>
        <v>0</v>
      </c>
      <c r="T11" s="565" t="str">
        <f>IF($E11=0," ",'t13'!AE11/$E11)</f>
        <v xml:space="preserve"> </v>
      </c>
    </row>
    <row r="12" spans="1:24" x14ac:dyDescent="0.2">
      <c r="A12" s="562" t="str">
        <f>'t1'!A12</f>
        <v>DIR. MEDICO CON INCARICO DI STRUTTURA SEMPLICE (RAPP. ESCLUS</v>
      </c>
      <c r="B12" s="304" t="str">
        <f>'t1'!B12</f>
        <v>SD0E34</v>
      </c>
      <c r="C12" s="563">
        <f>'t1'!K12+'t1'!L12</f>
        <v>0</v>
      </c>
      <c r="D12" s="563">
        <f>('t1'!K12+'t1'!L12)-SUM('t3'!C12:F12,'t3'!I12:J12)+SUM('t3'!K12:N12)</f>
        <v>0</v>
      </c>
      <c r="E12" s="564">
        <f>'t12'!C12/12</f>
        <v>0</v>
      </c>
      <c r="F12" s="564" t="str">
        <f>IF($D12&gt;0,(('t11'!C14+'t11'!D14)/$D12)," ")</f>
        <v xml:space="preserve"> </v>
      </c>
      <c r="G12" s="564" t="str">
        <f>IF($D12&gt;0,(SUM('t11'!E14:P14)/$D12)," ")</f>
        <v xml:space="preserve"> </v>
      </c>
      <c r="H12" s="564" t="str">
        <f>IF($D12&gt;0,(SUM('t11'!Q14:T14)/$D12)," ")</f>
        <v xml:space="preserve"> </v>
      </c>
      <c r="I12" s="530" t="str">
        <f>IF($E12=0," ",('t12'!D12)/$E12)</f>
        <v xml:space="preserve"> </v>
      </c>
      <c r="J12" s="530" t="str">
        <f>IF($E12=0," ",'t12'!E12/$E12)</f>
        <v xml:space="preserve"> </v>
      </c>
      <c r="K12" s="530" t="str">
        <f>IF($E12=0," ",'t12'!F12/$E12)</f>
        <v xml:space="preserve"> </v>
      </c>
      <c r="L12" s="530" t="str">
        <f>IF($E12=0," ",'t12'!H12/$E12)</f>
        <v xml:space="preserve"> </v>
      </c>
      <c r="M12" s="531">
        <f t="shared" si="0"/>
        <v>0</v>
      </c>
      <c r="N12" s="565" t="str">
        <f>IF($E12=0," ",'t12'!I12/$E12)</f>
        <v xml:space="preserve"> </v>
      </c>
      <c r="O12" s="565" t="str">
        <f>IF($E12=0," ",'t12'!J12/$E12)</f>
        <v xml:space="preserve"> </v>
      </c>
      <c r="P12" s="530" t="str">
        <f>IF($E12=0," ",'t13'!AG12/$E12)</f>
        <v xml:space="preserve"> </v>
      </c>
      <c r="Q12" s="530" t="str">
        <f>IF($E12=0," ",SUM('t13'!C12:N12)/$E12)</f>
        <v xml:space="preserve"> </v>
      </c>
      <c r="R12" s="530" t="str">
        <f>IF($E12=0," ",(SUM('t13'!T12:AD12)+'t13'!AF12)/$E12)</f>
        <v xml:space="preserve"> </v>
      </c>
      <c r="S12" s="531">
        <f t="shared" si="1"/>
        <v>0</v>
      </c>
      <c r="T12" s="565" t="str">
        <f>IF($E12=0," ",'t13'!AE12/$E12)</f>
        <v xml:space="preserve"> </v>
      </c>
    </row>
    <row r="13" spans="1:24" x14ac:dyDescent="0.2">
      <c r="A13" s="562" t="str">
        <f>'t1'!A13</f>
        <v>DIR. MEDICO CON INCARICO STRUTTURA SEMPLICE (RAPP. NON ESCL.</v>
      </c>
      <c r="B13" s="304" t="str">
        <f>'t1'!B13</f>
        <v>SD0N34</v>
      </c>
      <c r="C13" s="563">
        <f>'t1'!K13+'t1'!L13</f>
        <v>0</v>
      </c>
      <c r="D13" s="563">
        <f>('t1'!K13+'t1'!L13)-SUM('t3'!C13:F13,'t3'!I13:J13)+SUM('t3'!K13:N13)</f>
        <v>0</v>
      </c>
      <c r="E13" s="564">
        <f>'t12'!C13/12</f>
        <v>0</v>
      </c>
      <c r="F13" s="564" t="str">
        <f>IF($D13&gt;0,(('t11'!C15+'t11'!D15)/$D13)," ")</f>
        <v xml:space="preserve"> </v>
      </c>
      <c r="G13" s="564" t="str">
        <f>IF($D13&gt;0,(SUM('t11'!E15:P15)/$D13)," ")</f>
        <v xml:space="preserve"> </v>
      </c>
      <c r="H13" s="564" t="str">
        <f>IF($D13&gt;0,(SUM('t11'!Q15:T15)/$D13)," ")</f>
        <v xml:space="preserve"> </v>
      </c>
      <c r="I13" s="530" t="str">
        <f>IF($E13=0," ",('t12'!D13)/$E13)</f>
        <v xml:space="preserve"> </v>
      </c>
      <c r="J13" s="530" t="str">
        <f>IF($E13=0," ",'t12'!E13/$E13)</f>
        <v xml:space="preserve"> </v>
      </c>
      <c r="K13" s="530" t="str">
        <f>IF($E13=0," ",'t12'!F13/$E13)</f>
        <v xml:space="preserve"> </v>
      </c>
      <c r="L13" s="530" t="str">
        <f>IF($E13=0," ",'t12'!H13/$E13)</f>
        <v xml:space="preserve"> </v>
      </c>
      <c r="M13" s="531">
        <f t="shared" si="0"/>
        <v>0</v>
      </c>
      <c r="N13" s="565" t="str">
        <f>IF($E13=0," ",'t12'!I13/$E13)</f>
        <v xml:space="preserve"> </v>
      </c>
      <c r="O13" s="565" t="str">
        <f>IF($E13=0," ",'t12'!J13/$E13)</f>
        <v xml:space="preserve"> </v>
      </c>
      <c r="P13" s="530" t="str">
        <f>IF($E13=0," ",'t13'!AG13/$E13)</f>
        <v xml:space="preserve"> </v>
      </c>
      <c r="Q13" s="530" t="str">
        <f>IF($E13=0," ",SUM('t13'!C13:N13)/$E13)</f>
        <v xml:space="preserve"> </v>
      </c>
      <c r="R13" s="530" t="str">
        <f>IF($E13=0," ",(SUM('t13'!T13:AD13)+'t13'!AF13)/$E13)</f>
        <v xml:space="preserve"> </v>
      </c>
      <c r="S13" s="531">
        <f t="shared" si="1"/>
        <v>0</v>
      </c>
      <c r="T13" s="565" t="str">
        <f>IF($E13=0," ",'t13'!AE13/$E13)</f>
        <v xml:space="preserve"> </v>
      </c>
    </row>
    <row r="14" spans="1:24" x14ac:dyDescent="0.2">
      <c r="A14" s="562" t="str">
        <f>'t1'!A14</f>
        <v>DIRIGENTI MEDICI CON ALTRI INCAR. PROF.LI (RAPP. ESCLUSIVO)</v>
      </c>
      <c r="B14" s="304" t="str">
        <f>'t1'!B14</f>
        <v>SD0035</v>
      </c>
      <c r="C14" s="563">
        <f>'t1'!K14+'t1'!L14</f>
        <v>0</v>
      </c>
      <c r="D14" s="563">
        <f>('t1'!K14+'t1'!L14)-SUM('t3'!C14:F14,'t3'!I14:J14)+SUM('t3'!K14:N14)</f>
        <v>0</v>
      </c>
      <c r="E14" s="564">
        <f>'t12'!C14/12</f>
        <v>0</v>
      </c>
      <c r="F14" s="564" t="str">
        <f>IF($D14&gt;0,(('t11'!C16+'t11'!D16)/$D14)," ")</f>
        <v xml:space="preserve"> </v>
      </c>
      <c r="G14" s="564" t="str">
        <f>IF($D14&gt;0,(SUM('t11'!E16:P16)/$D14)," ")</f>
        <v xml:space="preserve"> </v>
      </c>
      <c r="H14" s="564" t="str">
        <f>IF($D14&gt;0,(SUM('t11'!Q16:T16)/$D14)," ")</f>
        <v xml:space="preserve"> </v>
      </c>
      <c r="I14" s="530" t="str">
        <f>IF($E14=0," ",('t12'!D14)/$E14)</f>
        <v xml:space="preserve"> </v>
      </c>
      <c r="J14" s="530" t="str">
        <f>IF($E14=0," ",'t12'!E14/$E14)</f>
        <v xml:space="preserve"> </v>
      </c>
      <c r="K14" s="530" t="str">
        <f>IF($E14=0," ",'t12'!F14/$E14)</f>
        <v xml:space="preserve"> </v>
      </c>
      <c r="L14" s="530" t="str">
        <f>IF($E14=0," ",'t12'!H14/$E14)</f>
        <v xml:space="preserve"> </v>
      </c>
      <c r="M14" s="531">
        <f t="shared" si="0"/>
        <v>0</v>
      </c>
      <c r="N14" s="565" t="str">
        <f>IF($E14=0," ",'t12'!I14/$E14)</f>
        <v xml:space="preserve"> </v>
      </c>
      <c r="O14" s="565" t="str">
        <f>IF($E14=0," ",'t12'!J14/$E14)</f>
        <v xml:space="preserve"> </v>
      </c>
      <c r="P14" s="530" t="str">
        <f>IF($E14=0," ",'t13'!AG14/$E14)</f>
        <v xml:space="preserve"> </v>
      </c>
      <c r="Q14" s="530" t="str">
        <f>IF($E14=0," ",SUM('t13'!C14:N14)/$E14)</f>
        <v xml:space="preserve"> </v>
      </c>
      <c r="R14" s="530" t="str">
        <f>IF($E14=0," ",(SUM('t13'!T14:AD14)+'t13'!AF14)/$E14)</f>
        <v xml:space="preserve"> </v>
      </c>
      <c r="S14" s="531">
        <f t="shared" si="1"/>
        <v>0</v>
      </c>
      <c r="T14" s="565" t="str">
        <f>IF($E14=0," ",'t13'!AE14/$E14)</f>
        <v xml:space="preserve"> </v>
      </c>
    </row>
    <row r="15" spans="1:24" x14ac:dyDescent="0.2">
      <c r="A15" s="562" t="str">
        <f>'t1'!A15</f>
        <v>DIRIGENTI MEDICI CON ALTRI INCAR. PROF.LI (RAPP. NON ESCL.)</v>
      </c>
      <c r="B15" s="304" t="str">
        <f>'t1'!B15</f>
        <v>SD0036</v>
      </c>
      <c r="C15" s="563">
        <f>'t1'!K15+'t1'!L15</f>
        <v>0</v>
      </c>
      <c r="D15" s="563">
        <f>('t1'!K15+'t1'!L15)-SUM('t3'!C15:F15,'t3'!I15:J15)+SUM('t3'!K15:N15)</f>
        <v>0</v>
      </c>
      <c r="E15" s="564">
        <f>'t12'!C15/12</f>
        <v>0</v>
      </c>
      <c r="F15" s="564" t="str">
        <f>IF($D15&gt;0,(('t11'!C17+'t11'!D17)/$D15)," ")</f>
        <v xml:space="preserve"> </v>
      </c>
      <c r="G15" s="564" t="str">
        <f>IF($D15&gt;0,(SUM('t11'!E17:P17)/$D15)," ")</f>
        <v xml:space="preserve"> </v>
      </c>
      <c r="H15" s="564" t="str">
        <f>IF($D15&gt;0,(SUM('t11'!Q17:T17)/$D15)," ")</f>
        <v xml:space="preserve"> </v>
      </c>
      <c r="I15" s="530" t="str">
        <f>IF($E15=0," ",('t12'!D15)/$E15)</f>
        <v xml:space="preserve"> </v>
      </c>
      <c r="J15" s="530" t="str">
        <f>IF($E15=0," ",'t12'!E15/$E15)</f>
        <v xml:space="preserve"> </v>
      </c>
      <c r="K15" s="530" t="str">
        <f>IF($E15=0," ",'t12'!F15/$E15)</f>
        <v xml:space="preserve"> </v>
      </c>
      <c r="L15" s="530" t="str">
        <f>IF($E15=0," ",'t12'!H15/$E15)</f>
        <v xml:space="preserve"> </v>
      </c>
      <c r="M15" s="531">
        <f t="shared" si="0"/>
        <v>0</v>
      </c>
      <c r="N15" s="565" t="str">
        <f>IF($E15=0," ",'t12'!I15/$E15)</f>
        <v xml:space="preserve"> </v>
      </c>
      <c r="O15" s="565" t="str">
        <f>IF($E15=0," ",'t12'!J15/$E15)</f>
        <v xml:space="preserve"> </v>
      </c>
      <c r="P15" s="530" t="str">
        <f>IF($E15=0," ",'t13'!AG15/$E15)</f>
        <v xml:space="preserve"> </v>
      </c>
      <c r="Q15" s="530" t="str">
        <f>IF($E15=0," ",SUM('t13'!C15:N15)/$E15)</f>
        <v xml:space="preserve"> </v>
      </c>
      <c r="R15" s="530" t="str">
        <f>IF($E15=0," ",(SUM('t13'!T15:AD15)+'t13'!AF15)/$E15)</f>
        <v xml:space="preserve"> </v>
      </c>
      <c r="S15" s="531">
        <f t="shared" si="1"/>
        <v>0</v>
      </c>
      <c r="T15" s="565" t="str">
        <f>IF($E15=0," ",'t13'!AE15/$E15)</f>
        <v xml:space="preserve"> </v>
      </c>
    </row>
    <row r="16" spans="1:24" x14ac:dyDescent="0.2">
      <c r="A16" s="562" t="str">
        <f>'t1'!A16</f>
        <v>DIR. MEDICI A T.  DETERMINATO(ART. 15-SEPTIES D.LGS. 502/92)</v>
      </c>
      <c r="B16" s="304" t="str">
        <f>'t1'!B16</f>
        <v>SD0597</v>
      </c>
      <c r="C16" s="563">
        <f>'t1'!K16+'t1'!L16</f>
        <v>0</v>
      </c>
      <c r="D16" s="563">
        <f>('t1'!K16+'t1'!L16)-SUM('t3'!C16:F16,'t3'!I16:J16)+SUM('t3'!K16:N16)</f>
        <v>0</v>
      </c>
      <c r="E16" s="564">
        <f>'t12'!C16/12</f>
        <v>0</v>
      </c>
      <c r="F16" s="564" t="str">
        <f>IF($D16&gt;0,(('t11'!C18+'t11'!D18)/$D16)," ")</f>
        <v xml:space="preserve"> </v>
      </c>
      <c r="G16" s="564" t="str">
        <f>IF($D16&gt;0,(SUM('t11'!E18:P18)/$D16)," ")</f>
        <v xml:space="preserve"> </v>
      </c>
      <c r="H16" s="564" t="str">
        <f>IF($D16&gt;0,(SUM('t11'!Q18:T18)/$D16)," ")</f>
        <v xml:space="preserve"> </v>
      </c>
      <c r="I16" s="530" t="str">
        <f>IF($E16=0," ",('t12'!D16)/$E16)</f>
        <v xml:space="preserve"> </v>
      </c>
      <c r="J16" s="530" t="str">
        <f>IF($E16=0," ",'t12'!E16/$E16)</f>
        <v xml:space="preserve"> </v>
      </c>
      <c r="K16" s="530" t="str">
        <f>IF($E16=0," ",'t12'!F16/$E16)</f>
        <v xml:space="preserve"> </v>
      </c>
      <c r="L16" s="530" t="str">
        <f>IF($E16=0," ",'t12'!H16/$E16)</f>
        <v xml:space="preserve"> </v>
      </c>
      <c r="M16" s="531">
        <f t="shared" si="0"/>
        <v>0</v>
      </c>
      <c r="N16" s="565" t="str">
        <f>IF($E16=0," ",'t12'!I16/$E16)</f>
        <v xml:space="preserve"> </v>
      </c>
      <c r="O16" s="565" t="str">
        <f>IF($E16=0," ",'t12'!J16/$E16)</f>
        <v xml:space="preserve"> </v>
      </c>
      <c r="P16" s="530" t="str">
        <f>IF($E16=0," ",'t13'!AG16/$E16)</f>
        <v xml:space="preserve"> </v>
      </c>
      <c r="Q16" s="530" t="str">
        <f>IF($E16=0," ",SUM('t13'!C16:N16)/$E16)</f>
        <v xml:space="preserve"> </v>
      </c>
      <c r="R16" s="530" t="str">
        <f>IF($E16=0," ",(SUM('t13'!T16:AD16)+'t13'!AF16)/$E16)</f>
        <v xml:space="preserve"> </v>
      </c>
      <c r="S16" s="531">
        <f t="shared" si="1"/>
        <v>0</v>
      </c>
      <c r="T16" s="565" t="str">
        <f>IF($E16=0," ",'t13'!AE16/$E16)</f>
        <v xml:space="preserve"> </v>
      </c>
    </row>
    <row r="17" spans="1:25" s="98" customFormat="1" x14ac:dyDescent="0.2">
      <c r="A17" s="562" t="str">
        <f>'t1'!A17</f>
        <v>VETERINARI CON INC. DI STRUTTURA COMPLESSA (RAPP.ESCLUSIVO)</v>
      </c>
      <c r="B17" s="304" t="str">
        <f>'t1'!B17</f>
        <v>SD0E74</v>
      </c>
      <c r="C17" s="563">
        <f>'t1'!K17+'t1'!L17</f>
        <v>0</v>
      </c>
      <c r="D17" s="563">
        <f>('t1'!K17+'t1'!L17)-SUM('t3'!C17:F17,'t3'!I17:J17)+SUM('t3'!K17:N17)</f>
        <v>0</v>
      </c>
      <c r="E17" s="564">
        <f>'t12'!C17/12</f>
        <v>0</v>
      </c>
      <c r="F17" s="564" t="str">
        <f>IF($D17&gt;0,(('t11'!C19+'t11'!D19)/$D17)," ")</f>
        <v xml:space="preserve"> </v>
      </c>
      <c r="G17" s="564" t="str">
        <f>IF($D17&gt;0,(SUM('t11'!E19:P19)/$D17)," ")</f>
        <v xml:space="preserve"> </v>
      </c>
      <c r="H17" s="564" t="str">
        <f>IF($D17&gt;0,(SUM('t11'!Q19:T19)/$D17)," ")</f>
        <v xml:space="preserve"> </v>
      </c>
      <c r="I17" s="530" t="str">
        <f>IF($E17=0," ",('t12'!D17)/$E17)</f>
        <v xml:space="preserve"> </v>
      </c>
      <c r="J17" s="530" t="str">
        <f>IF($E17=0," ",'t12'!E17/$E17)</f>
        <v xml:space="preserve"> </v>
      </c>
      <c r="K17" s="530" t="str">
        <f>IF($E17=0," ",'t12'!F17/$E17)</f>
        <v xml:space="preserve"> </v>
      </c>
      <c r="L17" s="530" t="str">
        <f>IF($E17=0," ",'t12'!H17/$E17)</f>
        <v xml:space="preserve"> </v>
      </c>
      <c r="M17" s="531">
        <f t="shared" si="0"/>
        <v>0</v>
      </c>
      <c r="N17" s="565" t="str">
        <f>IF($E17=0," ",'t12'!I17/$E17)</f>
        <v xml:space="preserve"> </v>
      </c>
      <c r="O17" s="565" t="str">
        <f>IF($E17=0," ",'t12'!J17/$E17)</f>
        <v xml:space="preserve"> </v>
      </c>
      <c r="P17" s="530" t="str">
        <f>IF($E17=0," ",'t13'!AG17/$E17)</f>
        <v xml:space="preserve"> </v>
      </c>
      <c r="Q17" s="530" t="str">
        <f>IF($E17=0," ",SUM('t13'!C17:N17)/$E17)</f>
        <v xml:space="preserve"> </v>
      </c>
      <c r="R17" s="530" t="str">
        <f>IF($E17=0," ",(SUM('t13'!T17:AD17)+'t13'!AF17)/$E17)</f>
        <v xml:space="preserve"> </v>
      </c>
      <c r="S17" s="531">
        <f t="shared" si="1"/>
        <v>0</v>
      </c>
      <c r="T17" s="565" t="str">
        <f>IF($E17=0," ",'t13'!AE17/$E17)</f>
        <v xml:space="preserve"> </v>
      </c>
      <c r="V17"/>
      <c r="W17"/>
      <c r="X17"/>
      <c r="Y17"/>
    </row>
    <row r="18" spans="1:25" s="98" customFormat="1" x14ac:dyDescent="0.2">
      <c r="A18" s="562" t="str">
        <f>'t1'!A18</f>
        <v>VETERINARI CON INC. DI STRUTTURA COMPLESSA (RAPP. NON ESCL.)</v>
      </c>
      <c r="B18" s="304" t="str">
        <f>'t1'!B18</f>
        <v>SD0N74</v>
      </c>
      <c r="C18" s="563">
        <f>'t1'!K18+'t1'!L18</f>
        <v>0</v>
      </c>
      <c r="D18" s="563">
        <f>('t1'!K18+'t1'!L18)-SUM('t3'!C18:F18,'t3'!I18:J18)+SUM('t3'!K18:N18)</f>
        <v>0</v>
      </c>
      <c r="E18" s="564">
        <f>'t12'!C18/12</f>
        <v>0</v>
      </c>
      <c r="F18" s="564" t="str">
        <f>IF($D18&gt;0,(('t11'!C20+'t11'!D20)/$D18)," ")</f>
        <v xml:space="preserve"> </v>
      </c>
      <c r="G18" s="564" t="str">
        <f>IF($D18&gt;0,(SUM('t11'!E20:P20)/$D18)," ")</f>
        <v xml:space="preserve"> </v>
      </c>
      <c r="H18" s="564" t="str">
        <f>IF($D18&gt;0,(SUM('t11'!Q20:T20)/$D18)," ")</f>
        <v xml:space="preserve"> </v>
      </c>
      <c r="I18" s="530" t="str">
        <f>IF($E18=0," ",('t12'!D18)/$E18)</f>
        <v xml:space="preserve"> </v>
      </c>
      <c r="J18" s="530" t="str">
        <f>IF($E18=0," ",'t12'!E18/$E18)</f>
        <v xml:space="preserve"> </v>
      </c>
      <c r="K18" s="530" t="str">
        <f>IF($E18=0," ",'t12'!F18/$E18)</f>
        <v xml:space="preserve"> </v>
      </c>
      <c r="L18" s="530" t="str">
        <f>IF($E18=0," ",'t12'!H18/$E18)</f>
        <v xml:space="preserve"> </v>
      </c>
      <c r="M18" s="531">
        <f t="shared" si="0"/>
        <v>0</v>
      </c>
      <c r="N18" s="565" t="str">
        <f>IF($E18=0," ",'t12'!I18/$E18)</f>
        <v xml:space="preserve"> </v>
      </c>
      <c r="O18" s="565" t="str">
        <f>IF($E18=0," ",'t12'!J18/$E18)</f>
        <v xml:space="preserve"> </v>
      </c>
      <c r="P18" s="530" t="str">
        <f>IF($E18=0," ",'t13'!AG18/$E18)</f>
        <v xml:space="preserve"> </v>
      </c>
      <c r="Q18" s="530" t="str">
        <f>IF($E18=0," ",SUM('t13'!C18:N18)/$E18)</f>
        <v xml:space="preserve"> </v>
      </c>
      <c r="R18" s="530" t="str">
        <f>IF($E18=0," ",(SUM('t13'!T18:AD18)+'t13'!AF18)/$E18)</f>
        <v xml:space="preserve"> </v>
      </c>
      <c r="S18" s="531">
        <f t="shared" si="1"/>
        <v>0</v>
      </c>
      <c r="T18" s="565" t="str">
        <f>IF($E18=0," ",'t13'!AE18/$E18)</f>
        <v xml:space="preserve"> </v>
      </c>
      <c r="V18"/>
      <c r="W18"/>
      <c r="X18"/>
      <c r="Y18"/>
    </row>
    <row r="19" spans="1:25" s="98" customFormat="1" x14ac:dyDescent="0.2">
      <c r="A19" s="562" t="str">
        <f>'t1'!A19</f>
        <v>VETERINARI CON INC. DI STRUTTURA SEMPLICE (RAPP. ESCLUSIVO)</v>
      </c>
      <c r="B19" s="304" t="str">
        <f>'t1'!B19</f>
        <v>SD0E73</v>
      </c>
      <c r="C19" s="563">
        <f>'t1'!K19+'t1'!L19</f>
        <v>0</v>
      </c>
      <c r="D19" s="563">
        <f>('t1'!K19+'t1'!L19)-SUM('t3'!C19:F19,'t3'!I19:J19)+SUM('t3'!K19:N19)</f>
        <v>0</v>
      </c>
      <c r="E19" s="564">
        <f>'t12'!C19/12</f>
        <v>0</v>
      </c>
      <c r="F19" s="564" t="str">
        <f>IF($D19&gt;0,(('t11'!C21+'t11'!D21)/$D19)," ")</f>
        <v xml:space="preserve"> </v>
      </c>
      <c r="G19" s="564" t="str">
        <f>IF($D19&gt;0,(SUM('t11'!E21:P21)/$D19)," ")</f>
        <v xml:space="preserve"> </v>
      </c>
      <c r="H19" s="564" t="str">
        <f>IF($D19&gt;0,(SUM('t11'!Q21:T21)/$D19)," ")</f>
        <v xml:space="preserve"> </v>
      </c>
      <c r="I19" s="530" t="str">
        <f>IF($E19=0," ",('t12'!D19)/$E19)</f>
        <v xml:space="preserve"> </v>
      </c>
      <c r="J19" s="530" t="str">
        <f>IF($E19=0," ",'t12'!E19/$E19)</f>
        <v xml:space="preserve"> </v>
      </c>
      <c r="K19" s="530" t="str">
        <f>IF($E19=0," ",'t12'!F19/$E19)</f>
        <v xml:space="preserve"> </v>
      </c>
      <c r="L19" s="530" t="str">
        <f>IF($E19=0," ",'t12'!H19/$E19)</f>
        <v xml:space="preserve"> </v>
      </c>
      <c r="M19" s="531">
        <f t="shared" si="0"/>
        <v>0</v>
      </c>
      <c r="N19" s="565" t="str">
        <f>IF($E19=0," ",'t12'!I19/$E19)</f>
        <v xml:space="preserve"> </v>
      </c>
      <c r="O19" s="565" t="str">
        <f>IF($E19=0," ",'t12'!J19/$E19)</f>
        <v xml:space="preserve"> </v>
      </c>
      <c r="P19" s="530" t="str">
        <f>IF($E19=0," ",'t13'!AG19/$E19)</f>
        <v xml:space="preserve"> </v>
      </c>
      <c r="Q19" s="530" t="str">
        <f>IF($E19=0," ",SUM('t13'!C19:N19)/$E19)</f>
        <v xml:space="preserve"> </v>
      </c>
      <c r="R19" s="530" t="str">
        <f>IF($E19=0," ",(SUM('t13'!T19:AD19)+'t13'!AF19)/$E19)</f>
        <v xml:space="preserve"> </v>
      </c>
      <c r="S19" s="531">
        <f t="shared" si="1"/>
        <v>0</v>
      </c>
      <c r="T19" s="565" t="str">
        <f>IF($E19=0," ",'t13'!AE19/$E19)</f>
        <v xml:space="preserve"> </v>
      </c>
      <c r="V19"/>
      <c r="W19"/>
      <c r="X19"/>
      <c r="Y19"/>
    </row>
    <row r="20" spans="1:25" s="98" customFormat="1" x14ac:dyDescent="0.2">
      <c r="A20" s="562" t="str">
        <f>'t1'!A20</f>
        <v>VETERINARI CON INC. DI STRUTTURA SEMPLICE (RAPP. NON ESCL.)</v>
      </c>
      <c r="B20" s="304" t="str">
        <f>'t1'!B20</f>
        <v>SD0N73</v>
      </c>
      <c r="C20" s="563">
        <f>'t1'!K20+'t1'!L20</f>
        <v>0</v>
      </c>
      <c r="D20" s="563">
        <f>('t1'!K20+'t1'!L20)-SUM('t3'!C20:F20,'t3'!I20:J20)+SUM('t3'!K20:N20)</f>
        <v>0</v>
      </c>
      <c r="E20" s="564">
        <f>'t12'!C20/12</f>
        <v>0</v>
      </c>
      <c r="F20" s="564" t="str">
        <f>IF($D20&gt;0,(('t11'!C22+'t11'!D22)/$D20)," ")</f>
        <v xml:space="preserve"> </v>
      </c>
      <c r="G20" s="564" t="str">
        <f>IF($D20&gt;0,(SUM('t11'!E22:P22)/$D20)," ")</f>
        <v xml:space="preserve"> </v>
      </c>
      <c r="H20" s="564" t="str">
        <f>IF($D20&gt;0,(SUM('t11'!Q22:T22)/$D20)," ")</f>
        <v xml:space="preserve"> </v>
      </c>
      <c r="I20" s="530" t="str">
        <f>IF($E20=0," ",('t12'!D20)/$E20)</f>
        <v xml:space="preserve"> </v>
      </c>
      <c r="J20" s="530" t="str">
        <f>IF($E20=0," ",'t12'!E20/$E20)</f>
        <v xml:space="preserve"> </v>
      </c>
      <c r="K20" s="530" t="str">
        <f>IF($E20=0," ",'t12'!F20/$E20)</f>
        <v xml:space="preserve"> </v>
      </c>
      <c r="L20" s="530" t="str">
        <f>IF($E20=0," ",'t12'!H20/$E20)</f>
        <v xml:space="preserve"> </v>
      </c>
      <c r="M20" s="531">
        <f t="shared" si="0"/>
        <v>0</v>
      </c>
      <c r="N20" s="565" t="str">
        <f>IF($E20=0," ",'t12'!I20/$E20)</f>
        <v xml:space="preserve"> </v>
      </c>
      <c r="O20" s="565" t="str">
        <f>IF($E20=0," ",'t12'!J20/$E20)</f>
        <v xml:space="preserve"> </v>
      </c>
      <c r="P20" s="530" t="str">
        <f>IF($E20=0," ",'t13'!AG20/$E20)</f>
        <v xml:space="preserve"> </v>
      </c>
      <c r="Q20" s="530" t="str">
        <f>IF($E20=0," ",SUM('t13'!C20:N20)/$E20)</f>
        <v xml:space="preserve"> </v>
      </c>
      <c r="R20" s="530" t="str">
        <f>IF($E20=0," ",(SUM('t13'!T20:AD20)+'t13'!AF20)/$E20)</f>
        <v xml:space="preserve"> </v>
      </c>
      <c r="S20" s="531">
        <f t="shared" si="1"/>
        <v>0</v>
      </c>
      <c r="T20" s="565" t="str">
        <f>IF($E20=0," ",'t13'!AE20/$E20)</f>
        <v xml:space="preserve"> </v>
      </c>
      <c r="V20"/>
      <c r="W20"/>
      <c r="X20"/>
      <c r="Y20"/>
    </row>
    <row r="21" spans="1:25" s="98" customFormat="1" x14ac:dyDescent="0.2">
      <c r="A21" s="562" t="str">
        <f>'t1'!A21</f>
        <v>VETERINARI CON ALTRI INCAR. PROF.LI (RAPP. ESCLUSIVO)</v>
      </c>
      <c r="B21" s="304" t="str">
        <f>'t1'!B21</f>
        <v>SD0A73</v>
      </c>
      <c r="C21" s="563">
        <f>'t1'!K21+'t1'!L21</f>
        <v>0</v>
      </c>
      <c r="D21" s="563">
        <f>('t1'!K21+'t1'!L21)-SUM('t3'!C21:F21,'t3'!I21:J21)+SUM('t3'!K21:N21)</f>
        <v>0</v>
      </c>
      <c r="E21" s="564">
        <f>'t12'!C21/12</f>
        <v>0</v>
      </c>
      <c r="F21" s="564" t="str">
        <f>IF($D21&gt;0,(('t11'!C23+'t11'!D23)/$D21)," ")</f>
        <v xml:space="preserve"> </v>
      </c>
      <c r="G21" s="564" t="str">
        <f>IF($D21&gt;0,(SUM('t11'!E23:P23)/$D21)," ")</f>
        <v xml:space="preserve"> </v>
      </c>
      <c r="H21" s="564" t="str">
        <f>IF($D21&gt;0,(SUM('t11'!Q23:T23)/$D21)," ")</f>
        <v xml:space="preserve"> </v>
      </c>
      <c r="I21" s="530" t="str">
        <f>IF($E21=0," ",('t12'!D21)/$E21)</f>
        <v xml:space="preserve"> </v>
      </c>
      <c r="J21" s="530" t="str">
        <f>IF($E21=0," ",'t12'!E21/$E21)</f>
        <v xml:space="preserve"> </v>
      </c>
      <c r="K21" s="530" t="str">
        <f>IF($E21=0," ",'t12'!F21/$E21)</f>
        <v xml:space="preserve"> </v>
      </c>
      <c r="L21" s="530" t="str">
        <f>IF($E21=0," ",'t12'!H21/$E21)</f>
        <v xml:space="preserve"> </v>
      </c>
      <c r="M21" s="531">
        <f t="shared" si="0"/>
        <v>0</v>
      </c>
      <c r="N21" s="565" t="str">
        <f>IF($E21=0," ",'t12'!I21/$E21)</f>
        <v xml:space="preserve"> </v>
      </c>
      <c r="O21" s="565" t="str">
        <f>IF($E21=0," ",'t12'!J21/$E21)</f>
        <v xml:space="preserve"> </v>
      </c>
      <c r="P21" s="530" t="str">
        <f>IF($E21=0," ",'t13'!AG21/$E21)</f>
        <v xml:space="preserve"> </v>
      </c>
      <c r="Q21" s="530" t="str">
        <f>IF($E21=0," ",SUM('t13'!C21:N21)/$E21)</f>
        <v xml:space="preserve"> </v>
      </c>
      <c r="R21" s="530" t="str">
        <f>IF($E21=0," ",(SUM('t13'!T21:AD21)+'t13'!AF21)/$E21)</f>
        <v xml:space="preserve"> </v>
      </c>
      <c r="S21" s="531">
        <f t="shared" si="1"/>
        <v>0</v>
      </c>
      <c r="T21" s="565" t="str">
        <f>IF($E21=0," ",'t13'!AE21/$E21)</f>
        <v xml:space="preserve"> </v>
      </c>
      <c r="V21"/>
      <c r="W21"/>
      <c r="X21"/>
      <c r="Y21"/>
    </row>
    <row r="22" spans="1:25" s="98" customFormat="1" x14ac:dyDescent="0.2">
      <c r="A22" s="562" t="str">
        <f>'t1'!A22</f>
        <v>VETERINARI CON ALTRI INCAR. PROF.LI (RAPP. NON ESCL.)</v>
      </c>
      <c r="B22" s="304" t="str">
        <f>'t1'!B22</f>
        <v>SD0072</v>
      </c>
      <c r="C22" s="563">
        <f>'t1'!K22+'t1'!L22</f>
        <v>0</v>
      </c>
      <c r="D22" s="563">
        <f>('t1'!K22+'t1'!L22)-SUM('t3'!C22:F22,'t3'!I22:J22)+SUM('t3'!K22:N22)</f>
        <v>0</v>
      </c>
      <c r="E22" s="564">
        <f>'t12'!C22/12</f>
        <v>0</v>
      </c>
      <c r="F22" s="564" t="str">
        <f>IF($D22&gt;0,(('t11'!C24+'t11'!D24)/$D22)," ")</f>
        <v xml:space="preserve"> </v>
      </c>
      <c r="G22" s="564" t="str">
        <f>IF($D22&gt;0,(SUM('t11'!E24:P24)/$D22)," ")</f>
        <v xml:space="preserve"> </v>
      </c>
      <c r="H22" s="564" t="str">
        <f>IF($D22&gt;0,(SUM('t11'!Q24:T24)/$D22)," ")</f>
        <v xml:space="preserve"> </v>
      </c>
      <c r="I22" s="530" t="str">
        <f>IF($E22=0," ",('t12'!D22)/$E22)</f>
        <v xml:space="preserve"> </v>
      </c>
      <c r="J22" s="530" t="str">
        <f>IF($E22=0," ",'t12'!E22/$E22)</f>
        <v xml:space="preserve"> </v>
      </c>
      <c r="K22" s="530" t="str">
        <f>IF($E22=0," ",'t12'!F22/$E22)</f>
        <v xml:space="preserve"> </v>
      </c>
      <c r="L22" s="530" t="str">
        <f>IF($E22=0," ",'t12'!H22/$E22)</f>
        <v xml:space="preserve"> </v>
      </c>
      <c r="M22" s="531">
        <f t="shared" si="0"/>
        <v>0</v>
      </c>
      <c r="N22" s="565" t="str">
        <f>IF($E22=0," ",'t12'!I22/$E22)</f>
        <v xml:space="preserve"> </v>
      </c>
      <c r="O22" s="565" t="str">
        <f>IF($E22=0," ",'t12'!J22/$E22)</f>
        <v xml:space="preserve"> </v>
      </c>
      <c r="P22" s="530" t="str">
        <f>IF($E22=0," ",'t13'!AG22/$E22)</f>
        <v xml:space="preserve"> </v>
      </c>
      <c r="Q22" s="530" t="str">
        <f>IF($E22=0," ",SUM('t13'!C22:N22)/$E22)</f>
        <v xml:space="preserve"> </v>
      </c>
      <c r="R22" s="530" t="str">
        <f>IF($E22=0," ",(SUM('t13'!T22:AD22)+'t13'!AF22)/$E22)</f>
        <v xml:space="preserve"> </v>
      </c>
      <c r="S22" s="531">
        <f t="shared" si="1"/>
        <v>0</v>
      </c>
      <c r="T22" s="565" t="str">
        <f>IF($E22=0," ",'t13'!AE22/$E22)</f>
        <v xml:space="preserve"> </v>
      </c>
      <c r="V22"/>
      <c r="W22"/>
      <c r="X22"/>
      <c r="Y22"/>
    </row>
    <row r="23" spans="1:25" s="98" customFormat="1" x14ac:dyDescent="0.2">
      <c r="A23" s="562" t="str">
        <f>'t1'!A23</f>
        <v>VETERINARI A T. DETERMINATO (ART. 15-SEPTIES D.LGS. 502/92)</v>
      </c>
      <c r="B23" s="304" t="str">
        <f>'t1'!B23</f>
        <v>SD0598</v>
      </c>
      <c r="C23" s="563">
        <f>'t1'!K23+'t1'!L23</f>
        <v>0</v>
      </c>
      <c r="D23" s="563">
        <f>('t1'!K23+'t1'!L23)-SUM('t3'!C23:F23,'t3'!I23:J23)+SUM('t3'!K23:N23)</f>
        <v>0</v>
      </c>
      <c r="E23" s="564">
        <f>'t12'!C23/12</f>
        <v>0</v>
      </c>
      <c r="F23" s="564" t="str">
        <f>IF($D23&gt;0,(('t11'!C25+'t11'!D25)/$D23)," ")</f>
        <v xml:space="preserve"> </v>
      </c>
      <c r="G23" s="564" t="str">
        <f>IF($D23&gt;0,(SUM('t11'!E25:P25)/$D23)," ")</f>
        <v xml:space="preserve"> </v>
      </c>
      <c r="H23" s="564" t="str">
        <f>IF($D23&gt;0,(SUM('t11'!Q25:T25)/$D23)," ")</f>
        <v xml:space="preserve"> </v>
      </c>
      <c r="I23" s="530" t="str">
        <f>IF($E23=0," ",('t12'!D23)/$E23)</f>
        <v xml:space="preserve"> </v>
      </c>
      <c r="J23" s="530" t="str">
        <f>IF($E23=0," ",'t12'!E23/$E23)</f>
        <v xml:space="preserve"> </v>
      </c>
      <c r="K23" s="530" t="str">
        <f>IF($E23=0," ",'t12'!F23/$E23)</f>
        <v xml:space="preserve"> </v>
      </c>
      <c r="L23" s="530" t="str">
        <f>IF($E23=0," ",'t12'!H23/$E23)</f>
        <v xml:space="preserve"> </v>
      </c>
      <c r="M23" s="531">
        <f t="shared" si="0"/>
        <v>0</v>
      </c>
      <c r="N23" s="565" t="str">
        <f>IF($E23=0," ",'t12'!I23/$E23)</f>
        <v xml:space="preserve"> </v>
      </c>
      <c r="O23" s="565" t="str">
        <f>IF($E23=0," ",'t12'!J23/$E23)</f>
        <v xml:space="preserve"> </v>
      </c>
      <c r="P23" s="530" t="str">
        <f>IF($E23=0," ",'t13'!AG23/$E23)</f>
        <v xml:space="preserve"> </v>
      </c>
      <c r="Q23" s="530" t="str">
        <f>IF($E23=0," ",SUM('t13'!C23:N23)/$E23)</f>
        <v xml:space="preserve"> </v>
      </c>
      <c r="R23" s="530" t="str">
        <f>IF($E23=0," ",(SUM('t13'!T23:AD23)+'t13'!AF23)/$E23)</f>
        <v xml:space="preserve"> </v>
      </c>
      <c r="S23" s="531">
        <f t="shared" si="1"/>
        <v>0</v>
      </c>
      <c r="T23" s="565" t="str">
        <f>IF($E23=0," ",'t13'!AE23/$E23)</f>
        <v xml:space="preserve"> </v>
      </c>
      <c r="V23"/>
      <c r="W23"/>
      <c r="X23"/>
      <c r="Y23"/>
    </row>
    <row r="24" spans="1:25" s="98" customFormat="1" x14ac:dyDescent="0.2">
      <c r="A24" s="562" t="str">
        <f>'t1'!A24</f>
        <v>ODONTOIATRI CON INC. DI STRUTTURA COMPLESSA (RAPP. ESCL.)</v>
      </c>
      <c r="B24" s="304" t="str">
        <f>'t1'!B24</f>
        <v>SD0E49</v>
      </c>
      <c r="C24" s="563">
        <f>'t1'!K24+'t1'!L24</f>
        <v>0</v>
      </c>
      <c r="D24" s="563">
        <f>('t1'!K24+'t1'!L24)-SUM('t3'!C24:F24,'t3'!I24:J24)+SUM('t3'!K24:N24)</f>
        <v>0</v>
      </c>
      <c r="E24" s="564">
        <f>'t12'!C24/12</f>
        <v>0</v>
      </c>
      <c r="F24" s="564" t="str">
        <f>IF($D24&gt;0,(('t11'!C26+'t11'!D26)/$D24)," ")</f>
        <v xml:space="preserve"> </v>
      </c>
      <c r="G24" s="564" t="str">
        <f>IF($D24&gt;0,(SUM('t11'!E26:P26)/$D24)," ")</f>
        <v xml:space="preserve"> </v>
      </c>
      <c r="H24" s="564" t="str">
        <f>IF($D24&gt;0,(SUM('t11'!Q26:T26)/$D24)," ")</f>
        <v xml:space="preserve"> </v>
      </c>
      <c r="I24" s="530" t="str">
        <f>IF($E24=0," ",('t12'!D24)/$E24)</f>
        <v xml:space="preserve"> </v>
      </c>
      <c r="J24" s="530" t="str">
        <f>IF($E24=0," ",'t12'!E24/$E24)</f>
        <v xml:space="preserve"> </v>
      </c>
      <c r="K24" s="530" t="str">
        <f>IF($E24=0," ",'t12'!F24/$E24)</f>
        <v xml:space="preserve"> </v>
      </c>
      <c r="L24" s="530" t="str">
        <f>IF($E24=0," ",'t12'!H24/$E24)</f>
        <v xml:space="preserve"> </v>
      </c>
      <c r="M24" s="531">
        <f t="shared" si="0"/>
        <v>0</v>
      </c>
      <c r="N24" s="565" t="str">
        <f>IF($E24=0," ",'t12'!I24/$E24)</f>
        <v xml:space="preserve"> </v>
      </c>
      <c r="O24" s="565" t="str">
        <f>IF($E24=0," ",'t12'!J24/$E24)</f>
        <v xml:space="preserve"> </v>
      </c>
      <c r="P24" s="530" t="str">
        <f>IF($E24=0," ",'t13'!AG24/$E24)</f>
        <v xml:space="preserve"> </v>
      </c>
      <c r="Q24" s="530" t="str">
        <f>IF($E24=0," ",SUM('t13'!C24:N24)/$E24)</f>
        <v xml:space="preserve"> </v>
      </c>
      <c r="R24" s="530" t="str">
        <f>IF($E24=0," ",(SUM('t13'!T24:AD24)+'t13'!AF24)/$E24)</f>
        <v xml:space="preserve"> </v>
      </c>
      <c r="S24" s="531">
        <f t="shared" si="1"/>
        <v>0</v>
      </c>
      <c r="T24" s="565" t="str">
        <f>IF($E24=0," ",'t13'!AE24/$E24)</f>
        <v xml:space="preserve"> </v>
      </c>
      <c r="V24"/>
      <c r="W24"/>
      <c r="X24"/>
      <c r="Y24"/>
    </row>
    <row r="25" spans="1:25" s="98" customFormat="1" x14ac:dyDescent="0.2">
      <c r="A25" s="562" t="str">
        <f>'t1'!A25</f>
        <v>ODONTOIATRI CON INC. DI STRUTTURA COMPLESSA (RAPP. NON ESCL.</v>
      </c>
      <c r="B25" s="304" t="str">
        <f>'t1'!B25</f>
        <v>SD0N49</v>
      </c>
      <c r="C25" s="563">
        <f>'t1'!K25+'t1'!L25</f>
        <v>0</v>
      </c>
      <c r="D25" s="563">
        <f>('t1'!K25+'t1'!L25)-SUM('t3'!C25:F25,'t3'!I25:J25)+SUM('t3'!K25:N25)</f>
        <v>0</v>
      </c>
      <c r="E25" s="564">
        <f>'t12'!C25/12</f>
        <v>0</v>
      </c>
      <c r="F25" s="564" t="str">
        <f>IF($D25&gt;0,(('t11'!C27+'t11'!D27)/$D25)," ")</f>
        <v xml:space="preserve"> </v>
      </c>
      <c r="G25" s="564" t="str">
        <f>IF($D25&gt;0,(SUM('t11'!E27:P27)/$D25)," ")</f>
        <v xml:space="preserve"> </v>
      </c>
      <c r="H25" s="564" t="str">
        <f>IF($D25&gt;0,(SUM('t11'!Q27:T27)/$D25)," ")</f>
        <v xml:space="preserve"> </v>
      </c>
      <c r="I25" s="530" t="str">
        <f>IF($E25=0," ",('t12'!D25)/$E25)</f>
        <v xml:space="preserve"> </v>
      </c>
      <c r="J25" s="530" t="str">
        <f>IF($E25=0," ",'t12'!E25/$E25)</f>
        <v xml:space="preserve"> </v>
      </c>
      <c r="K25" s="530" t="str">
        <f>IF($E25=0," ",'t12'!F25/$E25)</f>
        <v xml:space="preserve"> </v>
      </c>
      <c r="L25" s="530" t="str">
        <f>IF($E25=0," ",'t12'!H25/$E25)</f>
        <v xml:space="preserve"> </v>
      </c>
      <c r="M25" s="531">
        <f t="shared" si="0"/>
        <v>0</v>
      </c>
      <c r="N25" s="565" t="str">
        <f>IF($E25=0," ",'t12'!I25/$E25)</f>
        <v xml:space="preserve"> </v>
      </c>
      <c r="O25" s="565" t="str">
        <f>IF($E25=0," ",'t12'!J25/$E25)</f>
        <v xml:space="preserve"> </v>
      </c>
      <c r="P25" s="530" t="str">
        <f>IF($E25=0," ",'t13'!AG25/$E25)</f>
        <v xml:space="preserve"> </v>
      </c>
      <c r="Q25" s="530" t="str">
        <f>IF($E25=0," ",SUM('t13'!C25:N25)/$E25)</f>
        <v xml:space="preserve"> </v>
      </c>
      <c r="R25" s="530" t="str">
        <f>IF($E25=0," ",(SUM('t13'!T25:AD25)+'t13'!AF25)/$E25)</f>
        <v xml:space="preserve"> </v>
      </c>
      <c r="S25" s="531">
        <f t="shared" si="1"/>
        <v>0</v>
      </c>
      <c r="T25" s="565" t="str">
        <f>IF($E25=0," ",'t13'!AE25/$E25)</f>
        <v xml:space="preserve"> </v>
      </c>
      <c r="V25"/>
      <c r="W25"/>
      <c r="X25"/>
      <c r="Y25"/>
    </row>
    <row r="26" spans="1:25" s="98" customFormat="1" x14ac:dyDescent="0.2">
      <c r="A26" s="562" t="str">
        <f>'t1'!A26</f>
        <v>ODONTOIATRI CON INC. DI STRUTTURA SEMPLICE (RAPP. ESCLUSIVO)</v>
      </c>
      <c r="B26" s="304" t="str">
        <f>'t1'!B26</f>
        <v>SD0E48</v>
      </c>
      <c r="C26" s="563">
        <f>'t1'!K26+'t1'!L26</f>
        <v>0</v>
      </c>
      <c r="D26" s="563">
        <f>('t1'!K26+'t1'!L26)-SUM('t3'!C26:F26,'t3'!I26:J26)+SUM('t3'!K26:N26)</f>
        <v>0</v>
      </c>
      <c r="E26" s="564">
        <f>'t12'!C26/12</f>
        <v>0</v>
      </c>
      <c r="F26" s="564" t="str">
        <f>IF($D26&gt;0,(('t11'!C28+'t11'!D28)/$D26)," ")</f>
        <v xml:space="preserve"> </v>
      </c>
      <c r="G26" s="564" t="str">
        <f>IF($D26&gt;0,(SUM('t11'!E28:P28)/$D26)," ")</f>
        <v xml:space="preserve"> </v>
      </c>
      <c r="H26" s="564" t="str">
        <f>IF($D26&gt;0,(SUM('t11'!Q28:T28)/$D26)," ")</f>
        <v xml:space="preserve"> </v>
      </c>
      <c r="I26" s="530" t="str">
        <f>IF($E26=0," ",('t12'!D26)/$E26)</f>
        <v xml:space="preserve"> </v>
      </c>
      <c r="J26" s="530" t="str">
        <f>IF($E26=0," ",'t12'!E26/$E26)</f>
        <v xml:space="preserve"> </v>
      </c>
      <c r="K26" s="530" t="str">
        <f>IF($E26=0," ",'t12'!F26/$E26)</f>
        <v xml:space="preserve"> </v>
      </c>
      <c r="L26" s="530" t="str">
        <f>IF($E26=0," ",'t12'!H26/$E26)</f>
        <v xml:space="preserve"> </v>
      </c>
      <c r="M26" s="531">
        <f t="shared" si="0"/>
        <v>0</v>
      </c>
      <c r="N26" s="565" t="str">
        <f>IF($E26=0," ",'t12'!I26/$E26)</f>
        <v xml:space="preserve"> </v>
      </c>
      <c r="O26" s="565" t="str">
        <f>IF($E26=0," ",'t12'!J26/$E26)</f>
        <v xml:space="preserve"> </v>
      </c>
      <c r="P26" s="530" t="str">
        <f>IF($E26=0," ",'t13'!AG26/$E26)</f>
        <v xml:space="preserve"> </v>
      </c>
      <c r="Q26" s="530" t="str">
        <f>IF($E26=0," ",SUM('t13'!C26:N26)/$E26)</f>
        <v xml:space="preserve"> </v>
      </c>
      <c r="R26" s="530" t="str">
        <f>IF($E26=0," ",(SUM('t13'!T26:AD26)+'t13'!AF26)/$E26)</f>
        <v xml:space="preserve"> </v>
      </c>
      <c r="S26" s="531">
        <f t="shared" si="1"/>
        <v>0</v>
      </c>
      <c r="T26" s="565" t="str">
        <f>IF($E26=0," ",'t13'!AE26/$E26)</f>
        <v xml:space="preserve"> </v>
      </c>
      <c r="V26"/>
      <c r="W26"/>
      <c r="X26"/>
      <c r="Y26"/>
    </row>
    <row r="27" spans="1:25" s="98" customFormat="1" x14ac:dyDescent="0.2">
      <c r="A27" s="562" t="str">
        <f>'t1'!A27</f>
        <v>ODONTOIATRI CON INC. DI STRUTTURA SEMPLICE (RAPP. NON ESCL.)</v>
      </c>
      <c r="B27" s="304" t="str">
        <f>'t1'!B27</f>
        <v>SD0N48</v>
      </c>
      <c r="C27" s="563">
        <f>'t1'!K27+'t1'!L27</f>
        <v>0</v>
      </c>
      <c r="D27" s="563">
        <f>('t1'!K27+'t1'!L27)-SUM('t3'!C27:F27,'t3'!I27:J27)+SUM('t3'!K27:N27)</f>
        <v>0</v>
      </c>
      <c r="E27" s="564">
        <f>'t12'!C27/12</f>
        <v>0</v>
      </c>
      <c r="F27" s="564" t="str">
        <f>IF($D27&gt;0,(('t11'!C29+'t11'!D29)/$D27)," ")</f>
        <v xml:space="preserve"> </v>
      </c>
      <c r="G27" s="564" t="str">
        <f>IF($D27&gt;0,(SUM('t11'!E29:P29)/$D27)," ")</f>
        <v xml:space="preserve"> </v>
      </c>
      <c r="H27" s="564" t="str">
        <f>IF($D27&gt;0,(SUM('t11'!Q29:T29)/$D27)," ")</f>
        <v xml:space="preserve"> </v>
      </c>
      <c r="I27" s="530" t="str">
        <f>IF($E27=0," ",('t12'!D27)/$E27)</f>
        <v xml:space="preserve"> </v>
      </c>
      <c r="J27" s="530" t="str">
        <f>IF($E27=0," ",'t12'!E27/$E27)</f>
        <v xml:space="preserve"> </v>
      </c>
      <c r="K27" s="530" t="str">
        <f>IF($E27=0," ",'t12'!F27/$E27)</f>
        <v xml:space="preserve"> </v>
      </c>
      <c r="L27" s="530" t="str">
        <f>IF($E27=0," ",'t12'!H27/$E27)</f>
        <v xml:space="preserve"> </v>
      </c>
      <c r="M27" s="531">
        <f t="shared" si="0"/>
        <v>0</v>
      </c>
      <c r="N27" s="565" t="str">
        <f>IF($E27=0," ",'t12'!I27/$E27)</f>
        <v xml:space="preserve"> </v>
      </c>
      <c r="O27" s="565" t="str">
        <f>IF($E27=0," ",'t12'!J27/$E27)</f>
        <v xml:space="preserve"> </v>
      </c>
      <c r="P27" s="530" t="str">
        <f>IF($E27=0," ",'t13'!AG27/$E27)</f>
        <v xml:space="preserve"> </v>
      </c>
      <c r="Q27" s="530" t="str">
        <f>IF($E27=0," ",SUM('t13'!C27:N27)/$E27)</f>
        <v xml:space="preserve"> </v>
      </c>
      <c r="R27" s="530" t="str">
        <f>IF($E27=0," ",(SUM('t13'!T27:AD27)+'t13'!AF27)/$E27)</f>
        <v xml:space="preserve"> </v>
      </c>
      <c r="S27" s="531">
        <f t="shared" si="1"/>
        <v>0</v>
      </c>
      <c r="T27" s="565" t="str">
        <f>IF($E27=0," ",'t13'!AE27/$E27)</f>
        <v xml:space="preserve"> </v>
      </c>
      <c r="V27"/>
      <c r="W27"/>
      <c r="X27"/>
      <c r="Y27"/>
    </row>
    <row r="28" spans="1:25" s="98" customFormat="1" x14ac:dyDescent="0.2">
      <c r="A28" s="562" t="str">
        <f>'t1'!A28</f>
        <v>ODONTOIATRI CON ALTRI INCAR. PROF.LI (RAPP. ESCLUSIVO)</v>
      </c>
      <c r="B28" s="304" t="str">
        <f>'t1'!B28</f>
        <v>SD0A48</v>
      </c>
      <c r="C28" s="563">
        <f>'t1'!K28+'t1'!L28</f>
        <v>0</v>
      </c>
      <c r="D28" s="563">
        <f>('t1'!K28+'t1'!L28)-SUM('t3'!C28:F28,'t3'!I28:J28)+SUM('t3'!K28:N28)</f>
        <v>0</v>
      </c>
      <c r="E28" s="564">
        <f>'t12'!C28/12</f>
        <v>0</v>
      </c>
      <c r="F28" s="564" t="str">
        <f>IF($D28&gt;0,(('t11'!C30+'t11'!D30)/$D28)," ")</f>
        <v xml:space="preserve"> </v>
      </c>
      <c r="G28" s="564" t="str">
        <f>IF($D28&gt;0,(SUM('t11'!E30:P30)/$D28)," ")</f>
        <v xml:space="preserve"> </v>
      </c>
      <c r="H28" s="564" t="str">
        <f>IF($D28&gt;0,(SUM('t11'!Q30:T30)/$D28)," ")</f>
        <v xml:space="preserve"> </v>
      </c>
      <c r="I28" s="530" t="str">
        <f>IF($E28=0," ",('t12'!D28)/$E28)</f>
        <v xml:space="preserve"> </v>
      </c>
      <c r="J28" s="530" t="str">
        <f>IF($E28=0," ",'t12'!E28/$E28)</f>
        <v xml:space="preserve"> </v>
      </c>
      <c r="K28" s="530" t="str">
        <f>IF($E28=0," ",'t12'!F28/$E28)</f>
        <v xml:space="preserve"> </v>
      </c>
      <c r="L28" s="530" t="str">
        <f>IF($E28=0," ",'t12'!H28/$E28)</f>
        <v xml:space="preserve"> </v>
      </c>
      <c r="M28" s="531">
        <f t="shared" si="0"/>
        <v>0</v>
      </c>
      <c r="N28" s="565" t="str">
        <f>IF($E28=0," ",'t12'!I28/$E28)</f>
        <v xml:space="preserve"> </v>
      </c>
      <c r="O28" s="565" t="str">
        <f>IF($E28=0," ",'t12'!J28/$E28)</f>
        <v xml:space="preserve"> </v>
      </c>
      <c r="P28" s="530" t="str">
        <f>IF($E28=0," ",'t13'!AG28/$E28)</f>
        <v xml:space="preserve"> </v>
      </c>
      <c r="Q28" s="530" t="str">
        <f>IF($E28=0," ",SUM('t13'!C28:N28)/$E28)</f>
        <v xml:space="preserve"> </v>
      </c>
      <c r="R28" s="530" t="str">
        <f>IF($E28=0," ",(SUM('t13'!T28:AD28)+'t13'!AF28)/$E28)</f>
        <v xml:space="preserve"> </v>
      </c>
      <c r="S28" s="531">
        <f t="shared" si="1"/>
        <v>0</v>
      </c>
      <c r="T28" s="565" t="str">
        <f>IF($E28=0," ",'t13'!AE28/$E28)</f>
        <v xml:space="preserve"> </v>
      </c>
      <c r="V28"/>
      <c r="W28"/>
      <c r="X28"/>
      <c r="Y28"/>
    </row>
    <row r="29" spans="1:25" s="98" customFormat="1" x14ac:dyDescent="0.2">
      <c r="A29" s="562" t="str">
        <f>'t1'!A29</f>
        <v>ODONTOIATRI CON ALTRI INCAR. PROF.LI (RAPP. NON ESCL.)</v>
      </c>
      <c r="B29" s="304" t="str">
        <f>'t1'!B29</f>
        <v>SD0047</v>
      </c>
      <c r="C29" s="563">
        <f>'t1'!K29+'t1'!L29</f>
        <v>0</v>
      </c>
      <c r="D29" s="563">
        <f>('t1'!K29+'t1'!L29)-SUM('t3'!C29:F29,'t3'!I29:J29)+SUM('t3'!K29:N29)</f>
        <v>0</v>
      </c>
      <c r="E29" s="564">
        <f>'t12'!C29/12</f>
        <v>0</v>
      </c>
      <c r="F29" s="564" t="str">
        <f>IF($D29&gt;0,(('t11'!C31+'t11'!D31)/$D29)," ")</f>
        <v xml:space="preserve"> </v>
      </c>
      <c r="G29" s="564" t="str">
        <f>IF($D29&gt;0,(SUM('t11'!E31:P31)/$D29)," ")</f>
        <v xml:space="preserve"> </v>
      </c>
      <c r="H29" s="564" t="str">
        <f>IF($D29&gt;0,(SUM('t11'!Q31:T31)/$D29)," ")</f>
        <v xml:space="preserve"> </v>
      </c>
      <c r="I29" s="530" t="str">
        <f>IF($E29=0," ",('t12'!D29)/$E29)</f>
        <v xml:space="preserve"> </v>
      </c>
      <c r="J29" s="530" t="str">
        <f>IF($E29=0," ",'t12'!E29/$E29)</f>
        <v xml:space="preserve"> </v>
      </c>
      <c r="K29" s="530" t="str">
        <f>IF($E29=0," ",'t12'!F29/$E29)</f>
        <v xml:space="preserve"> </v>
      </c>
      <c r="L29" s="530" t="str">
        <f>IF($E29=0," ",'t12'!H29/$E29)</f>
        <v xml:space="preserve"> </v>
      </c>
      <c r="M29" s="531">
        <f t="shared" si="0"/>
        <v>0</v>
      </c>
      <c r="N29" s="565" t="str">
        <f>IF($E29=0," ",'t12'!I29/$E29)</f>
        <v xml:space="preserve"> </v>
      </c>
      <c r="O29" s="565" t="str">
        <f>IF($E29=0," ",'t12'!J29/$E29)</f>
        <v xml:space="preserve"> </v>
      </c>
      <c r="P29" s="530" t="str">
        <f>IF($E29=0," ",'t13'!AG29/$E29)</f>
        <v xml:space="preserve"> </v>
      </c>
      <c r="Q29" s="530" t="str">
        <f>IF($E29=0," ",SUM('t13'!C29:N29)/$E29)</f>
        <v xml:space="preserve"> </v>
      </c>
      <c r="R29" s="530" t="str">
        <f>IF($E29=0," ",(SUM('t13'!T29:AD29)+'t13'!AF29)/$E29)</f>
        <v xml:space="preserve"> </v>
      </c>
      <c r="S29" s="531">
        <f t="shared" si="1"/>
        <v>0</v>
      </c>
      <c r="T29" s="565" t="str">
        <f>IF($E29=0," ",'t13'!AE29/$E29)</f>
        <v xml:space="preserve"> </v>
      </c>
      <c r="V29"/>
      <c r="W29"/>
      <c r="X29"/>
      <c r="Y29"/>
    </row>
    <row r="30" spans="1:25" s="98" customFormat="1" x14ac:dyDescent="0.2">
      <c r="A30" s="562" t="str">
        <f>'t1'!A30</f>
        <v>ODONTOIATRI A T. DETERMINATO (ART. 15-SEPTIES D.LGS. 502/92)</v>
      </c>
      <c r="B30" s="304" t="str">
        <f>'t1'!B30</f>
        <v>SD0599</v>
      </c>
      <c r="C30" s="563">
        <f>'t1'!K30+'t1'!L30</f>
        <v>0</v>
      </c>
      <c r="D30" s="563">
        <f>('t1'!K30+'t1'!L30)-SUM('t3'!C30:F30,'t3'!I30:J30)+SUM('t3'!K30:N30)</f>
        <v>0</v>
      </c>
      <c r="E30" s="564">
        <f>'t12'!C30/12</f>
        <v>0</v>
      </c>
      <c r="F30" s="564" t="str">
        <f>IF($D30&gt;0,(('t11'!C32+'t11'!D32)/$D30)," ")</f>
        <v xml:space="preserve"> </v>
      </c>
      <c r="G30" s="564" t="str">
        <f>IF($D30&gt;0,(SUM('t11'!E32:P32)/$D30)," ")</f>
        <v xml:space="preserve"> </v>
      </c>
      <c r="H30" s="564" t="str">
        <f>IF($D30&gt;0,(SUM('t11'!Q32:T32)/$D30)," ")</f>
        <v xml:space="preserve"> </v>
      </c>
      <c r="I30" s="530" t="str">
        <f>IF($E30=0," ",('t12'!D30)/$E30)</f>
        <v xml:space="preserve"> </v>
      </c>
      <c r="J30" s="530" t="str">
        <f>IF($E30=0," ",'t12'!E30/$E30)</f>
        <v xml:space="preserve"> </v>
      </c>
      <c r="K30" s="530" t="str">
        <f>IF($E30=0," ",'t12'!F30/$E30)</f>
        <v xml:space="preserve"> </v>
      </c>
      <c r="L30" s="530" t="str">
        <f>IF($E30=0," ",'t12'!H30/$E30)</f>
        <v xml:space="preserve"> </v>
      </c>
      <c r="M30" s="531">
        <f t="shared" si="0"/>
        <v>0</v>
      </c>
      <c r="N30" s="565" t="str">
        <f>IF($E30=0," ",'t12'!I30/$E30)</f>
        <v xml:space="preserve"> </v>
      </c>
      <c r="O30" s="565" t="str">
        <f>IF($E30=0," ",'t12'!J30/$E30)</f>
        <v xml:space="preserve"> </v>
      </c>
      <c r="P30" s="530" t="str">
        <f>IF($E30=0," ",'t13'!AG30/$E30)</f>
        <v xml:space="preserve"> </v>
      </c>
      <c r="Q30" s="530" t="str">
        <f>IF($E30=0," ",SUM('t13'!C30:N30)/$E30)</f>
        <v xml:space="preserve"> </v>
      </c>
      <c r="R30" s="530" t="str">
        <f>IF($E30=0," ",(SUM('t13'!T30:AD30)+'t13'!AF30)/$E30)</f>
        <v xml:space="preserve"> </v>
      </c>
      <c r="S30" s="531">
        <f t="shared" si="1"/>
        <v>0</v>
      </c>
      <c r="T30" s="565" t="str">
        <f>IF($E30=0," ",'t13'!AE30/$E30)</f>
        <v xml:space="preserve"> </v>
      </c>
      <c r="V30"/>
      <c r="W30"/>
      <c r="X30"/>
      <c r="Y30"/>
    </row>
    <row r="31" spans="1:25" s="98" customFormat="1" x14ac:dyDescent="0.2">
      <c r="A31" s="562" t="str">
        <f>'t1'!A31</f>
        <v>FARMACISTI CON INC. DI STRUTTURA COMPLESSA (RAPP. ESCLUSIVO)</v>
      </c>
      <c r="B31" s="304" t="str">
        <f>'t1'!B31</f>
        <v>SD0E39</v>
      </c>
      <c r="C31" s="563">
        <f>'t1'!K31+'t1'!L31</f>
        <v>0</v>
      </c>
      <c r="D31" s="563">
        <f>('t1'!K31+'t1'!L31)-SUM('t3'!C31:F31,'t3'!I31:J31)+SUM('t3'!K31:N31)</f>
        <v>0</v>
      </c>
      <c r="E31" s="564">
        <f>'t12'!C31/12</f>
        <v>0</v>
      </c>
      <c r="F31" s="564" t="str">
        <f>IF($D31&gt;0,(('t11'!C33+'t11'!D33)/$D31)," ")</f>
        <v xml:space="preserve"> </v>
      </c>
      <c r="G31" s="564" t="str">
        <f>IF($D31&gt;0,(SUM('t11'!E33:P33)/$D31)," ")</f>
        <v xml:space="preserve"> </v>
      </c>
      <c r="H31" s="564" t="str">
        <f>IF($D31&gt;0,(SUM('t11'!Q33:T33)/$D31)," ")</f>
        <v xml:space="preserve"> </v>
      </c>
      <c r="I31" s="530" t="str">
        <f>IF($E31=0," ",('t12'!D31)/$E31)</f>
        <v xml:space="preserve"> </v>
      </c>
      <c r="J31" s="530" t="str">
        <f>IF($E31=0," ",'t12'!E31/$E31)</f>
        <v xml:space="preserve"> </v>
      </c>
      <c r="K31" s="530" t="str">
        <f>IF($E31=0," ",'t12'!F31/$E31)</f>
        <v xml:space="preserve"> </v>
      </c>
      <c r="L31" s="530" t="str">
        <f>IF($E31=0," ",'t12'!H31/$E31)</f>
        <v xml:space="preserve"> </v>
      </c>
      <c r="M31" s="531">
        <f t="shared" si="0"/>
        <v>0</v>
      </c>
      <c r="N31" s="565" t="str">
        <f>IF($E31=0," ",'t12'!I31/$E31)</f>
        <v xml:space="preserve"> </v>
      </c>
      <c r="O31" s="565" t="str">
        <f>IF($E31=0," ",'t12'!J31/$E31)</f>
        <v xml:space="preserve"> </v>
      </c>
      <c r="P31" s="530" t="str">
        <f>IF($E31=0," ",'t13'!AG31/$E31)</f>
        <v xml:space="preserve"> </v>
      </c>
      <c r="Q31" s="530" t="str">
        <f>IF($E31=0," ",SUM('t13'!C31:N31)/$E31)</f>
        <v xml:space="preserve"> </v>
      </c>
      <c r="R31" s="530" t="str">
        <f>IF($E31=0," ",(SUM('t13'!T31:AD31)+'t13'!AF31)/$E31)</f>
        <v xml:space="preserve"> </v>
      </c>
      <c r="S31" s="531">
        <f t="shared" si="1"/>
        <v>0</v>
      </c>
      <c r="T31" s="565" t="str">
        <f>IF($E31=0," ",'t13'!AE31/$E31)</f>
        <v xml:space="preserve"> </v>
      </c>
      <c r="V31"/>
      <c r="W31"/>
      <c r="X31"/>
      <c r="Y31"/>
    </row>
    <row r="32" spans="1:25" s="98" customFormat="1" x14ac:dyDescent="0.2">
      <c r="A32" s="562" t="str">
        <f>'t1'!A32</f>
        <v>FARMACISTI CON INC. DI STRUTTURA COMPLESSA (RAPP. NON ESCL.)</v>
      </c>
      <c r="B32" s="304" t="str">
        <f>'t1'!B32</f>
        <v>SD0N39</v>
      </c>
      <c r="C32" s="563">
        <f>'t1'!K32+'t1'!L32</f>
        <v>0</v>
      </c>
      <c r="D32" s="563">
        <f>('t1'!K32+'t1'!L32)-SUM('t3'!C32:F32,'t3'!I32:J32)+SUM('t3'!K32:N32)</f>
        <v>0</v>
      </c>
      <c r="E32" s="564">
        <f>'t12'!C32/12</f>
        <v>0</v>
      </c>
      <c r="F32" s="564" t="str">
        <f>IF($D32&gt;0,(('t11'!C34+'t11'!D34)/$D32)," ")</f>
        <v xml:space="preserve"> </v>
      </c>
      <c r="G32" s="564" t="str">
        <f>IF($D32&gt;0,(SUM('t11'!E34:P34)/$D32)," ")</f>
        <v xml:space="preserve"> </v>
      </c>
      <c r="H32" s="564" t="str">
        <f>IF($D32&gt;0,(SUM('t11'!Q34:T34)/$D32)," ")</f>
        <v xml:space="preserve"> </v>
      </c>
      <c r="I32" s="530" t="str">
        <f>IF($E32=0," ",('t12'!D32)/$E32)</f>
        <v xml:space="preserve"> </v>
      </c>
      <c r="J32" s="530" t="str">
        <f>IF($E32=0," ",'t12'!E32/$E32)</f>
        <v xml:space="preserve"> </v>
      </c>
      <c r="K32" s="530" t="str">
        <f>IF($E32=0," ",'t12'!F32/$E32)</f>
        <v xml:space="preserve"> </v>
      </c>
      <c r="L32" s="530" t="str">
        <f>IF($E32=0," ",'t12'!H32/$E32)</f>
        <v xml:space="preserve"> </v>
      </c>
      <c r="M32" s="531">
        <f t="shared" si="0"/>
        <v>0</v>
      </c>
      <c r="N32" s="565" t="str">
        <f>IF($E32=0," ",'t12'!I32/$E32)</f>
        <v xml:space="preserve"> </v>
      </c>
      <c r="O32" s="565" t="str">
        <f>IF($E32=0," ",'t12'!J32/$E32)</f>
        <v xml:space="preserve"> </v>
      </c>
      <c r="P32" s="530" t="str">
        <f>IF($E32=0," ",'t13'!AG32/$E32)</f>
        <v xml:space="preserve"> </v>
      </c>
      <c r="Q32" s="530" t="str">
        <f>IF($E32=0," ",SUM('t13'!C32:N32)/$E32)</f>
        <v xml:space="preserve"> </v>
      </c>
      <c r="R32" s="530" t="str">
        <f>IF($E32=0," ",(SUM('t13'!T32:AD32)+'t13'!AF32)/$E32)</f>
        <v xml:space="preserve"> </v>
      </c>
      <c r="S32" s="531">
        <f t="shared" si="1"/>
        <v>0</v>
      </c>
      <c r="T32" s="565" t="str">
        <f>IF($E32=0," ",'t13'!AE32/$E32)</f>
        <v xml:space="preserve"> </v>
      </c>
      <c r="V32"/>
      <c r="W32"/>
      <c r="X32"/>
      <c r="Y32"/>
    </row>
    <row r="33" spans="1:25" s="98" customFormat="1" x14ac:dyDescent="0.2">
      <c r="A33" s="562" t="str">
        <f>'t1'!A33</f>
        <v>FARMACISTI CON INC. DI STRUTTURA SEMPLICE (RAPP. ESCLUSIVO)</v>
      </c>
      <c r="B33" s="304" t="str">
        <f>'t1'!B33</f>
        <v>SD0E38</v>
      </c>
      <c r="C33" s="563">
        <f>'t1'!K33+'t1'!L33</f>
        <v>0</v>
      </c>
      <c r="D33" s="563">
        <f>('t1'!K33+'t1'!L33)-SUM('t3'!C33:F33,'t3'!I33:J33)+SUM('t3'!K33:N33)</f>
        <v>0</v>
      </c>
      <c r="E33" s="564">
        <f>'t12'!C33/12</f>
        <v>0</v>
      </c>
      <c r="F33" s="564" t="str">
        <f>IF($D33&gt;0,(('t11'!C35+'t11'!D35)/$D33)," ")</f>
        <v xml:space="preserve"> </v>
      </c>
      <c r="G33" s="564" t="str">
        <f>IF($D33&gt;0,(SUM('t11'!E35:P35)/$D33)," ")</f>
        <v xml:space="preserve"> </v>
      </c>
      <c r="H33" s="564" t="str">
        <f>IF($D33&gt;0,(SUM('t11'!Q35:T35)/$D33)," ")</f>
        <v xml:space="preserve"> </v>
      </c>
      <c r="I33" s="530" t="str">
        <f>IF($E33=0," ",('t12'!D33)/$E33)</f>
        <v xml:space="preserve"> </v>
      </c>
      <c r="J33" s="530" t="str">
        <f>IF($E33=0," ",'t12'!E33/$E33)</f>
        <v xml:space="preserve"> </v>
      </c>
      <c r="K33" s="530" t="str">
        <f>IF($E33=0," ",'t12'!F33/$E33)</f>
        <v xml:space="preserve"> </v>
      </c>
      <c r="L33" s="530" t="str">
        <f>IF($E33=0," ",'t12'!H33/$E33)</f>
        <v xml:space="preserve"> </v>
      </c>
      <c r="M33" s="531">
        <f t="shared" si="0"/>
        <v>0</v>
      </c>
      <c r="N33" s="565" t="str">
        <f>IF($E33=0," ",'t12'!I33/$E33)</f>
        <v xml:space="preserve"> </v>
      </c>
      <c r="O33" s="565" t="str">
        <f>IF($E33=0," ",'t12'!J33/$E33)</f>
        <v xml:space="preserve"> </v>
      </c>
      <c r="P33" s="530" t="str">
        <f>IF($E33=0," ",'t13'!AG33/$E33)</f>
        <v xml:space="preserve"> </v>
      </c>
      <c r="Q33" s="530" t="str">
        <f>IF($E33=0," ",SUM('t13'!C33:N33)/$E33)</f>
        <v xml:space="preserve"> </v>
      </c>
      <c r="R33" s="530" t="str">
        <f>IF($E33=0," ",(SUM('t13'!T33:AD33)+'t13'!AF33)/$E33)</f>
        <v xml:space="preserve"> </v>
      </c>
      <c r="S33" s="531">
        <f t="shared" si="1"/>
        <v>0</v>
      </c>
      <c r="T33" s="565" t="str">
        <f>IF($E33=0," ",'t13'!AE33/$E33)</f>
        <v xml:space="preserve"> </v>
      </c>
      <c r="V33"/>
      <c r="W33"/>
      <c r="X33"/>
      <c r="Y33"/>
    </row>
    <row r="34" spans="1:25" s="98" customFormat="1" x14ac:dyDescent="0.2">
      <c r="A34" s="562" t="str">
        <f>'t1'!A34</f>
        <v>FARMACISTI CON INC. DI STRUTTURA SEMPLICE (RAPP. NON ESCL.)</v>
      </c>
      <c r="B34" s="304" t="str">
        <f>'t1'!B34</f>
        <v>SD0N38</v>
      </c>
      <c r="C34" s="563">
        <f>'t1'!K34+'t1'!L34</f>
        <v>0</v>
      </c>
      <c r="D34" s="563">
        <f>('t1'!K34+'t1'!L34)-SUM('t3'!C34:F34,'t3'!I34:J34)+SUM('t3'!K34:N34)</f>
        <v>0</v>
      </c>
      <c r="E34" s="564">
        <f>'t12'!C34/12</f>
        <v>0</v>
      </c>
      <c r="F34" s="564" t="str">
        <f>IF($D34&gt;0,(('t11'!C36+'t11'!D36)/$D34)," ")</f>
        <v xml:space="preserve"> </v>
      </c>
      <c r="G34" s="564" t="str">
        <f>IF($D34&gt;0,(SUM('t11'!E36:P36)/$D34)," ")</f>
        <v xml:space="preserve"> </v>
      </c>
      <c r="H34" s="564" t="str">
        <f>IF($D34&gt;0,(SUM('t11'!Q36:T36)/$D34)," ")</f>
        <v xml:space="preserve"> </v>
      </c>
      <c r="I34" s="530" t="str">
        <f>IF($E34=0," ",('t12'!D34)/$E34)</f>
        <v xml:space="preserve"> </v>
      </c>
      <c r="J34" s="530" t="str">
        <f>IF($E34=0," ",'t12'!E34/$E34)</f>
        <v xml:space="preserve"> </v>
      </c>
      <c r="K34" s="530" t="str">
        <f>IF($E34=0," ",'t12'!F34/$E34)</f>
        <v xml:space="preserve"> </v>
      </c>
      <c r="L34" s="530" t="str">
        <f>IF($E34=0," ",'t12'!H34/$E34)</f>
        <v xml:space="preserve"> </v>
      </c>
      <c r="M34" s="531">
        <f t="shared" si="0"/>
        <v>0</v>
      </c>
      <c r="N34" s="565" t="str">
        <f>IF($E34=0," ",'t12'!I34/$E34)</f>
        <v xml:space="preserve"> </v>
      </c>
      <c r="O34" s="565" t="str">
        <f>IF($E34=0," ",'t12'!J34/$E34)</f>
        <v xml:space="preserve"> </v>
      </c>
      <c r="P34" s="530" t="str">
        <f>IF($E34=0," ",'t13'!AG34/$E34)</f>
        <v xml:space="preserve"> </v>
      </c>
      <c r="Q34" s="530" t="str">
        <f>IF($E34=0," ",SUM('t13'!C34:N34)/$E34)</f>
        <v xml:space="preserve"> </v>
      </c>
      <c r="R34" s="530" t="str">
        <f>IF($E34=0," ",(SUM('t13'!T34:AD34)+'t13'!AF34)/$E34)</f>
        <v xml:space="preserve"> </v>
      </c>
      <c r="S34" s="531">
        <f t="shared" si="1"/>
        <v>0</v>
      </c>
      <c r="T34" s="565" t="str">
        <f>IF($E34=0," ",'t13'!AE34/$E34)</f>
        <v xml:space="preserve"> </v>
      </c>
      <c r="V34"/>
      <c r="W34"/>
      <c r="X34"/>
      <c r="Y34"/>
    </row>
    <row r="35" spans="1:25" s="98" customFormat="1" x14ac:dyDescent="0.2">
      <c r="A35" s="562" t="str">
        <f>'t1'!A35</f>
        <v>FARMACISTI CON ALTRI INCAR. PROF.LI (RAPP. ESCLUSIVO)</v>
      </c>
      <c r="B35" s="304" t="str">
        <f>'t1'!B35</f>
        <v>SD0A38</v>
      </c>
      <c r="C35" s="563">
        <f>'t1'!K35+'t1'!L35</f>
        <v>0</v>
      </c>
      <c r="D35" s="563">
        <f>('t1'!K35+'t1'!L35)-SUM('t3'!C35:F35,'t3'!I35:J35)+SUM('t3'!K35:N35)</f>
        <v>0</v>
      </c>
      <c r="E35" s="564">
        <f>'t12'!C35/12</f>
        <v>0</v>
      </c>
      <c r="F35" s="564" t="str">
        <f>IF($D35&gt;0,(('t11'!C37+'t11'!D37)/$D35)," ")</f>
        <v xml:space="preserve"> </v>
      </c>
      <c r="G35" s="564" t="str">
        <f>IF($D35&gt;0,(SUM('t11'!E37:P37)/$D35)," ")</f>
        <v xml:space="preserve"> </v>
      </c>
      <c r="H35" s="564" t="str">
        <f>IF($D35&gt;0,(SUM('t11'!Q37:T37)/$D35)," ")</f>
        <v xml:space="preserve"> </v>
      </c>
      <c r="I35" s="530" t="str">
        <f>IF($E35=0," ",('t12'!D35)/$E35)</f>
        <v xml:space="preserve"> </v>
      </c>
      <c r="J35" s="530" t="str">
        <f>IF($E35=0," ",'t12'!E35/$E35)</f>
        <v xml:space="preserve"> </v>
      </c>
      <c r="K35" s="530" t="str">
        <f>IF($E35=0," ",'t12'!F35/$E35)</f>
        <v xml:space="preserve"> </v>
      </c>
      <c r="L35" s="530" t="str">
        <f>IF($E35=0," ",'t12'!H35/$E35)</f>
        <v xml:space="preserve"> </v>
      </c>
      <c r="M35" s="531">
        <f t="shared" si="0"/>
        <v>0</v>
      </c>
      <c r="N35" s="565" t="str">
        <f>IF($E35=0," ",'t12'!I35/$E35)</f>
        <v xml:space="preserve"> </v>
      </c>
      <c r="O35" s="565" t="str">
        <f>IF($E35=0," ",'t12'!J35/$E35)</f>
        <v xml:space="preserve"> </v>
      </c>
      <c r="P35" s="530" t="str">
        <f>IF($E35=0," ",'t13'!AG35/$E35)</f>
        <v xml:space="preserve"> </v>
      </c>
      <c r="Q35" s="530" t="str">
        <f>IF($E35=0," ",SUM('t13'!C35:N35)/$E35)</f>
        <v xml:space="preserve"> </v>
      </c>
      <c r="R35" s="530" t="str">
        <f>IF($E35=0," ",(SUM('t13'!T35:AD35)+'t13'!AF35)/$E35)</f>
        <v xml:space="preserve"> </v>
      </c>
      <c r="S35" s="531">
        <f t="shared" si="1"/>
        <v>0</v>
      </c>
      <c r="T35" s="565" t="str">
        <f>IF($E35=0," ",'t13'!AE35/$E35)</f>
        <v xml:space="preserve"> </v>
      </c>
      <c r="V35"/>
      <c r="W35"/>
      <c r="X35"/>
      <c r="Y35"/>
    </row>
    <row r="36" spans="1:25" s="98" customFormat="1" x14ac:dyDescent="0.2">
      <c r="A36" s="562" t="str">
        <f>'t1'!A36</f>
        <v>FARMACISTI CON ALTRI INCAR. PROF.LI (RAPP. NON ESCL.)</v>
      </c>
      <c r="B36" s="304" t="str">
        <f>'t1'!B36</f>
        <v>SD0037</v>
      </c>
      <c r="C36" s="563">
        <f>'t1'!K36+'t1'!L36</f>
        <v>0</v>
      </c>
      <c r="D36" s="563">
        <f>('t1'!K36+'t1'!L36)-SUM('t3'!C36:F36,'t3'!I36:J36)+SUM('t3'!K36:N36)</f>
        <v>0</v>
      </c>
      <c r="E36" s="564">
        <f>'t12'!C36/12</f>
        <v>0</v>
      </c>
      <c r="F36" s="564" t="str">
        <f>IF($D36&gt;0,(('t11'!C38+'t11'!D38)/$D36)," ")</f>
        <v xml:space="preserve"> </v>
      </c>
      <c r="G36" s="564" t="str">
        <f>IF($D36&gt;0,(SUM('t11'!E38:P38)/$D36)," ")</f>
        <v xml:space="preserve"> </v>
      </c>
      <c r="H36" s="564" t="str">
        <f>IF($D36&gt;0,(SUM('t11'!Q38:T38)/$D36)," ")</f>
        <v xml:space="preserve"> </v>
      </c>
      <c r="I36" s="530" t="str">
        <f>IF($E36=0," ",('t12'!D36)/$E36)</f>
        <v xml:space="preserve"> </v>
      </c>
      <c r="J36" s="530" t="str">
        <f>IF($E36=0," ",'t12'!E36/$E36)</f>
        <v xml:space="preserve"> </v>
      </c>
      <c r="K36" s="530" t="str">
        <f>IF($E36=0," ",'t12'!F36/$E36)</f>
        <v xml:space="preserve"> </v>
      </c>
      <c r="L36" s="530" t="str">
        <f>IF($E36=0," ",'t12'!H36/$E36)</f>
        <v xml:space="preserve"> </v>
      </c>
      <c r="M36" s="531">
        <f t="shared" si="0"/>
        <v>0</v>
      </c>
      <c r="N36" s="565" t="str">
        <f>IF($E36=0," ",'t12'!I36/$E36)</f>
        <v xml:space="preserve"> </v>
      </c>
      <c r="O36" s="565" t="str">
        <f>IF($E36=0," ",'t12'!J36/$E36)</f>
        <v xml:space="preserve"> </v>
      </c>
      <c r="P36" s="530" t="str">
        <f>IF($E36=0," ",'t13'!AG36/$E36)</f>
        <v xml:space="preserve"> </v>
      </c>
      <c r="Q36" s="530" t="str">
        <f>IF($E36=0," ",SUM('t13'!C36:N36)/$E36)</f>
        <v xml:space="preserve"> </v>
      </c>
      <c r="R36" s="530" t="str">
        <f>IF($E36=0," ",(SUM('t13'!T36:AD36)+'t13'!AF36)/$E36)</f>
        <v xml:space="preserve"> </v>
      </c>
      <c r="S36" s="531">
        <f t="shared" si="1"/>
        <v>0</v>
      </c>
      <c r="T36" s="565" t="str">
        <f>IF($E36=0," ",'t13'!AE36/$E36)</f>
        <v xml:space="preserve"> </v>
      </c>
      <c r="V36"/>
      <c r="W36"/>
      <c r="X36"/>
      <c r="Y36"/>
    </row>
    <row r="37" spans="1:25" s="98" customFormat="1" x14ac:dyDescent="0.2">
      <c r="A37" s="562" t="str">
        <f>'t1'!A37</f>
        <v>FARMACISTI A T. DETERMINATO (ART. 15-SEPTIES D.LGS. 502/92)</v>
      </c>
      <c r="B37" s="304" t="str">
        <f>'t1'!B37</f>
        <v>SD0600</v>
      </c>
      <c r="C37" s="563">
        <f>'t1'!K37+'t1'!L37</f>
        <v>0</v>
      </c>
      <c r="D37" s="563">
        <f>('t1'!K37+'t1'!L37)-SUM('t3'!C37:F37,'t3'!I37:J37)+SUM('t3'!K37:N37)</f>
        <v>0</v>
      </c>
      <c r="E37" s="564">
        <f>'t12'!C37/12</f>
        <v>0</v>
      </c>
      <c r="F37" s="564" t="str">
        <f>IF($D37&gt;0,(('t11'!C39+'t11'!D39)/$D37)," ")</f>
        <v xml:space="preserve"> </v>
      </c>
      <c r="G37" s="564" t="str">
        <f>IF($D37&gt;0,(SUM('t11'!E39:P39)/$D37)," ")</f>
        <v xml:space="preserve"> </v>
      </c>
      <c r="H37" s="564" t="str">
        <f>IF($D37&gt;0,(SUM('t11'!Q39:T39)/$D37)," ")</f>
        <v xml:space="preserve"> </v>
      </c>
      <c r="I37" s="530" t="str">
        <f>IF($E37=0," ",('t12'!D37)/$E37)</f>
        <v xml:space="preserve"> </v>
      </c>
      <c r="J37" s="530" t="str">
        <f>IF($E37=0," ",'t12'!E37/$E37)</f>
        <v xml:space="preserve"> </v>
      </c>
      <c r="K37" s="530" t="str">
        <f>IF($E37=0," ",'t12'!F37/$E37)</f>
        <v xml:space="preserve"> </v>
      </c>
      <c r="L37" s="530" t="str">
        <f>IF($E37=0," ",'t12'!H37/$E37)</f>
        <v xml:space="preserve"> </v>
      </c>
      <c r="M37" s="531">
        <f t="shared" si="0"/>
        <v>0</v>
      </c>
      <c r="N37" s="565" t="str">
        <f>IF($E37=0," ",'t12'!I37/$E37)</f>
        <v xml:space="preserve"> </v>
      </c>
      <c r="O37" s="565" t="str">
        <f>IF($E37=0," ",'t12'!J37/$E37)</f>
        <v xml:space="preserve"> </v>
      </c>
      <c r="P37" s="530" t="str">
        <f>IF($E37=0," ",'t13'!AG37/$E37)</f>
        <v xml:space="preserve"> </v>
      </c>
      <c r="Q37" s="530" t="str">
        <f>IF($E37=0," ",SUM('t13'!C37:N37)/$E37)</f>
        <v xml:space="preserve"> </v>
      </c>
      <c r="R37" s="530" t="str">
        <f>IF($E37=0," ",(SUM('t13'!T37:AD37)+'t13'!AF37)/$E37)</f>
        <v xml:space="preserve"> </v>
      </c>
      <c r="S37" s="531">
        <f t="shared" si="1"/>
        <v>0</v>
      </c>
      <c r="T37" s="565" t="str">
        <f>IF($E37=0," ",'t13'!AE37/$E37)</f>
        <v xml:space="preserve"> </v>
      </c>
      <c r="V37"/>
      <c r="W37"/>
      <c r="X37"/>
      <c r="Y37"/>
    </row>
    <row r="38" spans="1:25" s="98" customFormat="1" x14ac:dyDescent="0.2">
      <c r="A38" s="562" t="str">
        <f>'t1'!A38</f>
        <v>BIOLOGI CON INC. DI STRUTTURA COMPLESSA (RAPP. ESCLUSIVO)</v>
      </c>
      <c r="B38" s="304" t="str">
        <f>'t1'!B38</f>
        <v>SD0E13</v>
      </c>
      <c r="C38" s="563">
        <f>'t1'!K38+'t1'!L38</f>
        <v>0</v>
      </c>
      <c r="D38" s="563">
        <f>('t1'!K38+'t1'!L38)-SUM('t3'!C38:F38,'t3'!I38:J38)+SUM('t3'!K38:N38)</f>
        <v>0</v>
      </c>
      <c r="E38" s="564">
        <f>'t12'!C38/12</f>
        <v>0</v>
      </c>
      <c r="F38" s="564" t="str">
        <f>IF($D38&gt;0,(('t11'!C40+'t11'!D40)/$D38)," ")</f>
        <v xml:space="preserve"> </v>
      </c>
      <c r="G38" s="564" t="str">
        <f>IF($D38&gt;0,(SUM('t11'!E40:P40)/$D38)," ")</f>
        <v xml:space="preserve"> </v>
      </c>
      <c r="H38" s="564" t="str">
        <f>IF($D38&gt;0,(SUM('t11'!Q40:T40)/$D38)," ")</f>
        <v xml:space="preserve"> </v>
      </c>
      <c r="I38" s="530" t="str">
        <f>IF($E38=0," ",('t12'!D38)/$E38)</f>
        <v xml:space="preserve"> </v>
      </c>
      <c r="J38" s="530" t="str">
        <f>IF($E38=0," ",'t12'!E38/$E38)</f>
        <v xml:space="preserve"> </v>
      </c>
      <c r="K38" s="530" t="str">
        <f>IF($E38=0," ",'t12'!F38/$E38)</f>
        <v xml:space="preserve"> </v>
      </c>
      <c r="L38" s="530" t="str">
        <f>IF($E38=0," ",'t12'!H38/$E38)</f>
        <v xml:space="preserve"> </v>
      </c>
      <c r="M38" s="531">
        <f t="shared" si="0"/>
        <v>0</v>
      </c>
      <c r="N38" s="565" t="str">
        <f>IF($E38=0," ",'t12'!I38/$E38)</f>
        <v xml:space="preserve"> </v>
      </c>
      <c r="O38" s="565" t="str">
        <f>IF($E38=0," ",'t12'!J38/$E38)</f>
        <v xml:space="preserve"> </v>
      </c>
      <c r="P38" s="530" t="str">
        <f>IF($E38=0," ",'t13'!AG38/$E38)</f>
        <v xml:space="preserve"> </v>
      </c>
      <c r="Q38" s="530" t="str">
        <f>IF($E38=0," ",SUM('t13'!C38:N38)/$E38)</f>
        <v xml:space="preserve"> </v>
      </c>
      <c r="R38" s="530" t="str">
        <f>IF($E38=0," ",(SUM('t13'!T38:AD38)+'t13'!AF38)/$E38)</f>
        <v xml:space="preserve"> </v>
      </c>
      <c r="S38" s="531">
        <f t="shared" si="1"/>
        <v>0</v>
      </c>
      <c r="T38" s="565" t="str">
        <f>IF($E38=0," ",'t13'!AE38/$E38)</f>
        <v xml:space="preserve"> </v>
      </c>
      <c r="V38"/>
      <c r="W38"/>
      <c r="X38"/>
      <c r="Y38"/>
    </row>
    <row r="39" spans="1:25" s="98" customFormat="1" x14ac:dyDescent="0.2">
      <c r="A39" s="562" t="str">
        <f>'t1'!A39</f>
        <v>BIOLOGI CON INC. DI STRUTTURA COMPLESSA (RAPP. NON ESCL.)</v>
      </c>
      <c r="B39" s="304" t="str">
        <f>'t1'!B39</f>
        <v>SD0N13</v>
      </c>
      <c r="C39" s="563">
        <f>'t1'!K39+'t1'!L39</f>
        <v>0</v>
      </c>
      <c r="D39" s="563">
        <f>('t1'!K39+'t1'!L39)-SUM('t3'!C39:F39,'t3'!I39:J39)+SUM('t3'!K39:N39)</f>
        <v>0</v>
      </c>
      <c r="E39" s="564">
        <f>'t12'!C39/12</f>
        <v>0</v>
      </c>
      <c r="F39" s="564" t="str">
        <f>IF($D39&gt;0,(('t11'!C41+'t11'!D41)/$D39)," ")</f>
        <v xml:space="preserve"> </v>
      </c>
      <c r="G39" s="564" t="str">
        <f>IF($D39&gt;0,(SUM('t11'!E41:P41)/$D39)," ")</f>
        <v xml:space="preserve"> </v>
      </c>
      <c r="H39" s="564" t="str">
        <f>IF($D39&gt;0,(SUM('t11'!Q41:T41)/$D39)," ")</f>
        <v xml:space="preserve"> </v>
      </c>
      <c r="I39" s="530" t="str">
        <f>IF($E39=0," ",('t12'!D39)/$E39)</f>
        <v xml:space="preserve"> </v>
      </c>
      <c r="J39" s="530" t="str">
        <f>IF($E39=0," ",'t12'!E39/$E39)</f>
        <v xml:space="preserve"> </v>
      </c>
      <c r="K39" s="530" t="str">
        <f>IF($E39=0," ",'t12'!F39/$E39)</f>
        <v xml:space="preserve"> </v>
      </c>
      <c r="L39" s="530" t="str">
        <f>IF($E39=0," ",'t12'!H39/$E39)</f>
        <v xml:space="preserve"> </v>
      </c>
      <c r="M39" s="531">
        <f t="shared" si="0"/>
        <v>0</v>
      </c>
      <c r="N39" s="565" t="str">
        <f>IF($E39=0," ",'t12'!I39/$E39)</f>
        <v xml:space="preserve"> </v>
      </c>
      <c r="O39" s="565" t="str">
        <f>IF($E39=0," ",'t12'!J39/$E39)</f>
        <v xml:space="preserve"> </v>
      </c>
      <c r="P39" s="530" t="str">
        <f>IF($E39=0," ",'t13'!AG39/$E39)</f>
        <v xml:space="preserve"> </v>
      </c>
      <c r="Q39" s="530" t="str">
        <f>IF($E39=0," ",SUM('t13'!C39:N39)/$E39)</f>
        <v xml:space="preserve"> </v>
      </c>
      <c r="R39" s="530" t="str">
        <f>IF($E39=0," ",(SUM('t13'!T39:AD39)+'t13'!AF39)/$E39)</f>
        <v xml:space="preserve"> </v>
      </c>
      <c r="S39" s="531">
        <f t="shared" si="1"/>
        <v>0</v>
      </c>
      <c r="T39" s="565" t="str">
        <f>IF($E39=0," ",'t13'!AE39/$E39)</f>
        <v xml:space="preserve"> </v>
      </c>
      <c r="V39"/>
      <c r="W39"/>
      <c r="X39"/>
      <c r="Y39"/>
    </row>
    <row r="40" spans="1:25" s="98" customFormat="1" x14ac:dyDescent="0.2">
      <c r="A40" s="562" t="str">
        <f>'t1'!A40</f>
        <v>BIOLOGI CON INC. DI STRUTTURA SEMPLICE (RAPP. ESCLUSIVO)</v>
      </c>
      <c r="B40" s="304" t="str">
        <f>'t1'!B40</f>
        <v>SD0E12</v>
      </c>
      <c r="C40" s="563">
        <f>'t1'!K40+'t1'!L40</f>
        <v>0</v>
      </c>
      <c r="D40" s="563">
        <f>('t1'!K40+'t1'!L40)-SUM('t3'!C40:F40,'t3'!I40:J40)+SUM('t3'!K40:N40)</f>
        <v>0</v>
      </c>
      <c r="E40" s="564">
        <f>'t12'!C40/12</f>
        <v>0</v>
      </c>
      <c r="F40" s="564" t="str">
        <f>IF($D40&gt;0,(('t11'!C42+'t11'!D42)/$D40)," ")</f>
        <v xml:space="preserve"> </v>
      </c>
      <c r="G40" s="564" t="str">
        <f>IF($D40&gt;0,(SUM('t11'!E42:P42)/$D40)," ")</f>
        <v xml:space="preserve"> </v>
      </c>
      <c r="H40" s="564" t="str">
        <f>IF($D40&gt;0,(SUM('t11'!Q42:T42)/$D40)," ")</f>
        <v xml:space="preserve"> </v>
      </c>
      <c r="I40" s="530" t="str">
        <f>IF($E40=0," ",('t12'!D40)/$E40)</f>
        <v xml:space="preserve"> </v>
      </c>
      <c r="J40" s="530" t="str">
        <f>IF($E40=0," ",'t12'!E40/$E40)</f>
        <v xml:space="preserve"> </v>
      </c>
      <c r="K40" s="530" t="str">
        <f>IF($E40=0," ",'t12'!F40/$E40)</f>
        <v xml:space="preserve"> </v>
      </c>
      <c r="L40" s="530" t="str">
        <f>IF($E40=0," ",'t12'!H40/$E40)</f>
        <v xml:space="preserve"> </v>
      </c>
      <c r="M40" s="531">
        <f t="shared" si="0"/>
        <v>0</v>
      </c>
      <c r="N40" s="565" t="str">
        <f>IF($E40=0," ",'t12'!I40/$E40)</f>
        <v xml:space="preserve"> </v>
      </c>
      <c r="O40" s="565" t="str">
        <f>IF($E40=0," ",'t12'!J40/$E40)</f>
        <v xml:space="preserve"> </v>
      </c>
      <c r="P40" s="530" t="str">
        <f>IF($E40=0," ",'t13'!AG40/$E40)</f>
        <v xml:space="preserve"> </v>
      </c>
      <c r="Q40" s="530" t="str">
        <f>IF($E40=0," ",SUM('t13'!C40:N40)/$E40)</f>
        <v xml:space="preserve"> </v>
      </c>
      <c r="R40" s="530" t="str">
        <f>IF($E40=0," ",(SUM('t13'!T40:AD40)+'t13'!AF40)/$E40)</f>
        <v xml:space="preserve"> </v>
      </c>
      <c r="S40" s="531">
        <f t="shared" si="1"/>
        <v>0</v>
      </c>
      <c r="T40" s="565" t="str">
        <f>IF($E40=0," ",'t13'!AE40/$E40)</f>
        <v xml:space="preserve"> </v>
      </c>
      <c r="V40"/>
      <c r="W40"/>
      <c r="X40"/>
      <c r="Y40"/>
    </row>
    <row r="41" spans="1:25" s="98" customFormat="1" x14ac:dyDescent="0.2">
      <c r="A41" s="562" t="str">
        <f>'t1'!A41</f>
        <v>BIOLOGI CON INC. DI STRUTTURA SEMPLICE (RAPP. NON ESCL.)</v>
      </c>
      <c r="B41" s="304" t="str">
        <f>'t1'!B41</f>
        <v>SD0N12</v>
      </c>
      <c r="C41" s="563">
        <f>'t1'!K41+'t1'!L41</f>
        <v>0</v>
      </c>
      <c r="D41" s="563">
        <f>('t1'!K41+'t1'!L41)-SUM('t3'!C41:F41,'t3'!I41:J41)+SUM('t3'!K41:N41)</f>
        <v>0</v>
      </c>
      <c r="E41" s="564">
        <f>'t12'!C41/12</f>
        <v>0</v>
      </c>
      <c r="F41" s="564" t="str">
        <f>IF($D41&gt;0,(('t11'!C43+'t11'!D43)/$D41)," ")</f>
        <v xml:space="preserve"> </v>
      </c>
      <c r="G41" s="564" t="str">
        <f>IF($D41&gt;0,(SUM('t11'!E43:P43)/$D41)," ")</f>
        <v xml:space="preserve"> </v>
      </c>
      <c r="H41" s="564" t="str">
        <f>IF($D41&gt;0,(SUM('t11'!Q43:T43)/$D41)," ")</f>
        <v xml:space="preserve"> </v>
      </c>
      <c r="I41" s="530" t="str">
        <f>IF($E41=0," ",('t12'!D41)/$E41)</f>
        <v xml:space="preserve"> </v>
      </c>
      <c r="J41" s="530" t="str">
        <f>IF($E41=0," ",'t12'!E41/$E41)</f>
        <v xml:space="preserve"> </v>
      </c>
      <c r="K41" s="530" t="str">
        <f>IF($E41=0," ",'t12'!F41/$E41)</f>
        <v xml:space="preserve"> </v>
      </c>
      <c r="L41" s="530" t="str">
        <f>IF($E41=0," ",'t12'!H41/$E41)</f>
        <v xml:space="preserve"> </v>
      </c>
      <c r="M41" s="531">
        <f t="shared" si="0"/>
        <v>0</v>
      </c>
      <c r="N41" s="565" t="str">
        <f>IF($E41=0," ",'t12'!I41/$E41)</f>
        <v xml:space="preserve"> </v>
      </c>
      <c r="O41" s="565" t="str">
        <f>IF($E41=0," ",'t12'!J41/$E41)</f>
        <v xml:space="preserve"> </v>
      </c>
      <c r="P41" s="530" t="str">
        <f>IF($E41=0," ",'t13'!AG41/$E41)</f>
        <v xml:space="preserve"> </v>
      </c>
      <c r="Q41" s="530" t="str">
        <f>IF($E41=0," ",SUM('t13'!C41:N41)/$E41)</f>
        <v xml:space="preserve"> </v>
      </c>
      <c r="R41" s="530" t="str">
        <f>IF($E41=0," ",(SUM('t13'!T41:AD41)+'t13'!AF41)/$E41)</f>
        <v xml:space="preserve"> </v>
      </c>
      <c r="S41" s="531">
        <f t="shared" si="1"/>
        <v>0</v>
      </c>
      <c r="T41" s="565" t="str">
        <f>IF($E41=0," ",'t13'!AE41/$E41)</f>
        <v xml:space="preserve"> </v>
      </c>
      <c r="V41"/>
      <c r="W41"/>
      <c r="X41"/>
      <c r="Y41"/>
    </row>
    <row r="42" spans="1:25" s="98" customFormat="1" x14ac:dyDescent="0.2">
      <c r="A42" s="562" t="str">
        <f>'t1'!A42</f>
        <v>BIOLOGI CON ALTRI INCAR. PROF.LI (RAPP. ESCLUSIVO)</v>
      </c>
      <c r="B42" s="304" t="str">
        <f>'t1'!B42</f>
        <v>SD0A12</v>
      </c>
      <c r="C42" s="563">
        <f>'t1'!K42+'t1'!L42</f>
        <v>0</v>
      </c>
      <c r="D42" s="563">
        <f>('t1'!K42+'t1'!L42)-SUM('t3'!C42:F42,'t3'!I42:J42)+SUM('t3'!K42:N42)</f>
        <v>0</v>
      </c>
      <c r="E42" s="564">
        <f>'t12'!C42/12</f>
        <v>0</v>
      </c>
      <c r="F42" s="564" t="str">
        <f>IF($D42&gt;0,(('t11'!C44+'t11'!D44)/$D42)," ")</f>
        <v xml:space="preserve"> </v>
      </c>
      <c r="G42" s="564" t="str">
        <f>IF($D42&gt;0,(SUM('t11'!E44:P44)/$D42)," ")</f>
        <v xml:space="preserve"> </v>
      </c>
      <c r="H42" s="564" t="str">
        <f>IF($D42&gt;0,(SUM('t11'!Q44:T44)/$D42)," ")</f>
        <v xml:space="preserve"> </v>
      </c>
      <c r="I42" s="530" t="str">
        <f>IF($E42=0," ",('t12'!D42)/$E42)</f>
        <v xml:space="preserve"> </v>
      </c>
      <c r="J42" s="530" t="str">
        <f>IF($E42=0," ",'t12'!E42/$E42)</f>
        <v xml:space="preserve"> </v>
      </c>
      <c r="K42" s="530" t="str">
        <f>IF($E42=0," ",'t12'!F42/$E42)</f>
        <v xml:space="preserve"> </v>
      </c>
      <c r="L42" s="530" t="str">
        <f>IF($E42=0," ",'t12'!H42/$E42)</f>
        <v xml:space="preserve"> </v>
      </c>
      <c r="M42" s="531">
        <f t="shared" si="0"/>
        <v>0</v>
      </c>
      <c r="N42" s="565" t="str">
        <f>IF($E42=0," ",'t12'!I42/$E42)</f>
        <v xml:space="preserve"> </v>
      </c>
      <c r="O42" s="565" t="str">
        <f>IF($E42=0," ",'t12'!J42/$E42)</f>
        <v xml:space="preserve"> </v>
      </c>
      <c r="P42" s="530" t="str">
        <f>IF($E42=0," ",'t13'!AG42/$E42)</f>
        <v xml:space="preserve"> </v>
      </c>
      <c r="Q42" s="530" t="str">
        <f>IF($E42=0," ",SUM('t13'!C42:N42)/$E42)</f>
        <v xml:space="preserve"> </v>
      </c>
      <c r="R42" s="530" t="str">
        <f>IF($E42=0," ",(SUM('t13'!T42:AD42)+'t13'!AF42)/$E42)</f>
        <v xml:space="preserve"> </v>
      </c>
      <c r="S42" s="531">
        <f t="shared" si="1"/>
        <v>0</v>
      </c>
      <c r="T42" s="565" t="str">
        <f>IF($E42=0," ",'t13'!AE42/$E42)</f>
        <v xml:space="preserve"> </v>
      </c>
      <c r="V42"/>
      <c r="W42"/>
      <c r="X42"/>
      <c r="Y42"/>
    </row>
    <row r="43" spans="1:25" s="98" customFormat="1" x14ac:dyDescent="0.2">
      <c r="A43" s="562" t="str">
        <f>'t1'!A43</f>
        <v>BIOLOGI CON ALTRI INCAR. PROF.LI (RAPP. NON ESCL.)</v>
      </c>
      <c r="B43" s="304" t="str">
        <f>'t1'!B43</f>
        <v>SD0011</v>
      </c>
      <c r="C43" s="563">
        <f>'t1'!K43+'t1'!L43</f>
        <v>0</v>
      </c>
      <c r="D43" s="563">
        <f>('t1'!K43+'t1'!L43)-SUM('t3'!C43:F43,'t3'!I43:J43)+SUM('t3'!K43:N43)</f>
        <v>0</v>
      </c>
      <c r="E43" s="564">
        <f>'t12'!C43/12</f>
        <v>0</v>
      </c>
      <c r="F43" s="564" t="str">
        <f>IF($D43&gt;0,(('t11'!C45+'t11'!D45)/$D43)," ")</f>
        <v xml:space="preserve"> </v>
      </c>
      <c r="G43" s="564" t="str">
        <f>IF($D43&gt;0,(SUM('t11'!E45:P45)/$D43)," ")</f>
        <v xml:space="preserve"> </v>
      </c>
      <c r="H43" s="564" t="str">
        <f>IF($D43&gt;0,(SUM('t11'!Q45:T45)/$D43)," ")</f>
        <v xml:space="preserve"> </v>
      </c>
      <c r="I43" s="530" t="str">
        <f>IF($E43=0," ",('t12'!D43)/$E43)</f>
        <v xml:space="preserve"> </v>
      </c>
      <c r="J43" s="530" t="str">
        <f>IF($E43=0," ",'t12'!E43/$E43)</f>
        <v xml:space="preserve"> </v>
      </c>
      <c r="K43" s="530" t="str">
        <f>IF($E43=0," ",'t12'!F43/$E43)</f>
        <v xml:space="preserve"> </v>
      </c>
      <c r="L43" s="530" t="str">
        <f>IF($E43=0," ",'t12'!H43/$E43)</f>
        <v xml:space="preserve"> </v>
      </c>
      <c r="M43" s="531">
        <f t="shared" si="0"/>
        <v>0</v>
      </c>
      <c r="N43" s="565" t="str">
        <f>IF($E43=0," ",'t12'!I43/$E43)</f>
        <v xml:space="preserve"> </v>
      </c>
      <c r="O43" s="565" t="str">
        <f>IF($E43=0," ",'t12'!J43/$E43)</f>
        <v xml:space="preserve"> </v>
      </c>
      <c r="P43" s="530" t="str">
        <f>IF($E43=0," ",'t13'!AG43/$E43)</f>
        <v xml:space="preserve"> </v>
      </c>
      <c r="Q43" s="530" t="str">
        <f>IF($E43=0," ",SUM('t13'!C43:N43)/$E43)</f>
        <v xml:space="preserve"> </v>
      </c>
      <c r="R43" s="530" t="str">
        <f>IF($E43=0," ",(SUM('t13'!T43:AD43)+'t13'!AF43)/$E43)</f>
        <v xml:space="preserve"> </v>
      </c>
      <c r="S43" s="531">
        <f t="shared" si="1"/>
        <v>0</v>
      </c>
      <c r="T43" s="565" t="str">
        <f>IF($E43=0," ",'t13'!AE43/$E43)</f>
        <v xml:space="preserve"> </v>
      </c>
      <c r="V43"/>
      <c r="W43"/>
      <c r="X43"/>
      <c r="Y43"/>
    </row>
    <row r="44" spans="1:25" s="98" customFormat="1" x14ac:dyDescent="0.2">
      <c r="A44" s="562" t="str">
        <f>'t1'!A44</f>
        <v>BIOLOGI A T. DETERMINATO (ART. 15-SEPTIES D.LGS. 502/92)</v>
      </c>
      <c r="B44" s="304" t="str">
        <f>'t1'!B44</f>
        <v>SD0601</v>
      </c>
      <c r="C44" s="563">
        <f>'t1'!K44+'t1'!L44</f>
        <v>0</v>
      </c>
      <c r="D44" s="563">
        <f>('t1'!K44+'t1'!L44)-SUM('t3'!C44:F44,'t3'!I44:J44)+SUM('t3'!K44:N44)</f>
        <v>0</v>
      </c>
      <c r="E44" s="564">
        <f>'t12'!C44/12</f>
        <v>0</v>
      </c>
      <c r="F44" s="564" t="str">
        <f>IF($D44&gt;0,(('t11'!C46+'t11'!D46)/$D44)," ")</f>
        <v xml:space="preserve"> </v>
      </c>
      <c r="G44" s="564" t="str">
        <f>IF($D44&gt;0,(SUM('t11'!E46:P46)/$D44)," ")</f>
        <v xml:space="preserve"> </v>
      </c>
      <c r="H44" s="564" t="str">
        <f>IF($D44&gt;0,(SUM('t11'!Q46:T46)/$D44)," ")</f>
        <v xml:space="preserve"> </v>
      </c>
      <c r="I44" s="530" t="str">
        <f>IF($E44=0," ",('t12'!D44)/$E44)</f>
        <v xml:space="preserve"> </v>
      </c>
      <c r="J44" s="530" t="str">
        <f>IF($E44=0," ",'t12'!E44/$E44)</f>
        <v xml:space="preserve"> </v>
      </c>
      <c r="K44" s="530" t="str">
        <f>IF($E44=0," ",'t12'!F44/$E44)</f>
        <v xml:space="preserve"> </v>
      </c>
      <c r="L44" s="530" t="str">
        <f>IF($E44=0," ",'t12'!H44/$E44)</f>
        <v xml:space="preserve"> </v>
      </c>
      <c r="M44" s="531">
        <f t="shared" si="0"/>
        <v>0</v>
      </c>
      <c r="N44" s="565" t="str">
        <f>IF($E44=0," ",'t12'!I44/$E44)</f>
        <v xml:space="preserve"> </v>
      </c>
      <c r="O44" s="565" t="str">
        <f>IF($E44=0," ",'t12'!J44/$E44)</f>
        <v xml:space="preserve"> </v>
      </c>
      <c r="P44" s="530" t="str">
        <f>IF($E44=0," ",'t13'!AG44/$E44)</f>
        <v xml:space="preserve"> </v>
      </c>
      <c r="Q44" s="530" t="str">
        <f>IF($E44=0," ",SUM('t13'!C44:N44)/$E44)</f>
        <v xml:space="preserve"> </v>
      </c>
      <c r="R44" s="530" t="str">
        <f>IF($E44=0," ",(SUM('t13'!T44:AD44)+'t13'!AF44)/$E44)</f>
        <v xml:space="preserve"> </v>
      </c>
      <c r="S44" s="531">
        <f t="shared" si="1"/>
        <v>0</v>
      </c>
      <c r="T44" s="565" t="str">
        <f>IF($E44=0," ",'t13'!AE44/$E44)</f>
        <v xml:space="preserve"> </v>
      </c>
      <c r="V44"/>
      <c r="W44"/>
      <c r="X44"/>
      <c r="Y44"/>
    </row>
    <row r="45" spans="1:25" s="98" customFormat="1" x14ac:dyDescent="0.2">
      <c r="A45" s="562" t="str">
        <f>'t1'!A45</f>
        <v>CHIMICI CON INC. DI STRUTTURA COMPLESSA (RAPP. ESCLUSIVO)</v>
      </c>
      <c r="B45" s="304" t="str">
        <f>'t1'!B45</f>
        <v>SD0E16</v>
      </c>
      <c r="C45" s="563">
        <f>'t1'!K45+'t1'!L45</f>
        <v>0</v>
      </c>
      <c r="D45" s="563">
        <f>('t1'!K45+'t1'!L45)-SUM('t3'!C45:F45,'t3'!I45:J45)+SUM('t3'!K45:N45)</f>
        <v>0</v>
      </c>
      <c r="E45" s="564">
        <f>'t12'!C45/12</f>
        <v>0</v>
      </c>
      <c r="F45" s="564" t="str">
        <f>IF($D45&gt;0,(('t11'!C47+'t11'!D47)/$D45)," ")</f>
        <v xml:space="preserve"> </v>
      </c>
      <c r="G45" s="564" t="str">
        <f>IF($D45&gt;0,(SUM('t11'!E47:P47)/$D45)," ")</f>
        <v xml:space="preserve"> </v>
      </c>
      <c r="H45" s="564" t="str">
        <f>IF($D45&gt;0,(SUM('t11'!Q47:T47)/$D45)," ")</f>
        <v xml:space="preserve"> </v>
      </c>
      <c r="I45" s="530" t="str">
        <f>IF($E45=0," ",('t12'!D45)/$E45)</f>
        <v xml:space="preserve"> </v>
      </c>
      <c r="J45" s="530" t="str">
        <f>IF($E45=0," ",'t12'!E45/$E45)</f>
        <v xml:space="preserve"> </v>
      </c>
      <c r="K45" s="530" t="str">
        <f>IF($E45=0," ",'t12'!F45/$E45)</f>
        <v xml:space="preserve"> </v>
      </c>
      <c r="L45" s="530" t="str">
        <f>IF($E45=0," ",'t12'!H45/$E45)</f>
        <v xml:space="preserve"> </v>
      </c>
      <c r="M45" s="531">
        <f t="shared" si="0"/>
        <v>0</v>
      </c>
      <c r="N45" s="565" t="str">
        <f>IF($E45=0," ",'t12'!I45/$E45)</f>
        <v xml:space="preserve"> </v>
      </c>
      <c r="O45" s="565" t="str">
        <f>IF($E45=0," ",'t12'!J45/$E45)</f>
        <v xml:space="preserve"> </v>
      </c>
      <c r="P45" s="530" t="str">
        <f>IF($E45=0," ",'t13'!AG45/$E45)</f>
        <v xml:space="preserve"> </v>
      </c>
      <c r="Q45" s="530" t="str">
        <f>IF($E45=0," ",SUM('t13'!C45:N45)/$E45)</f>
        <v xml:space="preserve"> </v>
      </c>
      <c r="R45" s="530" t="str">
        <f>IF($E45=0," ",(SUM('t13'!T45:AD45)+'t13'!AF45)/$E45)</f>
        <v xml:space="preserve"> </v>
      </c>
      <c r="S45" s="531">
        <f t="shared" si="1"/>
        <v>0</v>
      </c>
      <c r="T45" s="565" t="str">
        <f>IF($E45=0," ",'t13'!AE45/$E45)</f>
        <v xml:space="preserve"> </v>
      </c>
      <c r="V45"/>
      <c r="W45"/>
      <c r="X45"/>
      <c r="Y45"/>
    </row>
    <row r="46" spans="1:25" s="98" customFormat="1" x14ac:dyDescent="0.2">
      <c r="A46" s="562" t="str">
        <f>'t1'!A46</f>
        <v>CHIMICI CON INC. DI STRUTTURA COMPLESSA (RAPP.NON ESCL.)</v>
      </c>
      <c r="B46" s="304" t="str">
        <f>'t1'!B46</f>
        <v>SD0N16</v>
      </c>
      <c r="C46" s="563">
        <f>'t1'!K46+'t1'!L46</f>
        <v>0</v>
      </c>
      <c r="D46" s="563">
        <f>('t1'!K46+'t1'!L46)-SUM('t3'!C46:F46,'t3'!I46:J46)+SUM('t3'!K46:N46)</f>
        <v>0</v>
      </c>
      <c r="E46" s="564">
        <f>'t12'!C46/12</f>
        <v>0</v>
      </c>
      <c r="F46" s="564" t="str">
        <f>IF($D46&gt;0,(('t11'!C48+'t11'!D48)/$D46)," ")</f>
        <v xml:space="preserve"> </v>
      </c>
      <c r="G46" s="564" t="str">
        <f>IF($D46&gt;0,(SUM('t11'!E48:P48)/$D46)," ")</f>
        <v xml:space="preserve"> </v>
      </c>
      <c r="H46" s="564" t="str">
        <f>IF($D46&gt;0,(SUM('t11'!Q48:T48)/$D46)," ")</f>
        <v xml:space="preserve"> </v>
      </c>
      <c r="I46" s="530" t="str">
        <f>IF($E46=0," ",('t12'!D46)/$E46)</f>
        <v xml:space="preserve"> </v>
      </c>
      <c r="J46" s="530" t="str">
        <f>IF($E46=0," ",'t12'!E46/$E46)</f>
        <v xml:space="preserve"> </v>
      </c>
      <c r="K46" s="530" t="str">
        <f>IF($E46=0," ",'t12'!F46/$E46)</f>
        <v xml:space="preserve"> </v>
      </c>
      <c r="L46" s="530" t="str">
        <f>IF($E46=0," ",'t12'!H46/$E46)</f>
        <v xml:space="preserve"> </v>
      </c>
      <c r="M46" s="531">
        <f t="shared" si="0"/>
        <v>0</v>
      </c>
      <c r="N46" s="565" t="str">
        <f>IF($E46=0," ",'t12'!I46/$E46)</f>
        <v xml:space="preserve"> </v>
      </c>
      <c r="O46" s="565" t="str">
        <f>IF($E46=0," ",'t12'!J46/$E46)</f>
        <v xml:space="preserve"> </v>
      </c>
      <c r="P46" s="530" t="str">
        <f>IF($E46=0," ",'t13'!AG46/$E46)</f>
        <v xml:space="preserve"> </v>
      </c>
      <c r="Q46" s="530" t="str">
        <f>IF($E46=0," ",SUM('t13'!C46:N46)/$E46)</f>
        <v xml:space="preserve"> </v>
      </c>
      <c r="R46" s="530" t="str">
        <f>IF($E46=0," ",(SUM('t13'!T46:AD46)+'t13'!AF46)/$E46)</f>
        <v xml:space="preserve"> </v>
      </c>
      <c r="S46" s="531">
        <f t="shared" si="1"/>
        <v>0</v>
      </c>
      <c r="T46" s="565" t="str">
        <f>IF($E46=0," ",'t13'!AE46/$E46)</f>
        <v xml:space="preserve"> </v>
      </c>
      <c r="V46"/>
      <c r="W46"/>
      <c r="X46"/>
      <c r="Y46"/>
    </row>
    <row r="47" spans="1:25" s="98" customFormat="1" x14ac:dyDescent="0.2">
      <c r="A47" s="562" t="str">
        <f>'t1'!A47</f>
        <v>CHIMICI CON INC. DI STRUTTURA SEMPLICE (RAPP. ESCLUSIVO)</v>
      </c>
      <c r="B47" s="304" t="str">
        <f>'t1'!B47</f>
        <v>SD0E15</v>
      </c>
      <c r="C47" s="563">
        <f>'t1'!K47+'t1'!L47</f>
        <v>0</v>
      </c>
      <c r="D47" s="563">
        <f>('t1'!K47+'t1'!L47)-SUM('t3'!C47:F47,'t3'!I47:J47)+SUM('t3'!K47:N47)</f>
        <v>0</v>
      </c>
      <c r="E47" s="564">
        <f>'t12'!C47/12</f>
        <v>0</v>
      </c>
      <c r="F47" s="564" t="str">
        <f>IF($D47&gt;0,(('t11'!C49+'t11'!D49)/$D47)," ")</f>
        <v xml:space="preserve"> </v>
      </c>
      <c r="G47" s="564" t="str">
        <f>IF($D47&gt;0,(SUM('t11'!E49:P49)/$D47)," ")</f>
        <v xml:space="preserve"> </v>
      </c>
      <c r="H47" s="564" t="str">
        <f>IF($D47&gt;0,(SUM('t11'!Q49:T49)/$D47)," ")</f>
        <v xml:space="preserve"> </v>
      </c>
      <c r="I47" s="530" t="str">
        <f>IF($E47=0," ",('t12'!D47)/$E47)</f>
        <v xml:space="preserve"> </v>
      </c>
      <c r="J47" s="530" t="str">
        <f>IF($E47=0," ",'t12'!E47/$E47)</f>
        <v xml:space="preserve"> </v>
      </c>
      <c r="K47" s="530" t="str">
        <f>IF($E47=0," ",'t12'!F47/$E47)</f>
        <v xml:space="preserve"> </v>
      </c>
      <c r="L47" s="530" t="str">
        <f>IF($E47=0," ",'t12'!H47/$E47)</f>
        <v xml:space="preserve"> </v>
      </c>
      <c r="M47" s="531">
        <f t="shared" si="0"/>
        <v>0</v>
      </c>
      <c r="N47" s="565" t="str">
        <f>IF($E47=0," ",'t12'!I47/$E47)</f>
        <v xml:space="preserve"> </v>
      </c>
      <c r="O47" s="565" t="str">
        <f>IF($E47=0," ",'t12'!J47/$E47)</f>
        <v xml:space="preserve"> </v>
      </c>
      <c r="P47" s="530" t="str">
        <f>IF($E47=0," ",'t13'!AG47/$E47)</f>
        <v xml:space="preserve"> </v>
      </c>
      <c r="Q47" s="530" t="str">
        <f>IF($E47=0," ",SUM('t13'!C47:N47)/$E47)</f>
        <v xml:space="preserve"> </v>
      </c>
      <c r="R47" s="530" t="str">
        <f>IF($E47=0," ",(SUM('t13'!T47:AD47)+'t13'!AF47)/$E47)</f>
        <v xml:space="preserve"> </v>
      </c>
      <c r="S47" s="531">
        <f t="shared" si="1"/>
        <v>0</v>
      </c>
      <c r="T47" s="565" t="str">
        <f>IF($E47=0," ",'t13'!AE47/$E47)</f>
        <v xml:space="preserve"> </v>
      </c>
      <c r="V47"/>
      <c r="W47"/>
      <c r="X47"/>
      <c r="Y47"/>
    </row>
    <row r="48" spans="1:25" s="98" customFormat="1" x14ac:dyDescent="0.2">
      <c r="A48" s="562" t="str">
        <f>'t1'!A48</f>
        <v>CHIMICI CON INC. DI STRUTTURA SEMPLICE (RAPP. NON ESCL.)</v>
      </c>
      <c r="B48" s="304" t="str">
        <f>'t1'!B48</f>
        <v>SD0N15</v>
      </c>
      <c r="C48" s="563">
        <f>'t1'!K48+'t1'!L48</f>
        <v>0</v>
      </c>
      <c r="D48" s="563">
        <f>('t1'!K48+'t1'!L48)-SUM('t3'!C48:F48,'t3'!I48:J48)+SUM('t3'!K48:N48)</f>
        <v>0</v>
      </c>
      <c r="E48" s="564">
        <f>'t12'!C48/12</f>
        <v>0</v>
      </c>
      <c r="F48" s="564" t="str">
        <f>IF($D48&gt;0,(('t11'!C50+'t11'!D50)/$D48)," ")</f>
        <v xml:space="preserve"> </v>
      </c>
      <c r="G48" s="564" t="str">
        <f>IF($D48&gt;0,(SUM('t11'!E50:P50)/$D48)," ")</f>
        <v xml:space="preserve"> </v>
      </c>
      <c r="H48" s="564" t="str">
        <f>IF($D48&gt;0,(SUM('t11'!Q50:T50)/$D48)," ")</f>
        <v xml:space="preserve"> </v>
      </c>
      <c r="I48" s="530" t="str">
        <f>IF($E48=0," ",('t12'!D48)/$E48)</f>
        <v xml:space="preserve"> </v>
      </c>
      <c r="J48" s="530" t="str">
        <f>IF($E48=0," ",'t12'!E48/$E48)</f>
        <v xml:space="preserve"> </v>
      </c>
      <c r="K48" s="530" t="str">
        <f>IF($E48=0," ",'t12'!F48/$E48)</f>
        <v xml:space="preserve"> </v>
      </c>
      <c r="L48" s="530" t="str">
        <f>IF($E48=0," ",'t12'!H48/$E48)</f>
        <v xml:space="preserve"> </v>
      </c>
      <c r="M48" s="531">
        <f t="shared" si="0"/>
        <v>0</v>
      </c>
      <c r="N48" s="565" t="str">
        <f>IF($E48=0," ",'t12'!I48/$E48)</f>
        <v xml:space="preserve"> </v>
      </c>
      <c r="O48" s="565" t="str">
        <f>IF($E48=0," ",'t12'!J48/$E48)</f>
        <v xml:space="preserve"> </v>
      </c>
      <c r="P48" s="530" t="str">
        <f>IF($E48=0," ",'t13'!AG48/$E48)</f>
        <v xml:space="preserve"> </v>
      </c>
      <c r="Q48" s="530" t="str">
        <f>IF($E48=0," ",SUM('t13'!C48:N48)/$E48)</f>
        <v xml:space="preserve"> </v>
      </c>
      <c r="R48" s="530" t="str">
        <f>IF($E48=0," ",(SUM('t13'!T48:AD48)+'t13'!AF48)/$E48)</f>
        <v xml:space="preserve"> </v>
      </c>
      <c r="S48" s="531">
        <f t="shared" si="1"/>
        <v>0</v>
      </c>
      <c r="T48" s="565" t="str">
        <f>IF($E48=0," ",'t13'!AE48/$E48)</f>
        <v xml:space="preserve"> </v>
      </c>
      <c r="V48"/>
      <c r="W48"/>
      <c r="X48"/>
      <c r="Y48"/>
    </row>
    <row r="49" spans="1:25" s="98" customFormat="1" x14ac:dyDescent="0.2">
      <c r="A49" s="562" t="str">
        <f>'t1'!A49</f>
        <v>CHIMICI CON ALTRI INCAR. PROF.LI (RAPP. ESCLUSIVO)</v>
      </c>
      <c r="B49" s="304" t="str">
        <f>'t1'!B49</f>
        <v>SD0A15</v>
      </c>
      <c r="C49" s="563">
        <f>'t1'!K49+'t1'!L49</f>
        <v>0</v>
      </c>
      <c r="D49" s="563">
        <f>('t1'!K49+'t1'!L49)-SUM('t3'!C49:F49,'t3'!I49:J49)+SUM('t3'!K49:N49)</f>
        <v>0</v>
      </c>
      <c r="E49" s="564">
        <f>'t12'!C49/12</f>
        <v>0</v>
      </c>
      <c r="F49" s="564" t="str">
        <f>IF($D49&gt;0,(('t11'!C51+'t11'!D51)/$D49)," ")</f>
        <v xml:space="preserve"> </v>
      </c>
      <c r="G49" s="564" t="str">
        <f>IF($D49&gt;0,(SUM('t11'!E51:P51)/$D49)," ")</f>
        <v xml:space="preserve"> </v>
      </c>
      <c r="H49" s="564" t="str">
        <f>IF($D49&gt;0,(SUM('t11'!Q51:T51)/$D49)," ")</f>
        <v xml:space="preserve"> </v>
      </c>
      <c r="I49" s="530" t="str">
        <f>IF($E49=0," ",('t12'!D49)/$E49)</f>
        <v xml:space="preserve"> </v>
      </c>
      <c r="J49" s="530" t="str">
        <f>IF($E49=0," ",'t12'!E49/$E49)</f>
        <v xml:space="preserve"> </v>
      </c>
      <c r="K49" s="530" t="str">
        <f>IF($E49=0," ",'t12'!F49/$E49)</f>
        <v xml:space="preserve"> </v>
      </c>
      <c r="L49" s="530" t="str">
        <f>IF($E49=0," ",'t12'!H49/$E49)</f>
        <v xml:space="preserve"> </v>
      </c>
      <c r="M49" s="531">
        <f t="shared" si="0"/>
        <v>0</v>
      </c>
      <c r="N49" s="565" t="str">
        <f>IF($E49=0," ",'t12'!I49/$E49)</f>
        <v xml:space="preserve"> </v>
      </c>
      <c r="O49" s="565" t="str">
        <f>IF($E49=0," ",'t12'!J49/$E49)</f>
        <v xml:space="preserve"> </v>
      </c>
      <c r="P49" s="530" t="str">
        <f>IF($E49=0," ",'t13'!AG49/$E49)</f>
        <v xml:space="preserve"> </v>
      </c>
      <c r="Q49" s="530" t="str">
        <f>IF($E49=0," ",SUM('t13'!C49:N49)/$E49)</f>
        <v xml:space="preserve"> </v>
      </c>
      <c r="R49" s="530" t="str">
        <f>IF($E49=0," ",(SUM('t13'!T49:AD49)+'t13'!AF49)/$E49)</f>
        <v xml:space="preserve"> </v>
      </c>
      <c r="S49" s="531">
        <f t="shared" si="1"/>
        <v>0</v>
      </c>
      <c r="T49" s="565" t="str">
        <f>IF($E49=0," ",'t13'!AE49/$E49)</f>
        <v xml:space="preserve"> </v>
      </c>
      <c r="V49"/>
      <c r="W49"/>
      <c r="X49"/>
      <c r="Y49"/>
    </row>
    <row r="50" spans="1:25" s="98" customFormat="1" x14ac:dyDescent="0.2">
      <c r="A50" s="562" t="str">
        <f>'t1'!A50</f>
        <v>CHIMICI CON ALTRI INCAR. PROF.LI (RAPP. NON ESCL.)</v>
      </c>
      <c r="B50" s="304" t="str">
        <f>'t1'!B50</f>
        <v>SD0014</v>
      </c>
      <c r="C50" s="563">
        <f>'t1'!K50+'t1'!L50</f>
        <v>0</v>
      </c>
      <c r="D50" s="563">
        <f>('t1'!K50+'t1'!L50)-SUM('t3'!C50:F50,'t3'!I50:J50)+SUM('t3'!K50:N50)</f>
        <v>0</v>
      </c>
      <c r="E50" s="564">
        <f>'t12'!C50/12</f>
        <v>0</v>
      </c>
      <c r="F50" s="564" t="str">
        <f>IF($D50&gt;0,(('t11'!C52+'t11'!D52)/$D50)," ")</f>
        <v xml:space="preserve"> </v>
      </c>
      <c r="G50" s="564" t="str">
        <f>IF($D50&gt;0,(SUM('t11'!E52:P52)/$D50)," ")</f>
        <v xml:space="preserve"> </v>
      </c>
      <c r="H50" s="564" t="str">
        <f>IF($D50&gt;0,(SUM('t11'!Q52:T52)/$D50)," ")</f>
        <v xml:space="preserve"> </v>
      </c>
      <c r="I50" s="530" t="str">
        <f>IF($E50=0," ",('t12'!D50)/$E50)</f>
        <v xml:space="preserve"> </v>
      </c>
      <c r="J50" s="530" t="str">
        <f>IF($E50=0," ",'t12'!E50/$E50)</f>
        <v xml:space="preserve"> </v>
      </c>
      <c r="K50" s="530" t="str">
        <f>IF($E50=0," ",'t12'!F50/$E50)</f>
        <v xml:space="preserve"> </v>
      </c>
      <c r="L50" s="530" t="str">
        <f>IF($E50=0," ",'t12'!H50/$E50)</f>
        <v xml:space="preserve"> </v>
      </c>
      <c r="M50" s="531">
        <f t="shared" si="0"/>
        <v>0</v>
      </c>
      <c r="N50" s="565" t="str">
        <f>IF($E50=0," ",'t12'!I50/$E50)</f>
        <v xml:space="preserve"> </v>
      </c>
      <c r="O50" s="565" t="str">
        <f>IF($E50=0," ",'t12'!J50/$E50)</f>
        <v xml:space="preserve"> </v>
      </c>
      <c r="P50" s="530" t="str">
        <f>IF($E50=0," ",'t13'!AG50/$E50)</f>
        <v xml:space="preserve"> </v>
      </c>
      <c r="Q50" s="530" t="str">
        <f>IF($E50=0," ",SUM('t13'!C50:N50)/$E50)</f>
        <v xml:space="preserve"> </v>
      </c>
      <c r="R50" s="530" t="str">
        <f>IF($E50=0," ",(SUM('t13'!T50:AD50)+'t13'!AF50)/$E50)</f>
        <v xml:space="preserve"> </v>
      </c>
      <c r="S50" s="531">
        <f t="shared" si="1"/>
        <v>0</v>
      </c>
      <c r="T50" s="565" t="str">
        <f>IF($E50=0," ",'t13'!AE50/$E50)</f>
        <v xml:space="preserve"> </v>
      </c>
      <c r="V50"/>
      <c r="W50"/>
      <c r="X50"/>
      <c r="Y50"/>
    </row>
    <row r="51" spans="1:25" s="98" customFormat="1" x14ac:dyDescent="0.2">
      <c r="A51" s="562" t="str">
        <f>'t1'!A51</f>
        <v>CHIMICI A T. DETERMINATO (ART. 15-SEPTIES D.LGS. 502/92)</v>
      </c>
      <c r="B51" s="304" t="str">
        <f>'t1'!B51</f>
        <v>SD0602</v>
      </c>
      <c r="C51" s="563">
        <f>'t1'!K51+'t1'!L51</f>
        <v>0</v>
      </c>
      <c r="D51" s="563">
        <f>('t1'!K51+'t1'!L51)-SUM('t3'!C51:F51,'t3'!I51:J51)+SUM('t3'!K51:N51)</f>
        <v>0</v>
      </c>
      <c r="E51" s="564">
        <f>'t12'!C51/12</f>
        <v>0</v>
      </c>
      <c r="F51" s="564" t="str">
        <f>IF($D51&gt;0,(('t11'!C53+'t11'!D53)/$D51)," ")</f>
        <v xml:space="preserve"> </v>
      </c>
      <c r="G51" s="564" t="str">
        <f>IF($D51&gt;0,(SUM('t11'!E53:P53)/$D51)," ")</f>
        <v xml:space="preserve"> </v>
      </c>
      <c r="H51" s="564" t="str">
        <f>IF($D51&gt;0,(SUM('t11'!Q53:T53)/$D51)," ")</f>
        <v xml:space="preserve"> </v>
      </c>
      <c r="I51" s="530" t="str">
        <f>IF($E51=0," ",('t12'!D51)/$E51)</f>
        <v xml:space="preserve"> </v>
      </c>
      <c r="J51" s="530" t="str">
        <f>IF($E51=0," ",'t12'!E51/$E51)</f>
        <v xml:space="preserve"> </v>
      </c>
      <c r="K51" s="530" t="str">
        <f>IF($E51=0," ",'t12'!F51/$E51)</f>
        <v xml:space="preserve"> </v>
      </c>
      <c r="L51" s="530" t="str">
        <f>IF($E51=0," ",'t12'!H51/$E51)</f>
        <v xml:space="preserve"> </v>
      </c>
      <c r="M51" s="531">
        <f t="shared" si="0"/>
        <v>0</v>
      </c>
      <c r="N51" s="565" t="str">
        <f>IF($E51=0," ",'t12'!I51/$E51)</f>
        <v xml:space="preserve"> </v>
      </c>
      <c r="O51" s="565" t="str">
        <f>IF($E51=0," ",'t12'!J51/$E51)</f>
        <v xml:space="preserve"> </v>
      </c>
      <c r="P51" s="530" t="str">
        <f>IF($E51=0," ",'t13'!AG51/$E51)</f>
        <v xml:space="preserve"> </v>
      </c>
      <c r="Q51" s="530" t="str">
        <f>IF($E51=0," ",SUM('t13'!C51:N51)/$E51)</f>
        <v xml:space="preserve"> </v>
      </c>
      <c r="R51" s="530" t="str">
        <f>IF($E51=0," ",(SUM('t13'!T51:AD51)+'t13'!AF51)/$E51)</f>
        <v xml:space="preserve"> </v>
      </c>
      <c r="S51" s="531">
        <f t="shared" si="1"/>
        <v>0</v>
      </c>
      <c r="T51" s="565" t="str">
        <f>IF($E51=0," ",'t13'!AE51/$E51)</f>
        <v xml:space="preserve"> </v>
      </c>
      <c r="V51"/>
      <c r="W51"/>
      <c r="X51"/>
      <c r="Y51"/>
    </row>
    <row r="52" spans="1:25" s="98" customFormat="1" x14ac:dyDescent="0.2">
      <c r="A52" s="562" t="str">
        <f>'t1'!A52</f>
        <v>FISICI CON INC. DI STRUTTURA COMPLESSA (RAPP. ESCLUSIVO)</v>
      </c>
      <c r="B52" s="304" t="str">
        <f>'t1'!B52</f>
        <v>SD0E42</v>
      </c>
      <c r="C52" s="563">
        <f>'t1'!K52+'t1'!L52</f>
        <v>0</v>
      </c>
      <c r="D52" s="563">
        <f>('t1'!K52+'t1'!L52)-SUM('t3'!C52:F52,'t3'!I52:J52)+SUM('t3'!K52:N52)</f>
        <v>0</v>
      </c>
      <c r="E52" s="564">
        <f>'t12'!C52/12</f>
        <v>0</v>
      </c>
      <c r="F52" s="564" t="str">
        <f>IF($D52&gt;0,(('t11'!C54+'t11'!D54)/$D52)," ")</f>
        <v xml:space="preserve"> </v>
      </c>
      <c r="G52" s="564" t="str">
        <f>IF($D52&gt;0,(SUM('t11'!E54:P54)/$D52)," ")</f>
        <v xml:space="preserve"> </v>
      </c>
      <c r="H52" s="564" t="str">
        <f>IF($D52&gt;0,(SUM('t11'!Q54:T54)/$D52)," ")</f>
        <v xml:space="preserve"> </v>
      </c>
      <c r="I52" s="530" t="str">
        <f>IF($E52=0," ",('t12'!D52)/$E52)</f>
        <v xml:space="preserve"> </v>
      </c>
      <c r="J52" s="530" t="str">
        <f>IF($E52=0," ",'t12'!E52/$E52)</f>
        <v xml:space="preserve"> </v>
      </c>
      <c r="K52" s="530" t="str">
        <f>IF($E52=0," ",'t12'!F52/$E52)</f>
        <v xml:space="preserve"> </v>
      </c>
      <c r="L52" s="530" t="str">
        <f>IF($E52=0," ",'t12'!H52/$E52)</f>
        <v xml:space="preserve"> </v>
      </c>
      <c r="M52" s="531">
        <f t="shared" si="0"/>
        <v>0</v>
      </c>
      <c r="N52" s="565" t="str">
        <f>IF($E52=0," ",'t12'!I52/$E52)</f>
        <v xml:space="preserve"> </v>
      </c>
      <c r="O52" s="565" t="str">
        <f>IF($E52=0," ",'t12'!J52/$E52)</f>
        <v xml:space="preserve"> </v>
      </c>
      <c r="P52" s="530" t="str">
        <f>IF($E52=0," ",'t13'!AG52/$E52)</f>
        <v xml:space="preserve"> </v>
      </c>
      <c r="Q52" s="530" t="str">
        <f>IF($E52=0," ",SUM('t13'!C52:N52)/$E52)</f>
        <v xml:space="preserve"> </v>
      </c>
      <c r="R52" s="530" t="str">
        <f>IF($E52=0," ",(SUM('t13'!T52:AD52)+'t13'!AF52)/$E52)</f>
        <v xml:space="preserve"> </v>
      </c>
      <c r="S52" s="531">
        <f t="shared" si="1"/>
        <v>0</v>
      </c>
      <c r="T52" s="565" t="str">
        <f>IF($E52=0," ",'t13'!AE52/$E52)</f>
        <v xml:space="preserve"> </v>
      </c>
      <c r="V52"/>
      <c r="W52"/>
      <c r="X52"/>
      <c r="Y52"/>
    </row>
    <row r="53" spans="1:25" s="98" customFormat="1" x14ac:dyDescent="0.2">
      <c r="A53" s="562" t="str">
        <f>'t1'!A53</f>
        <v>FISICI CON INC. DI STRUTTURA COMPLESSA (RAPP. NON ESCL.)</v>
      </c>
      <c r="B53" s="304" t="str">
        <f>'t1'!B53</f>
        <v>SD0N42</v>
      </c>
      <c r="C53" s="563">
        <f>'t1'!K53+'t1'!L53</f>
        <v>0</v>
      </c>
      <c r="D53" s="563">
        <f>('t1'!K53+'t1'!L53)-SUM('t3'!C53:F53,'t3'!I53:J53)+SUM('t3'!K53:N53)</f>
        <v>0</v>
      </c>
      <c r="E53" s="564">
        <f>'t12'!C53/12</f>
        <v>0</v>
      </c>
      <c r="F53" s="564" t="str">
        <f>IF($D53&gt;0,(('t11'!C55+'t11'!D55)/$D53)," ")</f>
        <v xml:space="preserve"> </v>
      </c>
      <c r="G53" s="564" t="str">
        <f>IF($D53&gt;0,(SUM('t11'!E55:P55)/$D53)," ")</f>
        <v xml:space="preserve"> </v>
      </c>
      <c r="H53" s="564" t="str">
        <f>IF($D53&gt;0,(SUM('t11'!Q55:T55)/$D53)," ")</f>
        <v xml:space="preserve"> </v>
      </c>
      <c r="I53" s="530" t="str">
        <f>IF($E53=0," ",('t12'!D53)/$E53)</f>
        <v xml:space="preserve"> </v>
      </c>
      <c r="J53" s="530" t="str">
        <f>IF($E53=0," ",'t12'!E53/$E53)</f>
        <v xml:space="preserve"> </v>
      </c>
      <c r="K53" s="530" t="str">
        <f>IF($E53=0," ",'t12'!F53/$E53)</f>
        <v xml:space="preserve"> </v>
      </c>
      <c r="L53" s="530" t="str">
        <f>IF($E53=0," ",'t12'!H53/$E53)</f>
        <v xml:space="preserve"> </v>
      </c>
      <c r="M53" s="531">
        <f t="shared" si="0"/>
        <v>0</v>
      </c>
      <c r="N53" s="565" t="str">
        <f>IF($E53=0," ",'t12'!I53/$E53)</f>
        <v xml:space="preserve"> </v>
      </c>
      <c r="O53" s="565" t="str">
        <f>IF($E53=0," ",'t12'!J53/$E53)</f>
        <v xml:space="preserve"> </v>
      </c>
      <c r="P53" s="530" t="str">
        <f>IF($E53=0," ",'t13'!AG53/$E53)</f>
        <v xml:space="preserve"> </v>
      </c>
      <c r="Q53" s="530" t="str">
        <f>IF($E53=0," ",SUM('t13'!C53:N53)/$E53)</f>
        <v xml:space="preserve"> </v>
      </c>
      <c r="R53" s="530" t="str">
        <f>IF($E53=0," ",(SUM('t13'!T53:AD53)+'t13'!AF53)/$E53)</f>
        <v xml:space="preserve"> </v>
      </c>
      <c r="S53" s="531">
        <f t="shared" si="1"/>
        <v>0</v>
      </c>
      <c r="T53" s="565" t="str">
        <f>IF($E53=0," ",'t13'!AE53/$E53)</f>
        <v xml:space="preserve"> </v>
      </c>
      <c r="V53"/>
      <c r="W53"/>
      <c r="X53"/>
      <c r="Y53"/>
    </row>
    <row r="54" spans="1:25" s="98" customFormat="1" x14ac:dyDescent="0.2">
      <c r="A54" s="562" t="str">
        <f>'t1'!A54</f>
        <v>FISICI CON INC. DI STRUTTURA SEMPLICE (RAPP. ESCLUSIVO)</v>
      </c>
      <c r="B54" s="304" t="str">
        <f>'t1'!B54</f>
        <v>SD0E41</v>
      </c>
      <c r="C54" s="563">
        <f>'t1'!K54+'t1'!L54</f>
        <v>0</v>
      </c>
      <c r="D54" s="563">
        <f>('t1'!K54+'t1'!L54)-SUM('t3'!C54:F54,'t3'!I54:J54)+SUM('t3'!K54:N54)</f>
        <v>0</v>
      </c>
      <c r="E54" s="564">
        <f>'t12'!C54/12</f>
        <v>0</v>
      </c>
      <c r="F54" s="564" t="str">
        <f>IF($D54&gt;0,(('t11'!C56+'t11'!D56)/$D54)," ")</f>
        <v xml:space="preserve"> </v>
      </c>
      <c r="G54" s="564" t="str">
        <f>IF($D54&gt;0,(SUM('t11'!E56:P56)/$D54)," ")</f>
        <v xml:space="preserve"> </v>
      </c>
      <c r="H54" s="564" t="str">
        <f>IF($D54&gt;0,(SUM('t11'!Q56:T56)/$D54)," ")</f>
        <v xml:space="preserve"> </v>
      </c>
      <c r="I54" s="530" t="str">
        <f>IF($E54=0," ",('t12'!D54)/$E54)</f>
        <v xml:space="preserve"> </v>
      </c>
      <c r="J54" s="530" t="str">
        <f>IF($E54=0," ",'t12'!E54/$E54)</f>
        <v xml:space="preserve"> </v>
      </c>
      <c r="K54" s="530" t="str">
        <f>IF($E54=0," ",'t12'!F54/$E54)</f>
        <v xml:space="preserve"> </v>
      </c>
      <c r="L54" s="530" t="str">
        <f>IF($E54=0," ",'t12'!H54/$E54)</f>
        <v xml:space="preserve"> </v>
      </c>
      <c r="M54" s="531">
        <f t="shared" si="0"/>
        <v>0</v>
      </c>
      <c r="N54" s="565" t="str">
        <f>IF($E54=0," ",'t12'!I54/$E54)</f>
        <v xml:space="preserve"> </v>
      </c>
      <c r="O54" s="565" t="str">
        <f>IF($E54=0," ",'t12'!J54/$E54)</f>
        <v xml:space="preserve"> </v>
      </c>
      <c r="P54" s="530" t="str">
        <f>IF($E54=0," ",'t13'!AG54/$E54)</f>
        <v xml:space="preserve"> </v>
      </c>
      <c r="Q54" s="530" t="str">
        <f>IF($E54=0," ",SUM('t13'!C54:N54)/$E54)</f>
        <v xml:space="preserve"> </v>
      </c>
      <c r="R54" s="530" t="str">
        <f>IF($E54=0," ",(SUM('t13'!T54:AD54)+'t13'!AF54)/$E54)</f>
        <v xml:space="preserve"> </v>
      </c>
      <c r="S54" s="531">
        <f t="shared" si="1"/>
        <v>0</v>
      </c>
      <c r="T54" s="565" t="str">
        <f>IF($E54=0," ",'t13'!AE54/$E54)</f>
        <v xml:space="preserve"> </v>
      </c>
      <c r="V54"/>
      <c r="W54"/>
      <c r="X54"/>
      <c r="Y54"/>
    </row>
    <row r="55" spans="1:25" s="98" customFormat="1" x14ac:dyDescent="0.2">
      <c r="A55" s="562" t="str">
        <f>'t1'!A55</f>
        <v>FISICI CON INC. DI STRUTTURA SEMPLICE (RAPP. NON ESCL.)</v>
      </c>
      <c r="B55" s="304" t="str">
        <f>'t1'!B55</f>
        <v>SD0N41</v>
      </c>
      <c r="C55" s="563">
        <f>'t1'!K55+'t1'!L55</f>
        <v>0</v>
      </c>
      <c r="D55" s="563">
        <f>('t1'!K55+'t1'!L55)-SUM('t3'!C55:F55,'t3'!I55:J55)+SUM('t3'!K55:N55)</f>
        <v>0</v>
      </c>
      <c r="E55" s="564">
        <f>'t12'!C55/12</f>
        <v>0</v>
      </c>
      <c r="F55" s="564" t="str">
        <f>IF($D55&gt;0,(('t11'!C57+'t11'!D57)/$D55)," ")</f>
        <v xml:space="preserve"> </v>
      </c>
      <c r="G55" s="564" t="str">
        <f>IF($D55&gt;0,(SUM('t11'!E57:P57)/$D55)," ")</f>
        <v xml:space="preserve"> </v>
      </c>
      <c r="H55" s="564" t="str">
        <f>IF($D55&gt;0,(SUM('t11'!Q57:T57)/$D55)," ")</f>
        <v xml:space="preserve"> </v>
      </c>
      <c r="I55" s="530" t="str">
        <f>IF($E55=0," ",('t12'!D55)/$E55)</f>
        <v xml:space="preserve"> </v>
      </c>
      <c r="J55" s="530" t="str">
        <f>IF($E55=0," ",'t12'!E55/$E55)</f>
        <v xml:space="preserve"> </v>
      </c>
      <c r="K55" s="530" t="str">
        <f>IF($E55=0," ",'t12'!F55/$E55)</f>
        <v xml:space="preserve"> </v>
      </c>
      <c r="L55" s="530" t="str">
        <f>IF($E55=0," ",'t12'!H55/$E55)</f>
        <v xml:space="preserve"> </v>
      </c>
      <c r="M55" s="531">
        <f t="shared" si="0"/>
        <v>0</v>
      </c>
      <c r="N55" s="565" t="str">
        <f>IF($E55=0," ",'t12'!I55/$E55)</f>
        <v xml:space="preserve"> </v>
      </c>
      <c r="O55" s="565" t="str">
        <f>IF($E55=0," ",'t12'!J55/$E55)</f>
        <v xml:space="preserve"> </v>
      </c>
      <c r="P55" s="530" t="str">
        <f>IF($E55=0," ",'t13'!AG55/$E55)</f>
        <v xml:space="preserve"> </v>
      </c>
      <c r="Q55" s="530" t="str">
        <f>IF($E55=0," ",SUM('t13'!C55:N55)/$E55)</f>
        <v xml:space="preserve"> </v>
      </c>
      <c r="R55" s="530" t="str">
        <f>IF($E55=0," ",(SUM('t13'!T55:AD55)+'t13'!AF55)/$E55)</f>
        <v xml:space="preserve"> </v>
      </c>
      <c r="S55" s="531">
        <f t="shared" si="1"/>
        <v>0</v>
      </c>
      <c r="T55" s="565" t="str">
        <f>IF($E55=0," ",'t13'!AE55/$E55)</f>
        <v xml:space="preserve"> </v>
      </c>
      <c r="V55"/>
      <c r="W55"/>
      <c r="X55"/>
      <c r="Y55"/>
    </row>
    <row r="56" spans="1:25" s="98" customFormat="1" x14ac:dyDescent="0.2">
      <c r="A56" s="562" t="str">
        <f>'t1'!A56</f>
        <v>FISICI CON ALTRI INCAR. PROF.LI (RAPP. ESCLUSIVO)</v>
      </c>
      <c r="B56" s="304" t="str">
        <f>'t1'!B56</f>
        <v>SD0A41</v>
      </c>
      <c r="C56" s="563">
        <f>'t1'!K56+'t1'!L56</f>
        <v>0</v>
      </c>
      <c r="D56" s="563">
        <f>('t1'!K56+'t1'!L56)-SUM('t3'!C56:F56,'t3'!I56:J56)+SUM('t3'!K56:N56)</f>
        <v>0</v>
      </c>
      <c r="E56" s="564">
        <f>'t12'!C56/12</f>
        <v>0</v>
      </c>
      <c r="F56" s="564" t="str">
        <f>IF($D56&gt;0,(('t11'!C58+'t11'!D58)/$D56)," ")</f>
        <v xml:space="preserve"> </v>
      </c>
      <c r="G56" s="564" t="str">
        <f>IF($D56&gt;0,(SUM('t11'!E58:P58)/$D56)," ")</f>
        <v xml:space="preserve"> </v>
      </c>
      <c r="H56" s="564" t="str">
        <f>IF($D56&gt;0,(SUM('t11'!Q58:T58)/$D56)," ")</f>
        <v xml:space="preserve"> </v>
      </c>
      <c r="I56" s="530" t="str">
        <f>IF($E56=0," ",('t12'!D56)/$E56)</f>
        <v xml:space="preserve"> </v>
      </c>
      <c r="J56" s="530" t="str">
        <f>IF($E56=0," ",'t12'!E56/$E56)</f>
        <v xml:space="preserve"> </v>
      </c>
      <c r="K56" s="530" t="str">
        <f>IF($E56=0," ",'t12'!F56/$E56)</f>
        <v xml:space="preserve"> </v>
      </c>
      <c r="L56" s="530" t="str">
        <f>IF($E56=0," ",'t12'!H56/$E56)</f>
        <v xml:space="preserve"> </v>
      </c>
      <c r="M56" s="531">
        <f t="shared" si="0"/>
        <v>0</v>
      </c>
      <c r="N56" s="565" t="str">
        <f>IF($E56=0," ",'t12'!I56/$E56)</f>
        <v xml:space="preserve"> </v>
      </c>
      <c r="O56" s="565" t="str">
        <f>IF($E56=0," ",'t12'!J56/$E56)</f>
        <v xml:space="preserve"> </v>
      </c>
      <c r="P56" s="530" t="str">
        <f>IF($E56=0," ",'t13'!AG56/$E56)</f>
        <v xml:space="preserve"> </v>
      </c>
      <c r="Q56" s="530" t="str">
        <f>IF($E56=0," ",SUM('t13'!C56:N56)/$E56)</f>
        <v xml:space="preserve"> </v>
      </c>
      <c r="R56" s="530" t="str">
        <f>IF($E56=0," ",(SUM('t13'!T56:AD56)+'t13'!AF56)/$E56)</f>
        <v xml:space="preserve"> </v>
      </c>
      <c r="S56" s="531">
        <f t="shared" si="1"/>
        <v>0</v>
      </c>
      <c r="T56" s="565" t="str">
        <f>IF($E56=0," ",'t13'!AE56/$E56)</f>
        <v xml:space="preserve"> </v>
      </c>
      <c r="V56"/>
      <c r="W56"/>
      <c r="X56"/>
      <c r="Y56"/>
    </row>
    <row r="57" spans="1:25" s="98" customFormat="1" x14ac:dyDescent="0.2">
      <c r="A57" s="562" t="str">
        <f>'t1'!A57</f>
        <v>FISICI CON ALTRI INCAR. PROF.LI (RAPP. NON ESCL.)</v>
      </c>
      <c r="B57" s="304" t="str">
        <f>'t1'!B57</f>
        <v>SD0040</v>
      </c>
      <c r="C57" s="563">
        <f>'t1'!K57+'t1'!L57</f>
        <v>0</v>
      </c>
      <c r="D57" s="563">
        <f>('t1'!K57+'t1'!L57)-SUM('t3'!C57:F57,'t3'!I57:J57)+SUM('t3'!K57:N57)</f>
        <v>0</v>
      </c>
      <c r="E57" s="564">
        <f>'t12'!C57/12</f>
        <v>0</v>
      </c>
      <c r="F57" s="564" t="str">
        <f>IF($D57&gt;0,(('t11'!C59+'t11'!D59)/$D57)," ")</f>
        <v xml:space="preserve"> </v>
      </c>
      <c r="G57" s="564" t="str">
        <f>IF($D57&gt;0,(SUM('t11'!E59:P59)/$D57)," ")</f>
        <v xml:space="preserve"> </v>
      </c>
      <c r="H57" s="564" t="str">
        <f>IF($D57&gt;0,(SUM('t11'!Q59:T59)/$D57)," ")</f>
        <v xml:space="preserve"> </v>
      </c>
      <c r="I57" s="530" t="str">
        <f>IF($E57=0," ",('t12'!D57)/$E57)</f>
        <v xml:space="preserve"> </v>
      </c>
      <c r="J57" s="530" t="str">
        <f>IF($E57=0," ",'t12'!E57/$E57)</f>
        <v xml:space="preserve"> </v>
      </c>
      <c r="K57" s="530" t="str">
        <f>IF($E57=0," ",'t12'!F57/$E57)</f>
        <v xml:space="preserve"> </v>
      </c>
      <c r="L57" s="530" t="str">
        <f>IF($E57=0," ",'t12'!H57/$E57)</f>
        <v xml:space="preserve"> </v>
      </c>
      <c r="M57" s="531">
        <f t="shared" si="0"/>
        <v>0</v>
      </c>
      <c r="N57" s="565" t="str">
        <f>IF($E57=0," ",'t12'!I57/$E57)</f>
        <v xml:space="preserve"> </v>
      </c>
      <c r="O57" s="565" t="str">
        <f>IF($E57=0," ",'t12'!J57/$E57)</f>
        <v xml:space="preserve"> </v>
      </c>
      <c r="P57" s="530" t="str">
        <f>IF($E57=0," ",'t13'!AG57/$E57)</f>
        <v xml:space="preserve"> </v>
      </c>
      <c r="Q57" s="530" t="str">
        <f>IF($E57=0," ",SUM('t13'!C57:N57)/$E57)</f>
        <v xml:space="preserve"> </v>
      </c>
      <c r="R57" s="530" t="str">
        <f>IF($E57=0," ",(SUM('t13'!T57:AD57)+'t13'!AF57)/$E57)</f>
        <v xml:space="preserve"> </v>
      </c>
      <c r="S57" s="531">
        <f t="shared" si="1"/>
        <v>0</v>
      </c>
      <c r="T57" s="565" t="str">
        <f>IF($E57=0," ",'t13'!AE57/$E57)</f>
        <v xml:space="preserve"> </v>
      </c>
      <c r="V57"/>
      <c r="W57"/>
      <c r="X57"/>
      <c r="Y57"/>
    </row>
    <row r="58" spans="1:25" s="98" customFormat="1" x14ac:dyDescent="0.2">
      <c r="A58" s="562" t="str">
        <f>'t1'!A58</f>
        <v>FISICI A T. DETERMINATO (ART. 15-SEPTIES D.LGS. 502/92)</v>
      </c>
      <c r="B58" s="304" t="str">
        <f>'t1'!B58</f>
        <v>SD0603</v>
      </c>
      <c r="C58" s="563">
        <f>'t1'!K58+'t1'!L58</f>
        <v>0</v>
      </c>
      <c r="D58" s="563">
        <f>('t1'!K58+'t1'!L58)-SUM('t3'!C58:F58,'t3'!I58:J58)+SUM('t3'!K58:N58)</f>
        <v>0</v>
      </c>
      <c r="E58" s="564">
        <f>'t12'!C58/12</f>
        <v>0</v>
      </c>
      <c r="F58" s="564" t="str">
        <f>IF($D58&gt;0,(('t11'!C60+'t11'!D60)/$D58)," ")</f>
        <v xml:space="preserve"> </v>
      </c>
      <c r="G58" s="564" t="str">
        <f>IF($D58&gt;0,(SUM('t11'!E60:P60)/$D58)," ")</f>
        <v xml:space="preserve"> </v>
      </c>
      <c r="H58" s="564" t="str">
        <f>IF($D58&gt;0,(SUM('t11'!Q60:T60)/$D58)," ")</f>
        <v xml:space="preserve"> </v>
      </c>
      <c r="I58" s="530" t="str">
        <f>IF($E58=0," ",('t12'!D58)/$E58)</f>
        <v xml:space="preserve"> </v>
      </c>
      <c r="J58" s="530" t="str">
        <f>IF($E58=0," ",'t12'!E58/$E58)</f>
        <v xml:space="preserve"> </v>
      </c>
      <c r="K58" s="530" t="str">
        <f>IF($E58=0," ",'t12'!F58/$E58)</f>
        <v xml:space="preserve"> </v>
      </c>
      <c r="L58" s="530" t="str">
        <f>IF($E58=0," ",'t12'!H58/$E58)</f>
        <v xml:space="preserve"> </v>
      </c>
      <c r="M58" s="531">
        <f t="shared" si="0"/>
        <v>0</v>
      </c>
      <c r="N58" s="565" t="str">
        <f>IF($E58=0," ",'t12'!I58/$E58)</f>
        <v xml:space="preserve"> </v>
      </c>
      <c r="O58" s="565" t="str">
        <f>IF($E58=0," ",'t12'!J58/$E58)</f>
        <v xml:space="preserve"> </v>
      </c>
      <c r="P58" s="530" t="str">
        <f>IF($E58=0," ",'t13'!AG58/$E58)</f>
        <v xml:space="preserve"> </v>
      </c>
      <c r="Q58" s="530" t="str">
        <f>IF($E58=0," ",SUM('t13'!C58:N58)/$E58)</f>
        <v xml:space="preserve"> </v>
      </c>
      <c r="R58" s="530" t="str">
        <f>IF($E58=0," ",(SUM('t13'!T58:AD58)+'t13'!AF58)/$E58)</f>
        <v xml:space="preserve"> </v>
      </c>
      <c r="S58" s="531">
        <f t="shared" si="1"/>
        <v>0</v>
      </c>
      <c r="T58" s="565" t="str">
        <f>IF($E58=0," ",'t13'!AE58/$E58)</f>
        <v xml:space="preserve"> </v>
      </c>
      <c r="V58"/>
      <c r="W58"/>
      <c r="X58"/>
      <c r="Y58"/>
    </row>
    <row r="59" spans="1:25" s="98" customFormat="1" x14ac:dyDescent="0.2">
      <c r="A59" s="562" t="str">
        <f>'t1'!A59</f>
        <v>PSICOLOGI CON INC. DI STRUTTURA COMPLESSA (RAPP. ESCLUSIVO)</v>
      </c>
      <c r="B59" s="304" t="str">
        <f>'t1'!B59</f>
        <v>SD0E66</v>
      </c>
      <c r="C59" s="563">
        <f>'t1'!K59+'t1'!L59</f>
        <v>0</v>
      </c>
      <c r="D59" s="563">
        <f>('t1'!K59+'t1'!L59)-SUM('t3'!C59:F59,'t3'!I59:J59)+SUM('t3'!K59:N59)</f>
        <v>0</v>
      </c>
      <c r="E59" s="564">
        <f>'t12'!C59/12</f>
        <v>0</v>
      </c>
      <c r="F59" s="564" t="str">
        <f>IF($D59&gt;0,(('t11'!C61+'t11'!D61)/$D59)," ")</f>
        <v xml:space="preserve"> </v>
      </c>
      <c r="G59" s="564" t="str">
        <f>IF($D59&gt;0,(SUM('t11'!E61:P61)/$D59)," ")</f>
        <v xml:space="preserve"> </v>
      </c>
      <c r="H59" s="564" t="str">
        <f>IF($D59&gt;0,(SUM('t11'!Q61:T61)/$D59)," ")</f>
        <v xml:space="preserve"> </v>
      </c>
      <c r="I59" s="530" t="str">
        <f>IF($E59=0," ",('t12'!D59)/$E59)</f>
        <v xml:space="preserve"> </v>
      </c>
      <c r="J59" s="530" t="str">
        <f>IF($E59=0," ",'t12'!E59/$E59)</f>
        <v xml:space="preserve"> </v>
      </c>
      <c r="K59" s="530" t="str">
        <f>IF($E59=0," ",'t12'!F59/$E59)</f>
        <v xml:space="preserve"> </v>
      </c>
      <c r="L59" s="530" t="str">
        <f>IF($E59=0," ",'t12'!H59/$E59)</f>
        <v xml:space="preserve"> </v>
      </c>
      <c r="M59" s="531">
        <f t="shared" si="0"/>
        <v>0</v>
      </c>
      <c r="N59" s="565" t="str">
        <f>IF($E59=0," ",'t12'!I59/$E59)</f>
        <v xml:space="preserve"> </v>
      </c>
      <c r="O59" s="565" t="str">
        <f>IF($E59=0," ",'t12'!J59/$E59)</f>
        <v xml:space="preserve"> </v>
      </c>
      <c r="P59" s="530" t="str">
        <f>IF($E59=0," ",'t13'!AG59/$E59)</f>
        <v xml:space="preserve"> </v>
      </c>
      <c r="Q59" s="530" t="str">
        <f>IF($E59=0," ",SUM('t13'!C59:N59)/$E59)</f>
        <v xml:space="preserve"> </v>
      </c>
      <c r="R59" s="530" t="str">
        <f>IF($E59=0," ",(SUM('t13'!T59:AD59)+'t13'!AF59)/$E59)</f>
        <v xml:space="preserve"> </v>
      </c>
      <c r="S59" s="531">
        <f t="shared" si="1"/>
        <v>0</v>
      </c>
      <c r="T59" s="565" t="str">
        <f>IF($E59=0," ",'t13'!AE59/$E59)</f>
        <v xml:space="preserve"> </v>
      </c>
      <c r="V59"/>
      <c r="W59"/>
      <c r="X59"/>
      <c r="Y59"/>
    </row>
    <row r="60" spans="1:25" s="98" customFormat="1" x14ac:dyDescent="0.2">
      <c r="A60" s="562" t="str">
        <f>'t1'!A60</f>
        <v>PSICOLOGI CON INC. DI STRUTTURA COMPLESSA (RAPP. NON ESCL.)</v>
      </c>
      <c r="B60" s="304" t="str">
        <f>'t1'!B60</f>
        <v>SD0N66</v>
      </c>
      <c r="C60" s="563">
        <f>'t1'!K60+'t1'!L60</f>
        <v>0</v>
      </c>
      <c r="D60" s="563">
        <f>('t1'!K60+'t1'!L60)-SUM('t3'!C60:F60,'t3'!I60:J60)+SUM('t3'!K60:N60)</f>
        <v>0</v>
      </c>
      <c r="E60" s="564">
        <f>'t12'!C60/12</f>
        <v>0</v>
      </c>
      <c r="F60" s="564" t="str">
        <f>IF($D60&gt;0,(('t11'!C62+'t11'!D62)/$D60)," ")</f>
        <v xml:space="preserve"> </v>
      </c>
      <c r="G60" s="564" t="str">
        <f>IF($D60&gt;0,(SUM('t11'!E62:P62)/$D60)," ")</f>
        <v xml:space="preserve"> </v>
      </c>
      <c r="H60" s="564" t="str">
        <f>IF($D60&gt;0,(SUM('t11'!Q62:T62)/$D60)," ")</f>
        <v xml:space="preserve"> </v>
      </c>
      <c r="I60" s="530" t="str">
        <f>IF($E60=0," ",('t12'!D60)/$E60)</f>
        <v xml:space="preserve"> </v>
      </c>
      <c r="J60" s="530" t="str">
        <f>IF($E60=0," ",'t12'!E60/$E60)</f>
        <v xml:space="preserve"> </v>
      </c>
      <c r="K60" s="530" t="str">
        <f>IF($E60=0," ",'t12'!F60/$E60)</f>
        <v xml:space="preserve"> </v>
      </c>
      <c r="L60" s="530" t="str">
        <f>IF($E60=0," ",'t12'!H60/$E60)</f>
        <v xml:space="preserve"> </v>
      </c>
      <c r="M60" s="531">
        <f t="shared" si="0"/>
        <v>0</v>
      </c>
      <c r="N60" s="565" t="str">
        <f>IF($E60=0," ",'t12'!I60/$E60)</f>
        <v xml:space="preserve"> </v>
      </c>
      <c r="O60" s="565" t="str">
        <f>IF($E60=0," ",'t12'!J60/$E60)</f>
        <v xml:space="preserve"> </v>
      </c>
      <c r="P60" s="530" t="str">
        <f>IF($E60=0," ",'t13'!AG60/$E60)</f>
        <v xml:space="preserve"> </v>
      </c>
      <c r="Q60" s="530" t="str">
        <f>IF($E60=0," ",SUM('t13'!C60:N60)/$E60)</f>
        <v xml:space="preserve"> </v>
      </c>
      <c r="R60" s="530" t="str">
        <f>IF($E60=0," ",(SUM('t13'!T60:AD60)+'t13'!AF60)/$E60)</f>
        <v xml:space="preserve"> </v>
      </c>
      <c r="S60" s="531">
        <f t="shared" si="1"/>
        <v>0</v>
      </c>
      <c r="T60" s="565" t="str">
        <f>IF($E60=0," ",'t13'!AE60/$E60)</f>
        <v xml:space="preserve"> </v>
      </c>
      <c r="V60"/>
      <c r="W60"/>
      <c r="X60"/>
      <c r="Y60"/>
    </row>
    <row r="61" spans="1:25" s="98" customFormat="1" x14ac:dyDescent="0.2">
      <c r="A61" s="562" t="str">
        <f>'t1'!A61</f>
        <v>PSICOLOGI CON INC. DI STRUTTURA SEMPLICE (RAPP. ESCLUSIVO)</v>
      </c>
      <c r="B61" s="304" t="str">
        <f>'t1'!B61</f>
        <v>SD0E65</v>
      </c>
      <c r="C61" s="563">
        <f>'t1'!K61+'t1'!L61</f>
        <v>0</v>
      </c>
      <c r="D61" s="563">
        <f>('t1'!K61+'t1'!L61)-SUM('t3'!C61:F61,'t3'!I61:J61)+SUM('t3'!K61:N61)</f>
        <v>0</v>
      </c>
      <c r="E61" s="564">
        <f>'t12'!C61/12</f>
        <v>0</v>
      </c>
      <c r="F61" s="564" t="str">
        <f>IF($D61&gt;0,(('t11'!C63+'t11'!D63)/$D61)," ")</f>
        <v xml:space="preserve"> </v>
      </c>
      <c r="G61" s="564" t="str">
        <f>IF($D61&gt;0,(SUM('t11'!E63:P63)/$D61)," ")</f>
        <v xml:space="preserve"> </v>
      </c>
      <c r="H61" s="564" t="str">
        <f>IF($D61&gt;0,(SUM('t11'!Q63:T63)/$D61)," ")</f>
        <v xml:space="preserve"> </v>
      </c>
      <c r="I61" s="530" t="str">
        <f>IF($E61=0," ",('t12'!D61)/$E61)</f>
        <v xml:space="preserve"> </v>
      </c>
      <c r="J61" s="530" t="str">
        <f>IF($E61=0," ",'t12'!E61/$E61)</f>
        <v xml:space="preserve"> </v>
      </c>
      <c r="K61" s="530" t="str">
        <f>IF($E61=0," ",'t12'!F61/$E61)</f>
        <v xml:space="preserve"> </v>
      </c>
      <c r="L61" s="530" t="str">
        <f>IF($E61=0," ",'t12'!H61/$E61)</f>
        <v xml:space="preserve"> </v>
      </c>
      <c r="M61" s="531">
        <f t="shared" si="0"/>
        <v>0</v>
      </c>
      <c r="N61" s="565" t="str">
        <f>IF($E61=0," ",'t12'!I61/$E61)</f>
        <v xml:space="preserve"> </v>
      </c>
      <c r="O61" s="565" t="str">
        <f>IF($E61=0," ",'t12'!J61/$E61)</f>
        <v xml:space="preserve"> </v>
      </c>
      <c r="P61" s="530" t="str">
        <f>IF($E61=0," ",'t13'!AG61/$E61)</f>
        <v xml:space="preserve"> </v>
      </c>
      <c r="Q61" s="530" t="str">
        <f>IF($E61=0," ",SUM('t13'!C61:N61)/$E61)</f>
        <v xml:space="preserve"> </v>
      </c>
      <c r="R61" s="530" t="str">
        <f>IF($E61=0," ",(SUM('t13'!T61:AD61)+'t13'!AF61)/$E61)</f>
        <v xml:space="preserve"> </v>
      </c>
      <c r="S61" s="531">
        <f t="shared" si="1"/>
        <v>0</v>
      </c>
      <c r="T61" s="565" t="str">
        <f>IF($E61=0," ",'t13'!AE61/$E61)</f>
        <v xml:space="preserve"> </v>
      </c>
      <c r="V61"/>
      <c r="W61"/>
      <c r="X61"/>
      <c r="Y61"/>
    </row>
    <row r="62" spans="1:25" s="98" customFormat="1" x14ac:dyDescent="0.2">
      <c r="A62" s="562" t="str">
        <f>'t1'!A62</f>
        <v>PSICOLOGI CON INC. DI STRUTTURA SEMPLICE (RAPP. NON ESCL.)</v>
      </c>
      <c r="B62" s="304" t="str">
        <f>'t1'!B62</f>
        <v>SD0N65</v>
      </c>
      <c r="C62" s="563">
        <f>'t1'!K62+'t1'!L62</f>
        <v>0</v>
      </c>
      <c r="D62" s="563">
        <f>('t1'!K62+'t1'!L62)-SUM('t3'!C62:F62,'t3'!I62:J62)+SUM('t3'!K62:N62)</f>
        <v>0</v>
      </c>
      <c r="E62" s="564">
        <f>'t12'!C62/12</f>
        <v>0</v>
      </c>
      <c r="F62" s="564" t="str">
        <f>IF($D62&gt;0,(('t11'!C64+'t11'!D64)/$D62)," ")</f>
        <v xml:space="preserve"> </v>
      </c>
      <c r="G62" s="564" t="str">
        <f>IF($D62&gt;0,(SUM('t11'!E64:P64)/$D62)," ")</f>
        <v xml:space="preserve"> </v>
      </c>
      <c r="H62" s="564" t="str">
        <f>IF($D62&gt;0,(SUM('t11'!Q64:T64)/$D62)," ")</f>
        <v xml:space="preserve"> </v>
      </c>
      <c r="I62" s="530" t="str">
        <f>IF($E62=0," ",('t12'!D62)/$E62)</f>
        <v xml:space="preserve"> </v>
      </c>
      <c r="J62" s="530" t="str">
        <f>IF($E62=0," ",'t12'!E62/$E62)</f>
        <v xml:space="preserve"> </v>
      </c>
      <c r="K62" s="530" t="str">
        <f>IF($E62=0," ",'t12'!F62/$E62)</f>
        <v xml:space="preserve"> </v>
      </c>
      <c r="L62" s="530" t="str">
        <f>IF($E62=0," ",'t12'!H62/$E62)</f>
        <v xml:space="preserve"> </v>
      </c>
      <c r="M62" s="531">
        <f t="shared" si="0"/>
        <v>0</v>
      </c>
      <c r="N62" s="565" t="str">
        <f>IF($E62=0," ",'t12'!I62/$E62)</f>
        <v xml:space="preserve"> </v>
      </c>
      <c r="O62" s="565" t="str">
        <f>IF($E62=0," ",'t12'!J62/$E62)</f>
        <v xml:space="preserve"> </v>
      </c>
      <c r="P62" s="530" t="str">
        <f>IF($E62=0," ",'t13'!AG62/$E62)</f>
        <v xml:space="preserve"> </v>
      </c>
      <c r="Q62" s="530" t="str">
        <f>IF($E62=0," ",SUM('t13'!C62:N62)/$E62)</f>
        <v xml:space="preserve"> </v>
      </c>
      <c r="R62" s="530" t="str">
        <f>IF($E62=0," ",(SUM('t13'!T62:AD62)+'t13'!AF62)/$E62)</f>
        <v xml:space="preserve"> </v>
      </c>
      <c r="S62" s="531">
        <f t="shared" si="1"/>
        <v>0</v>
      </c>
      <c r="T62" s="565" t="str">
        <f>IF($E62=0," ",'t13'!AE62/$E62)</f>
        <v xml:space="preserve"> </v>
      </c>
      <c r="V62"/>
      <c r="W62"/>
      <c r="X62"/>
      <c r="Y62"/>
    </row>
    <row r="63" spans="1:25" s="98" customFormat="1" x14ac:dyDescent="0.2">
      <c r="A63" s="562" t="str">
        <f>'t1'!A63</f>
        <v>PSICOLOGI CON ALTRI INCAR. PROF.LI (RAPP. ESCLUSIVO)</v>
      </c>
      <c r="B63" s="304" t="str">
        <f>'t1'!B63</f>
        <v>SD0A65</v>
      </c>
      <c r="C63" s="563">
        <f>'t1'!K63+'t1'!L63</f>
        <v>0</v>
      </c>
      <c r="D63" s="563">
        <f>('t1'!K63+'t1'!L63)-SUM('t3'!C63:F63,'t3'!I63:J63)+SUM('t3'!K63:N63)</f>
        <v>0</v>
      </c>
      <c r="E63" s="564">
        <f>'t12'!C63/12</f>
        <v>0</v>
      </c>
      <c r="F63" s="564" t="str">
        <f>IF($D63&gt;0,(('t11'!C65+'t11'!D65)/$D63)," ")</f>
        <v xml:space="preserve"> </v>
      </c>
      <c r="G63" s="564" t="str">
        <f>IF($D63&gt;0,(SUM('t11'!E65:P65)/$D63)," ")</f>
        <v xml:space="preserve"> </v>
      </c>
      <c r="H63" s="564" t="str">
        <f>IF($D63&gt;0,(SUM('t11'!Q65:T65)/$D63)," ")</f>
        <v xml:space="preserve"> </v>
      </c>
      <c r="I63" s="530" t="str">
        <f>IF($E63=0," ",('t12'!D63)/$E63)</f>
        <v xml:space="preserve"> </v>
      </c>
      <c r="J63" s="530" t="str">
        <f>IF($E63=0," ",'t12'!E63/$E63)</f>
        <v xml:space="preserve"> </v>
      </c>
      <c r="K63" s="530" t="str">
        <f>IF($E63=0," ",'t12'!F63/$E63)</f>
        <v xml:space="preserve"> </v>
      </c>
      <c r="L63" s="530" t="str">
        <f>IF($E63=0," ",'t12'!H63/$E63)</f>
        <v xml:space="preserve"> </v>
      </c>
      <c r="M63" s="531">
        <f t="shared" si="0"/>
        <v>0</v>
      </c>
      <c r="N63" s="565" t="str">
        <f>IF($E63=0," ",'t12'!I63/$E63)</f>
        <v xml:space="preserve"> </v>
      </c>
      <c r="O63" s="565" t="str">
        <f>IF($E63=0," ",'t12'!J63/$E63)</f>
        <v xml:space="preserve"> </v>
      </c>
      <c r="P63" s="530" t="str">
        <f>IF($E63=0," ",'t13'!AG63/$E63)</f>
        <v xml:space="preserve"> </v>
      </c>
      <c r="Q63" s="530" t="str">
        <f>IF($E63=0," ",SUM('t13'!C63:N63)/$E63)</f>
        <v xml:space="preserve"> </v>
      </c>
      <c r="R63" s="530" t="str">
        <f>IF($E63=0," ",(SUM('t13'!T63:AD63)+'t13'!AF63)/$E63)</f>
        <v xml:space="preserve"> </v>
      </c>
      <c r="S63" s="531">
        <f t="shared" si="1"/>
        <v>0</v>
      </c>
      <c r="T63" s="565" t="str">
        <f>IF($E63=0," ",'t13'!AE63/$E63)</f>
        <v xml:space="preserve"> </v>
      </c>
      <c r="V63"/>
      <c r="W63"/>
      <c r="X63"/>
      <c r="Y63"/>
    </row>
    <row r="64" spans="1:25" s="98" customFormat="1" x14ac:dyDescent="0.2">
      <c r="A64" s="562" t="str">
        <f>'t1'!A64</f>
        <v>PSICOLOGI CON ALTRI INCAR. PROF.LI (RAPP. NON ESCL.)</v>
      </c>
      <c r="B64" s="304" t="str">
        <f>'t1'!B64</f>
        <v>SD0064</v>
      </c>
      <c r="C64" s="563">
        <f>'t1'!K64+'t1'!L64</f>
        <v>0</v>
      </c>
      <c r="D64" s="563">
        <f>('t1'!K64+'t1'!L64)-SUM('t3'!C64:F64,'t3'!I64:J64)+SUM('t3'!K64:N64)</f>
        <v>0</v>
      </c>
      <c r="E64" s="564">
        <f>'t12'!C64/12</f>
        <v>0</v>
      </c>
      <c r="F64" s="564" t="str">
        <f>IF($D64&gt;0,(('t11'!C66+'t11'!D66)/$D64)," ")</f>
        <v xml:space="preserve"> </v>
      </c>
      <c r="G64" s="564" t="str">
        <f>IF($D64&gt;0,(SUM('t11'!E66:P66)/$D64)," ")</f>
        <v xml:space="preserve"> </v>
      </c>
      <c r="H64" s="564" t="str">
        <f>IF($D64&gt;0,(SUM('t11'!Q66:T66)/$D64)," ")</f>
        <v xml:space="preserve"> </v>
      </c>
      <c r="I64" s="530" t="str">
        <f>IF($E64=0," ",('t12'!D64)/$E64)</f>
        <v xml:space="preserve"> </v>
      </c>
      <c r="J64" s="530" t="str">
        <f>IF($E64=0," ",'t12'!E64/$E64)</f>
        <v xml:space="preserve"> </v>
      </c>
      <c r="K64" s="530" t="str">
        <f>IF($E64=0," ",'t12'!F64/$E64)</f>
        <v xml:space="preserve"> </v>
      </c>
      <c r="L64" s="530" t="str">
        <f>IF($E64=0," ",'t12'!H64/$E64)</f>
        <v xml:space="preserve"> </v>
      </c>
      <c r="M64" s="531">
        <f t="shared" si="0"/>
        <v>0</v>
      </c>
      <c r="N64" s="565" t="str">
        <f>IF($E64=0," ",'t12'!I64/$E64)</f>
        <v xml:space="preserve"> </v>
      </c>
      <c r="O64" s="565" t="str">
        <f>IF($E64=0," ",'t12'!J64/$E64)</f>
        <v xml:space="preserve"> </v>
      </c>
      <c r="P64" s="530" t="str">
        <f>IF($E64=0," ",'t13'!AG64/$E64)</f>
        <v xml:space="preserve"> </v>
      </c>
      <c r="Q64" s="530" t="str">
        <f>IF($E64=0," ",SUM('t13'!C64:N64)/$E64)</f>
        <v xml:space="preserve"> </v>
      </c>
      <c r="R64" s="530" t="str">
        <f>IF($E64=0," ",(SUM('t13'!T64:AD64)+'t13'!AF64)/$E64)</f>
        <v xml:space="preserve"> </v>
      </c>
      <c r="S64" s="531">
        <f t="shared" si="1"/>
        <v>0</v>
      </c>
      <c r="T64" s="565" t="str">
        <f>IF($E64=0," ",'t13'!AE64/$E64)</f>
        <v xml:space="preserve"> </v>
      </c>
      <c r="V64"/>
      <c r="W64"/>
      <c r="X64"/>
      <c r="Y64"/>
    </row>
    <row r="65" spans="1:25" s="98" customFormat="1" x14ac:dyDescent="0.2">
      <c r="A65" s="562" t="str">
        <f>'t1'!A65</f>
        <v>PSICOLOGI A T. DETERMINATO (ART. 15-SEPTIES D.LGS. 502/92)</v>
      </c>
      <c r="B65" s="304" t="str">
        <f>'t1'!B65</f>
        <v>SD0604</v>
      </c>
      <c r="C65" s="563">
        <f>'t1'!K65+'t1'!L65</f>
        <v>0</v>
      </c>
      <c r="D65" s="563">
        <f>('t1'!K65+'t1'!L65)-SUM('t3'!C65:F65,'t3'!I65:J65)+SUM('t3'!K65:N65)</f>
        <v>0</v>
      </c>
      <c r="E65" s="564">
        <f>'t12'!C65/12</f>
        <v>0</v>
      </c>
      <c r="F65" s="564" t="str">
        <f>IF($D65&gt;0,(('t11'!C67+'t11'!D67)/$D65)," ")</f>
        <v xml:space="preserve"> </v>
      </c>
      <c r="G65" s="564" t="str">
        <f>IF($D65&gt;0,(SUM('t11'!E67:P67)/$D65)," ")</f>
        <v xml:space="preserve"> </v>
      </c>
      <c r="H65" s="564" t="str">
        <f>IF($D65&gt;0,(SUM('t11'!Q67:T67)/$D65)," ")</f>
        <v xml:space="preserve"> </v>
      </c>
      <c r="I65" s="530" t="str">
        <f>IF($E65=0," ",('t12'!D65)/$E65)</f>
        <v xml:space="preserve"> </v>
      </c>
      <c r="J65" s="530" t="str">
        <f>IF($E65=0," ",'t12'!E65/$E65)</f>
        <v xml:space="preserve"> </v>
      </c>
      <c r="K65" s="530" t="str">
        <f>IF($E65=0," ",'t12'!F65/$E65)</f>
        <v xml:space="preserve"> </v>
      </c>
      <c r="L65" s="530" t="str">
        <f>IF($E65=0," ",'t12'!H65/$E65)</f>
        <v xml:space="preserve"> </v>
      </c>
      <c r="M65" s="531">
        <f t="shared" si="0"/>
        <v>0</v>
      </c>
      <c r="N65" s="565" t="str">
        <f>IF($E65=0," ",'t12'!I65/$E65)</f>
        <v xml:space="preserve"> </v>
      </c>
      <c r="O65" s="565" t="str">
        <f>IF($E65=0," ",'t12'!J65/$E65)</f>
        <v xml:space="preserve"> </v>
      </c>
      <c r="P65" s="530" t="str">
        <f>IF($E65=0," ",'t13'!AG65/$E65)</f>
        <v xml:space="preserve"> </v>
      </c>
      <c r="Q65" s="530" t="str">
        <f>IF($E65=0," ",SUM('t13'!C65:N65)/$E65)</f>
        <v xml:space="preserve"> </v>
      </c>
      <c r="R65" s="530" t="str">
        <f>IF($E65=0," ",(SUM('t13'!T65:AD65)+'t13'!AF65)/$E65)</f>
        <v xml:space="preserve"> </v>
      </c>
      <c r="S65" s="531">
        <f t="shared" si="1"/>
        <v>0</v>
      </c>
      <c r="T65" s="565" t="str">
        <f>IF($E65=0," ",'t13'!AE65/$E65)</f>
        <v xml:space="preserve"> </v>
      </c>
      <c r="V65"/>
      <c r="W65"/>
      <c r="X65"/>
      <c r="Y65"/>
    </row>
    <row r="66" spans="1:25" s="98" customFormat="1" x14ac:dyDescent="0.2">
      <c r="A66" s="562" t="str">
        <f>'t1'!A66</f>
        <v>DIRIGENTE PROF. SANIT. INFERM/OSTETRICA (INC. STRUT. COMPL.)</v>
      </c>
      <c r="B66" s="304" t="str">
        <f>'t1'!B66</f>
        <v>SD0CO1</v>
      </c>
      <c r="C66" s="563">
        <f>'t1'!K66+'t1'!L66</f>
        <v>0</v>
      </c>
      <c r="D66" s="563">
        <f>('t1'!K66+'t1'!L66)-SUM('t3'!C66:F66,'t3'!I66:J66)+SUM('t3'!K66:N66)</f>
        <v>0</v>
      </c>
      <c r="E66" s="564">
        <f>'t12'!C66/12</f>
        <v>0</v>
      </c>
      <c r="F66" s="564" t="str">
        <f>IF($D66&gt;0,(('t11'!C68+'t11'!D68)/$D66)," ")</f>
        <v xml:space="preserve"> </v>
      </c>
      <c r="G66" s="564" t="str">
        <f>IF($D66&gt;0,(SUM('t11'!E68:P68)/$D66)," ")</f>
        <v xml:space="preserve"> </v>
      </c>
      <c r="H66" s="564" t="str">
        <f>IF($D66&gt;0,(SUM('t11'!Q68:T68)/$D66)," ")</f>
        <v xml:space="preserve"> </v>
      </c>
      <c r="I66" s="530" t="str">
        <f>IF($E66=0," ",('t12'!D66)/$E66)</f>
        <v xml:space="preserve"> </v>
      </c>
      <c r="J66" s="530" t="str">
        <f>IF($E66=0," ",'t12'!E66/$E66)</f>
        <v xml:space="preserve"> </v>
      </c>
      <c r="K66" s="530" t="str">
        <f>IF($E66=0," ",'t12'!F66/$E66)</f>
        <v xml:space="preserve"> </v>
      </c>
      <c r="L66" s="530" t="str">
        <f>IF($E66=0," ",'t12'!H66/$E66)</f>
        <v xml:space="preserve"> </v>
      </c>
      <c r="M66" s="531">
        <f t="shared" si="0"/>
        <v>0</v>
      </c>
      <c r="N66" s="565" t="str">
        <f>IF($E66=0," ",'t12'!I66/$E66)</f>
        <v xml:space="preserve"> </v>
      </c>
      <c r="O66" s="565" t="str">
        <f>IF($E66=0," ",'t12'!J66/$E66)</f>
        <v xml:space="preserve"> </v>
      </c>
      <c r="P66" s="530" t="str">
        <f>IF($E66=0," ",'t13'!AG66/$E66)</f>
        <v xml:space="preserve"> </v>
      </c>
      <c r="Q66" s="530" t="str">
        <f>IF($E66=0," ",SUM('t13'!C66:N66)/$E66)</f>
        <v xml:space="preserve"> </v>
      </c>
      <c r="R66" s="530" t="str">
        <f>IF($E66=0," ",(SUM('t13'!T66:AD66)+'t13'!AF66)/$E66)</f>
        <v xml:space="preserve"> </v>
      </c>
      <c r="S66" s="531">
        <f t="shared" si="1"/>
        <v>0</v>
      </c>
      <c r="T66" s="565" t="str">
        <f>IF($E66=0," ",'t13'!AE66/$E66)</f>
        <v xml:space="preserve"> </v>
      </c>
      <c r="V66"/>
      <c r="W66"/>
      <c r="X66"/>
      <c r="Y66"/>
    </row>
    <row r="67" spans="1:25" s="98" customFormat="1" x14ac:dyDescent="0.2">
      <c r="A67" s="562" t="str">
        <f>'t1'!A67</f>
        <v>DIRIGENTE PROF. SANIT. INFERM/OSTETRICA (INC. STRUT. SEMPL.)</v>
      </c>
      <c r="B67" s="304" t="str">
        <f>'t1'!B67</f>
        <v>SD0SE1</v>
      </c>
      <c r="C67" s="563">
        <f>'t1'!K67+'t1'!L67</f>
        <v>0</v>
      </c>
      <c r="D67" s="563">
        <f>('t1'!K67+'t1'!L67)-SUM('t3'!C67:F67,'t3'!I67:J67)+SUM('t3'!K67:N67)</f>
        <v>0</v>
      </c>
      <c r="E67" s="564">
        <f>'t12'!C67/12</f>
        <v>0</v>
      </c>
      <c r="F67" s="564" t="str">
        <f>IF($D67&gt;0,(('t11'!C69+'t11'!D69)/$D67)," ")</f>
        <v xml:space="preserve"> </v>
      </c>
      <c r="G67" s="564" t="str">
        <f>IF($D67&gt;0,(SUM('t11'!E69:P69)/$D67)," ")</f>
        <v xml:space="preserve"> </v>
      </c>
      <c r="H67" s="564" t="str">
        <f>IF($D67&gt;0,(SUM('t11'!Q69:T69)/$D67)," ")</f>
        <v xml:space="preserve"> </v>
      </c>
      <c r="I67" s="530" t="str">
        <f>IF($E67=0," ",('t12'!D67)/$E67)</f>
        <v xml:space="preserve"> </v>
      </c>
      <c r="J67" s="530" t="str">
        <f>IF($E67=0," ",'t12'!E67/$E67)</f>
        <v xml:space="preserve"> </v>
      </c>
      <c r="K67" s="530" t="str">
        <f>IF($E67=0," ",'t12'!F67/$E67)</f>
        <v xml:space="preserve"> </v>
      </c>
      <c r="L67" s="530" t="str">
        <f>IF($E67=0," ",'t12'!H67/$E67)</f>
        <v xml:space="preserve"> </v>
      </c>
      <c r="M67" s="531">
        <f t="shared" si="0"/>
        <v>0</v>
      </c>
      <c r="N67" s="565" t="str">
        <f>IF($E67=0," ",'t12'!I67/$E67)</f>
        <v xml:space="preserve"> </v>
      </c>
      <c r="O67" s="565" t="str">
        <f>IF($E67=0," ",'t12'!J67/$E67)</f>
        <v xml:space="preserve"> </v>
      </c>
      <c r="P67" s="530" t="str">
        <f>IF($E67=0," ",'t13'!AG67/$E67)</f>
        <v xml:space="preserve"> </v>
      </c>
      <c r="Q67" s="530" t="str">
        <f>IF($E67=0," ",SUM('t13'!C67:N67)/$E67)</f>
        <v xml:space="preserve"> </v>
      </c>
      <c r="R67" s="530" t="str">
        <f>IF($E67=0," ",(SUM('t13'!T67:AD67)+'t13'!AF67)/$E67)</f>
        <v xml:space="preserve"> </v>
      </c>
      <c r="S67" s="531">
        <f t="shared" si="1"/>
        <v>0</v>
      </c>
      <c r="T67" s="565" t="str">
        <f>IF($E67=0," ",'t13'!AE67/$E67)</f>
        <v xml:space="preserve"> </v>
      </c>
      <c r="V67"/>
      <c r="W67"/>
      <c r="X67"/>
      <c r="Y67"/>
    </row>
    <row r="68" spans="1:25" s="98" customFormat="1" x14ac:dyDescent="0.2">
      <c r="A68" s="562" t="str">
        <f>'t1'!A68</f>
        <v>DIRIGENTE PROF. SANIT. INFERM/OSTETRICA (ALTRI INC. PROF.LI)</v>
      </c>
      <c r="B68" s="304" t="str">
        <f>'t1'!B68</f>
        <v>SD0AI1</v>
      </c>
      <c r="C68" s="563">
        <f>'t1'!K68+'t1'!L68</f>
        <v>0</v>
      </c>
      <c r="D68" s="563">
        <f>('t1'!K68+'t1'!L68)-SUM('t3'!C68:F68,'t3'!I68:J68)+SUM('t3'!K68:N68)</f>
        <v>0</v>
      </c>
      <c r="E68" s="564">
        <f>'t12'!C68/12</f>
        <v>0</v>
      </c>
      <c r="F68" s="564" t="str">
        <f>IF($D68&gt;0,(('t11'!C70+'t11'!D70)/$D68)," ")</f>
        <v xml:space="preserve"> </v>
      </c>
      <c r="G68" s="564" t="str">
        <f>IF($D68&gt;0,(SUM('t11'!E70:P70)/$D68)," ")</f>
        <v xml:space="preserve"> </v>
      </c>
      <c r="H68" s="564" t="str">
        <f>IF($D68&gt;0,(SUM('t11'!Q70:T70)/$D68)," ")</f>
        <v xml:space="preserve"> </v>
      </c>
      <c r="I68" s="530" t="str">
        <f>IF($E68=0," ",('t12'!D68)/$E68)</f>
        <v xml:space="preserve"> </v>
      </c>
      <c r="J68" s="530" t="str">
        <f>IF($E68=0," ",'t12'!E68/$E68)</f>
        <v xml:space="preserve"> </v>
      </c>
      <c r="K68" s="530" t="str">
        <f>IF($E68=0," ",'t12'!F68/$E68)</f>
        <v xml:space="preserve"> </v>
      </c>
      <c r="L68" s="530" t="str">
        <f>IF($E68=0," ",'t12'!H68/$E68)</f>
        <v xml:space="preserve"> </v>
      </c>
      <c r="M68" s="531">
        <f t="shared" si="0"/>
        <v>0</v>
      </c>
      <c r="N68" s="565" t="str">
        <f>IF($E68=0," ",'t12'!I68/$E68)</f>
        <v xml:space="preserve"> </v>
      </c>
      <c r="O68" s="565" t="str">
        <f>IF($E68=0," ",'t12'!J68/$E68)</f>
        <v xml:space="preserve"> </v>
      </c>
      <c r="P68" s="530" t="str">
        <f>IF($E68=0," ",'t13'!AG68/$E68)</f>
        <v xml:space="preserve"> </v>
      </c>
      <c r="Q68" s="530" t="str">
        <f>IF($E68=0," ",SUM('t13'!C68:N68)/$E68)</f>
        <v xml:space="preserve"> </v>
      </c>
      <c r="R68" s="530" t="str">
        <f>IF($E68=0," ",(SUM('t13'!T68:AD68)+'t13'!AF68)/$E68)</f>
        <v xml:space="preserve"> </v>
      </c>
      <c r="S68" s="531">
        <f t="shared" si="1"/>
        <v>0</v>
      </c>
      <c r="T68" s="565" t="str">
        <f>IF($E68=0," ",'t13'!AE68/$E68)</f>
        <v xml:space="preserve"> </v>
      </c>
      <c r="V68"/>
      <c r="W68"/>
      <c r="X68"/>
      <c r="Y68"/>
    </row>
    <row r="69" spans="1:25" s="98" customFormat="1" x14ac:dyDescent="0.2">
      <c r="A69" s="562" t="str">
        <f>'t1'!A69</f>
        <v>DIR. PROF.SAN.INFERM/OSTET T.DET.ART.15-SEPTIES DLGS 502/92</v>
      </c>
      <c r="B69" s="304" t="str">
        <f>'t1'!B69</f>
        <v>SD048B</v>
      </c>
      <c r="C69" s="563">
        <f>'t1'!K69+'t1'!L69</f>
        <v>0</v>
      </c>
      <c r="D69" s="563">
        <f>('t1'!K69+'t1'!L69)-SUM('t3'!C69:F69,'t3'!I69:J69)+SUM('t3'!K69:N69)</f>
        <v>0</v>
      </c>
      <c r="E69" s="564">
        <f>'t12'!C69/12</f>
        <v>0</v>
      </c>
      <c r="F69" s="564" t="str">
        <f>IF($D69&gt;0,(('t11'!C71+'t11'!D71)/$D69)," ")</f>
        <v xml:space="preserve"> </v>
      </c>
      <c r="G69" s="564" t="str">
        <f>IF($D69&gt;0,(SUM('t11'!E71:P71)/$D69)," ")</f>
        <v xml:space="preserve"> </v>
      </c>
      <c r="H69" s="564" t="str">
        <f>IF($D69&gt;0,(SUM('t11'!Q71:T71)/$D69)," ")</f>
        <v xml:space="preserve"> </v>
      </c>
      <c r="I69" s="530" t="str">
        <f>IF($E69=0," ",('t12'!D69)/$E69)</f>
        <v xml:space="preserve"> </v>
      </c>
      <c r="J69" s="530" t="str">
        <f>IF($E69=0," ",'t12'!E69/$E69)</f>
        <v xml:space="preserve"> </v>
      </c>
      <c r="K69" s="530" t="str">
        <f>IF($E69=0," ",'t12'!F69/$E69)</f>
        <v xml:space="preserve"> </v>
      </c>
      <c r="L69" s="530" t="str">
        <f>IF($E69=0," ",'t12'!H69/$E69)</f>
        <v xml:space="preserve"> </v>
      </c>
      <c r="M69" s="531">
        <f t="shared" si="0"/>
        <v>0</v>
      </c>
      <c r="N69" s="565" t="str">
        <f>IF($E69=0," ",'t12'!I69/$E69)</f>
        <v xml:space="preserve"> </v>
      </c>
      <c r="O69" s="565" t="str">
        <f>IF($E69=0," ",'t12'!J69/$E69)</f>
        <v xml:space="preserve"> </v>
      </c>
      <c r="P69" s="530" t="str">
        <f>IF($E69=0," ",'t13'!AG69/$E69)</f>
        <v xml:space="preserve"> </v>
      </c>
      <c r="Q69" s="530" t="str">
        <f>IF($E69=0," ",SUM('t13'!C69:N69)/$E69)</f>
        <v xml:space="preserve"> </v>
      </c>
      <c r="R69" s="530" t="str">
        <f>IF($E69=0," ",(SUM('t13'!T69:AD69)+'t13'!AF69)/$E69)</f>
        <v xml:space="preserve"> </v>
      </c>
      <c r="S69" s="531">
        <f t="shared" si="1"/>
        <v>0</v>
      </c>
      <c r="T69" s="565" t="str">
        <f>IF($E69=0," ",'t13'!AE69/$E69)</f>
        <v xml:space="preserve"> </v>
      </c>
      <c r="V69"/>
      <c r="W69"/>
      <c r="X69"/>
      <c r="Y69"/>
    </row>
    <row r="70" spans="1:25" s="98" customFormat="1" x14ac:dyDescent="0.2">
      <c r="A70" s="562" t="str">
        <f>'t1'!A70</f>
        <v>DIRIGENTE PROF. SANIT. RIABILITATIVE (INC. STRUT. COMPL.)</v>
      </c>
      <c r="B70" s="304" t="str">
        <f>'t1'!B70</f>
        <v>SD0CO2</v>
      </c>
      <c r="C70" s="563">
        <f>'t1'!K70+'t1'!L70</f>
        <v>0</v>
      </c>
      <c r="D70" s="563">
        <f>('t1'!K70+'t1'!L70)-SUM('t3'!C70:F70,'t3'!I70:J70)+SUM('t3'!K70:N70)</f>
        <v>0</v>
      </c>
      <c r="E70" s="564">
        <f>'t12'!C70/12</f>
        <v>0</v>
      </c>
      <c r="F70" s="564" t="str">
        <f>IF($D70&gt;0,(('t11'!C72+'t11'!D72)/$D70)," ")</f>
        <v xml:space="preserve"> </v>
      </c>
      <c r="G70" s="564" t="str">
        <f>IF($D70&gt;0,(SUM('t11'!E72:P72)/$D70)," ")</f>
        <v xml:space="preserve"> </v>
      </c>
      <c r="H70" s="564" t="str">
        <f>IF($D70&gt;0,(SUM('t11'!Q72:T72)/$D70)," ")</f>
        <v xml:space="preserve"> </v>
      </c>
      <c r="I70" s="530" t="str">
        <f>IF($E70=0," ",('t12'!D70)/$E70)</f>
        <v xml:space="preserve"> </v>
      </c>
      <c r="J70" s="530" t="str">
        <f>IF($E70=0," ",'t12'!E70/$E70)</f>
        <v xml:space="preserve"> </v>
      </c>
      <c r="K70" s="530" t="str">
        <f>IF($E70=0," ",'t12'!F70/$E70)</f>
        <v xml:space="preserve"> </v>
      </c>
      <c r="L70" s="530" t="str">
        <f>IF($E70=0," ",'t12'!H70/$E70)</f>
        <v xml:space="preserve"> </v>
      </c>
      <c r="M70" s="531">
        <f t="shared" si="0"/>
        <v>0</v>
      </c>
      <c r="N70" s="565" t="str">
        <f>IF($E70=0," ",'t12'!I70/$E70)</f>
        <v xml:space="preserve"> </v>
      </c>
      <c r="O70" s="565" t="str">
        <f>IF($E70=0," ",'t12'!J70/$E70)</f>
        <v xml:space="preserve"> </v>
      </c>
      <c r="P70" s="530" t="str">
        <f>IF($E70=0," ",'t13'!AG70/$E70)</f>
        <v xml:space="preserve"> </v>
      </c>
      <c r="Q70" s="530" t="str">
        <f>IF($E70=0," ",SUM('t13'!C70:N70)/$E70)</f>
        <v xml:space="preserve"> </v>
      </c>
      <c r="R70" s="530" t="str">
        <f>IF($E70=0," ",(SUM('t13'!T70:AD70)+'t13'!AF70)/$E70)</f>
        <v xml:space="preserve"> </v>
      </c>
      <c r="S70" s="531">
        <f t="shared" si="1"/>
        <v>0</v>
      </c>
      <c r="T70" s="565" t="str">
        <f>IF($E70=0," ",'t13'!AE70/$E70)</f>
        <v xml:space="preserve"> </v>
      </c>
      <c r="V70"/>
      <c r="W70"/>
      <c r="X70"/>
      <c r="Y70"/>
    </row>
    <row r="71" spans="1:25" s="98" customFormat="1" x14ac:dyDescent="0.2">
      <c r="A71" s="562" t="str">
        <f>'t1'!A71</f>
        <v>DIRIGENTE PROF. SANIT. RIABILITATIVE (INC. STRUT. SEMPL.)</v>
      </c>
      <c r="B71" s="304" t="str">
        <f>'t1'!B71</f>
        <v>SD0SE2</v>
      </c>
      <c r="C71" s="563">
        <f>'t1'!K71+'t1'!L71</f>
        <v>0</v>
      </c>
      <c r="D71" s="563">
        <f>('t1'!K71+'t1'!L71)-SUM('t3'!C71:F71,'t3'!I71:J71)+SUM('t3'!K71:N71)</f>
        <v>0</v>
      </c>
      <c r="E71" s="564">
        <f>'t12'!C71/12</f>
        <v>0</v>
      </c>
      <c r="F71" s="564" t="str">
        <f>IF($D71&gt;0,(('t11'!C73+'t11'!D73)/$D71)," ")</f>
        <v xml:space="preserve"> </v>
      </c>
      <c r="G71" s="564" t="str">
        <f>IF($D71&gt;0,(SUM('t11'!E73:P73)/$D71)," ")</f>
        <v xml:space="preserve"> </v>
      </c>
      <c r="H71" s="564" t="str">
        <f>IF($D71&gt;0,(SUM('t11'!Q73:T73)/$D71)," ")</f>
        <v xml:space="preserve"> </v>
      </c>
      <c r="I71" s="530" t="str">
        <f>IF($E71=0," ",('t12'!D71)/$E71)</f>
        <v xml:space="preserve"> </v>
      </c>
      <c r="J71" s="530" t="str">
        <f>IF($E71=0," ",'t12'!E71/$E71)</f>
        <v xml:space="preserve"> </v>
      </c>
      <c r="K71" s="530" t="str">
        <f>IF($E71=0," ",'t12'!F71/$E71)</f>
        <v xml:space="preserve"> </v>
      </c>
      <c r="L71" s="530" t="str">
        <f>IF($E71=0," ",'t12'!H71/$E71)</f>
        <v xml:space="preserve"> </v>
      </c>
      <c r="M71" s="531">
        <f t="shared" si="0"/>
        <v>0</v>
      </c>
      <c r="N71" s="565" t="str">
        <f>IF($E71=0," ",'t12'!I71/$E71)</f>
        <v xml:space="preserve"> </v>
      </c>
      <c r="O71" s="565" t="str">
        <f>IF($E71=0," ",'t12'!J71/$E71)</f>
        <v xml:space="preserve"> </v>
      </c>
      <c r="P71" s="530" t="str">
        <f>IF($E71=0," ",'t13'!AG71/$E71)</f>
        <v xml:space="preserve"> </v>
      </c>
      <c r="Q71" s="530" t="str">
        <f>IF($E71=0," ",SUM('t13'!C71:N71)/$E71)</f>
        <v xml:space="preserve"> </v>
      </c>
      <c r="R71" s="530" t="str">
        <f>IF($E71=0," ",(SUM('t13'!T71:AD71)+'t13'!AF71)/$E71)</f>
        <v xml:space="preserve"> </v>
      </c>
      <c r="S71" s="531">
        <f t="shared" si="1"/>
        <v>0</v>
      </c>
      <c r="T71" s="565" t="str">
        <f>IF($E71=0," ",'t13'!AE71/$E71)</f>
        <v xml:space="preserve"> </v>
      </c>
      <c r="V71"/>
      <c r="W71"/>
      <c r="X71"/>
      <c r="Y71"/>
    </row>
    <row r="72" spans="1:25" s="98" customFormat="1" x14ac:dyDescent="0.2">
      <c r="A72" s="562" t="str">
        <f>'t1'!A72</f>
        <v>DIRIGENTE PROF. SANIT. RIABILITATIVE (ALTRI INC. PROF.LI)</v>
      </c>
      <c r="B72" s="304" t="str">
        <f>'t1'!B72</f>
        <v>SD0AI2</v>
      </c>
      <c r="C72" s="563">
        <f>'t1'!K72+'t1'!L72</f>
        <v>0</v>
      </c>
      <c r="D72" s="563">
        <f>('t1'!K72+'t1'!L72)-SUM('t3'!C72:F72,'t3'!I72:J72)+SUM('t3'!K72:N72)</f>
        <v>0</v>
      </c>
      <c r="E72" s="564">
        <f>'t12'!C72/12</f>
        <v>0</v>
      </c>
      <c r="F72" s="564" t="str">
        <f>IF($D72&gt;0,(('t11'!C74+'t11'!D74)/$D72)," ")</f>
        <v xml:space="preserve"> </v>
      </c>
      <c r="G72" s="564" t="str">
        <f>IF($D72&gt;0,(SUM('t11'!E74:P74)/$D72)," ")</f>
        <v xml:space="preserve"> </v>
      </c>
      <c r="H72" s="564" t="str">
        <f>IF($D72&gt;0,(SUM('t11'!Q74:T74)/$D72)," ")</f>
        <v xml:space="preserve"> </v>
      </c>
      <c r="I72" s="530" t="str">
        <f>IF($E72=0," ",('t12'!D72)/$E72)</f>
        <v xml:space="preserve"> </v>
      </c>
      <c r="J72" s="530" t="str">
        <f>IF($E72=0," ",'t12'!E72/$E72)</f>
        <v xml:space="preserve"> </v>
      </c>
      <c r="K72" s="530" t="str">
        <f>IF($E72=0," ",'t12'!F72/$E72)</f>
        <v xml:space="preserve"> </v>
      </c>
      <c r="L72" s="530" t="str">
        <f>IF($E72=0," ",'t12'!H72/$E72)</f>
        <v xml:space="preserve"> </v>
      </c>
      <c r="M72" s="531">
        <f t="shared" ref="M72:M139" si="2">SUM(I72:L72)</f>
        <v>0</v>
      </c>
      <c r="N72" s="565" t="str">
        <f>IF($E72=0," ",'t12'!I72/$E72)</f>
        <v xml:space="preserve"> </v>
      </c>
      <c r="O72" s="565" t="str">
        <f>IF($E72=0," ",'t12'!J72/$E72)</f>
        <v xml:space="preserve"> </v>
      </c>
      <c r="P72" s="530" t="str">
        <f>IF($E72=0," ",'t13'!AG72/$E72)</f>
        <v xml:space="preserve"> </v>
      </c>
      <c r="Q72" s="530" t="str">
        <f>IF($E72=0," ",SUM('t13'!C72:N72)/$E72)</f>
        <v xml:space="preserve"> </v>
      </c>
      <c r="R72" s="530" t="str">
        <f>IF($E72=0," ",(SUM('t13'!T72:AD72)+'t13'!AF72)/$E72)</f>
        <v xml:space="preserve"> </v>
      </c>
      <c r="S72" s="531">
        <f t="shared" ref="S72:S139" si="3">SUM(P72:R72)</f>
        <v>0</v>
      </c>
      <c r="T72" s="565" t="str">
        <f>IF($E72=0," ",'t13'!AE72/$E72)</f>
        <v xml:space="preserve"> </v>
      </c>
      <c r="V72"/>
      <c r="W72"/>
      <c r="X72"/>
      <c r="Y72"/>
    </row>
    <row r="73" spans="1:25" s="98" customFormat="1" x14ac:dyDescent="0.2">
      <c r="A73" s="562" t="str">
        <f>'t1'!A73</f>
        <v>DIR. PROF. SAN. RIABILITAT. T.DET.ART.15-SEPTIES DLGS 502/92</v>
      </c>
      <c r="B73" s="304" t="str">
        <f>'t1'!B73</f>
        <v>SD048C</v>
      </c>
      <c r="C73" s="563">
        <f>'t1'!K73+'t1'!L73</f>
        <v>0</v>
      </c>
      <c r="D73" s="563">
        <f>('t1'!K73+'t1'!L73)-SUM('t3'!C73:F73,'t3'!I73:J73)+SUM('t3'!K73:N73)</f>
        <v>0</v>
      </c>
      <c r="E73" s="564">
        <f>'t12'!C73/12</f>
        <v>0</v>
      </c>
      <c r="F73" s="564" t="str">
        <f>IF($D73&gt;0,(('t11'!C75+'t11'!D75)/$D73)," ")</f>
        <v xml:space="preserve"> </v>
      </c>
      <c r="G73" s="564" t="str">
        <f>IF($D73&gt;0,(SUM('t11'!E75:P75)/$D73)," ")</f>
        <v xml:space="preserve"> </v>
      </c>
      <c r="H73" s="564" t="str">
        <f>IF($D73&gt;0,(SUM('t11'!Q75:T75)/$D73)," ")</f>
        <v xml:space="preserve"> </v>
      </c>
      <c r="I73" s="530" t="str">
        <f>IF($E73=0," ",('t12'!D73)/$E73)</f>
        <v xml:space="preserve"> </v>
      </c>
      <c r="J73" s="530" t="str">
        <f>IF($E73=0," ",'t12'!E73/$E73)</f>
        <v xml:space="preserve"> </v>
      </c>
      <c r="K73" s="530" t="str">
        <f>IF($E73=0," ",'t12'!F73/$E73)</f>
        <v xml:space="preserve"> </v>
      </c>
      <c r="L73" s="530" t="str">
        <f>IF($E73=0," ",'t12'!H73/$E73)</f>
        <v xml:space="preserve"> </v>
      </c>
      <c r="M73" s="531">
        <f t="shared" si="2"/>
        <v>0</v>
      </c>
      <c r="N73" s="565" t="str">
        <f>IF($E73=0," ",'t12'!I73/$E73)</f>
        <v xml:space="preserve"> </v>
      </c>
      <c r="O73" s="565" t="str">
        <f>IF($E73=0," ",'t12'!J73/$E73)</f>
        <v xml:space="preserve"> </v>
      </c>
      <c r="P73" s="530" t="str">
        <f>IF($E73=0," ",'t13'!AG73/$E73)</f>
        <v xml:space="preserve"> </v>
      </c>
      <c r="Q73" s="530" t="str">
        <f>IF($E73=0," ",SUM('t13'!C73:N73)/$E73)</f>
        <v xml:space="preserve"> </v>
      </c>
      <c r="R73" s="530" t="str">
        <f>IF($E73=0," ",(SUM('t13'!T73:AD73)+'t13'!AF73)/$E73)</f>
        <v xml:space="preserve"> </v>
      </c>
      <c r="S73" s="531">
        <f t="shared" si="3"/>
        <v>0</v>
      </c>
      <c r="T73" s="565" t="str">
        <f>IF($E73=0," ",'t13'!AE73/$E73)</f>
        <v xml:space="preserve"> </v>
      </c>
      <c r="V73"/>
      <c r="W73"/>
      <c r="X73"/>
      <c r="Y73"/>
    </row>
    <row r="74" spans="1:25" s="98" customFormat="1" x14ac:dyDescent="0.2">
      <c r="A74" s="562" t="str">
        <f>'t1'!A74</f>
        <v>DIRIGENTE PROF. TECNICO SANITARIE (INC. STRUT. COMPL.)</v>
      </c>
      <c r="B74" s="304" t="str">
        <f>'t1'!B74</f>
        <v>SD0CO3</v>
      </c>
      <c r="C74" s="563">
        <f>'t1'!K74+'t1'!L74</f>
        <v>0</v>
      </c>
      <c r="D74" s="563">
        <f>('t1'!K74+'t1'!L74)-SUM('t3'!C74:F74,'t3'!I74:J74)+SUM('t3'!K74:N74)</f>
        <v>0</v>
      </c>
      <c r="E74" s="564">
        <f>'t12'!C74/12</f>
        <v>0</v>
      </c>
      <c r="F74" s="564" t="str">
        <f>IF($D74&gt;0,(('t11'!C76+'t11'!D76)/$D74)," ")</f>
        <v xml:space="preserve"> </v>
      </c>
      <c r="G74" s="564" t="str">
        <f>IF($D74&gt;0,(SUM('t11'!E76:P76)/$D74)," ")</f>
        <v xml:space="preserve"> </v>
      </c>
      <c r="H74" s="564" t="str">
        <f>IF($D74&gt;0,(SUM('t11'!Q76:T76)/$D74)," ")</f>
        <v xml:space="preserve"> </v>
      </c>
      <c r="I74" s="530" t="str">
        <f>IF($E74=0," ",('t12'!D74)/$E74)</f>
        <v xml:space="preserve"> </v>
      </c>
      <c r="J74" s="530" t="str">
        <f>IF($E74=0," ",'t12'!E74/$E74)</f>
        <v xml:space="preserve"> </v>
      </c>
      <c r="K74" s="530" t="str">
        <f>IF($E74=0," ",'t12'!F74/$E74)</f>
        <v xml:space="preserve"> </v>
      </c>
      <c r="L74" s="530" t="str">
        <f>IF($E74=0," ",'t12'!H74/$E74)</f>
        <v xml:space="preserve"> </v>
      </c>
      <c r="M74" s="531">
        <f t="shared" si="2"/>
        <v>0</v>
      </c>
      <c r="N74" s="565" t="str">
        <f>IF($E74=0," ",'t12'!I74/$E74)</f>
        <v xml:space="preserve"> </v>
      </c>
      <c r="O74" s="565" t="str">
        <f>IF($E74=0," ",'t12'!J74/$E74)</f>
        <v xml:space="preserve"> </v>
      </c>
      <c r="P74" s="530" t="str">
        <f>IF($E74=0," ",'t13'!AG74/$E74)</f>
        <v xml:space="preserve"> </v>
      </c>
      <c r="Q74" s="530" t="str">
        <f>IF($E74=0," ",SUM('t13'!C74:N74)/$E74)</f>
        <v xml:space="preserve"> </v>
      </c>
      <c r="R74" s="530" t="str">
        <f>IF($E74=0," ",(SUM('t13'!T74:AD74)+'t13'!AF74)/$E74)</f>
        <v xml:space="preserve"> </v>
      </c>
      <c r="S74" s="531">
        <f t="shared" si="3"/>
        <v>0</v>
      </c>
      <c r="T74" s="565" t="str">
        <f>IF($E74=0," ",'t13'!AE74/$E74)</f>
        <v xml:space="preserve"> </v>
      </c>
      <c r="V74"/>
      <c r="W74"/>
      <c r="X74"/>
      <c r="Y74"/>
    </row>
    <row r="75" spans="1:25" s="98" customFormat="1" x14ac:dyDescent="0.2">
      <c r="A75" s="562" t="str">
        <f>'t1'!A75</f>
        <v>DIRIGENTE PROF. TECNICO SANITARIE (INC. STRUT. SEMPL.)</v>
      </c>
      <c r="B75" s="304" t="str">
        <f>'t1'!B75</f>
        <v>SD0SE3</v>
      </c>
      <c r="C75" s="563">
        <f>'t1'!K75+'t1'!L75</f>
        <v>0</v>
      </c>
      <c r="D75" s="563">
        <f>('t1'!K75+'t1'!L75)-SUM('t3'!C75:F75,'t3'!I75:J75)+SUM('t3'!K75:N75)</f>
        <v>0</v>
      </c>
      <c r="E75" s="564">
        <f>'t12'!C75/12</f>
        <v>0</v>
      </c>
      <c r="F75" s="564" t="str">
        <f>IF($D75&gt;0,(('t11'!C77+'t11'!D77)/$D75)," ")</f>
        <v xml:space="preserve"> </v>
      </c>
      <c r="G75" s="564" t="str">
        <f>IF($D75&gt;0,(SUM('t11'!E77:P77)/$D75)," ")</f>
        <v xml:space="preserve"> </v>
      </c>
      <c r="H75" s="564" t="str">
        <f>IF($D75&gt;0,(SUM('t11'!Q77:T77)/$D75)," ")</f>
        <v xml:space="preserve"> </v>
      </c>
      <c r="I75" s="530" t="str">
        <f>IF($E75=0," ",('t12'!D75)/$E75)</f>
        <v xml:space="preserve"> </v>
      </c>
      <c r="J75" s="530" t="str">
        <f>IF($E75=0," ",'t12'!E75/$E75)</f>
        <v xml:space="preserve"> </v>
      </c>
      <c r="K75" s="530" t="str">
        <f>IF($E75=0," ",'t12'!F75/$E75)</f>
        <v xml:space="preserve"> </v>
      </c>
      <c r="L75" s="530" t="str">
        <f>IF($E75=0," ",'t12'!H75/$E75)</f>
        <v xml:space="preserve"> </v>
      </c>
      <c r="M75" s="531">
        <f t="shared" si="2"/>
        <v>0</v>
      </c>
      <c r="N75" s="565" t="str">
        <f>IF($E75=0," ",'t12'!I75/$E75)</f>
        <v xml:space="preserve"> </v>
      </c>
      <c r="O75" s="565" t="str">
        <f>IF($E75=0," ",'t12'!J75/$E75)</f>
        <v xml:space="preserve"> </v>
      </c>
      <c r="P75" s="530" t="str">
        <f>IF($E75=0," ",'t13'!AG75/$E75)</f>
        <v xml:space="preserve"> </v>
      </c>
      <c r="Q75" s="530" t="str">
        <f>IF($E75=0," ",SUM('t13'!C75:N75)/$E75)</f>
        <v xml:space="preserve"> </v>
      </c>
      <c r="R75" s="530" t="str">
        <f>IF($E75=0," ",(SUM('t13'!T75:AD75)+'t13'!AF75)/$E75)</f>
        <v xml:space="preserve"> </v>
      </c>
      <c r="S75" s="531">
        <f t="shared" si="3"/>
        <v>0</v>
      </c>
      <c r="T75" s="565" t="str">
        <f>IF($E75=0," ",'t13'!AE75/$E75)</f>
        <v xml:space="preserve"> </v>
      </c>
      <c r="V75"/>
      <c r="W75"/>
      <c r="X75"/>
      <c r="Y75"/>
    </row>
    <row r="76" spans="1:25" s="98" customFormat="1" x14ac:dyDescent="0.2">
      <c r="A76" s="562" t="str">
        <f>'t1'!A76</f>
        <v>DIRIGENTE PROF. TECNICO SANITARIE (ALTRI INC. PROF.LI)</v>
      </c>
      <c r="B76" s="304" t="str">
        <f>'t1'!B76</f>
        <v>SD0AI3</v>
      </c>
      <c r="C76" s="563">
        <f>'t1'!K76+'t1'!L76</f>
        <v>0</v>
      </c>
      <c r="D76" s="563">
        <f>('t1'!K76+'t1'!L76)-SUM('t3'!C76:F76,'t3'!I76:J76)+SUM('t3'!K76:N76)</f>
        <v>0</v>
      </c>
      <c r="E76" s="564">
        <f>'t12'!C76/12</f>
        <v>0</v>
      </c>
      <c r="F76" s="564" t="str">
        <f>IF($D76&gt;0,(('t11'!C78+'t11'!D78)/$D76)," ")</f>
        <v xml:space="preserve"> </v>
      </c>
      <c r="G76" s="564" t="str">
        <f>IF($D76&gt;0,(SUM('t11'!E78:P78)/$D76)," ")</f>
        <v xml:space="preserve"> </v>
      </c>
      <c r="H76" s="564" t="str">
        <f>IF($D76&gt;0,(SUM('t11'!Q78:T78)/$D76)," ")</f>
        <v xml:space="preserve"> </v>
      </c>
      <c r="I76" s="530" t="str">
        <f>IF($E76=0," ",('t12'!D76)/$E76)</f>
        <v xml:space="preserve"> </v>
      </c>
      <c r="J76" s="530" t="str">
        <f>IF($E76=0," ",'t12'!E76/$E76)</f>
        <v xml:space="preserve"> </v>
      </c>
      <c r="K76" s="530" t="str">
        <f>IF($E76=0," ",'t12'!F76/$E76)</f>
        <v xml:space="preserve"> </v>
      </c>
      <c r="L76" s="530" t="str">
        <f>IF($E76=0," ",'t12'!H76/$E76)</f>
        <v xml:space="preserve"> </v>
      </c>
      <c r="M76" s="531">
        <f t="shared" si="2"/>
        <v>0</v>
      </c>
      <c r="N76" s="565" t="str">
        <f>IF($E76=0," ",'t12'!I76/$E76)</f>
        <v xml:space="preserve"> </v>
      </c>
      <c r="O76" s="565" t="str">
        <f>IF($E76=0," ",'t12'!J76/$E76)</f>
        <v xml:space="preserve"> </v>
      </c>
      <c r="P76" s="530" t="str">
        <f>IF($E76=0," ",'t13'!AG76/$E76)</f>
        <v xml:space="preserve"> </v>
      </c>
      <c r="Q76" s="530" t="str">
        <f>IF($E76=0," ",SUM('t13'!C76:N76)/$E76)</f>
        <v xml:space="preserve"> </v>
      </c>
      <c r="R76" s="530" t="str">
        <f>IF($E76=0," ",(SUM('t13'!T76:AD76)+'t13'!AF76)/$E76)</f>
        <v xml:space="preserve"> </v>
      </c>
      <c r="S76" s="531">
        <f t="shared" si="3"/>
        <v>0</v>
      </c>
      <c r="T76" s="565" t="str">
        <f>IF($E76=0," ",'t13'!AE76/$E76)</f>
        <v xml:space="preserve"> </v>
      </c>
      <c r="V76"/>
      <c r="W76"/>
      <c r="X76"/>
      <c r="Y76"/>
    </row>
    <row r="77" spans="1:25" s="98" customFormat="1" x14ac:dyDescent="0.2">
      <c r="A77" s="562" t="str">
        <f>'t1'!A77</f>
        <v>DIR. PROF.TECNICO SANITARIE T.DET.ART.15-SEPTIES DLGS 502/92</v>
      </c>
      <c r="B77" s="304" t="str">
        <f>'t1'!B77</f>
        <v>SD048D</v>
      </c>
      <c r="C77" s="563">
        <f>'t1'!K77+'t1'!L77</f>
        <v>0</v>
      </c>
      <c r="D77" s="563">
        <f>('t1'!K77+'t1'!L77)-SUM('t3'!C77:F77,'t3'!I77:J77)+SUM('t3'!K77:N77)</f>
        <v>0</v>
      </c>
      <c r="E77" s="564">
        <f>'t12'!C77/12</f>
        <v>0</v>
      </c>
      <c r="F77" s="564" t="str">
        <f>IF($D77&gt;0,(('t11'!C79+'t11'!D79)/$D77)," ")</f>
        <v xml:space="preserve"> </v>
      </c>
      <c r="G77" s="564" t="str">
        <f>IF($D77&gt;0,(SUM('t11'!E79:P79)/$D77)," ")</f>
        <v xml:space="preserve"> </v>
      </c>
      <c r="H77" s="564" t="str">
        <f>IF($D77&gt;0,(SUM('t11'!Q79:T79)/$D77)," ")</f>
        <v xml:space="preserve"> </v>
      </c>
      <c r="I77" s="530" t="str">
        <f>IF($E77=0," ",('t12'!D77)/$E77)</f>
        <v xml:space="preserve"> </v>
      </c>
      <c r="J77" s="530" t="str">
        <f>IF($E77=0," ",'t12'!E77/$E77)</f>
        <v xml:space="preserve"> </v>
      </c>
      <c r="K77" s="530" t="str">
        <f>IF($E77=0," ",'t12'!F77/$E77)</f>
        <v xml:space="preserve"> </v>
      </c>
      <c r="L77" s="530" t="str">
        <f>IF($E77=0," ",'t12'!H77/$E77)</f>
        <v xml:space="preserve"> </v>
      </c>
      <c r="M77" s="531">
        <f t="shared" si="2"/>
        <v>0</v>
      </c>
      <c r="N77" s="565" t="str">
        <f>IF($E77=0," ",'t12'!I77/$E77)</f>
        <v xml:space="preserve"> </v>
      </c>
      <c r="O77" s="565" t="str">
        <f>IF($E77=0," ",'t12'!J77/$E77)</f>
        <v xml:space="preserve"> </v>
      </c>
      <c r="P77" s="530" t="str">
        <f>IF($E77=0," ",'t13'!AG77/$E77)</f>
        <v xml:space="preserve"> </v>
      </c>
      <c r="Q77" s="530" t="str">
        <f>IF($E77=0," ",SUM('t13'!C77:N77)/$E77)</f>
        <v xml:space="preserve"> </v>
      </c>
      <c r="R77" s="530" t="str">
        <f>IF($E77=0," ",(SUM('t13'!T77:AD77)+'t13'!AF77)/$E77)</f>
        <v xml:space="preserve"> </v>
      </c>
      <c r="S77" s="531">
        <f t="shared" si="3"/>
        <v>0</v>
      </c>
      <c r="T77" s="565" t="str">
        <f>IF($E77=0," ",'t13'!AE77/$E77)</f>
        <v xml:space="preserve"> </v>
      </c>
      <c r="V77"/>
      <c r="W77"/>
      <c r="X77"/>
      <c r="Y77"/>
    </row>
    <row r="78" spans="1:25" s="98" customFormat="1" x14ac:dyDescent="0.2">
      <c r="A78" s="562" t="str">
        <f>'t1'!A78</f>
        <v>DIRIGENTE PROF.TECNICHE DELLA PREVENZIONE (INC.STRUT.COMPL.)</v>
      </c>
      <c r="B78" s="304" t="str">
        <f>'t1'!B78</f>
        <v>SD0CO4</v>
      </c>
      <c r="C78" s="563">
        <f>'t1'!K78+'t1'!L78</f>
        <v>0</v>
      </c>
      <c r="D78" s="563">
        <f>('t1'!K78+'t1'!L78)-SUM('t3'!C78:F78,'t3'!I78:J78)+SUM('t3'!K78:N78)</f>
        <v>0</v>
      </c>
      <c r="E78" s="564">
        <f>'t12'!C78/12</f>
        <v>0</v>
      </c>
      <c r="F78" s="564" t="str">
        <f>IF($D78&gt;0,(('t11'!C80+'t11'!D80)/$D78)," ")</f>
        <v xml:space="preserve"> </v>
      </c>
      <c r="G78" s="564" t="str">
        <f>IF($D78&gt;0,(SUM('t11'!E80:P80)/$D78)," ")</f>
        <v xml:space="preserve"> </v>
      </c>
      <c r="H78" s="564" t="str">
        <f>IF($D78&gt;0,(SUM('t11'!Q80:T80)/$D78)," ")</f>
        <v xml:space="preserve"> </v>
      </c>
      <c r="I78" s="530" t="str">
        <f>IF($E78=0," ",('t12'!D78)/$E78)</f>
        <v xml:space="preserve"> </v>
      </c>
      <c r="J78" s="530" t="str">
        <f>IF($E78=0," ",'t12'!E78/$E78)</f>
        <v xml:space="preserve"> </v>
      </c>
      <c r="K78" s="530" t="str">
        <f>IF($E78=0," ",'t12'!F78/$E78)</f>
        <v xml:space="preserve"> </v>
      </c>
      <c r="L78" s="530" t="str">
        <f>IF($E78=0," ",'t12'!H78/$E78)</f>
        <v xml:space="preserve"> </v>
      </c>
      <c r="M78" s="531">
        <f t="shared" si="2"/>
        <v>0</v>
      </c>
      <c r="N78" s="565" t="str">
        <f>IF($E78=0," ",'t12'!I78/$E78)</f>
        <v xml:space="preserve"> </v>
      </c>
      <c r="O78" s="565" t="str">
        <f>IF($E78=0," ",'t12'!J78/$E78)</f>
        <v xml:space="preserve"> </v>
      </c>
      <c r="P78" s="530" t="str">
        <f>IF($E78=0," ",'t13'!AG78/$E78)</f>
        <v xml:space="preserve"> </v>
      </c>
      <c r="Q78" s="530" t="str">
        <f>IF($E78=0," ",SUM('t13'!C78:N78)/$E78)</f>
        <v xml:space="preserve"> </v>
      </c>
      <c r="R78" s="530" t="str">
        <f>IF($E78=0," ",(SUM('t13'!T78:AD78)+'t13'!AF78)/$E78)</f>
        <v xml:space="preserve"> </v>
      </c>
      <c r="S78" s="531">
        <f t="shared" si="3"/>
        <v>0</v>
      </c>
      <c r="T78" s="565" t="str">
        <f>IF($E78=0," ",'t13'!AE78/$E78)</f>
        <v xml:space="preserve"> </v>
      </c>
      <c r="V78"/>
      <c r="W78"/>
      <c r="X78"/>
      <c r="Y78"/>
    </row>
    <row r="79" spans="1:25" s="98" customFormat="1" x14ac:dyDescent="0.2">
      <c r="A79" s="562" t="str">
        <f>'t1'!A79</f>
        <v>DIRIGENTE PROF.TECNICHE DELLA PREVENZIONE (INC.STRUT.SEMPL.)</v>
      </c>
      <c r="B79" s="304" t="str">
        <f>'t1'!B79</f>
        <v>SD0SE4</v>
      </c>
      <c r="C79" s="563">
        <f>'t1'!K79+'t1'!L79</f>
        <v>0</v>
      </c>
      <c r="D79" s="563">
        <f>('t1'!K79+'t1'!L79)-SUM('t3'!C79:F79,'t3'!I79:J79)+SUM('t3'!K79:N79)</f>
        <v>0</v>
      </c>
      <c r="E79" s="564">
        <f>'t12'!C79/12</f>
        <v>0</v>
      </c>
      <c r="F79" s="564" t="str">
        <f>IF($D79&gt;0,(('t11'!C81+'t11'!D81)/$D79)," ")</f>
        <v xml:space="preserve"> </v>
      </c>
      <c r="G79" s="564" t="str">
        <f>IF($D79&gt;0,(SUM('t11'!E81:P81)/$D79)," ")</f>
        <v xml:space="preserve"> </v>
      </c>
      <c r="H79" s="564" t="str">
        <f>IF($D79&gt;0,(SUM('t11'!Q81:T81)/$D79)," ")</f>
        <v xml:space="preserve"> </v>
      </c>
      <c r="I79" s="530" t="str">
        <f>IF($E79=0," ",('t12'!D79)/$E79)</f>
        <v xml:space="preserve"> </v>
      </c>
      <c r="J79" s="530" t="str">
        <f>IF($E79=0," ",'t12'!E79/$E79)</f>
        <v xml:space="preserve"> </v>
      </c>
      <c r="K79" s="530" t="str">
        <f>IF($E79=0," ",'t12'!F79/$E79)</f>
        <v xml:space="preserve"> </v>
      </c>
      <c r="L79" s="530" t="str">
        <f>IF($E79=0," ",'t12'!H79/$E79)</f>
        <v xml:space="preserve"> </v>
      </c>
      <c r="M79" s="531">
        <f t="shared" si="2"/>
        <v>0</v>
      </c>
      <c r="N79" s="565" t="str">
        <f>IF($E79=0," ",'t12'!I79/$E79)</f>
        <v xml:space="preserve"> </v>
      </c>
      <c r="O79" s="565" t="str">
        <f>IF($E79=0," ",'t12'!J79/$E79)</f>
        <v xml:space="preserve"> </v>
      </c>
      <c r="P79" s="530" t="str">
        <f>IF($E79=0," ",'t13'!AG79/$E79)</f>
        <v xml:space="preserve"> </v>
      </c>
      <c r="Q79" s="530" t="str">
        <f>IF($E79=0," ",SUM('t13'!C79:N79)/$E79)</f>
        <v xml:space="preserve"> </v>
      </c>
      <c r="R79" s="530" t="str">
        <f>IF($E79=0," ",(SUM('t13'!T79:AD79)+'t13'!AF79)/$E79)</f>
        <v xml:space="preserve"> </v>
      </c>
      <c r="S79" s="531">
        <f t="shared" si="3"/>
        <v>0</v>
      </c>
      <c r="T79" s="565" t="str">
        <f>IF($E79=0," ",'t13'!AE79/$E79)</f>
        <v xml:space="preserve"> </v>
      </c>
      <c r="V79"/>
      <c r="W79"/>
      <c r="X79"/>
      <c r="Y79"/>
    </row>
    <row r="80" spans="1:25" s="98" customFormat="1" x14ac:dyDescent="0.2">
      <c r="A80" s="562" t="str">
        <f>'t1'!A80</f>
        <v>DIRIGENTE PROF.TECNICHE DELLA PREVENZIONE(ALTRI INC.PROF.LI)</v>
      </c>
      <c r="B80" s="304" t="str">
        <f>'t1'!B80</f>
        <v>SD0AI4</v>
      </c>
      <c r="C80" s="563">
        <f>'t1'!K80+'t1'!L80</f>
        <v>0</v>
      </c>
      <c r="D80" s="563">
        <f>('t1'!K80+'t1'!L80)-SUM('t3'!C80:F80,'t3'!I80:J80)+SUM('t3'!K80:N80)</f>
        <v>0</v>
      </c>
      <c r="E80" s="564">
        <f>'t12'!C80/12</f>
        <v>0</v>
      </c>
      <c r="F80" s="564" t="str">
        <f>IF($D80&gt;0,(('t11'!C82+'t11'!D82)/$D80)," ")</f>
        <v xml:space="preserve"> </v>
      </c>
      <c r="G80" s="564" t="str">
        <f>IF($D80&gt;0,(SUM('t11'!E82:P82)/$D80)," ")</f>
        <v xml:space="preserve"> </v>
      </c>
      <c r="H80" s="564" t="str">
        <f>IF($D80&gt;0,(SUM('t11'!Q82:T82)/$D80)," ")</f>
        <v xml:space="preserve"> </v>
      </c>
      <c r="I80" s="530" t="str">
        <f>IF($E80=0," ",('t12'!D80)/$E80)</f>
        <v xml:space="preserve"> </v>
      </c>
      <c r="J80" s="530" t="str">
        <f>IF($E80=0," ",'t12'!E80/$E80)</f>
        <v xml:space="preserve"> </v>
      </c>
      <c r="K80" s="530" t="str">
        <f>IF($E80=0," ",'t12'!F80/$E80)</f>
        <v xml:space="preserve"> </v>
      </c>
      <c r="L80" s="530" t="str">
        <f>IF($E80=0," ",'t12'!H80/$E80)</f>
        <v xml:space="preserve"> </v>
      </c>
      <c r="M80" s="531">
        <f t="shared" si="2"/>
        <v>0</v>
      </c>
      <c r="N80" s="565" t="str">
        <f>IF($E80=0," ",'t12'!I80/$E80)</f>
        <v xml:space="preserve"> </v>
      </c>
      <c r="O80" s="565" t="str">
        <f>IF($E80=0," ",'t12'!J80/$E80)</f>
        <v xml:space="preserve"> </v>
      </c>
      <c r="P80" s="530" t="str">
        <f>IF($E80=0," ",'t13'!AG80/$E80)</f>
        <v xml:space="preserve"> </v>
      </c>
      <c r="Q80" s="530" t="str">
        <f>IF($E80=0," ",SUM('t13'!C80:N80)/$E80)</f>
        <v xml:space="preserve"> </v>
      </c>
      <c r="R80" s="530" t="str">
        <f>IF($E80=0," ",(SUM('t13'!T80:AD80)+'t13'!AF80)/$E80)</f>
        <v xml:space="preserve"> </v>
      </c>
      <c r="S80" s="531">
        <f t="shared" si="3"/>
        <v>0</v>
      </c>
      <c r="T80" s="565" t="str">
        <f>IF($E80=0," ",'t13'!AE80/$E80)</f>
        <v xml:space="preserve"> </v>
      </c>
      <c r="V80"/>
      <c r="W80"/>
      <c r="X80"/>
      <c r="Y80"/>
    </row>
    <row r="81" spans="1:25" s="98" customFormat="1" x14ac:dyDescent="0.2">
      <c r="A81" s="562" t="str">
        <f>'t1'!A81</f>
        <v>DIR. PROF.TECNICHE PREVENZ. T.DET.ART.15-SEPTIES DLGS 502/92</v>
      </c>
      <c r="B81" s="304" t="str">
        <f>'t1'!B81</f>
        <v>SD048E</v>
      </c>
      <c r="C81" s="563">
        <f>'t1'!K81+'t1'!L81</f>
        <v>0</v>
      </c>
      <c r="D81" s="563">
        <f>('t1'!K81+'t1'!L81)-SUM('t3'!C81:F81,'t3'!I81:J81)+SUM('t3'!K81:N81)</f>
        <v>0</v>
      </c>
      <c r="E81" s="564">
        <f>'t12'!C81/12</f>
        <v>0</v>
      </c>
      <c r="F81" s="564" t="str">
        <f>IF($D81&gt;0,(('t11'!C83+'t11'!D83)/$D81)," ")</f>
        <v xml:space="preserve"> </v>
      </c>
      <c r="G81" s="564" t="str">
        <f>IF($D81&gt;0,(SUM('t11'!E83:P83)/$D81)," ")</f>
        <v xml:space="preserve"> </v>
      </c>
      <c r="H81" s="564" t="str">
        <f>IF($D81&gt;0,(SUM('t11'!Q83:T83)/$D81)," ")</f>
        <v xml:space="preserve"> </v>
      </c>
      <c r="I81" s="530" t="str">
        <f>IF($E81=0," ",('t12'!D81)/$E81)</f>
        <v xml:space="preserve"> </v>
      </c>
      <c r="J81" s="530" t="str">
        <f>IF($E81=0," ",'t12'!E81/$E81)</f>
        <v xml:space="preserve"> </v>
      </c>
      <c r="K81" s="530" t="str">
        <f>IF($E81=0," ",'t12'!F81/$E81)</f>
        <v xml:space="preserve"> </v>
      </c>
      <c r="L81" s="530" t="str">
        <f>IF($E81=0," ",'t12'!H81/$E81)</f>
        <v xml:space="preserve"> </v>
      </c>
      <c r="M81" s="531">
        <f t="shared" si="2"/>
        <v>0</v>
      </c>
      <c r="N81" s="565" t="str">
        <f>IF($E81=0," ",'t12'!I81/$E81)</f>
        <v xml:space="preserve"> </v>
      </c>
      <c r="O81" s="565" t="str">
        <f>IF($E81=0," ",'t12'!J81/$E81)</f>
        <v xml:space="preserve"> </v>
      </c>
      <c r="P81" s="530" t="str">
        <f>IF($E81=0," ",'t13'!AG81/$E81)</f>
        <v xml:space="preserve"> </v>
      </c>
      <c r="Q81" s="530" t="str">
        <f>IF($E81=0," ",SUM('t13'!C81:N81)/$E81)</f>
        <v xml:space="preserve"> </v>
      </c>
      <c r="R81" s="530" t="str">
        <f>IF($E81=0," ",(SUM('t13'!T81:AD81)+'t13'!AF81)/$E81)</f>
        <v xml:space="preserve"> </v>
      </c>
      <c r="S81" s="531">
        <f t="shared" si="3"/>
        <v>0</v>
      </c>
      <c r="T81" s="565" t="str">
        <f>IF($E81=0," ",'t13'!AE81/$E81)</f>
        <v xml:space="preserve"> </v>
      </c>
      <c r="V81"/>
      <c r="W81"/>
      <c r="X81"/>
      <c r="Y81"/>
    </row>
    <row r="82" spans="1:25" s="98" customFormat="1" x14ac:dyDescent="0.2">
      <c r="A82" s="562" t="str">
        <f>'t1'!A82</f>
        <v>AVVOCATO DIRIG. CON INCARICO DI STRUTTURA COMPLESSA</v>
      </c>
      <c r="B82" s="304" t="str">
        <f>'t1'!B82</f>
        <v>PD0010</v>
      </c>
      <c r="C82" s="563">
        <f>'t1'!K82+'t1'!L82</f>
        <v>0</v>
      </c>
      <c r="D82" s="563">
        <f>('t1'!K82+'t1'!L82)-SUM('t3'!C82:F82,'t3'!I82:J82)+SUM('t3'!K82:N82)</f>
        <v>0</v>
      </c>
      <c r="E82" s="564">
        <f>'t12'!C82/12</f>
        <v>0</v>
      </c>
      <c r="F82" s="564" t="str">
        <f>IF($D82&gt;0,(('t11'!C84+'t11'!D84)/$D82)," ")</f>
        <v xml:space="preserve"> </v>
      </c>
      <c r="G82" s="564" t="str">
        <f>IF($D82&gt;0,(SUM('t11'!E84:P84)/$D82)," ")</f>
        <v xml:space="preserve"> </v>
      </c>
      <c r="H82" s="564" t="str">
        <f>IF($D82&gt;0,(SUM('t11'!Q84:T84)/$D82)," ")</f>
        <v xml:space="preserve"> </v>
      </c>
      <c r="I82" s="530" t="str">
        <f>IF($E82=0," ",('t12'!D82)/$E82)</f>
        <v xml:space="preserve"> </v>
      </c>
      <c r="J82" s="530" t="str">
        <f>IF($E82=0," ",'t12'!E82/$E82)</f>
        <v xml:space="preserve"> </v>
      </c>
      <c r="K82" s="530" t="str">
        <f>IF($E82=0," ",'t12'!F82/$E82)</f>
        <v xml:space="preserve"> </v>
      </c>
      <c r="L82" s="530" t="str">
        <f>IF($E82=0," ",'t12'!H82/$E82)</f>
        <v xml:space="preserve"> </v>
      </c>
      <c r="M82" s="531">
        <f t="shared" si="2"/>
        <v>0</v>
      </c>
      <c r="N82" s="565" t="str">
        <f>IF($E82=0," ",'t12'!I82/$E82)</f>
        <v xml:space="preserve"> </v>
      </c>
      <c r="O82" s="565" t="str">
        <f>IF($E82=0," ",'t12'!J82/$E82)</f>
        <v xml:space="preserve"> </v>
      </c>
      <c r="P82" s="530" t="str">
        <f>IF($E82=0," ",'t13'!AG82/$E82)</f>
        <v xml:space="preserve"> </v>
      </c>
      <c r="Q82" s="530" t="str">
        <f>IF($E82=0," ",SUM('t13'!C82:N82)/$E82)</f>
        <v xml:space="preserve"> </v>
      </c>
      <c r="R82" s="530" t="str">
        <f>IF($E82=0," ",(SUM('t13'!T82:AD82)+'t13'!AF82)/$E82)</f>
        <v xml:space="preserve"> </v>
      </c>
      <c r="S82" s="531">
        <f t="shared" si="3"/>
        <v>0</v>
      </c>
      <c r="T82" s="565" t="str">
        <f>IF($E82=0," ",'t13'!AE82/$E82)</f>
        <v xml:space="preserve"> </v>
      </c>
      <c r="V82"/>
      <c r="W82"/>
      <c r="X82"/>
      <c r="Y82"/>
    </row>
    <row r="83" spans="1:25" s="98" customFormat="1" x14ac:dyDescent="0.2">
      <c r="A83" s="562" t="str">
        <f>'t1'!A83</f>
        <v>AVVOCATO DIRIG. CON INCARICO DI STRUTTURA SEMPLICE</v>
      </c>
      <c r="B83" s="304" t="str">
        <f>'t1'!B83</f>
        <v>PD0S09</v>
      </c>
      <c r="C83" s="563">
        <f>'t1'!K83+'t1'!L83</f>
        <v>0</v>
      </c>
      <c r="D83" s="563">
        <f>('t1'!K83+'t1'!L83)-SUM('t3'!C83:F83,'t3'!I83:J83)+SUM('t3'!K83:N83)</f>
        <v>0</v>
      </c>
      <c r="E83" s="564">
        <f>'t12'!C83/12</f>
        <v>0</v>
      </c>
      <c r="F83" s="564" t="str">
        <f>IF($D83&gt;0,(('t11'!C85+'t11'!D85)/$D83)," ")</f>
        <v xml:space="preserve"> </v>
      </c>
      <c r="G83" s="564" t="str">
        <f>IF($D83&gt;0,(SUM('t11'!E85:P85)/$D83)," ")</f>
        <v xml:space="preserve"> </v>
      </c>
      <c r="H83" s="564" t="str">
        <f>IF($D83&gt;0,(SUM('t11'!Q85:T85)/$D83)," ")</f>
        <v xml:space="preserve"> </v>
      </c>
      <c r="I83" s="530" t="str">
        <f>IF($E83=0," ",('t12'!D83)/$E83)</f>
        <v xml:space="preserve"> </v>
      </c>
      <c r="J83" s="530" t="str">
        <f>IF($E83=0," ",'t12'!E83/$E83)</f>
        <v xml:space="preserve"> </v>
      </c>
      <c r="K83" s="530" t="str">
        <f>IF($E83=0," ",'t12'!F83/$E83)</f>
        <v xml:space="preserve"> </v>
      </c>
      <c r="L83" s="530" t="str">
        <f>IF($E83=0," ",'t12'!H83/$E83)</f>
        <v xml:space="preserve"> </v>
      </c>
      <c r="M83" s="531">
        <f t="shared" si="2"/>
        <v>0</v>
      </c>
      <c r="N83" s="565" t="str">
        <f>IF($E83=0," ",'t12'!I83/$E83)</f>
        <v xml:space="preserve"> </v>
      </c>
      <c r="O83" s="565" t="str">
        <f>IF($E83=0," ",'t12'!J83/$E83)</f>
        <v xml:space="preserve"> </v>
      </c>
      <c r="P83" s="530" t="str">
        <f>IF($E83=0," ",'t13'!AG83/$E83)</f>
        <v xml:space="preserve"> </v>
      </c>
      <c r="Q83" s="530" t="str">
        <f>IF($E83=0," ",SUM('t13'!C83:N83)/$E83)</f>
        <v xml:space="preserve"> </v>
      </c>
      <c r="R83" s="530" t="str">
        <f>IF($E83=0," ",(SUM('t13'!T83:AD83)+'t13'!AF83)/$E83)</f>
        <v xml:space="preserve"> </v>
      </c>
      <c r="S83" s="531">
        <f t="shared" si="3"/>
        <v>0</v>
      </c>
      <c r="T83" s="565" t="str">
        <f>IF($E83=0," ",'t13'!AE83/$E83)</f>
        <v xml:space="preserve"> </v>
      </c>
      <c r="V83"/>
      <c r="W83"/>
      <c r="X83"/>
      <c r="Y83"/>
    </row>
    <row r="84" spans="1:25" s="98" customFormat="1" x14ac:dyDescent="0.2">
      <c r="A84" s="562" t="str">
        <f>'t1'!A84</f>
        <v>AVVOCATO DIRIG. CON ALTRI INCAR.PROF.LI</v>
      </c>
      <c r="B84" s="304" t="str">
        <f>'t1'!B84</f>
        <v>PD0A09</v>
      </c>
      <c r="C84" s="563">
        <f>'t1'!K84+'t1'!L84</f>
        <v>0</v>
      </c>
      <c r="D84" s="563">
        <f>('t1'!K84+'t1'!L84)-SUM('t3'!C84:F84,'t3'!I84:J84)+SUM('t3'!K84:N84)</f>
        <v>0</v>
      </c>
      <c r="E84" s="564">
        <f>'t12'!C84/12</f>
        <v>0</v>
      </c>
      <c r="F84" s="564" t="str">
        <f>IF($D84&gt;0,(('t11'!C86+'t11'!D86)/$D84)," ")</f>
        <v xml:space="preserve"> </v>
      </c>
      <c r="G84" s="564" t="str">
        <f>IF($D84&gt;0,(SUM('t11'!E86:P86)/$D84)," ")</f>
        <v xml:space="preserve"> </v>
      </c>
      <c r="H84" s="564" t="str">
        <f>IF($D84&gt;0,(SUM('t11'!Q86:T86)/$D84)," ")</f>
        <v xml:space="preserve"> </v>
      </c>
      <c r="I84" s="530" t="str">
        <f>IF($E84=0," ",('t12'!D84)/$E84)</f>
        <v xml:space="preserve"> </v>
      </c>
      <c r="J84" s="530" t="str">
        <f>IF($E84=0," ",'t12'!E84/$E84)</f>
        <v xml:space="preserve"> </v>
      </c>
      <c r="K84" s="530" t="str">
        <f>IF($E84=0," ",'t12'!F84/$E84)</f>
        <v xml:space="preserve"> </v>
      </c>
      <c r="L84" s="530" t="str">
        <f>IF($E84=0," ",'t12'!H84/$E84)</f>
        <v xml:space="preserve"> </v>
      </c>
      <c r="M84" s="531">
        <f t="shared" si="2"/>
        <v>0</v>
      </c>
      <c r="N84" s="565" t="str">
        <f>IF($E84=0," ",'t12'!I84/$E84)</f>
        <v xml:space="preserve"> </v>
      </c>
      <c r="O84" s="565" t="str">
        <f>IF($E84=0," ",'t12'!J84/$E84)</f>
        <v xml:space="preserve"> </v>
      </c>
      <c r="P84" s="530" t="str">
        <f>IF($E84=0," ",'t13'!AG84/$E84)</f>
        <v xml:space="preserve"> </v>
      </c>
      <c r="Q84" s="530" t="str">
        <f>IF($E84=0," ",SUM('t13'!C84:N84)/$E84)</f>
        <v xml:space="preserve"> </v>
      </c>
      <c r="R84" s="530" t="str">
        <f>IF($E84=0," ",(SUM('t13'!T84:AD84)+'t13'!AF84)/$E84)</f>
        <v xml:space="preserve"> </v>
      </c>
      <c r="S84" s="531">
        <f t="shared" si="3"/>
        <v>0</v>
      </c>
      <c r="T84" s="565" t="str">
        <f>IF($E84=0," ",'t13'!AE84/$E84)</f>
        <v xml:space="preserve"> </v>
      </c>
      <c r="V84"/>
      <c r="W84"/>
      <c r="X84"/>
      <c r="Y84"/>
    </row>
    <row r="85" spans="1:25" s="98" customFormat="1" x14ac:dyDescent="0.2">
      <c r="A85" s="562" t="str">
        <f>'t1'!A85</f>
        <v>AVVOCATO DIR. A T. DETERMINATO(ART. 15-SEPTIES DLGS. 502/92)</v>
      </c>
      <c r="B85" s="304" t="str">
        <f>'t1'!B85</f>
        <v>PD0605</v>
      </c>
      <c r="C85" s="563">
        <f>'t1'!K85+'t1'!L85</f>
        <v>0</v>
      </c>
      <c r="D85" s="563">
        <f>('t1'!K85+'t1'!L85)-SUM('t3'!C85:F85,'t3'!I85:J85)+SUM('t3'!K85:N85)</f>
        <v>0</v>
      </c>
      <c r="E85" s="564">
        <f>'t12'!C85/12</f>
        <v>0</v>
      </c>
      <c r="F85" s="564" t="str">
        <f>IF($D85&gt;0,(('t11'!C87+'t11'!D87)/$D85)," ")</f>
        <v xml:space="preserve"> </v>
      </c>
      <c r="G85" s="564" t="str">
        <f>IF($D85&gt;0,(SUM('t11'!E87:P87)/$D85)," ")</f>
        <v xml:space="preserve"> </v>
      </c>
      <c r="H85" s="564" t="str">
        <f>IF($D85&gt;0,(SUM('t11'!Q87:T87)/$D85)," ")</f>
        <v xml:space="preserve"> </v>
      </c>
      <c r="I85" s="530" t="str">
        <f>IF($E85=0," ",('t12'!D85)/$E85)</f>
        <v xml:space="preserve"> </v>
      </c>
      <c r="J85" s="530" t="str">
        <f>IF($E85=0," ",'t12'!E85/$E85)</f>
        <v xml:space="preserve"> </v>
      </c>
      <c r="K85" s="530" t="str">
        <f>IF($E85=0," ",'t12'!F85/$E85)</f>
        <v xml:space="preserve"> </v>
      </c>
      <c r="L85" s="530" t="str">
        <f>IF($E85=0," ",'t12'!H85/$E85)</f>
        <v xml:space="preserve"> </v>
      </c>
      <c r="M85" s="531">
        <f t="shared" si="2"/>
        <v>0</v>
      </c>
      <c r="N85" s="565" t="str">
        <f>IF($E85=0," ",'t12'!I85/$E85)</f>
        <v xml:space="preserve"> </v>
      </c>
      <c r="O85" s="565" t="str">
        <f>IF($E85=0," ",'t12'!J85/$E85)</f>
        <v xml:space="preserve"> </v>
      </c>
      <c r="P85" s="530" t="str">
        <f>IF($E85=0," ",'t13'!AG85/$E85)</f>
        <v xml:space="preserve"> </v>
      </c>
      <c r="Q85" s="530" t="str">
        <f>IF($E85=0," ",SUM('t13'!C85:N85)/$E85)</f>
        <v xml:space="preserve"> </v>
      </c>
      <c r="R85" s="530" t="str">
        <f>IF($E85=0," ",(SUM('t13'!T85:AD85)+'t13'!AF85)/$E85)</f>
        <v xml:space="preserve"> </v>
      </c>
      <c r="S85" s="531">
        <f t="shared" si="3"/>
        <v>0</v>
      </c>
      <c r="T85" s="565" t="str">
        <f>IF($E85=0," ",'t13'!AE85/$E85)</f>
        <v xml:space="preserve"> </v>
      </c>
      <c r="V85"/>
      <c r="W85"/>
      <c r="X85"/>
      <c r="Y85"/>
    </row>
    <row r="86" spans="1:25" s="98" customFormat="1" x14ac:dyDescent="0.2">
      <c r="A86" s="562" t="str">
        <f>'t1'!A86</f>
        <v>INGEGNERE DIRIG. CON INCARICO DI STRUTTURA COMPLESSA</v>
      </c>
      <c r="B86" s="304" t="str">
        <f>'t1'!B86</f>
        <v>PD0046</v>
      </c>
      <c r="C86" s="563">
        <f>'t1'!K86+'t1'!L86</f>
        <v>0</v>
      </c>
      <c r="D86" s="563">
        <f>('t1'!K86+'t1'!L86)-SUM('t3'!C86:F86,'t3'!I86:J86)+SUM('t3'!K86:N86)</f>
        <v>0</v>
      </c>
      <c r="E86" s="564">
        <f>'t12'!C86/12</f>
        <v>0</v>
      </c>
      <c r="F86" s="564" t="str">
        <f>IF($D86&gt;0,(('t11'!C88+'t11'!D88)/$D86)," ")</f>
        <v xml:space="preserve"> </v>
      </c>
      <c r="G86" s="564" t="str">
        <f>IF($D86&gt;0,(SUM('t11'!E88:P88)/$D86)," ")</f>
        <v xml:space="preserve"> </v>
      </c>
      <c r="H86" s="564" t="str">
        <f>IF($D86&gt;0,(SUM('t11'!Q88:T88)/$D86)," ")</f>
        <v xml:space="preserve"> </v>
      </c>
      <c r="I86" s="530" t="str">
        <f>IF($E86=0," ",('t12'!D86)/$E86)</f>
        <v xml:space="preserve"> </v>
      </c>
      <c r="J86" s="530" t="str">
        <f>IF($E86=0," ",'t12'!E86/$E86)</f>
        <v xml:space="preserve"> </v>
      </c>
      <c r="K86" s="530" t="str">
        <f>IF($E86=0," ",'t12'!F86/$E86)</f>
        <v xml:space="preserve"> </v>
      </c>
      <c r="L86" s="530" t="str">
        <f>IF($E86=0," ",'t12'!H86/$E86)</f>
        <v xml:space="preserve"> </v>
      </c>
      <c r="M86" s="531">
        <f t="shared" si="2"/>
        <v>0</v>
      </c>
      <c r="N86" s="565" t="str">
        <f>IF($E86=0," ",'t12'!I86/$E86)</f>
        <v xml:space="preserve"> </v>
      </c>
      <c r="O86" s="565" t="str">
        <f>IF($E86=0," ",'t12'!J86/$E86)</f>
        <v xml:space="preserve"> </v>
      </c>
      <c r="P86" s="530" t="str">
        <f>IF($E86=0," ",'t13'!AG86/$E86)</f>
        <v xml:space="preserve"> </v>
      </c>
      <c r="Q86" s="530" t="str">
        <f>IF($E86=0," ",SUM('t13'!C86:N86)/$E86)</f>
        <v xml:space="preserve"> </v>
      </c>
      <c r="R86" s="530" t="str">
        <f>IF($E86=0," ",(SUM('t13'!T86:AD86)+'t13'!AF86)/$E86)</f>
        <v xml:space="preserve"> </v>
      </c>
      <c r="S86" s="531">
        <f t="shared" si="3"/>
        <v>0</v>
      </c>
      <c r="T86" s="565" t="str">
        <f>IF($E86=0," ",'t13'!AE86/$E86)</f>
        <v xml:space="preserve"> </v>
      </c>
      <c r="V86"/>
      <c r="W86"/>
      <c r="X86"/>
      <c r="Y86"/>
    </row>
    <row r="87" spans="1:25" s="98" customFormat="1" x14ac:dyDescent="0.2">
      <c r="A87" s="562" t="str">
        <f>'t1'!A87</f>
        <v>INGEGNERE DIRIG. CON INCARICO DI STRUTTURA SEMPLICE</v>
      </c>
      <c r="B87" s="304" t="str">
        <f>'t1'!B87</f>
        <v>PD0S45</v>
      </c>
      <c r="C87" s="563">
        <f>'t1'!K87+'t1'!L87</f>
        <v>0</v>
      </c>
      <c r="D87" s="563">
        <f>('t1'!K87+'t1'!L87)-SUM('t3'!C87:F87,'t3'!I87:J87)+SUM('t3'!K87:N87)</f>
        <v>0</v>
      </c>
      <c r="E87" s="564">
        <f>'t12'!C87/12</f>
        <v>0</v>
      </c>
      <c r="F87" s="564" t="str">
        <f>IF($D87&gt;0,(('t11'!C89+'t11'!D89)/$D87)," ")</f>
        <v xml:space="preserve"> </v>
      </c>
      <c r="G87" s="564" t="str">
        <f>IF($D87&gt;0,(SUM('t11'!E89:P89)/$D87)," ")</f>
        <v xml:space="preserve"> </v>
      </c>
      <c r="H87" s="564" t="str">
        <f>IF($D87&gt;0,(SUM('t11'!Q89:T89)/$D87)," ")</f>
        <v xml:space="preserve"> </v>
      </c>
      <c r="I87" s="530" t="str">
        <f>IF($E87=0," ",('t12'!D87)/$E87)</f>
        <v xml:space="preserve"> </v>
      </c>
      <c r="J87" s="530" t="str">
        <f>IF($E87=0," ",'t12'!E87/$E87)</f>
        <v xml:space="preserve"> </v>
      </c>
      <c r="K87" s="530" t="str">
        <f>IF($E87=0," ",'t12'!F87/$E87)</f>
        <v xml:space="preserve"> </v>
      </c>
      <c r="L87" s="530" t="str">
        <f>IF($E87=0," ",'t12'!H87/$E87)</f>
        <v xml:space="preserve"> </v>
      </c>
      <c r="M87" s="531">
        <f t="shared" si="2"/>
        <v>0</v>
      </c>
      <c r="N87" s="565" t="str">
        <f>IF($E87=0," ",'t12'!I87/$E87)</f>
        <v xml:space="preserve"> </v>
      </c>
      <c r="O87" s="565" t="str">
        <f>IF($E87=0," ",'t12'!J87/$E87)</f>
        <v xml:space="preserve"> </v>
      </c>
      <c r="P87" s="530" t="str">
        <f>IF($E87=0," ",'t13'!AG87/$E87)</f>
        <v xml:space="preserve"> </v>
      </c>
      <c r="Q87" s="530" t="str">
        <f>IF($E87=0," ",SUM('t13'!C87:N87)/$E87)</f>
        <v xml:space="preserve"> </v>
      </c>
      <c r="R87" s="530" t="str">
        <f>IF($E87=0," ",(SUM('t13'!T87:AD87)+'t13'!AF87)/$E87)</f>
        <v xml:space="preserve"> </v>
      </c>
      <c r="S87" s="531">
        <f t="shared" si="3"/>
        <v>0</v>
      </c>
      <c r="T87" s="565" t="str">
        <f>IF($E87=0," ",'t13'!AE87/$E87)</f>
        <v xml:space="preserve"> </v>
      </c>
      <c r="V87"/>
      <c r="W87"/>
      <c r="X87"/>
      <c r="Y87"/>
    </row>
    <row r="88" spans="1:25" s="98" customFormat="1" x14ac:dyDescent="0.2">
      <c r="A88" s="562" t="str">
        <f>'t1'!A88</f>
        <v>INGEGNERE DIRIG. CON ALTRI INCAR.PROF.LI</v>
      </c>
      <c r="B88" s="304" t="str">
        <f>'t1'!B88</f>
        <v>PD0A45</v>
      </c>
      <c r="C88" s="563">
        <f>'t1'!K88+'t1'!L88</f>
        <v>0</v>
      </c>
      <c r="D88" s="563">
        <f>('t1'!K88+'t1'!L88)-SUM('t3'!C88:F88,'t3'!I88:J88)+SUM('t3'!K88:N88)</f>
        <v>0</v>
      </c>
      <c r="E88" s="564">
        <f>'t12'!C88/12</f>
        <v>0</v>
      </c>
      <c r="F88" s="564" t="str">
        <f>IF($D88&gt;0,(('t11'!C90+'t11'!D90)/$D88)," ")</f>
        <v xml:space="preserve"> </v>
      </c>
      <c r="G88" s="564" t="str">
        <f>IF($D88&gt;0,(SUM('t11'!E90:P90)/$D88)," ")</f>
        <v xml:space="preserve"> </v>
      </c>
      <c r="H88" s="564" t="str">
        <f>IF($D88&gt;0,(SUM('t11'!Q90:T90)/$D88)," ")</f>
        <v xml:space="preserve"> </v>
      </c>
      <c r="I88" s="530" t="str">
        <f>IF($E88=0," ",('t12'!D88)/$E88)</f>
        <v xml:space="preserve"> </v>
      </c>
      <c r="J88" s="530" t="str">
        <f>IF($E88=0," ",'t12'!E88/$E88)</f>
        <v xml:space="preserve"> </v>
      </c>
      <c r="K88" s="530" t="str">
        <f>IF($E88=0," ",'t12'!F88/$E88)</f>
        <v xml:space="preserve"> </v>
      </c>
      <c r="L88" s="530" t="str">
        <f>IF($E88=0," ",'t12'!H88/$E88)</f>
        <v xml:space="preserve"> </v>
      </c>
      <c r="M88" s="531">
        <f t="shared" si="2"/>
        <v>0</v>
      </c>
      <c r="N88" s="565" t="str">
        <f>IF($E88=0," ",'t12'!I88/$E88)</f>
        <v xml:space="preserve"> </v>
      </c>
      <c r="O88" s="565" t="str">
        <f>IF($E88=0," ",'t12'!J88/$E88)</f>
        <v xml:space="preserve"> </v>
      </c>
      <c r="P88" s="530" t="str">
        <f>IF($E88=0," ",'t13'!AG88/$E88)</f>
        <v xml:space="preserve"> </v>
      </c>
      <c r="Q88" s="530" t="str">
        <f>IF($E88=0," ",SUM('t13'!C88:N88)/$E88)</f>
        <v xml:space="preserve"> </v>
      </c>
      <c r="R88" s="530" t="str">
        <f>IF($E88=0," ",(SUM('t13'!T88:AD88)+'t13'!AF88)/$E88)</f>
        <v xml:space="preserve"> </v>
      </c>
      <c r="S88" s="531">
        <f t="shared" si="3"/>
        <v>0</v>
      </c>
      <c r="T88" s="565" t="str">
        <f>IF($E88=0," ",'t13'!AE88/$E88)</f>
        <v xml:space="preserve"> </v>
      </c>
      <c r="V88"/>
      <c r="W88"/>
      <c r="X88"/>
      <c r="Y88"/>
    </row>
    <row r="89" spans="1:25" s="98" customFormat="1" x14ac:dyDescent="0.2">
      <c r="A89" s="562" t="str">
        <f>'t1'!A89</f>
        <v>INGEGNERE DIR. A T. DETERMINATO(ART.15-SEPTIES DLGS. 502/92)</v>
      </c>
      <c r="B89" s="304" t="str">
        <f>'t1'!B89</f>
        <v>PD0606</v>
      </c>
      <c r="C89" s="563">
        <f>'t1'!K89+'t1'!L89</f>
        <v>0</v>
      </c>
      <c r="D89" s="563">
        <f>('t1'!K89+'t1'!L89)-SUM('t3'!C89:F89,'t3'!I89:J89)+SUM('t3'!K89:N89)</f>
        <v>0</v>
      </c>
      <c r="E89" s="564">
        <f>'t12'!C89/12</f>
        <v>0</v>
      </c>
      <c r="F89" s="564" t="str">
        <f>IF($D89&gt;0,(('t11'!C91+'t11'!D91)/$D89)," ")</f>
        <v xml:space="preserve"> </v>
      </c>
      <c r="G89" s="564" t="str">
        <f>IF($D89&gt;0,(SUM('t11'!E91:P91)/$D89)," ")</f>
        <v xml:space="preserve"> </v>
      </c>
      <c r="H89" s="564" t="str">
        <f>IF($D89&gt;0,(SUM('t11'!Q91:T91)/$D89)," ")</f>
        <v xml:space="preserve"> </v>
      </c>
      <c r="I89" s="530" t="str">
        <f>IF($E89=0," ",('t12'!D89)/$E89)</f>
        <v xml:space="preserve"> </v>
      </c>
      <c r="J89" s="530" t="str">
        <f>IF($E89=0," ",'t12'!E89/$E89)</f>
        <v xml:space="preserve"> </v>
      </c>
      <c r="K89" s="530" t="str">
        <f>IF($E89=0," ",'t12'!F89/$E89)</f>
        <v xml:space="preserve"> </v>
      </c>
      <c r="L89" s="530" t="str">
        <f>IF($E89=0," ",'t12'!H89/$E89)</f>
        <v xml:space="preserve"> </v>
      </c>
      <c r="M89" s="531">
        <f t="shared" si="2"/>
        <v>0</v>
      </c>
      <c r="N89" s="565" t="str">
        <f>IF($E89=0," ",'t12'!I89/$E89)</f>
        <v xml:space="preserve"> </v>
      </c>
      <c r="O89" s="565" t="str">
        <f>IF($E89=0," ",'t12'!J89/$E89)</f>
        <v xml:space="preserve"> </v>
      </c>
      <c r="P89" s="530" t="str">
        <f>IF($E89=0," ",'t13'!AG89/$E89)</f>
        <v xml:space="preserve"> </v>
      </c>
      <c r="Q89" s="530" t="str">
        <f>IF($E89=0," ",SUM('t13'!C89:N89)/$E89)</f>
        <v xml:space="preserve"> </v>
      </c>
      <c r="R89" s="530" t="str">
        <f>IF($E89=0," ",(SUM('t13'!T89:AD89)+'t13'!AF89)/$E89)</f>
        <v xml:space="preserve"> </v>
      </c>
      <c r="S89" s="531">
        <f t="shared" si="3"/>
        <v>0</v>
      </c>
      <c r="T89" s="565" t="str">
        <f>IF($E89=0," ",'t13'!AE89/$E89)</f>
        <v xml:space="preserve"> </v>
      </c>
      <c r="V89"/>
      <c r="W89"/>
      <c r="X89"/>
      <c r="Y89"/>
    </row>
    <row r="90" spans="1:25" s="98" customFormat="1" x14ac:dyDescent="0.2">
      <c r="A90" s="562" t="str">
        <f>'t1'!A90</f>
        <v>ARCHITETTI DIRIG. CON INCARICO DI STRUTTURA COMPLESSA</v>
      </c>
      <c r="B90" s="304" t="str">
        <f>'t1'!B90</f>
        <v>PD0004</v>
      </c>
      <c r="C90" s="563">
        <f>'t1'!K90+'t1'!L90</f>
        <v>0</v>
      </c>
      <c r="D90" s="563">
        <f>('t1'!K90+'t1'!L90)-SUM('t3'!C90:F90,'t3'!I90:J90)+SUM('t3'!K90:N90)</f>
        <v>0</v>
      </c>
      <c r="E90" s="564">
        <f>'t12'!C90/12</f>
        <v>0</v>
      </c>
      <c r="F90" s="564" t="str">
        <f>IF($D90&gt;0,(('t11'!C92+'t11'!D92)/$D90)," ")</f>
        <v xml:space="preserve"> </v>
      </c>
      <c r="G90" s="564" t="str">
        <f>IF($D90&gt;0,(SUM('t11'!E92:P92)/$D90)," ")</f>
        <v xml:space="preserve"> </v>
      </c>
      <c r="H90" s="564" t="str">
        <f>IF($D90&gt;0,(SUM('t11'!Q92:T92)/$D90)," ")</f>
        <v xml:space="preserve"> </v>
      </c>
      <c r="I90" s="530" t="str">
        <f>IF($E90=0," ",('t12'!D90)/$E90)</f>
        <v xml:space="preserve"> </v>
      </c>
      <c r="J90" s="530" t="str">
        <f>IF($E90=0," ",'t12'!E90/$E90)</f>
        <v xml:space="preserve"> </v>
      </c>
      <c r="K90" s="530" t="str">
        <f>IF($E90=0," ",'t12'!F90/$E90)</f>
        <v xml:space="preserve"> </v>
      </c>
      <c r="L90" s="530" t="str">
        <f>IF($E90=0," ",'t12'!H90/$E90)</f>
        <v xml:space="preserve"> </v>
      </c>
      <c r="M90" s="531">
        <f t="shared" si="2"/>
        <v>0</v>
      </c>
      <c r="N90" s="565" t="str">
        <f>IF($E90=0," ",'t12'!I90/$E90)</f>
        <v xml:space="preserve"> </v>
      </c>
      <c r="O90" s="565" t="str">
        <f>IF($E90=0," ",'t12'!J90/$E90)</f>
        <v xml:space="preserve"> </v>
      </c>
      <c r="P90" s="530" t="str">
        <f>IF($E90=0," ",'t13'!AG90/$E90)</f>
        <v xml:space="preserve"> </v>
      </c>
      <c r="Q90" s="530" t="str">
        <f>IF($E90=0," ",SUM('t13'!C90:N90)/$E90)</f>
        <v xml:space="preserve"> </v>
      </c>
      <c r="R90" s="530" t="str">
        <f>IF($E90=0," ",(SUM('t13'!T90:AD90)+'t13'!AF90)/$E90)</f>
        <v xml:space="preserve"> </v>
      </c>
      <c r="S90" s="531">
        <f t="shared" si="3"/>
        <v>0</v>
      </c>
      <c r="T90" s="565" t="str">
        <f>IF($E90=0," ",'t13'!AE90/$E90)</f>
        <v xml:space="preserve"> </v>
      </c>
      <c r="V90"/>
      <c r="W90"/>
      <c r="X90"/>
      <c r="Y90"/>
    </row>
    <row r="91" spans="1:25" s="98" customFormat="1" x14ac:dyDescent="0.2">
      <c r="A91" s="562" t="str">
        <f>'t1'!A91</f>
        <v>ARCHITETTI DIRIG. CON INCARICO DI STRUTTURA SEMPLICE</v>
      </c>
      <c r="B91" s="304" t="str">
        <f>'t1'!B91</f>
        <v>PD0S03</v>
      </c>
      <c r="C91" s="563">
        <f>'t1'!K91+'t1'!L91</f>
        <v>0</v>
      </c>
      <c r="D91" s="563">
        <f>('t1'!K91+'t1'!L91)-SUM('t3'!C91:F91,'t3'!I91:J91)+SUM('t3'!K91:N91)</f>
        <v>0</v>
      </c>
      <c r="E91" s="564">
        <f>'t12'!C91/12</f>
        <v>0</v>
      </c>
      <c r="F91" s="564" t="str">
        <f>IF($D91&gt;0,(('t11'!C93+'t11'!D93)/$D91)," ")</f>
        <v xml:space="preserve"> </v>
      </c>
      <c r="G91" s="564" t="str">
        <f>IF($D91&gt;0,(SUM('t11'!E93:P93)/$D91)," ")</f>
        <v xml:space="preserve"> </v>
      </c>
      <c r="H91" s="564" t="str">
        <f>IF($D91&gt;0,(SUM('t11'!Q93:T93)/$D91)," ")</f>
        <v xml:space="preserve"> </v>
      </c>
      <c r="I91" s="530" t="str">
        <f>IF($E91=0," ",('t12'!D91)/$E91)</f>
        <v xml:space="preserve"> </v>
      </c>
      <c r="J91" s="530" t="str">
        <f>IF($E91=0," ",'t12'!E91/$E91)</f>
        <v xml:space="preserve"> </v>
      </c>
      <c r="K91" s="530" t="str">
        <f>IF($E91=0," ",'t12'!F91/$E91)</f>
        <v xml:space="preserve"> </v>
      </c>
      <c r="L91" s="530" t="str">
        <f>IF($E91=0," ",'t12'!H91/$E91)</f>
        <v xml:space="preserve"> </v>
      </c>
      <c r="M91" s="531">
        <f t="shared" si="2"/>
        <v>0</v>
      </c>
      <c r="N91" s="565" t="str">
        <f>IF($E91=0," ",'t12'!I91/$E91)</f>
        <v xml:space="preserve"> </v>
      </c>
      <c r="O91" s="565" t="str">
        <f>IF($E91=0," ",'t12'!J91/$E91)</f>
        <v xml:space="preserve"> </v>
      </c>
      <c r="P91" s="530" t="str">
        <f>IF($E91=0," ",'t13'!AG91/$E91)</f>
        <v xml:space="preserve"> </v>
      </c>
      <c r="Q91" s="530" t="str">
        <f>IF($E91=0," ",SUM('t13'!C91:N91)/$E91)</f>
        <v xml:space="preserve"> </v>
      </c>
      <c r="R91" s="530" t="str">
        <f>IF($E91=0," ",(SUM('t13'!T91:AD91)+'t13'!AF91)/$E91)</f>
        <v xml:space="preserve"> </v>
      </c>
      <c r="S91" s="531">
        <f t="shared" si="3"/>
        <v>0</v>
      </c>
      <c r="T91" s="565" t="str">
        <f>IF($E91=0," ",'t13'!AE91/$E91)</f>
        <v xml:space="preserve"> </v>
      </c>
      <c r="V91"/>
      <c r="W91"/>
      <c r="X91"/>
      <c r="Y91"/>
    </row>
    <row r="92" spans="1:25" s="98" customFormat="1" x14ac:dyDescent="0.2">
      <c r="A92" s="562" t="str">
        <f>'t1'!A92</f>
        <v>ARCHITETTI DIRIG. CON ALTRI INCAR.PROF.LI</v>
      </c>
      <c r="B92" s="304" t="str">
        <f>'t1'!B92</f>
        <v>PD0A03</v>
      </c>
      <c r="C92" s="563">
        <f>'t1'!K92+'t1'!L92</f>
        <v>0</v>
      </c>
      <c r="D92" s="563">
        <f>('t1'!K92+'t1'!L92)-SUM('t3'!C92:F92,'t3'!I92:J92)+SUM('t3'!K92:N92)</f>
        <v>0</v>
      </c>
      <c r="E92" s="564">
        <f>'t12'!C92/12</f>
        <v>0</v>
      </c>
      <c r="F92" s="564" t="str">
        <f>IF($D92&gt;0,(('t11'!C94+'t11'!D94)/$D92)," ")</f>
        <v xml:space="preserve"> </v>
      </c>
      <c r="G92" s="564" t="str">
        <f>IF($D92&gt;0,(SUM('t11'!E94:P94)/$D92)," ")</f>
        <v xml:space="preserve"> </v>
      </c>
      <c r="H92" s="564" t="str">
        <f>IF($D92&gt;0,(SUM('t11'!Q94:T94)/$D92)," ")</f>
        <v xml:space="preserve"> </v>
      </c>
      <c r="I92" s="530" t="str">
        <f>IF($E92=0," ",('t12'!D92)/$E92)</f>
        <v xml:space="preserve"> </v>
      </c>
      <c r="J92" s="530" t="str">
        <f>IF($E92=0," ",'t12'!E92/$E92)</f>
        <v xml:space="preserve"> </v>
      </c>
      <c r="K92" s="530" t="str">
        <f>IF($E92=0," ",'t12'!F92/$E92)</f>
        <v xml:space="preserve"> </v>
      </c>
      <c r="L92" s="530" t="str">
        <f>IF($E92=0," ",'t12'!H92/$E92)</f>
        <v xml:space="preserve"> </v>
      </c>
      <c r="M92" s="531">
        <f t="shared" si="2"/>
        <v>0</v>
      </c>
      <c r="N92" s="565" t="str">
        <f>IF($E92=0," ",'t12'!I92/$E92)</f>
        <v xml:space="preserve"> </v>
      </c>
      <c r="O92" s="565" t="str">
        <f>IF($E92=0," ",'t12'!J92/$E92)</f>
        <v xml:space="preserve"> </v>
      </c>
      <c r="P92" s="530" t="str">
        <f>IF($E92=0," ",'t13'!AG92/$E92)</f>
        <v xml:space="preserve"> </v>
      </c>
      <c r="Q92" s="530" t="str">
        <f>IF($E92=0," ",SUM('t13'!C92:N92)/$E92)</f>
        <v xml:space="preserve"> </v>
      </c>
      <c r="R92" s="530" t="str">
        <f>IF($E92=0," ",(SUM('t13'!T92:AD92)+'t13'!AF92)/$E92)</f>
        <v xml:space="preserve"> </v>
      </c>
      <c r="S92" s="531">
        <f t="shared" si="3"/>
        <v>0</v>
      </c>
      <c r="T92" s="565" t="str">
        <f>IF($E92=0," ",'t13'!AE92/$E92)</f>
        <v xml:space="preserve"> </v>
      </c>
      <c r="V92"/>
      <c r="W92"/>
      <c r="X92"/>
      <c r="Y92"/>
    </row>
    <row r="93" spans="1:25" s="98" customFormat="1" x14ac:dyDescent="0.2">
      <c r="A93" s="562" t="str">
        <f>'t1'!A93</f>
        <v>ARCHITETTI DIR. A T.DETERMINATO(ART. 15-SEPTIES DLGS.502/92)</v>
      </c>
      <c r="B93" s="304" t="str">
        <f>'t1'!B93</f>
        <v>PD0607</v>
      </c>
      <c r="C93" s="563">
        <f>'t1'!K93+'t1'!L93</f>
        <v>0</v>
      </c>
      <c r="D93" s="563">
        <f>('t1'!K93+'t1'!L93)-SUM('t3'!C93:F93,'t3'!I93:J93)+SUM('t3'!K93:N93)</f>
        <v>0</v>
      </c>
      <c r="E93" s="564">
        <f>'t12'!C93/12</f>
        <v>0</v>
      </c>
      <c r="F93" s="564" t="str">
        <f>IF($D93&gt;0,(('t11'!C95+'t11'!D95)/$D93)," ")</f>
        <v xml:space="preserve"> </v>
      </c>
      <c r="G93" s="564" t="str">
        <f>IF($D93&gt;0,(SUM('t11'!E95:P95)/$D93)," ")</f>
        <v xml:space="preserve"> </v>
      </c>
      <c r="H93" s="564" t="str">
        <f>IF($D93&gt;0,(SUM('t11'!Q95:T95)/$D93)," ")</f>
        <v xml:space="preserve"> </v>
      </c>
      <c r="I93" s="530" t="str">
        <f>IF($E93=0," ",('t12'!D93)/$E93)</f>
        <v xml:space="preserve"> </v>
      </c>
      <c r="J93" s="530" t="str">
        <f>IF($E93=0," ",'t12'!E93/$E93)</f>
        <v xml:space="preserve"> </v>
      </c>
      <c r="K93" s="530" t="str">
        <f>IF($E93=0," ",'t12'!F93/$E93)</f>
        <v xml:space="preserve"> </v>
      </c>
      <c r="L93" s="530" t="str">
        <f>IF($E93=0," ",'t12'!H93/$E93)</f>
        <v xml:space="preserve"> </v>
      </c>
      <c r="M93" s="531">
        <f t="shared" si="2"/>
        <v>0</v>
      </c>
      <c r="N93" s="565" t="str">
        <f>IF($E93=0," ",'t12'!I93/$E93)</f>
        <v xml:space="preserve"> </v>
      </c>
      <c r="O93" s="565" t="str">
        <f>IF($E93=0," ",'t12'!J93/$E93)</f>
        <v xml:space="preserve"> </v>
      </c>
      <c r="P93" s="530" t="str">
        <f>IF($E93=0," ",'t13'!AG93/$E93)</f>
        <v xml:space="preserve"> </v>
      </c>
      <c r="Q93" s="530" t="str">
        <f>IF($E93=0," ",SUM('t13'!C93:N93)/$E93)</f>
        <v xml:space="preserve"> </v>
      </c>
      <c r="R93" s="530" t="str">
        <f>IF($E93=0," ",(SUM('t13'!T93:AD93)+'t13'!AF93)/$E93)</f>
        <v xml:space="preserve"> </v>
      </c>
      <c r="S93" s="531">
        <f t="shared" si="3"/>
        <v>0</v>
      </c>
      <c r="T93" s="565" t="str">
        <f>IF($E93=0," ",'t13'!AE93/$E93)</f>
        <v xml:space="preserve"> </v>
      </c>
      <c r="V93"/>
      <c r="W93"/>
      <c r="X93"/>
      <c r="Y93"/>
    </row>
    <row r="94" spans="1:25" s="98" customFormat="1" x14ac:dyDescent="0.2">
      <c r="A94" s="562" t="str">
        <f>'t1'!A94</f>
        <v>GEOLOGI DIRIG. CON INCARICO DI STRUTTURA COMPLESSA</v>
      </c>
      <c r="B94" s="304" t="str">
        <f>'t1'!B94</f>
        <v>PD0044</v>
      </c>
      <c r="C94" s="563">
        <f>'t1'!K94+'t1'!L94</f>
        <v>0</v>
      </c>
      <c r="D94" s="563">
        <f>('t1'!K94+'t1'!L94)-SUM('t3'!C94:F94,'t3'!I94:J94)+SUM('t3'!K94:N94)</f>
        <v>0</v>
      </c>
      <c r="E94" s="564">
        <f>'t12'!C94/12</f>
        <v>0</v>
      </c>
      <c r="F94" s="564" t="str">
        <f>IF($D94&gt;0,(('t11'!C96+'t11'!D96)/$D94)," ")</f>
        <v xml:space="preserve"> </v>
      </c>
      <c r="G94" s="564" t="str">
        <f>IF($D94&gt;0,(SUM('t11'!E96:P96)/$D94)," ")</f>
        <v xml:space="preserve"> </v>
      </c>
      <c r="H94" s="564" t="str">
        <f>IF($D94&gt;0,(SUM('t11'!Q96:T96)/$D94)," ")</f>
        <v xml:space="preserve"> </v>
      </c>
      <c r="I94" s="530" t="str">
        <f>IF($E94=0," ",('t12'!D94)/$E94)</f>
        <v xml:space="preserve"> </v>
      </c>
      <c r="J94" s="530" t="str">
        <f>IF($E94=0," ",'t12'!E94/$E94)</f>
        <v xml:space="preserve"> </v>
      </c>
      <c r="K94" s="530" t="str">
        <f>IF($E94=0," ",'t12'!F94/$E94)</f>
        <v xml:space="preserve"> </v>
      </c>
      <c r="L94" s="530" t="str">
        <f>IF($E94=0," ",'t12'!H94/$E94)</f>
        <v xml:space="preserve"> </v>
      </c>
      <c r="M94" s="531">
        <f t="shared" si="2"/>
        <v>0</v>
      </c>
      <c r="N94" s="565" t="str">
        <f>IF($E94=0," ",'t12'!I94/$E94)</f>
        <v xml:space="preserve"> </v>
      </c>
      <c r="O94" s="565" t="str">
        <f>IF($E94=0," ",'t12'!J94/$E94)</f>
        <v xml:space="preserve"> </v>
      </c>
      <c r="P94" s="530" t="str">
        <f>IF($E94=0," ",'t13'!AG94/$E94)</f>
        <v xml:space="preserve"> </v>
      </c>
      <c r="Q94" s="530" t="str">
        <f>IF($E94=0," ",SUM('t13'!C94:N94)/$E94)</f>
        <v xml:space="preserve"> </v>
      </c>
      <c r="R94" s="530" t="str">
        <f>IF($E94=0," ",(SUM('t13'!T94:AD94)+'t13'!AF94)/$E94)</f>
        <v xml:space="preserve"> </v>
      </c>
      <c r="S94" s="531">
        <f t="shared" si="3"/>
        <v>0</v>
      </c>
      <c r="T94" s="565" t="str">
        <f>IF($E94=0," ",'t13'!AE94/$E94)</f>
        <v xml:space="preserve"> </v>
      </c>
      <c r="V94"/>
      <c r="W94"/>
      <c r="X94"/>
      <c r="Y94"/>
    </row>
    <row r="95" spans="1:25" s="98" customFormat="1" x14ac:dyDescent="0.2">
      <c r="A95" s="562" t="str">
        <f>'t1'!A95</f>
        <v>GEOLOGI DIRIG. CON INCARICO DI STRUTTURA SEMPLICE</v>
      </c>
      <c r="B95" s="304" t="str">
        <f>'t1'!B95</f>
        <v>PD0S43</v>
      </c>
      <c r="C95" s="563">
        <f>'t1'!K95+'t1'!L95</f>
        <v>0</v>
      </c>
      <c r="D95" s="563">
        <f>('t1'!K95+'t1'!L95)-SUM('t3'!C95:F95,'t3'!I95:J95)+SUM('t3'!K95:N95)</f>
        <v>0</v>
      </c>
      <c r="E95" s="564">
        <f>'t12'!C95/12</f>
        <v>0</v>
      </c>
      <c r="F95" s="564" t="str">
        <f>IF($D95&gt;0,(('t11'!C97+'t11'!D97)/$D95)," ")</f>
        <v xml:space="preserve"> </v>
      </c>
      <c r="G95" s="564" t="str">
        <f>IF($D95&gt;0,(SUM('t11'!E97:P97)/$D95)," ")</f>
        <v xml:space="preserve"> </v>
      </c>
      <c r="H95" s="564" t="str">
        <f>IF($D95&gt;0,(SUM('t11'!Q97:T97)/$D95)," ")</f>
        <v xml:space="preserve"> </v>
      </c>
      <c r="I95" s="530" t="str">
        <f>IF($E95=0," ",('t12'!D95)/$E95)</f>
        <v xml:space="preserve"> </v>
      </c>
      <c r="J95" s="530" t="str">
        <f>IF($E95=0," ",'t12'!E95/$E95)</f>
        <v xml:space="preserve"> </v>
      </c>
      <c r="K95" s="530" t="str">
        <f>IF($E95=0," ",'t12'!F95/$E95)</f>
        <v xml:space="preserve"> </v>
      </c>
      <c r="L95" s="530" t="str">
        <f>IF($E95=0," ",'t12'!H95/$E95)</f>
        <v xml:space="preserve"> </v>
      </c>
      <c r="M95" s="531">
        <f t="shared" si="2"/>
        <v>0</v>
      </c>
      <c r="N95" s="565" t="str">
        <f>IF($E95=0," ",'t12'!I95/$E95)</f>
        <v xml:space="preserve"> </v>
      </c>
      <c r="O95" s="565" t="str">
        <f>IF($E95=0," ",'t12'!J95/$E95)</f>
        <v xml:space="preserve"> </v>
      </c>
      <c r="P95" s="530" t="str">
        <f>IF($E95=0," ",'t13'!AG95/$E95)</f>
        <v xml:space="preserve"> </v>
      </c>
      <c r="Q95" s="530" t="str">
        <f>IF($E95=0," ",SUM('t13'!C95:N95)/$E95)</f>
        <v xml:space="preserve"> </v>
      </c>
      <c r="R95" s="530" t="str">
        <f>IF($E95=0," ",(SUM('t13'!T95:AD95)+'t13'!AF95)/$E95)</f>
        <v xml:space="preserve"> </v>
      </c>
      <c r="S95" s="531">
        <f t="shared" si="3"/>
        <v>0</v>
      </c>
      <c r="T95" s="565" t="str">
        <f>IF($E95=0," ",'t13'!AE95/$E95)</f>
        <v xml:space="preserve"> </v>
      </c>
      <c r="V95"/>
      <c r="W95"/>
      <c r="X95"/>
      <c r="Y95"/>
    </row>
    <row r="96" spans="1:25" s="98" customFormat="1" x14ac:dyDescent="0.2">
      <c r="A96" s="562" t="str">
        <f>'t1'!A96</f>
        <v>GEOLOGI DIRIG. CON ALTRI INCAR.PROF.LI</v>
      </c>
      <c r="B96" s="304" t="str">
        <f>'t1'!B96</f>
        <v>PD0A43</v>
      </c>
      <c r="C96" s="563">
        <f>'t1'!K96+'t1'!L96</f>
        <v>0</v>
      </c>
      <c r="D96" s="563">
        <f>('t1'!K96+'t1'!L96)-SUM('t3'!C96:F96,'t3'!I96:J96)+SUM('t3'!K96:N96)</f>
        <v>0</v>
      </c>
      <c r="E96" s="564">
        <f>'t12'!C96/12</f>
        <v>0</v>
      </c>
      <c r="F96" s="564" t="str">
        <f>IF($D96&gt;0,(('t11'!C98+'t11'!D98)/$D96)," ")</f>
        <v xml:space="preserve"> </v>
      </c>
      <c r="G96" s="564" t="str">
        <f>IF($D96&gt;0,(SUM('t11'!E98:P98)/$D96)," ")</f>
        <v xml:space="preserve"> </v>
      </c>
      <c r="H96" s="564" t="str">
        <f>IF($D96&gt;0,(SUM('t11'!Q98:T98)/$D96)," ")</f>
        <v xml:space="preserve"> </v>
      </c>
      <c r="I96" s="530" t="str">
        <f>IF($E96=0," ",('t12'!D96)/$E96)</f>
        <v xml:space="preserve"> </v>
      </c>
      <c r="J96" s="530" t="str">
        <f>IF($E96=0," ",'t12'!E96/$E96)</f>
        <v xml:space="preserve"> </v>
      </c>
      <c r="K96" s="530" t="str">
        <f>IF($E96=0," ",'t12'!F96/$E96)</f>
        <v xml:space="preserve"> </v>
      </c>
      <c r="L96" s="530" t="str">
        <f>IF($E96=0," ",'t12'!H96/$E96)</f>
        <v xml:space="preserve"> </v>
      </c>
      <c r="M96" s="531">
        <f t="shared" si="2"/>
        <v>0</v>
      </c>
      <c r="N96" s="565" t="str">
        <f>IF($E96=0," ",'t12'!I96/$E96)</f>
        <v xml:space="preserve"> </v>
      </c>
      <c r="O96" s="565" t="str">
        <f>IF($E96=0," ",'t12'!J96/$E96)</f>
        <v xml:space="preserve"> </v>
      </c>
      <c r="P96" s="530" t="str">
        <f>IF($E96=0," ",'t13'!AG96/$E96)</f>
        <v xml:space="preserve"> </v>
      </c>
      <c r="Q96" s="530" t="str">
        <f>IF($E96=0," ",SUM('t13'!C96:N96)/$E96)</f>
        <v xml:space="preserve"> </v>
      </c>
      <c r="R96" s="530" t="str">
        <f>IF($E96=0," ",(SUM('t13'!T96:AD96)+'t13'!AF96)/$E96)</f>
        <v xml:space="preserve"> </v>
      </c>
      <c r="S96" s="531">
        <f t="shared" si="3"/>
        <v>0</v>
      </c>
      <c r="T96" s="565" t="str">
        <f>IF($E96=0," ",'t13'!AE96/$E96)</f>
        <v xml:space="preserve"> </v>
      </c>
      <c r="V96"/>
      <c r="W96"/>
      <c r="X96"/>
      <c r="Y96"/>
    </row>
    <row r="97" spans="1:25" s="98" customFormat="1" x14ac:dyDescent="0.2">
      <c r="A97" s="562" t="str">
        <f>'t1'!A97</f>
        <v>GEOLOGI  DIR. A T. DETERMINATO(ART. 15-SEPTIES DLGS. 502/92)</v>
      </c>
      <c r="B97" s="304" t="str">
        <f>'t1'!B97</f>
        <v>PD0608</v>
      </c>
      <c r="C97" s="563">
        <f>'t1'!K97+'t1'!L97</f>
        <v>0</v>
      </c>
      <c r="D97" s="563">
        <f>('t1'!K97+'t1'!L97)-SUM('t3'!C97:F97,'t3'!I97:J97)+SUM('t3'!K97:N97)</f>
        <v>0</v>
      </c>
      <c r="E97" s="564">
        <f>'t12'!C97/12</f>
        <v>0</v>
      </c>
      <c r="F97" s="564" t="str">
        <f>IF($D97&gt;0,(('t11'!C99+'t11'!D99)/$D97)," ")</f>
        <v xml:space="preserve"> </v>
      </c>
      <c r="G97" s="564" t="str">
        <f>IF($D97&gt;0,(SUM('t11'!E99:P99)/$D97)," ")</f>
        <v xml:space="preserve"> </v>
      </c>
      <c r="H97" s="564" t="str">
        <f>IF($D97&gt;0,(SUM('t11'!Q99:T99)/$D97)," ")</f>
        <v xml:space="preserve"> </v>
      </c>
      <c r="I97" s="530" t="str">
        <f>IF($E97=0," ",('t12'!D97)/$E97)</f>
        <v xml:space="preserve"> </v>
      </c>
      <c r="J97" s="530" t="str">
        <f>IF($E97=0," ",'t12'!E97/$E97)</f>
        <v xml:space="preserve"> </v>
      </c>
      <c r="K97" s="530" t="str">
        <f>IF($E97=0," ",'t12'!F97/$E97)</f>
        <v xml:space="preserve"> </v>
      </c>
      <c r="L97" s="530" t="str">
        <f>IF($E97=0," ",'t12'!H97/$E97)</f>
        <v xml:space="preserve"> </v>
      </c>
      <c r="M97" s="531">
        <f t="shared" si="2"/>
        <v>0</v>
      </c>
      <c r="N97" s="565" t="str">
        <f>IF($E97=0," ",'t12'!I97/$E97)</f>
        <v xml:space="preserve"> </v>
      </c>
      <c r="O97" s="565" t="str">
        <f>IF($E97=0," ",'t12'!J97/$E97)</f>
        <v xml:space="preserve"> </v>
      </c>
      <c r="P97" s="530" t="str">
        <f>IF($E97=0," ",'t13'!AG97/$E97)</f>
        <v xml:space="preserve"> </v>
      </c>
      <c r="Q97" s="530" t="str">
        <f>IF($E97=0," ",SUM('t13'!C97:N97)/$E97)</f>
        <v xml:space="preserve"> </v>
      </c>
      <c r="R97" s="530" t="str">
        <f>IF($E97=0," ",(SUM('t13'!T97:AD97)+'t13'!AF97)/$E97)</f>
        <v xml:space="preserve"> </v>
      </c>
      <c r="S97" s="531">
        <f t="shared" si="3"/>
        <v>0</v>
      </c>
      <c r="T97" s="565" t="str">
        <f>IF($E97=0," ",'t13'!AE97/$E97)</f>
        <v xml:space="preserve"> </v>
      </c>
      <c r="V97"/>
      <c r="W97"/>
      <c r="X97"/>
      <c r="Y97"/>
    </row>
    <row r="98" spans="1:25" s="98" customFormat="1" x14ac:dyDescent="0.2">
      <c r="A98" s="562" t="str">
        <f>'t1'!A98</f>
        <v>ANALISTI DIRIG. CON INCARICO DI STRUTTURA COMPLESSA</v>
      </c>
      <c r="B98" s="304" t="str">
        <f>'t1'!B98</f>
        <v>TD0002</v>
      </c>
      <c r="C98" s="563">
        <f>'t1'!K98+'t1'!L98</f>
        <v>0</v>
      </c>
      <c r="D98" s="563">
        <f>('t1'!K98+'t1'!L98)-SUM('t3'!C98:F98,'t3'!I98:J98)+SUM('t3'!K98:N98)</f>
        <v>0</v>
      </c>
      <c r="E98" s="564">
        <f>'t12'!C98/12</f>
        <v>0</v>
      </c>
      <c r="F98" s="564" t="str">
        <f>IF($D98&gt;0,(('t11'!C100+'t11'!D100)/$D98)," ")</f>
        <v xml:space="preserve"> </v>
      </c>
      <c r="G98" s="564" t="str">
        <f>IF($D98&gt;0,(SUM('t11'!E100:P100)/$D98)," ")</f>
        <v xml:space="preserve"> </v>
      </c>
      <c r="H98" s="564" t="str">
        <f>IF($D98&gt;0,(SUM('t11'!Q100:T100)/$D98)," ")</f>
        <v xml:space="preserve"> </v>
      </c>
      <c r="I98" s="530" t="str">
        <f>IF($E98=0," ",('t12'!D98)/$E98)</f>
        <v xml:space="preserve"> </v>
      </c>
      <c r="J98" s="530" t="str">
        <f>IF($E98=0," ",'t12'!E98/$E98)</f>
        <v xml:space="preserve"> </v>
      </c>
      <c r="K98" s="530" t="str">
        <f>IF($E98=0," ",'t12'!F98/$E98)</f>
        <v xml:space="preserve"> </v>
      </c>
      <c r="L98" s="530" t="str">
        <f>IF($E98=0," ",'t12'!H98/$E98)</f>
        <v xml:space="preserve"> </v>
      </c>
      <c r="M98" s="531">
        <f t="shared" si="2"/>
        <v>0</v>
      </c>
      <c r="N98" s="565" t="str">
        <f>IF($E98=0," ",'t12'!I98/$E98)</f>
        <v xml:space="preserve"> </v>
      </c>
      <c r="O98" s="565" t="str">
        <f>IF($E98=0," ",'t12'!J98/$E98)</f>
        <v xml:space="preserve"> </v>
      </c>
      <c r="P98" s="530" t="str">
        <f>IF($E98=0," ",'t13'!AG98/$E98)</f>
        <v xml:space="preserve"> </v>
      </c>
      <c r="Q98" s="530" t="str">
        <f>IF($E98=0," ",SUM('t13'!C98:N98)/$E98)</f>
        <v xml:space="preserve"> </v>
      </c>
      <c r="R98" s="530" t="str">
        <f>IF($E98=0," ",(SUM('t13'!T98:AD98)+'t13'!AF98)/$E98)</f>
        <v xml:space="preserve"> </v>
      </c>
      <c r="S98" s="531">
        <f t="shared" si="3"/>
        <v>0</v>
      </c>
      <c r="T98" s="565" t="str">
        <f>IF($E98=0," ",'t13'!AE98/$E98)</f>
        <v xml:space="preserve"> </v>
      </c>
      <c r="V98"/>
      <c r="W98"/>
      <c r="X98"/>
      <c r="Y98"/>
    </row>
    <row r="99" spans="1:25" s="98" customFormat="1" x14ac:dyDescent="0.2">
      <c r="A99" s="562" t="str">
        <f>'t1'!A99</f>
        <v>ANALISTI DIRIG. CON INCARICO DI STRUTTURA SEMPLICE</v>
      </c>
      <c r="B99" s="304" t="str">
        <f>'t1'!B99</f>
        <v>TD0S01</v>
      </c>
      <c r="C99" s="563">
        <f>'t1'!K99+'t1'!L99</f>
        <v>0</v>
      </c>
      <c r="D99" s="563">
        <f>('t1'!K99+'t1'!L99)-SUM('t3'!C99:F99,'t3'!I99:J99)+SUM('t3'!K99:N99)</f>
        <v>0</v>
      </c>
      <c r="E99" s="564">
        <f>'t12'!C99/12</f>
        <v>0</v>
      </c>
      <c r="F99" s="564" t="str">
        <f>IF($D99&gt;0,(('t11'!C101+'t11'!D101)/$D99)," ")</f>
        <v xml:space="preserve"> </v>
      </c>
      <c r="G99" s="564" t="str">
        <f>IF($D99&gt;0,(SUM('t11'!E101:P101)/$D99)," ")</f>
        <v xml:space="preserve"> </v>
      </c>
      <c r="H99" s="564" t="str">
        <f>IF($D99&gt;0,(SUM('t11'!Q101:T101)/$D99)," ")</f>
        <v xml:space="preserve"> </v>
      </c>
      <c r="I99" s="530" t="str">
        <f>IF($E99=0," ",('t12'!D99)/$E99)</f>
        <v xml:space="preserve"> </v>
      </c>
      <c r="J99" s="530" t="str">
        <f>IF($E99=0," ",'t12'!E99/$E99)</f>
        <v xml:space="preserve"> </v>
      </c>
      <c r="K99" s="530" t="str">
        <f>IF($E99=0," ",'t12'!F99/$E99)</f>
        <v xml:space="preserve"> </v>
      </c>
      <c r="L99" s="530" t="str">
        <f>IF($E99=0," ",'t12'!H99/$E99)</f>
        <v xml:space="preserve"> </v>
      </c>
      <c r="M99" s="531">
        <f t="shared" si="2"/>
        <v>0</v>
      </c>
      <c r="N99" s="565" t="str">
        <f>IF($E99=0," ",'t12'!I99/$E99)</f>
        <v xml:space="preserve"> </v>
      </c>
      <c r="O99" s="565" t="str">
        <f>IF($E99=0," ",'t12'!J99/$E99)</f>
        <v xml:space="preserve"> </v>
      </c>
      <c r="P99" s="530" t="str">
        <f>IF($E99=0," ",'t13'!AG99/$E99)</f>
        <v xml:space="preserve"> </v>
      </c>
      <c r="Q99" s="530" t="str">
        <f>IF($E99=0," ",SUM('t13'!C99:N99)/$E99)</f>
        <v xml:space="preserve"> </v>
      </c>
      <c r="R99" s="530" t="str">
        <f>IF($E99=0," ",(SUM('t13'!T99:AD99)+'t13'!AF99)/$E99)</f>
        <v xml:space="preserve"> </v>
      </c>
      <c r="S99" s="531">
        <f t="shared" si="3"/>
        <v>0</v>
      </c>
      <c r="T99" s="565" t="str">
        <f>IF($E99=0," ",'t13'!AE99/$E99)</f>
        <v xml:space="preserve"> </v>
      </c>
      <c r="V99"/>
      <c r="W99"/>
      <c r="X99"/>
      <c r="Y99"/>
    </row>
    <row r="100" spans="1:25" s="98" customFormat="1" x14ac:dyDescent="0.2">
      <c r="A100" s="562" t="str">
        <f>'t1'!A100</f>
        <v>ANALISTI DIRIG. CON ALTRI INCAR.PROF.LI</v>
      </c>
      <c r="B100" s="304" t="str">
        <f>'t1'!B100</f>
        <v>TD0A01</v>
      </c>
      <c r="C100" s="563">
        <f>'t1'!K100+'t1'!L100</f>
        <v>0</v>
      </c>
      <c r="D100" s="563">
        <f>('t1'!K100+'t1'!L100)-SUM('t3'!C100:F100,'t3'!I100:J100)+SUM('t3'!K100:N100)</f>
        <v>0</v>
      </c>
      <c r="E100" s="564">
        <f>'t12'!C100/12</f>
        <v>0</v>
      </c>
      <c r="F100" s="564" t="str">
        <f>IF($D100&gt;0,(('t11'!C102+'t11'!D102)/$D100)," ")</f>
        <v xml:space="preserve"> </v>
      </c>
      <c r="G100" s="564" t="str">
        <f>IF($D100&gt;0,(SUM('t11'!E102:P102)/$D100)," ")</f>
        <v xml:space="preserve"> </v>
      </c>
      <c r="H100" s="564" t="str">
        <f>IF($D100&gt;0,(SUM('t11'!Q102:T102)/$D100)," ")</f>
        <v xml:space="preserve"> </v>
      </c>
      <c r="I100" s="530" t="str">
        <f>IF($E100=0," ",('t12'!D100)/$E100)</f>
        <v xml:space="preserve"> </v>
      </c>
      <c r="J100" s="530" t="str">
        <f>IF($E100=0," ",'t12'!E100/$E100)</f>
        <v xml:space="preserve"> </v>
      </c>
      <c r="K100" s="530" t="str">
        <f>IF($E100=0," ",'t12'!F100/$E100)</f>
        <v xml:space="preserve"> </v>
      </c>
      <c r="L100" s="530" t="str">
        <f>IF($E100=0," ",'t12'!H100/$E100)</f>
        <v xml:space="preserve"> </v>
      </c>
      <c r="M100" s="531">
        <f t="shared" si="2"/>
        <v>0</v>
      </c>
      <c r="N100" s="565" t="str">
        <f>IF($E100=0," ",'t12'!I100/$E100)</f>
        <v xml:space="preserve"> </v>
      </c>
      <c r="O100" s="565" t="str">
        <f>IF($E100=0," ",'t12'!J100/$E100)</f>
        <v xml:space="preserve"> </v>
      </c>
      <c r="P100" s="530" t="str">
        <f>IF($E100=0," ",'t13'!AG100/$E100)</f>
        <v xml:space="preserve"> </v>
      </c>
      <c r="Q100" s="530" t="str">
        <f>IF($E100=0," ",SUM('t13'!C100:N100)/$E100)</f>
        <v xml:space="preserve"> </v>
      </c>
      <c r="R100" s="530" t="str">
        <f>IF($E100=0," ",(SUM('t13'!T100:AD100)+'t13'!AF100)/$E100)</f>
        <v xml:space="preserve"> </v>
      </c>
      <c r="S100" s="531">
        <f t="shared" si="3"/>
        <v>0</v>
      </c>
      <c r="T100" s="565" t="str">
        <f>IF($E100=0," ",'t13'!AE100/$E100)</f>
        <v xml:space="preserve"> </v>
      </c>
      <c r="V100"/>
      <c r="W100"/>
      <c r="X100"/>
      <c r="Y100"/>
    </row>
    <row r="101" spans="1:25" s="98" customFormat="1" x14ac:dyDescent="0.2">
      <c r="A101" s="562" t="str">
        <f>'t1'!A101</f>
        <v>ANALISTI DIR. A T. DETERMINATO(ART. 15-SEPTIES DLGS. 502/92)</v>
      </c>
      <c r="B101" s="304" t="str">
        <f>'t1'!B101</f>
        <v>TD0609</v>
      </c>
      <c r="C101" s="563">
        <f>'t1'!K101+'t1'!L101</f>
        <v>0</v>
      </c>
      <c r="D101" s="563">
        <f>('t1'!K101+'t1'!L101)-SUM('t3'!C101:F101,'t3'!I101:J101)+SUM('t3'!K101:N101)</f>
        <v>0</v>
      </c>
      <c r="E101" s="564">
        <f>'t12'!C101/12</f>
        <v>0</v>
      </c>
      <c r="F101" s="564" t="str">
        <f>IF($D101&gt;0,(('t11'!C103+'t11'!D103)/$D101)," ")</f>
        <v xml:space="preserve"> </v>
      </c>
      <c r="G101" s="564" t="str">
        <f>IF($D101&gt;0,(SUM('t11'!E103:P103)/$D101)," ")</f>
        <v xml:space="preserve"> </v>
      </c>
      <c r="H101" s="564" t="str">
        <f>IF($D101&gt;0,(SUM('t11'!Q103:T103)/$D101)," ")</f>
        <v xml:space="preserve"> </v>
      </c>
      <c r="I101" s="530" t="str">
        <f>IF($E101=0," ",('t12'!D101)/$E101)</f>
        <v xml:space="preserve"> </v>
      </c>
      <c r="J101" s="530" t="str">
        <f>IF($E101=0," ",'t12'!E101/$E101)</f>
        <v xml:space="preserve"> </v>
      </c>
      <c r="K101" s="530" t="str">
        <f>IF($E101=0," ",'t12'!F101/$E101)</f>
        <v xml:space="preserve"> </v>
      </c>
      <c r="L101" s="530" t="str">
        <f>IF($E101=0," ",'t12'!H101/$E101)</f>
        <v xml:space="preserve"> </v>
      </c>
      <c r="M101" s="531">
        <f t="shared" si="2"/>
        <v>0</v>
      </c>
      <c r="N101" s="565" t="str">
        <f>IF($E101=0," ",'t12'!I101/$E101)</f>
        <v xml:space="preserve"> </v>
      </c>
      <c r="O101" s="565" t="str">
        <f>IF($E101=0," ",'t12'!J101/$E101)</f>
        <v xml:space="preserve"> </v>
      </c>
      <c r="P101" s="530" t="str">
        <f>IF($E101=0," ",'t13'!AG101/$E101)</f>
        <v xml:space="preserve"> </v>
      </c>
      <c r="Q101" s="530" t="str">
        <f>IF($E101=0," ",SUM('t13'!C101:N101)/$E101)</f>
        <v xml:space="preserve"> </v>
      </c>
      <c r="R101" s="530" t="str">
        <f>IF($E101=0," ",(SUM('t13'!T101:AD101)+'t13'!AF101)/$E101)</f>
        <v xml:space="preserve"> </v>
      </c>
      <c r="S101" s="531">
        <f t="shared" si="3"/>
        <v>0</v>
      </c>
      <c r="T101" s="565" t="str">
        <f>IF($E101=0," ",'t13'!AE101/$E101)</f>
        <v xml:space="preserve"> </v>
      </c>
      <c r="V101"/>
      <c r="W101"/>
      <c r="X101"/>
      <c r="Y101"/>
    </row>
    <row r="102" spans="1:25" s="98" customFormat="1" x14ac:dyDescent="0.2">
      <c r="A102" s="562" t="str">
        <f>'t1'!A102</f>
        <v>STATISTICO DIRIG. CON INCARICO DI STRUTTURA COMPLESSA</v>
      </c>
      <c r="B102" s="304" t="str">
        <f>'t1'!B102</f>
        <v>TD0071</v>
      </c>
      <c r="C102" s="563">
        <f>'t1'!K102+'t1'!L102</f>
        <v>0</v>
      </c>
      <c r="D102" s="563">
        <f>('t1'!K102+'t1'!L102)-SUM('t3'!C102:F102,'t3'!I102:J102)+SUM('t3'!K102:N102)</f>
        <v>0</v>
      </c>
      <c r="E102" s="564">
        <f>'t12'!C102/12</f>
        <v>0</v>
      </c>
      <c r="F102" s="564" t="str">
        <f>IF($D102&gt;0,(('t11'!C104+'t11'!D104)/$D102)," ")</f>
        <v xml:space="preserve"> </v>
      </c>
      <c r="G102" s="564" t="str">
        <f>IF($D102&gt;0,(SUM('t11'!E104:P104)/$D102)," ")</f>
        <v xml:space="preserve"> </v>
      </c>
      <c r="H102" s="564" t="str">
        <f>IF($D102&gt;0,(SUM('t11'!Q104:T104)/$D102)," ")</f>
        <v xml:space="preserve"> </v>
      </c>
      <c r="I102" s="530" t="str">
        <f>IF($E102=0," ",('t12'!D102)/$E102)</f>
        <v xml:space="preserve"> </v>
      </c>
      <c r="J102" s="530" t="str">
        <f>IF($E102=0," ",'t12'!E102/$E102)</f>
        <v xml:space="preserve"> </v>
      </c>
      <c r="K102" s="530" t="str">
        <f>IF($E102=0," ",'t12'!F102/$E102)</f>
        <v xml:space="preserve"> </v>
      </c>
      <c r="L102" s="530" t="str">
        <f>IF($E102=0," ",'t12'!H102/$E102)</f>
        <v xml:space="preserve"> </v>
      </c>
      <c r="M102" s="531">
        <f t="shared" si="2"/>
        <v>0</v>
      </c>
      <c r="N102" s="565" t="str">
        <f>IF($E102=0," ",'t12'!I102/$E102)</f>
        <v xml:space="preserve"> </v>
      </c>
      <c r="O102" s="565" t="str">
        <f>IF($E102=0," ",'t12'!J102/$E102)</f>
        <v xml:space="preserve"> </v>
      </c>
      <c r="P102" s="530" t="str">
        <f>IF($E102=0," ",'t13'!AG102/$E102)</f>
        <v xml:space="preserve"> </v>
      </c>
      <c r="Q102" s="530" t="str">
        <f>IF($E102=0," ",SUM('t13'!C102:N102)/$E102)</f>
        <v xml:space="preserve"> </v>
      </c>
      <c r="R102" s="530" t="str">
        <f>IF($E102=0," ",(SUM('t13'!T102:AD102)+'t13'!AF102)/$E102)</f>
        <v xml:space="preserve"> </v>
      </c>
      <c r="S102" s="531">
        <f t="shared" si="3"/>
        <v>0</v>
      </c>
      <c r="T102" s="565" t="str">
        <f>IF($E102=0," ",'t13'!AE102/$E102)</f>
        <v xml:space="preserve"> </v>
      </c>
      <c r="V102"/>
      <c r="W102"/>
      <c r="X102"/>
      <c r="Y102"/>
    </row>
    <row r="103" spans="1:25" s="98" customFormat="1" x14ac:dyDescent="0.2">
      <c r="A103" s="562" t="str">
        <f>'t1'!A103</f>
        <v>STATISTICO DIRIG. CON INCARICO DI STRUTTURA SEMPLICE</v>
      </c>
      <c r="B103" s="304" t="str">
        <f>'t1'!B103</f>
        <v>TD0S70</v>
      </c>
      <c r="C103" s="563">
        <f>'t1'!K103+'t1'!L103</f>
        <v>0</v>
      </c>
      <c r="D103" s="563">
        <f>('t1'!K103+'t1'!L103)-SUM('t3'!C103:F103,'t3'!I103:J103)+SUM('t3'!K103:N103)</f>
        <v>0</v>
      </c>
      <c r="E103" s="564">
        <f>'t12'!C103/12</f>
        <v>0</v>
      </c>
      <c r="F103" s="564" t="str">
        <f>IF($D103&gt;0,(('t11'!C105+'t11'!D105)/$D103)," ")</f>
        <v xml:space="preserve"> </v>
      </c>
      <c r="G103" s="564" t="str">
        <f>IF($D103&gt;0,(SUM('t11'!E105:P105)/$D103)," ")</f>
        <v xml:space="preserve"> </v>
      </c>
      <c r="H103" s="564" t="str">
        <f>IF($D103&gt;0,(SUM('t11'!Q105:T105)/$D103)," ")</f>
        <v xml:space="preserve"> </v>
      </c>
      <c r="I103" s="530" t="str">
        <f>IF($E103=0," ",('t12'!D103)/$E103)</f>
        <v xml:space="preserve"> </v>
      </c>
      <c r="J103" s="530" t="str">
        <f>IF($E103=0," ",'t12'!E103/$E103)</f>
        <v xml:space="preserve"> </v>
      </c>
      <c r="K103" s="530" t="str">
        <f>IF($E103=0," ",'t12'!F103/$E103)</f>
        <v xml:space="preserve"> </v>
      </c>
      <c r="L103" s="530" t="str">
        <f>IF($E103=0," ",'t12'!H103/$E103)</f>
        <v xml:space="preserve"> </v>
      </c>
      <c r="M103" s="531">
        <f t="shared" si="2"/>
        <v>0</v>
      </c>
      <c r="N103" s="565" t="str">
        <f>IF($E103=0," ",'t12'!I103/$E103)</f>
        <v xml:space="preserve"> </v>
      </c>
      <c r="O103" s="565" t="str">
        <f>IF($E103=0," ",'t12'!J103/$E103)</f>
        <v xml:space="preserve"> </v>
      </c>
      <c r="P103" s="530" t="str">
        <f>IF($E103=0," ",'t13'!AG103/$E103)</f>
        <v xml:space="preserve"> </v>
      </c>
      <c r="Q103" s="530" t="str">
        <f>IF($E103=0," ",SUM('t13'!C103:N103)/$E103)</f>
        <v xml:space="preserve"> </v>
      </c>
      <c r="R103" s="530" t="str">
        <f>IF($E103=0," ",(SUM('t13'!T103:AD103)+'t13'!AF103)/$E103)</f>
        <v xml:space="preserve"> </v>
      </c>
      <c r="S103" s="531">
        <f t="shared" si="3"/>
        <v>0</v>
      </c>
      <c r="T103" s="565" t="str">
        <f>IF($E103=0," ",'t13'!AE103/$E103)</f>
        <v xml:space="preserve"> </v>
      </c>
      <c r="V103"/>
      <c r="W103"/>
      <c r="X103"/>
      <c r="Y103"/>
    </row>
    <row r="104" spans="1:25" s="98" customFormat="1" x14ac:dyDescent="0.2">
      <c r="A104" s="562" t="str">
        <f>'t1'!A104</f>
        <v>STATISTICO DIRIG. CON ALTRI INCAR.PROF.LI</v>
      </c>
      <c r="B104" s="304" t="str">
        <f>'t1'!B104</f>
        <v>TD0A70</v>
      </c>
      <c r="C104" s="563">
        <f>'t1'!K104+'t1'!L104</f>
        <v>0</v>
      </c>
      <c r="D104" s="563">
        <f>('t1'!K104+'t1'!L104)-SUM('t3'!C104:F104,'t3'!I104:J104)+SUM('t3'!K104:N104)</f>
        <v>0</v>
      </c>
      <c r="E104" s="564">
        <f>'t12'!C104/12</f>
        <v>0</v>
      </c>
      <c r="F104" s="564" t="str">
        <f>IF($D104&gt;0,(('t11'!C106+'t11'!D106)/$D104)," ")</f>
        <v xml:space="preserve"> </v>
      </c>
      <c r="G104" s="564" t="str">
        <f>IF($D104&gt;0,(SUM('t11'!E106:P106)/$D104)," ")</f>
        <v xml:space="preserve"> </v>
      </c>
      <c r="H104" s="564" t="str">
        <f>IF($D104&gt;0,(SUM('t11'!Q106:T106)/$D104)," ")</f>
        <v xml:space="preserve"> </v>
      </c>
      <c r="I104" s="530" t="str">
        <f>IF($E104=0," ",('t12'!D104)/$E104)</f>
        <v xml:space="preserve"> </v>
      </c>
      <c r="J104" s="530" t="str">
        <f>IF($E104=0," ",'t12'!E104/$E104)</f>
        <v xml:space="preserve"> </v>
      </c>
      <c r="K104" s="530" t="str">
        <f>IF($E104=0," ",'t12'!F104/$E104)</f>
        <v xml:space="preserve"> </v>
      </c>
      <c r="L104" s="530" t="str">
        <f>IF($E104=0," ",'t12'!H104/$E104)</f>
        <v xml:space="preserve"> </v>
      </c>
      <c r="M104" s="531">
        <f t="shared" si="2"/>
        <v>0</v>
      </c>
      <c r="N104" s="565" t="str">
        <f>IF($E104=0," ",'t12'!I104/$E104)</f>
        <v xml:space="preserve"> </v>
      </c>
      <c r="O104" s="565" t="str">
        <f>IF($E104=0," ",'t12'!J104/$E104)</f>
        <v xml:space="preserve"> </v>
      </c>
      <c r="P104" s="530" t="str">
        <f>IF($E104=0," ",'t13'!AG104/$E104)</f>
        <v xml:space="preserve"> </v>
      </c>
      <c r="Q104" s="530" t="str">
        <f>IF($E104=0," ",SUM('t13'!C104:N104)/$E104)</f>
        <v xml:space="preserve"> </v>
      </c>
      <c r="R104" s="530" t="str">
        <f>IF($E104=0," ",(SUM('t13'!T104:AD104)+'t13'!AF104)/$E104)</f>
        <v xml:space="preserve"> </v>
      </c>
      <c r="S104" s="531">
        <f t="shared" si="3"/>
        <v>0</v>
      </c>
      <c r="T104" s="565" t="str">
        <f>IF($E104=0," ",'t13'!AE104/$E104)</f>
        <v xml:space="preserve"> </v>
      </c>
      <c r="V104"/>
      <c r="W104"/>
      <c r="X104"/>
      <c r="Y104"/>
    </row>
    <row r="105" spans="1:25" s="98" customFormat="1" x14ac:dyDescent="0.2">
      <c r="A105" s="562" t="str">
        <f>'t1'!A105</f>
        <v>STATISTICO DIR. A T.DETERMINATO(ART. 15-SEPTIES DLGS.502/92)</v>
      </c>
      <c r="B105" s="304" t="str">
        <f>'t1'!B105</f>
        <v>TD0610</v>
      </c>
      <c r="C105" s="563">
        <f>'t1'!K105+'t1'!L105</f>
        <v>0</v>
      </c>
      <c r="D105" s="563">
        <f>('t1'!K105+'t1'!L105)-SUM('t3'!C105:F105,'t3'!I105:J105)+SUM('t3'!K105:N105)</f>
        <v>0</v>
      </c>
      <c r="E105" s="564">
        <f>'t12'!C105/12</f>
        <v>0</v>
      </c>
      <c r="F105" s="564" t="str">
        <f>IF($D105&gt;0,(('t11'!C107+'t11'!D107)/$D105)," ")</f>
        <v xml:space="preserve"> </v>
      </c>
      <c r="G105" s="564" t="str">
        <f>IF($D105&gt;0,(SUM('t11'!E107:P107)/$D105)," ")</f>
        <v xml:space="preserve"> </v>
      </c>
      <c r="H105" s="564" t="str">
        <f>IF($D105&gt;0,(SUM('t11'!Q107:T107)/$D105)," ")</f>
        <v xml:space="preserve"> </v>
      </c>
      <c r="I105" s="530" t="str">
        <f>IF($E105=0," ",('t12'!D105)/$E105)</f>
        <v xml:space="preserve"> </v>
      </c>
      <c r="J105" s="530" t="str">
        <f>IF($E105=0," ",'t12'!E105/$E105)</f>
        <v xml:space="preserve"> </v>
      </c>
      <c r="K105" s="530" t="str">
        <f>IF($E105=0," ",'t12'!F105/$E105)</f>
        <v xml:space="preserve"> </v>
      </c>
      <c r="L105" s="530" t="str">
        <f>IF($E105=0," ",'t12'!H105/$E105)</f>
        <v xml:space="preserve"> </v>
      </c>
      <c r="M105" s="531">
        <f t="shared" si="2"/>
        <v>0</v>
      </c>
      <c r="N105" s="565" t="str">
        <f>IF($E105=0," ",'t12'!I105/$E105)</f>
        <v xml:space="preserve"> </v>
      </c>
      <c r="O105" s="565" t="str">
        <f>IF($E105=0," ",'t12'!J105/$E105)</f>
        <v xml:space="preserve"> </v>
      </c>
      <c r="P105" s="530" t="str">
        <f>IF($E105=0," ",'t13'!AG105/$E105)</f>
        <v xml:space="preserve"> </v>
      </c>
      <c r="Q105" s="530" t="str">
        <f>IF($E105=0," ",SUM('t13'!C105:N105)/$E105)</f>
        <v xml:space="preserve"> </v>
      </c>
      <c r="R105" s="530" t="str">
        <f>IF($E105=0," ",(SUM('t13'!T105:AD105)+'t13'!AF105)/$E105)</f>
        <v xml:space="preserve"> </v>
      </c>
      <c r="S105" s="531">
        <f t="shared" si="3"/>
        <v>0</v>
      </c>
      <c r="T105" s="565" t="str">
        <f>IF($E105=0," ",'t13'!AE105/$E105)</f>
        <v xml:space="preserve"> </v>
      </c>
      <c r="V105"/>
      <c r="W105"/>
      <c r="X105"/>
      <c r="Y105"/>
    </row>
    <row r="106" spans="1:25" s="98" customFormat="1" x14ac:dyDescent="0.2">
      <c r="A106" s="562" t="str">
        <f>'t1'!A106</f>
        <v>SOCIOLOGO DIRIG. CON INCARICO DI STRUTTURA COMPLESSA</v>
      </c>
      <c r="B106" s="304" t="str">
        <f>'t1'!B106</f>
        <v>TD0068</v>
      </c>
      <c r="C106" s="563">
        <f>'t1'!K106+'t1'!L106</f>
        <v>0</v>
      </c>
      <c r="D106" s="563">
        <f>('t1'!K106+'t1'!L106)-SUM('t3'!C106:F106,'t3'!I106:J106)+SUM('t3'!K106:N106)</f>
        <v>0</v>
      </c>
      <c r="E106" s="564">
        <f>'t12'!C106/12</f>
        <v>0</v>
      </c>
      <c r="F106" s="564" t="str">
        <f>IF($D106&gt;0,(('t11'!C108+'t11'!D108)/$D106)," ")</f>
        <v xml:space="preserve"> </v>
      </c>
      <c r="G106" s="564" t="str">
        <f>IF($D106&gt;0,(SUM('t11'!E108:P108)/$D106)," ")</f>
        <v xml:space="preserve"> </v>
      </c>
      <c r="H106" s="564" t="str">
        <f>IF($D106&gt;0,(SUM('t11'!Q108:T108)/$D106)," ")</f>
        <v xml:space="preserve"> </v>
      </c>
      <c r="I106" s="530" t="str">
        <f>IF($E106=0," ",('t12'!D106)/$E106)</f>
        <v xml:space="preserve"> </v>
      </c>
      <c r="J106" s="530" t="str">
        <f>IF($E106=0," ",'t12'!E106/$E106)</f>
        <v xml:space="preserve"> </v>
      </c>
      <c r="K106" s="530" t="str">
        <f>IF($E106=0," ",'t12'!F106/$E106)</f>
        <v xml:space="preserve"> </v>
      </c>
      <c r="L106" s="530" t="str">
        <f>IF($E106=0," ",'t12'!H106/$E106)</f>
        <v xml:space="preserve"> </v>
      </c>
      <c r="M106" s="531">
        <f t="shared" si="2"/>
        <v>0</v>
      </c>
      <c r="N106" s="565" t="str">
        <f>IF($E106=0," ",'t12'!I106/$E106)</f>
        <v xml:space="preserve"> </v>
      </c>
      <c r="O106" s="565" t="str">
        <f>IF($E106=0," ",'t12'!J106/$E106)</f>
        <v xml:space="preserve"> </v>
      </c>
      <c r="P106" s="530" t="str">
        <f>IF($E106=0," ",'t13'!AG106/$E106)</f>
        <v xml:space="preserve"> </v>
      </c>
      <c r="Q106" s="530" t="str">
        <f>IF($E106=0," ",SUM('t13'!C106:N106)/$E106)</f>
        <v xml:space="preserve"> </v>
      </c>
      <c r="R106" s="530" t="str">
        <f>IF($E106=0," ",(SUM('t13'!T106:AD106)+'t13'!AF106)/$E106)</f>
        <v xml:space="preserve"> </v>
      </c>
      <c r="S106" s="531">
        <f t="shared" si="3"/>
        <v>0</v>
      </c>
      <c r="T106" s="565" t="str">
        <f>IF($E106=0," ",'t13'!AE106/$E106)</f>
        <v xml:space="preserve"> </v>
      </c>
      <c r="V106"/>
      <c r="W106"/>
      <c r="X106"/>
      <c r="Y106"/>
    </row>
    <row r="107" spans="1:25" s="98" customFormat="1" x14ac:dyDescent="0.2">
      <c r="A107" s="562" t="str">
        <f>'t1'!A107</f>
        <v>SOCIOLOGO DIRIG. CON INCARICO DI STRUTTURA SEMPLICE</v>
      </c>
      <c r="B107" s="304" t="str">
        <f>'t1'!B107</f>
        <v>TD0S67</v>
      </c>
      <c r="C107" s="563">
        <f>'t1'!K107+'t1'!L107</f>
        <v>0</v>
      </c>
      <c r="D107" s="563">
        <f>('t1'!K107+'t1'!L107)-SUM('t3'!C107:F107,'t3'!I107:J107)+SUM('t3'!K107:N107)</f>
        <v>0</v>
      </c>
      <c r="E107" s="564">
        <f>'t12'!C107/12</f>
        <v>0</v>
      </c>
      <c r="F107" s="564" t="str">
        <f>IF($D107&gt;0,(('t11'!C109+'t11'!D109)/$D107)," ")</f>
        <v xml:space="preserve"> </v>
      </c>
      <c r="G107" s="564" t="str">
        <f>IF($D107&gt;0,(SUM('t11'!E109:P109)/$D107)," ")</f>
        <v xml:space="preserve"> </v>
      </c>
      <c r="H107" s="564" t="str">
        <f>IF($D107&gt;0,(SUM('t11'!Q109:T109)/$D107)," ")</f>
        <v xml:space="preserve"> </v>
      </c>
      <c r="I107" s="530" t="str">
        <f>IF($E107=0," ",('t12'!D107)/$E107)</f>
        <v xml:space="preserve"> </v>
      </c>
      <c r="J107" s="530" t="str">
        <f>IF($E107=0," ",'t12'!E107/$E107)</f>
        <v xml:space="preserve"> </v>
      </c>
      <c r="K107" s="530" t="str">
        <f>IF($E107=0," ",'t12'!F107/$E107)</f>
        <v xml:space="preserve"> </v>
      </c>
      <c r="L107" s="530" t="str">
        <f>IF($E107=0," ",'t12'!H107/$E107)</f>
        <v xml:space="preserve"> </v>
      </c>
      <c r="M107" s="531">
        <f t="shared" si="2"/>
        <v>0</v>
      </c>
      <c r="N107" s="565" t="str">
        <f>IF($E107=0," ",'t12'!I107/$E107)</f>
        <v xml:space="preserve"> </v>
      </c>
      <c r="O107" s="565" t="str">
        <f>IF($E107=0," ",'t12'!J107/$E107)</f>
        <v xml:space="preserve"> </v>
      </c>
      <c r="P107" s="530" t="str">
        <f>IF($E107=0," ",'t13'!AG107/$E107)</f>
        <v xml:space="preserve"> </v>
      </c>
      <c r="Q107" s="530" t="str">
        <f>IF($E107=0," ",SUM('t13'!C107:N107)/$E107)</f>
        <v xml:space="preserve"> </v>
      </c>
      <c r="R107" s="530" t="str">
        <f>IF($E107=0," ",(SUM('t13'!T107:AD107)+'t13'!AF107)/$E107)</f>
        <v xml:space="preserve"> </v>
      </c>
      <c r="S107" s="531">
        <f t="shared" si="3"/>
        <v>0</v>
      </c>
      <c r="T107" s="565" t="str">
        <f>IF($E107=0," ",'t13'!AE107/$E107)</f>
        <v xml:space="preserve"> </v>
      </c>
      <c r="V107"/>
      <c r="W107"/>
      <c r="X107"/>
      <c r="Y107"/>
    </row>
    <row r="108" spans="1:25" s="98" customFormat="1" x14ac:dyDescent="0.2">
      <c r="A108" s="562" t="str">
        <f>'t1'!A108</f>
        <v>SOCIOLOGO DIRIG. CON ALTRI INCAR.PROF.LI</v>
      </c>
      <c r="B108" s="304" t="str">
        <f>'t1'!B108</f>
        <v>TD0A67</v>
      </c>
      <c r="C108" s="563">
        <f>'t1'!K108+'t1'!L108</f>
        <v>0</v>
      </c>
      <c r="D108" s="563">
        <f>('t1'!K108+'t1'!L108)-SUM('t3'!C108:F108,'t3'!I108:J108)+SUM('t3'!K108:N108)</f>
        <v>0</v>
      </c>
      <c r="E108" s="564">
        <f>'t12'!C108/12</f>
        <v>0</v>
      </c>
      <c r="F108" s="564" t="str">
        <f>IF($D108&gt;0,(('t11'!C110+'t11'!D110)/$D108)," ")</f>
        <v xml:space="preserve"> </v>
      </c>
      <c r="G108" s="564" t="str">
        <f>IF($D108&gt;0,(SUM('t11'!E110:P110)/$D108)," ")</f>
        <v xml:space="preserve"> </v>
      </c>
      <c r="H108" s="564" t="str">
        <f>IF($D108&gt;0,(SUM('t11'!Q110:T110)/$D108)," ")</f>
        <v xml:space="preserve"> </v>
      </c>
      <c r="I108" s="530" t="str">
        <f>IF($E108=0," ",('t12'!D108)/$E108)</f>
        <v xml:space="preserve"> </v>
      </c>
      <c r="J108" s="530" t="str">
        <f>IF($E108=0," ",'t12'!E108/$E108)</f>
        <v xml:space="preserve"> </v>
      </c>
      <c r="K108" s="530" t="str">
        <f>IF($E108=0," ",'t12'!F108/$E108)</f>
        <v xml:space="preserve"> </v>
      </c>
      <c r="L108" s="530" t="str">
        <f>IF($E108=0," ",'t12'!H108/$E108)</f>
        <v xml:space="preserve"> </v>
      </c>
      <c r="M108" s="531">
        <f t="shared" si="2"/>
        <v>0</v>
      </c>
      <c r="N108" s="565" t="str">
        <f>IF($E108=0," ",'t12'!I108/$E108)</f>
        <v xml:space="preserve"> </v>
      </c>
      <c r="O108" s="565" t="str">
        <f>IF($E108=0," ",'t12'!J108/$E108)</f>
        <v xml:space="preserve"> </v>
      </c>
      <c r="P108" s="530" t="str">
        <f>IF($E108=0," ",'t13'!AG108/$E108)</f>
        <v xml:space="preserve"> </v>
      </c>
      <c r="Q108" s="530" t="str">
        <f>IF($E108=0," ",SUM('t13'!C108:N108)/$E108)</f>
        <v xml:space="preserve"> </v>
      </c>
      <c r="R108" s="530" t="str">
        <f>IF($E108=0," ",(SUM('t13'!T108:AD108)+'t13'!AF108)/$E108)</f>
        <v xml:space="preserve"> </v>
      </c>
      <c r="S108" s="531">
        <f t="shared" si="3"/>
        <v>0</v>
      </c>
      <c r="T108" s="565" t="str">
        <f>IF($E108=0," ",'t13'!AE108/$E108)</f>
        <v xml:space="preserve"> </v>
      </c>
      <c r="V108"/>
      <c r="W108"/>
      <c r="X108"/>
      <c r="Y108"/>
    </row>
    <row r="109" spans="1:25" s="98" customFormat="1" x14ac:dyDescent="0.2">
      <c r="A109" s="562" t="str">
        <f>'t1'!A109</f>
        <v>SOCIOLOGO DIR. A T. DETERMINATO(ART.15-SEPTIES DLGS. 502/92)</v>
      </c>
      <c r="B109" s="304" t="str">
        <f>'t1'!B109</f>
        <v>TD0611</v>
      </c>
      <c r="C109" s="563">
        <f>'t1'!K109+'t1'!L109</f>
        <v>0</v>
      </c>
      <c r="D109" s="563">
        <f>('t1'!K109+'t1'!L109)-SUM('t3'!C109:F109,'t3'!I109:J109)+SUM('t3'!K109:N109)</f>
        <v>0</v>
      </c>
      <c r="E109" s="564">
        <f>'t12'!C109/12</f>
        <v>0</v>
      </c>
      <c r="F109" s="564" t="str">
        <f>IF($D109&gt;0,(('t11'!C111+'t11'!D111)/$D109)," ")</f>
        <v xml:space="preserve"> </v>
      </c>
      <c r="G109" s="564" t="str">
        <f>IF($D109&gt;0,(SUM('t11'!E111:P111)/$D109)," ")</f>
        <v xml:space="preserve"> </v>
      </c>
      <c r="H109" s="564" t="str">
        <f>IF($D109&gt;0,(SUM('t11'!Q111:T111)/$D109)," ")</f>
        <v xml:space="preserve"> </v>
      </c>
      <c r="I109" s="530" t="str">
        <f>IF($E109=0," ",('t12'!D109)/$E109)</f>
        <v xml:space="preserve"> </v>
      </c>
      <c r="J109" s="530" t="str">
        <f>IF($E109=0," ",'t12'!E109/$E109)</f>
        <v xml:space="preserve"> </v>
      </c>
      <c r="K109" s="530" t="str">
        <f>IF($E109=0," ",'t12'!F109/$E109)</f>
        <v xml:space="preserve"> </v>
      </c>
      <c r="L109" s="530" t="str">
        <f>IF($E109=0," ",'t12'!H109/$E109)</f>
        <v xml:space="preserve"> </v>
      </c>
      <c r="M109" s="531">
        <f t="shared" si="2"/>
        <v>0</v>
      </c>
      <c r="N109" s="565" t="str">
        <f>IF($E109=0," ",'t12'!I109/$E109)</f>
        <v xml:space="preserve"> </v>
      </c>
      <c r="O109" s="565" t="str">
        <f>IF($E109=0," ",'t12'!J109/$E109)</f>
        <v xml:space="preserve"> </v>
      </c>
      <c r="P109" s="530" t="str">
        <f>IF($E109=0," ",'t13'!AG109/$E109)</f>
        <v xml:space="preserve"> </v>
      </c>
      <c r="Q109" s="530" t="str">
        <f>IF($E109=0," ",SUM('t13'!C109:N109)/$E109)</f>
        <v xml:space="preserve"> </v>
      </c>
      <c r="R109" s="530" t="str">
        <f>IF($E109=0," ",(SUM('t13'!T109:AD109)+'t13'!AF109)/$E109)</f>
        <v xml:space="preserve"> </v>
      </c>
      <c r="S109" s="531">
        <f t="shared" si="3"/>
        <v>0</v>
      </c>
      <c r="T109" s="565" t="str">
        <f>IF($E109=0," ",'t13'!AE109/$E109)</f>
        <v xml:space="preserve"> </v>
      </c>
      <c r="V109"/>
      <c r="W109"/>
      <c r="X109"/>
      <c r="Y109"/>
    </row>
    <row r="110" spans="1:25" s="98" customFormat="1" x14ac:dyDescent="0.2">
      <c r="A110" s="562" t="str">
        <f>'t1'!A110</f>
        <v>DIR. AMBIENTALE CON INCARICO DI STRUTTURA COMPLESSA</v>
      </c>
      <c r="B110" s="304" t="str">
        <f>'t1'!B110</f>
        <v>TD0C02</v>
      </c>
      <c r="C110" s="563">
        <f>'t1'!K110+'t1'!L110</f>
        <v>0</v>
      </c>
      <c r="D110" s="563">
        <f>('t1'!K110+'t1'!L110)-SUM('t3'!C110:F110,'t3'!I110:J110)+SUM('t3'!K110:N110)</f>
        <v>0</v>
      </c>
      <c r="E110" s="564">
        <f>'t12'!C110/12</f>
        <v>0</v>
      </c>
      <c r="F110" s="564" t="str">
        <f>IF($D110&gt;0,(('t11'!C112+'t11'!D112)/$D110)," ")</f>
        <v xml:space="preserve"> </v>
      </c>
      <c r="G110" s="564" t="str">
        <f>IF($D110&gt;0,(SUM('t11'!E112:P112)/$D110)," ")</f>
        <v xml:space="preserve"> </v>
      </c>
      <c r="H110" s="564" t="str">
        <f>IF($D110&gt;0,(SUM('t11'!Q112:T112)/$D110)," ")</f>
        <v xml:space="preserve"> </v>
      </c>
      <c r="I110" s="530" t="str">
        <f>IF($E110=0," ",('t12'!D110)/$E110)</f>
        <v xml:space="preserve"> </v>
      </c>
      <c r="J110" s="530" t="str">
        <f>IF($E110=0," ",'t12'!E110/$E110)</f>
        <v xml:space="preserve"> </v>
      </c>
      <c r="K110" s="530" t="str">
        <f>IF($E110=0," ",'t12'!F110/$E110)</f>
        <v xml:space="preserve"> </v>
      </c>
      <c r="L110" s="530" t="str">
        <f>IF($E110=0," ",'t12'!H110/$E110)</f>
        <v xml:space="preserve"> </v>
      </c>
      <c r="M110" s="531">
        <f t="shared" si="2"/>
        <v>0</v>
      </c>
      <c r="N110" s="565" t="str">
        <f>IF($E110=0," ",'t12'!I110/$E110)</f>
        <v xml:space="preserve"> </v>
      </c>
      <c r="O110" s="565" t="str">
        <f>IF($E110=0," ",'t12'!J110/$E110)</f>
        <v xml:space="preserve"> </v>
      </c>
      <c r="P110" s="530" t="str">
        <f>IF($E110=0," ",'t13'!AG110/$E110)</f>
        <v xml:space="preserve"> </v>
      </c>
      <c r="Q110" s="530" t="str">
        <f>IF($E110=0," ",SUM('t13'!C110:N110)/$E110)</f>
        <v xml:space="preserve"> </v>
      </c>
      <c r="R110" s="530" t="str">
        <f>IF($E110=0," ",(SUM('t13'!T110:AD110)+'t13'!AF110)/$E110)</f>
        <v xml:space="preserve"> </v>
      </c>
      <c r="S110" s="531">
        <f t="shared" si="3"/>
        <v>0</v>
      </c>
      <c r="T110" s="565" t="str">
        <f>IF($E110=0," ",'t13'!AE110/$E110)</f>
        <v xml:space="preserve"> </v>
      </c>
      <c r="V110"/>
      <c r="W110"/>
      <c r="X110"/>
      <c r="Y110"/>
    </row>
    <row r="111" spans="1:25" s="98" customFormat="1" x14ac:dyDescent="0.2">
      <c r="A111" s="562" t="str">
        <f>'t1'!A111</f>
        <v>DIR. AMBIENTALE CON INCARICO DI STRUTTURA SEMPLICE</v>
      </c>
      <c r="B111" s="304" t="str">
        <f>'t1'!B111</f>
        <v>TD0S02</v>
      </c>
      <c r="C111" s="563">
        <f>'t1'!K111+'t1'!L111</f>
        <v>0</v>
      </c>
      <c r="D111" s="563">
        <f>('t1'!K111+'t1'!L111)-SUM('t3'!C111:F111,'t3'!I111:J111)+SUM('t3'!K111:N111)</f>
        <v>0</v>
      </c>
      <c r="E111" s="564">
        <f>'t12'!C111/12</f>
        <v>0</v>
      </c>
      <c r="F111" s="564" t="str">
        <f>IF($D111&gt;0,(('t11'!C113+'t11'!D113)/$D111)," ")</f>
        <v xml:space="preserve"> </v>
      </c>
      <c r="G111" s="564" t="str">
        <f>IF($D111&gt;0,(SUM('t11'!E113:P113)/$D111)," ")</f>
        <v xml:space="preserve"> </v>
      </c>
      <c r="H111" s="564" t="str">
        <f>IF($D111&gt;0,(SUM('t11'!Q113:T113)/$D111)," ")</f>
        <v xml:space="preserve"> </v>
      </c>
      <c r="I111" s="530" t="str">
        <f>IF($E111=0," ",('t12'!D111)/$E111)</f>
        <v xml:space="preserve"> </v>
      </c>
      <c r="J111" s="530" t="str">
        <f>IF($E111=0," ",'t12'!E111/$E111)</f>
        <v xml:space="preserve"> </v>
      </c>
      <c r="K111" s="530" t="str">
        <f>IF($E111=0," ",'t12'!F111/$E111)</f>
        <v xml:space="preserve"> </v>
      </c>
      <c r="L111" s="530" t="str">
        <f>IF($E111=0," ",'t12'!H111/$E111)</f>
        <v xml:space="preserve"> </v>
      </c>
      <c r="M111" s="531">
        <f t="shared" si="2"/>
        <v>0</v>
      </c>
      <c r="N111" s="565" t="str">
        <f>IF($E111=0," ",'t12'!I111/$E111)</f>
        <v xml:space="preserve"> </v>
      </c>
      <c r="O111" s="565" t="str">
        <f>IF($E111=0," ",'t12'!J111/$E111)</f>
        <v xml:space="preserve"> </v>
      </c>
      <c r="P111" s="530" t="str">
        <f>IF($E111=0," ",'t13'!AG111/$E111)</f>
        <v xml:space="preserve"> </v>
      </c>
      <c r="Q111" s="530" t="str">
        <f>IF($E111=0," ",SUM('t13'!C111:N111)/$E111)</f>
        <v xml:space="preserve"> </v>
      </c>
      <c r="R111" s="530" t="str">
        <f>IF($E111=0," ",(SUM('t13'!T111:AD111)+'t13'!AF111)/$E111)</f>
        <v xml:space="preserve"> </v>
      </c>
      <c r="S111" s="531">
        <f t="shared" si="3"/>
        <v>0</v>
      </c>
      <c r="T111" s="565" t="str">
        <f>IF($E111=0," ",'t13'!AE111/$E111)</f>
        <v xml:space="preserve"> </v>
      </c>
      <c r="V111"/>
      <c r="W111"/>
      <c r="X111"/>
      <c r="Y111"/>
    </row>
    <row r="112" spans="1:25" s="98" customFormat="1" x14ac:dyDescent="0.2">
      <c r="A112" s="562" t="str">
        <f>'t1'!A112</f>
        <v>DIR. AMBIENTALE CON ALTRI INCAR.PROF.LI</v>
      </c>
      <c r="B112" s="304" t="str">
        <f>'t1'!B112</f>
        <v>TD0A02</v>
      </c>
      <c r="C112" s="563">
        <f>'t1'!K112+'t1'!L112</f>
        <v>0</v>
      </c>
      <c r="D112" s="563">
        <f>('t1'!K112+'t1'!L112)-SUM('t3'!C112:F112,'t3'!I112:J112)+SUM('t3'!K112:N112)</f>
        <v>0</v>
      </c>
      <c r="E112" s="564">
        <f>'t12'!C112/12</f>
        <v>0</v>
      </c>
      <c r="F112" s="564" t="str">
        <f>IF($D112&gt;0,(('t11'!C114+'t11'!D114)/$D112)," ")</f>
        <v xml:space="preserve"> </v>
      </c>
      <c r="G112" s="564" t="str">
        <f>IF($D112&gt;0,(SUM('t11'!E114:P114)/$D112)," ")</f>
        <v xml:space="preserve"> </v>
      </c>
      <c r="H112" s="564" t="str">
        <f>IF($D112&gt;0,(SUM('t11'!Q114:T114)/$D112)," ")</f>
        <v xml:space="preserve"> </v>
      </c>
      <c r="I112" s="530" t="str">
        <f>IF($E112=0," ",('t12'!D112)/$E112)</f>
        <v xml:space="preserve"> </v>
      </c>
      <c r="J112" s="530" t="str">
        <f>IF($E112=0," ",'t12'!E112/$E112)</f>
        <v xml:space="preserve"> </v>
      </c>
      <c r="K112" s="530" t="str">
        <f>IF($E112=0," ",'t12'!F112/$E112)</f>
        <v xml:space="preserve"> </v>
      </c>
      <c r="L112" s="530" t="str">
        <f>IF($E112=0," ",'t12'!H112/$E112)</f>
        <v xml:space="preserve"> </v>
      </c>
      <c r="M112" s="531">
        <f t="shared" si="2"/>
        <v>0</v>
      </c>
      <c r="N112" s="565" t="str">
        <f>IF($E112=0," ",'t12'!I112/$E112)</f>
        <v xml:space="preserve"> </v>
      </c>
      <c r="O112" s="565" t="str">
        <f>IF($E112=0," ",'t12'!J112/$E112)</f>
        <v xml:space="preserve"> </v>
      </c>
      <c r="P112" s="530" t="str">
        <f>IF($E112=0," ",'t13'!AG112/$E112)</f>
        <v xml:space="preserve"> </v>
      </c>
      <c r="Q112" s="530" t="str">
        <f>IF($E112=0," ",SUM('t13'!C112:N112)/$E112)</f>
        <v xml:space="preserve"> </v>
      </c>
      <c r="R112" s="530" t="str">
        <f>IF($E112=0," ",(SUM('t13'!T112:AD112)+'t13'!AF112)/$E112)</f>
        <v xml:space="preserve"> </v>
      </c>
      <c r="S112" s="531">
        <f t="shared" si="3"/>
        <v>0</v>
      </c>
      <c r="T112" s="565" t="str">
        <f>IF($E112=0," ",'t13'!AE112/$E112)</f>
        <v xml:space="preserve"> </v>
      </c>
      <c r="V112"/>
      <c r="W112"/>
      <c r="X112"/>
      <c r="Y112"/>
    </row>
    <row r="113" spans="1:25" s="98" customFormat="1" x14ac:dyDescent="0.2">
      <c r="A113" s="562" t="str">
        <f>'t1'!A113</f>
        <v>DIR. AMBIENTALE A T.DETERMINATO (ART.15-SEPTIES DLGS 502/92)</v>
      </c>
      <c r="B113" s="304" t="str">
        <f>'t1'!B113</f>
        <v>TD0810</v>
      </c>
      <c r="C113" s="563">
        <f>'t1'!K113+'t1'!L113</f>
        <v>0</v>
      </c>
      <c r="D113" s="563">
        <f>('t1'!K113+'t1'!L113)-SUM('t3'!C113:F113,'t3'!I113:J113)+SUM('t3'!K113:N113)</f>
        <v>0</v>
      </c>
      <c r="E113" s="564">
        <f>'t12'!C113/12</f>
        <v>0</v>
      </c>
      <c r="F113" s="564" t="str">
        <f>IF($D113&gt;0,(('t11'!C115+'t11'!D115)/$D113)," ")</f>
        <v xml:space="preserve"> </v>
      </c>
      <c r="G113" s="564" t="str">
        <f>IF($D113&gt;0,(SUM('t11'!E115:P115)/$D113)," ")</f>
        <v xml:space="preserve"> </v>
      </c>
      <c r="H113" s="564" t="str">
        <f>IF($D113&gt;0,(SUM('t11'!Q115:T115)/$D113)," ")</f>
        <v xml:space="preserve"> </v>
      </c>
      <c r="I113" s="530" t="str">
        <f>IF($E113=0," ",('t12'!D113)/$E113)</f>
        <v xml:space="preserve"> </v>
      </c>
      <c r="J113" s="530" t="str">
        <f>IF($E113=0," ",'t12'!E113/$E113)</f>
        <v xml:space="preserve"> </v>
      </c>
      <c r="K113" s="530" t="str">
        <f>IF($E113=0," ",'t12'!F113/$E113)</f>
        <v xml:space="preserve"> </v>
      </c>
      <c r="L113" s="530" t="str">
        <f>IF($E113=0," ",'t12'!H113/$E113)</f>
        <v xml:space="preserve"> </v>
      </c>
      <c r="M113" s="531">
        <f t="shared" si="2"/>
        <v>0</v>
      </c>
      <c r="N113" s="565" t="str">
        <f>IF($E113=0," ",'t12'!I113/$E113)</f>
        <v xml:space="preserve"> </v>
      </c>
      <c r="O113" s="565" t="str">
        <f>IF($E113=0," ",'t12'!J113/$E113)</f>
        <v xml:space="preserve"> </v>
      </c>
      <c r="P113" s="530" t="str">
        <f>IF($E113=0," ",'t13'!AG113/$E113)</f>
        <v xml:space="preserve"> </v>
      </c>
      <c r="Q113" s="530" t="str">
        <f>IF($E113=0," ",SUM('t13'!C113:N113)/$E113)</f>
        <v xml:space="preserve"> </v>
      </c>
      <c r="R113" s="530" t="str">
        <f>IF($E113=0," ",(SUM('t13'!T113:AD113)+'t13'!AF113)/$E113)</f>
        <v xml:space="preserve"> </v>
      </c>
      <c r="S113" s="531">
        <f t="shared" si="3"/>
        <v>0</v>
      </c>
      <c r="T113" s="565" t="str">
        <f>IF($E113=0," ",'t13'!AE113/$E113)</f>
        <v xml:space="preserve"> </v>
      </c>
      <c r="V113"/>
      <c r="W113"/>
      <c r="X113"/>
      <c r="Y113"/>
    </row>
    <row r="114" spans="1:25" s="98" customFormat="1" x14ac:dyDescent="0.2">
      <c r="A114" s="562" t="str">
        <f>'t1'!A114</f>
        <v>DIRIGENTE AMM.VO CON INCARICO DI STRUTTURA COMPLESSA</v>
      </c>
      <c r="B114" s="304" t="str">
        <f>'t1'!B114</f>
        <v>AD0032</v>
      </c>
      <c r="C114" s="563">
        <f>'t1'!K114+'t1'!L114</f>
        <v>0</v>
      </c>
      <c r="D114" s="563">
        <f>('t1'!K114+'t1'!L114)-SUM('t3'!C114:F114,'t3'!I114:J114)+SUM('t3'!K114:N114)</f>
        <v>0</v>
      </c>
      <c r="E114" s="564">
        <f>'t12'!C114/12</f>
        <v>0</v>
      </c>
      <c r="F114" s="564" t="str">
        <f>IF($D114&gt;0,(('t11'!C116+'t11'!D116)/$D114)," ")</f>
        <v xml:space="preserve"> </v>
      </c>
      <c r="G114" s="564" t="str">
        <f>IF($D114&gt;0,(SUM('t11'!E116:P116)/$D114)," ")</f>
        <v xml:space="preserve"> </v>
      </c>
      <c r="H114" s="564" t="str">
        <f>IF($D114&gt;0,(SUM('t11'!Q116:T116)/$D114)," ")</f>
        <v xml:space="preserve"> </v>
      </c>
      <c r="I114" s="530" t="str">
        <f>IF($E114=0," ",('t12'!D114)/$E114)</f>
        <v xml:space="preserve"> </v>
      </c>
      <c r="J114" s="530" t="str">
        <f>IF($E114=0," ",'t12'!E114/$E114)</f>
        <v xml:space="preserve"> </v>
      </c>
      <c r="K114" s="530" t="str">
        <f>IF($E114=0," ",'t12'!F114/$E114)</f>
        <v xml:space="preserve"> </v>
      </c>
      <c r="L114" s="530" t="str">
        <f>IF($E114=0," ",'t12'!H114/$E114)</f>
        <v xml:space="preserve"> </v>
      </c>
      <c r="M114" s="531">
        <f t="shared" si="2"/>
        <v>0</v>
      </c>
      <c r="N114" s="565" t="str">
        <f>IF($E114=0," ",'t12'!I114/$E114)</f>
        <v xml:space="preserve"> </v>
      </c>
      <c r="O114" s="565" t="str">
        <f>IF($E114=0," ",'t12'!J114/$E114)</f>
        <v xml:space="preserve"> </v>
      </c>
      <c r="P114" s="530" t="str">
        <f>IF($E114=0," ",'t13'!AG114/$E114)</f>
        <v xml:space="preserve"> </v>
      </c>
      <c r="Q114" s="530" t="str">
        <f>IF($E114=0," ",SUM('t13'!C114:N114)/$E114)</f>
        <v xml:space="preserve"> </v>
      </c>
      <c r="R114" s="530" t="str">
        <f>IF($E114=0," ",(SUM('t13'!T114:AD114)+'t13'!AF114)/$E114)</f>
        <v xml:space="preserve"> </v>
      </c>
      <c r="S114" s="531">
        <f t="shared" si="3"/>
        <v>0</v>
      </c>
      <c r="T114" s="565" t="str">
        <f>IF($E114=0," ",'t13'!AE114/$E114)</f>
        <v xml:space="preserve"> </v>
      </c>
      <c r="V114"/>
      <c r="W114"/>
      <c r="X114"/>
      <c r="Y114"/>
    </row>
    <row r="115" spans="1:25" s="98" customFormat="1" x14ac:dyDescent="0.2">
      <c r="A115" s="562" t="str">
        <f>'t1'!A115</f>
        <v>DIRIGENTE AMM.VO CON INCARICO DI STRUTTURA SEMPLICE</v>
      </c>
      <c r="B115" s="304" t="str">
        <f>'t1'!B115</f>
        <v>AD0S31</v>
      </c>
      <c r="C115" s="563">
        <f>'t1'!K115+'t1'!L115</f>
        <v>0</v>
      </c>
      <c r="D115" s="563">
        <f>('t1'!K115+'t1'!L115)-SUM('t3'!C115:F115,'t3'!I115:J115)+SUM('t3'!K115:N115)</f>
        <v>0</v>
      </c>
      <c r="E115" s="564">
        <f>'t12'!C115/12</f>
        <v>0</v>
      </c>
      <c r="F115" s="564" t="str">
        <f>IF($D115&gt;0,(('t11'!C117+'t11'!D117)/$D115)," ")</f>
        <v xml:space="preserve"> </v>
      </c>
      <c r="G115" s="564" t="str">
        <f>IF($D115&gt;0,(SUM('t11'!E117:P117)/$D115)," ")</f>
        <v xml:space="preserve"> </v>
      </c>
      <c r="H115" s="564" t="str">
        <f>IF($D115&gt;0,(SUM('t11'!Q117:T117)/$D115)," ")</f>
        <v xml:space="preserve"> </v>
      </c>
      <c r="I115" s="530" t="str">
        <f>IF($E115=0," ",('t12'!D115)/$E115)</f>
        <v xml:space="preserve"> </v>
      </c>
      <c r="J115" s="530" t="str">
        <f>IF($E115=0," ",'t12'!E115/$E115)</f>
        <v xml:space="preserve"> </v>
      </c>
      <c r="K115" s="530" t="str">
        <f>IF($E115=0," ",'t12'!F115/$E115)</f>
        <v xml:space="preserve"> </v>
      </c>
      <c r="L115" s="530" t="str">
        <f>IF($E115=0," ",'t12'!H115/$E115)</f>
        <v xml:space="preserve"> </v>
      </c>
      <c r="M115" s="531">
        <f t="shared" si="2"/>
        <v>0</v>
      </c>
      <c r="N115" s="565" t="str">
        <f>IF($E115=0," ",'t12'!I115/$E115)</f>
        <v xml:space="preserve"> </v>
      </c>
      <c r="O115" s="565" t="str">
        <f>IF($E115=0," ",'t12'!J115/$E115)</f>
        <v xml:space="preserve"> </v>
      </c>
      <c r="P115" s="530" t="str">
        <f>IF($E115=0," ",'t13'!AG115/$E115)</f>
        <v xml:space="preserve"> </v>
      </c>
      <c r="Q115" s="530" t="str">
        <f>IF($E115=0," ",SUM('t13'!C115:N115)/$E115)</f>
        <v xml:space="preserve"> </v>
      </c>
      <c r="R115" s="530" t="str">
        <f>IF($E115=0," ",(SUM('t13'!T115:AD115)+'t13'!AF115)/$E115)</f>
        <v xml:space="preserve"> </v>
      </c>
      <c r="S115" s="531">
        <f t="shared" si="3"/>
        <v>0</v>
      </c>
      <c r="T115" s="565" t="str">
        <f>IF($E115=0," ",'t13'!AE115/$E115)</f>
        <v xml:space="preserve"> </v>
      </c>
      <c r="V115"/>
      <c r="W115"/>
      <c r="X115"/>
      <c r="Y115"/>
    </row>
    <row r="116" spans="1:25" s="98" customFormat="1" x14ac:dyDescent="0.2">
      <c r="A116" s="562" t="str">
        <f>'t1'!A116</f>
        <v>DIRIGENTE AMM.VO CON ALTRI INCAR.PROF.LI</v>
      </c>
      <c r="B116" s="304" t="str">
        <f>'t1'!B116</f>
        <v>AD0A31</v>
      </c>
      <c r="C116" s="563">
        <f>'t1'!K116+'t1'!L116</f>
        <v>0</v>
      </c>
      <c r="D116" s="563">
        <f>('t1'!K116+'t1'!L116)-SUM('t3'!C116:F116,'t3'!I116:J116)+SUM('t3'!K116:N116)</f>
        <v>0</v>
      </c>
      <c r="E116" s="564">
        <f>'t12'!C116/12</f>
        <v>0</v>
      </c>
      <c r="F116" s="564" t="str">
        <f>IF($D116&gt;0,(('t11'!C118+'t11'!D118)/$D116)," ")</f>
        <v xml:space="preserve"> </v>
      </c>
      <c r="G116" s="564" t="str">
        <f>IF($D116&gt;0,(SUM('t11'!E118:P118)/$D116)," ")</f>
        <v xml:space="preserve"> </v>
      </c>
      <c r="H116" s="564" t="str">
        <f>IF($D116&gt;0,(SUM('t11'!Q118:T118)/$D116)," ")</f>
        <v xml:space="preserve"> </v>
      </c>
      <c r="I116" s="530" t="str">
        <f>IF($E116=0," ",('t12'!D116)/$E116)</f>
        <v xml:space="preserve"> </v>
      </c>
      <c r="J116" s="530" t="str">
        <f>IF($E116=0," ",'t12'!E116/$E116)</f>
        <v xml:space="preserve"> </v>
      </c>
      <c r="K116" s="530" t="str">
        <f>IF($E116=0," ",'t12'!F116/$E116)</f>
        <v xml:space="preserve"> </v>
      </c>
      <c r="L116" s="530" t="str">
        <f>IF($E116=0," ",'t12'!H116/$E116)</f>
        <v xml:space="preserve"> </v>
      </c>
      <c r="M116" s="531">
        <f t="shared" si="2"/>
        <v>0</v>
      </c>
      <c r="N116" s="565" t="str">
        <f>IF($E116=0," ",'t12'!I116/$E116)</f>
        <v xml:space="preserve"> </v>
      </c>
      <c r="O116" s="565" t="str">
        <f>IF($E116=0," ",'t12'!J116/$E116)</f>
        <v xml:space="preserve"> </v>
      </c>
      <c r="P116" s="530" t="str">
        <f>IF($E116=0," ",'t13'!AG116/$E116)</f>
        <v xml:space="preserve"> </v>
      </c>
      <c r="Q116" s="530" t="str">
        <f>IF($E116=0," ",SUM('t13'!C116:N116)/$E116)</f>
        <v xml:space="preserve"> </v>
      </c>
      <c r="R116" s="530" t="str">
        <f>IF($E116=0," ",(SUM('t13'!T116:AD116)+'t13'!AF116)/$E116)</f>
        <v xml:space="preserve"> </v>
      </c>
      <c r="S116" s="531">
        <f t="shared" si="3"/>
        <v>0</v>
      </c>
      <c r="T116" s="565" t="str">
        <f>IF($E116=0," ",'t13'!AE116/$E116)</f>
        <v xml:space="preserve"> </v>
      </c>
      <c r="V116"/>
      <c r="W116"/>
      <c r="X116"/>
      <c r="Y116"/>
    </row>
    <row r="117" spans="1:25" s="98" customFormat="1" x14ac:dyDescent="0.2">
      <c r="A117" s="562" t="str">
        <f>'t1'!A117</f>
        <v>DIRIG. AMM.VO A T. DETERMINATO (ART. 15-SEPTIES DLGS.502/92)</v>
      </c>
      <c r="B117" s="304" t="str">
        <f>'t1'!B117</f>
        <v>AD0612</v>
      </c>
      <c r="C117" s="563">
        <f>'t1'!K117+'t1'!L117</f>
        <v>0</v>
      </c>
      <c r="D117" s="563">
        <f>('t1'!K117+'t1'!L117)-SUM('t3'!C117:F117,'t3'!I117:J117)+SUM('t3'!K117:N117)</f>
        <v>0</v>
      </c>
      <c r="E117" s="564">
        <f>'t12'!C117/12</f>
        <v>0</v>
      </c>
      <c r="F117" s="564" t="str">
        <f>IF($D117&gt;0,(('t11'!C119+'t11'!D119)/$D117)," ")</f>
        <v xml:space="preserve"> </v>
      </c>
      <c r="G117" s="564" t="str">
        <f>IF($D117&gt;0,(SUM('t11'!E119:P119)/$D117)," ")</f>
        <v xml:space="preserve"> </v>
      </c>
      <c r="H117" s="564" t="str">
        <f>IF($D117&gt;0,(SUM('t11'!Q119:T119)/$D117)," ")</f>
        <v xml:space="preserve"> </v>
      </c>
      <c r="I117" s="530" t="str">
        <f>IF($E117=0," ",('t12'!D117)/$E117)</f>
        <v xml:space="preserve"> </v>
      </c>
      <c r="J117" s="530" t="str">
        <f>IF($E117=0," ",'t12'!E117/$E117)</f>
        <v xml:space="preserve"> </v>
      </c>
      <c r="K117" s="530" t="str">
        <f>IF($E117=0," ",'t12'!F117/$E117)</f>
        <v xml:space="preserve"> </v>
      </c>
      <c r="L117" s="530" t="str">
        <f>IF($E117=0," ",'t12'!H117/$E117)</f>
        <v xml:space="preserve"> </v>
      </c>
      <c r="M117" s="531">
        <f t="shared" si="2"/>
        <v>0</v>
      </c>
      <c r="N117" s="565" t="str">
        <f>IF($E117=0," ",'t12'!I117/$E117)</f>
        <v xml:space="preserve"> </v>
      </c>
      <c r="O117" s="565" t="str">
        <f>IF($E117=0," ",'t12'!J117/$E117)</f>
        <v xml:space="preserve"> </v>
      </c>
      <c r="P117" s="530" t="str">
        <f>IF($E117=0," ",'t13'!AG117/$E117)</f>
        <v xml:space="preserve"> </v>
      </c>
      <c r="Q117" s="530" t="str">
        <f>IF($E117=0," ",SUM('t13'!C117:N117)/$E117)</f>
        <v xml:space="preserve"> </v>
      </c>
      <c r="R117" s="530" t="str">
        <f>IF($E117=0," ",(SUM('t13'!T117:AD117)+'t13'!AF117)/$E117)</f>
        <v xml:space="preserve"> </v>
      </c>
      <c r="S117" s="531">
        <f t="shared" si="3"/>
        <v>0</v>
      </c>
      <c r="T117" s="565" t="str">
        <f>IF($E117=0," ",'t13'!AE117/$E117)</f>
        <v xml:space="preserve"> </v>
      </c>
      <c r="V117"/>
      <c r="W117"/>
      <c r="X117"/>
      <c r="Y117"/>
    </row>
    <row r="118" spans="1:25" s="98" customFormat="1" x14ac:dyDescent="0.2">
      <c r="A118" s="562" t="str">
        <f>'t1'!A118</f>
        <v>RICERCATORE SANITARIO</v>
      </c>
      <c r="B118" s="304" t="str">
        <f>'t1'!B118</f>
        <v>N18694</v>
      </c>
      <c r="C118" s="563">
        <f>'t1'!K118+'t1'!L118</f>
        <v>0</v>
      </c>
      <c r="D118" s="563">
        <f>('t1'!K118+'t1'!L118)-SUM('t3'!C118:F118,'t3'!I118:J118)+SUM('t3'!K118:N118)</f>
        <v>0</v>
      </c>
      <c r="E118" s="564">
        <f>'t12'!C118/12</f>
        <v>0</v>
      </c>
      <c r="F118" s="564" t="str">
        <f>IF($D118&gt;0,(('t11'!C120+'t11'!D120)/$D118)," ")</f>
        <v xml:space="preserve"> </v>
      </c>
      <c r="G118" s="564" t="str">
        <f>IF($D118&gt;0,(SUM('t11'!E120:P120)/$D118)," ")</f>
        <v xml:space="preserve"> </v>
      </c>
      <c r="H118" s="564" t="str">
        <f>IF($D118&gt;0,(SUM('t11'!Q120:T120)/$D118)," ")</f>
        <v xml:space="preserve"> </v>
      </c>
      <c r="I118" s="530" t="str">
        <f>IF($E118=0," ",('t12'!D118)/$E118)</f>
        <v xml:space="preserve"> </v>
      </c>
      <c r="J118" s="530" t="str">
        <f>IF($E118=0," ",'t12'!E118/$E118)</f>
        <v xml:space="preserve"> </v>
      </c>
      <c r="K118" s="530" t="str">
        <f>IF($E118=0," ",'t12'!F118/$E118)</f>
        <v xml:space="preserve"> </v>
      </c>
      <c r="L118" s="530" t="str">
        <f>IF($E118=0," ",'t12'!H118/$E118)</f>
        <v xml:space="preserve"> </v>
      </c>
      <c r="M118" s="531">
        <f t="shared" si="2"/>
        <v>0</v>
      </c>
      <c r="N118" s="565" t="str">
        <f>IF($E118=0," ",'t12'!I118/$E118)</f>
        <v xml:space="preserve"> </v>
      </c>
      <c r="O118" s="565" t="str">
        <f>IF($E118=0," ",'t12'!J118/$E118)</f>
        <v xml:space="preserve"> </v>
      </c>
      <c r="P118" s="530" t="str">
        <f>IF($E118=0," ",'t13'!AG118/$E118)</f>
        <v xml:space="preserve"> </v>
      </c>
      <c r="Q118" s="530" t="str">
        <f>IF($E118=0," ",SUM('t13'!C118:N118)/$E118)</f>
        <v xml:space="preserve"> </v>
      </c>
      <c r="R118" s="530" t="str">
        <f>IF($E118=0," ",(SUM('t13'!T118:AD118)+'t13'!AF118)/$E118)</f>
        <v xml:space="preserve"> </v>
      </c>
      <c r="S118" s="531">
        <f t="shared" si="3"/>
        <v>0</v>
      </c>
      <c r="T118" s="565" t="str">
        <f>IF($E118=0," ",'t13'!AE118/$E118)</f>
        <v xml:space="preserve"> </v>
      </c>
      <c r="V118"/>
      <c r="W118"/>
      <c r="X118"/>
      <c r="Y118"/>
    </row>
    <row r="119" spans="1:25" s="98" customFormat="1" x14ac:dyDescent="0.2">
      <c r="A119" s="562" t="str">
        <f>'t1'!A119</f>
        <v>COLLABORATORE PROF.LE DI RICERCA SANITARIA</v>
      </c>
      <c r="B119" s="304" t="str">
        <f>'t1'!B119</f>
        <v>N16695</v>
      </c>
      <c r="C119" s="563">
        <f>'t1'!K119+'t1'!L119</f>
        <v>0</v>
      </c>
      <c r="D119" s="563">
        <f>('t1'!K119+'t1'!L119)-SUM('t3'!C119:F119,'t3'!I119:J119)+SUM('t3'!K119:N119)</f>
        <v>0</v>
      </c>
      <c r="E119" s="564">
        <f>'t12'!C119/12</f>
        <v>0</v>
      </c>
      <c r="F119" s="564" t="str">
        <f>IF($D119&gt;0,(('t11'!C121+'t11'!D121)/$D119)," ")</f>
        <v xml:space="preserve"> </v>
      </c>
      <c r="G119" s="564" t="str">
        <f>IF($D119&gt;0,(SUM('t11'!E121:P121)/$D119)," ")</f>
        <v xml:space="preserve"> </v>
      </c>
      <c r="H119" s="564" t="str">
        <f>IF($D119&gt;0,(SUM('t11'!Q121:T121)/$D119)," ")</f>
        <v xml:space="preserve"> </v>
      </c>
      <c r="I119" s="530" t="str">
        <f>IF($E119=0," ",('t12'!D119)/$E119)</f>
        <v xml:space="preserve"> </v>
      </c>
      <c r="J119" s="530" t="str">
        <f>IF($E119=0," ",'t12'!E119/$E119)</f>
        <v xml:space="preserve"> </v>
      </c>
      <c r="K119" s="530" t="str">
        <f>IF($E119=0," ",'t12'!F119/$E119)</f>
        <v xml:space="preserve"> </v>
      </c>
      <c r="L119" s="530" t="str">
        <f>IF($E119=0," ",'t12'!H119/$E119)</f>
        <v xml:space="preserve"> </v>
      </c>
      <c r="M119" s="531">
        <f t="shared" si="2"/>
        <v>0</v>
      </c>
      <c r="N119" s="565" t="str">
        <f>IF($E119=0," ",'t12'!I119/$E119)</f>
        <v xml:space="preserve"> </v>
      </c>
      <c r="O119" s="565" t="str">
        <f>IF($E119=0," ",'t12'!J119/$E119)</f>
        <v xml:space="preserve"> </v>
      </c>
      <c r="P119" s="530" t="str">
        <f>IF($E119=0," ",'t13'!AG119/$E119)</f>
        <v xml:space="preserve"> </v>
      </c>
      <c r="Q119" s="530" t="str">
        <f>IF($E119=0," ",SUM('t13'!C119:N119)/$E119)</f>
        <v xml:space="preserve"> </v>
      </c>
      <c r="R119" s="530" t="str">
        <f>IF($E119=0," ",(SUM('t13'!T119:AD119)+'t13'!AF119)/$E119)</f>
        <v xml:space="preserve"> </v>
      </c>
      <c r="S119" s="531">
        <f t="shared" si="3"/>
        <v>0</v>
      </c>
      <c r="T119" s="565" t="str">
        <f>IF($E119=0," ",'t13'!AE119/$E119)</f>
        <v xml:space="preserve"> </v>
      </c>
      <c r="V119"/>
      <c r="W119"/>
      <c r="X119"/>
      <c r="Y119"/>
    </row>
    <row r="120" spans="1:25" s="98" customFormat="1" x14ac:dyDescent="0.2">
      <c r="A120" s="562" t="str">
        <f>'t1'!A120</f>
        <v>RUOLO SANITARIO - PROF. SANITARIE INFERMIERISTICHE E.Q.</v>
      </c>
      <c r="B120" s="304" t="str">
        <f>'t1'!B120</f>
        <v>SEQINF</v>
      </c>
      <c r="C120" s="563">
        <f>'t1'!K120+'t1'!L120</f>
        <v>0</v>
      </c>
      <c r="D120" s="563">
        <f>('t1'!K120+'t1'!L120)-SUM('t3'!C120:F120,'t3'!I120:J120)+SUM('t3'!K120:N120)</f>
        <v>0</v>
      </c>
      <c r="E120" s="564">
        <f>'t12'!C120/12</f>
        <v>0</v>
      </c>
      <c r="F120" s="564" t="str">
        <f>IF($D120&gt;0,(('t11'!C122+'t11'!D122)/$D120)," ")</f>
        <v xml:space="preserve"> </v>
      </c>
      <c r="G120" s="564" t="str">
        <f>IF($D120&gt;0,(SUM('t11'!E122:P122)/$D120)," ")</f>
        <v xml:space="preserve"> </v>
      </c>
      <c r="H120" s="564" t="str">
        <f>IF($D120&gt;0,(SUM('t11'!Q122:T122)/$D120)," ")</f>
        <v xml:space="preserve"> </v>
      </c>
      <c r="I120" s="530" t="str">
        <f>IF($E120=0," ",('t12'!D120)/$E120)</f>
        <v xml:space="preserve"> </v>
      </c>
      <c r="J120" s="530" t="str">
        <f>IF($E120=0," ",'t12'!E120/$E120)</f>
        <v xml:space="preserve"> </v>
      </c>
      <c r="K120" s="530" t="str">
        <f>IF($E120=0," ",'t12'!F120/$E120)</f>
        <v xml:space="preserve"> </v>
      </c>
      <c r="L120" s="530" t="str">
        <f>IF($E120=0," ",'t12'!H120/$E120)</f>
        <v xml:space="preserve"> </v>
      </c>
      <c r="M120" s="531">
        <f t="shared" si="2"/>
        <v>0</v>
      </c>
      <c r="N120" s="565" t="str">
        <f>IF($E120=0," ",'t12'!I120/$E120)</f>
        <v xml:space="preserve"> </v>
      </c>
      <c r="O120" s="565" t="str">
        <f>IF($E120=0," ",'t12'!J120/$E120)</f>
        <v xml:space="preserve"> </v>
      </c>
      <c r="P120" s="530" t="str">
        <f>IF($E120=0," ",'t13'!AG120/$E120)</f>
        <v xml:space="preserve"> </v>
      </c>
      <c r="Q120" s="530" t="str">
        <f>IF($E120=0," ",SUM('t13'!C120:N120)/$E120)</f>
        <v xml:space="preserve"> </v>
      </c>
      <c r="R120" s="530" t="str">
        <f>IF($E120=0," ",(SUM('t13'!T120:AD120)+'t13'!AF120)/$E120)</f>
        <v xml:space="preserve"> </v>
      </c>
      <c r="S120" s="531">
        <f t="shared" si="3"/>
        <v>0</v>
      </c>
      <c r="T120" s="565" t="str">
        <f>IF($E120=0," ",'t13'!AE120/$E120)</f>
        <v xml:space="preserve"> </v>
      </c>
      <c r="V120"/>
      <c r="W120"/>
      <c r="X120"/>
      <c r="Y120"/>
    </row>
    <row r="121" spans="1:25" s="98" customFormat="1" x14ac:dyDescent="0.2">
      <c r="A121" s="562" t="str">
        <f>'t1'!A121</f>
        <v>RUOLO SANITARIO - PROF. SANITARIA OSTETRICA E.Q.</v>
      </c>
      <c r="B121" s="304" t="str">
        <f>'t1'!B121</f>
        <v>SEQOST</v>
      </c>
      <c r="C121" s="563">
        <f>'t1'!K121+'t1'!L121</f>
        <v>0</v>
      </c>
      <c r="D121" s="563">
        <f>('t1'!K121+'t1'!L121)-SUM('t3'!C121:F121,'t3'!I121:J121)+SUM('t3'!K121:N121)</f>
        <v>0</v>
      </c>
      <c r="E121" s="564">
        <f>'t12'!C121/12</f>
        <v>0</v>
      </c>
      <c r="F121" s="564" t="str">
        <f>IF($D121&gt;0,(('t11'!C123+'t11'!D123)/$D121)," ")</f>
        <v xml:space="preserve"> </v>
      </c>
      <c r="G121" s="564" t="str">
        <f>IF($D121&gt;0,(SUM('t11'!E123:P123)/$D121)," ")</f>
        <v xml:space="preserve"> </v>
      </c>
      <c r="H121" s="564" t="str">
        <f>IF($D121&gt;0,(SUM('t11'!Q123:T123)/$D121)," ")</f>
        <v xml:space="preserve"> </v>
      </c>
      <c r="I121" s="530" t="str">
        <f>IF($E121=0," ",('t12'!D121)/$E121)</f>
        <v xml:space="preserve"> </v>
      </c>
      <c r="J121" s="530" t="str">
        <f>IF($E121=0," ",'t12'!E121/$E121)</f>
        <v xml:space="preserve"> </v>
      </c>
      <c r="K121" s="530" t="str">
        <f>IF($E121=0," ",'t12'!F121/$E121)</f>
        <v xml:space="preserve"> </v>
      </c>
      <c r="L121" s="530" t="str">
        <f>IF($E121=0," ",'t12'!H121/$E121)</f>
        <v xml:space="preserve"> </v>
      </c>
      <c r="M121" s="531">
        <f t="shared" si="2"/>
        <v>0</v>
      </c>
      <c r="N121" s="565" t="str">
        <f>IF($E121=0," ",'t12'!I121/$E121)</f>
        <v xml:space="preserve"> </v>
      </c>
      <c r="O121" s="565" t="str">
        <f>IF($E121=0," ",'t12'!J121/$E121)</f>
        <v xml:space="preserve"> </v>
      </c>
      <c r="P121" s="530" t="str">
        <f>IF($E121=0," ",'t13'!AG121/$E121)</f>
        <v xml:space="preserve"> </v>
      </c>
      <c r="Q121" s="530" t="str">
        <f>IF($E121=0," ",SUM('t13'!C121:N121)/$E121)</f>
        <v xml:space="preserve"> </v>
      </c>
      <c r="R121" s="530" t="str">
        <f>IF($E121=0," ",(SUM('t13'!T121:AD121)+'t13'!AF121)/$E121)</f>
        <v xml:space="preserve"> </v>
      </c>
      <c r="S121" s="531">
        <f t="shared" si="3"/>
        <v>0</v>
      </c>
      <c r="T121" s="565" t="str">
        <f>IF($E121=0," ",'t13'!AE121/$E121)</f>
        <v xml:space="preserve"> </v>
      </c>
      <c r="V121"/>
      <c r="W121"/>
      <c r="X121"/>
      <c r="Y121"/>
    </row>
    <row r="122" spans="1:25" s="98" customFormat="1" x14ac:dyDescent="0.2">
      <c r="A122" s="562" t="str">
        <f>'t1'!A122</f>
        <v>RUOLO SANITARIO - PROFESSIONI TECNICO SANITARIE E.Q.</v>
      </c>
      <c r="B122" s="304" t="str">
        <f>'t1'!B122</f>
        <v>SEQTCN</v>
      </c>
      <c r="C122" s="563">
        <f>'t1'!K122+'t1'!L122</f>
        <v>0</v>
      </c>
      <c r="D122" s="563">
        <f>('t1'!K122+'t1'!L122)-SUM('t3'!C122:F122,'t3'!I122:J122)+SUM('t3'!K122:N122)</f>
        <v>0</v>
      </c>
      <c r="E122" s="564">
        <f>'t12'!C122/12</f>
        <v>0</v>
      </c>
      <c r="F122" s="564" t="str">
        <f>IF($D122&gt;0,(('t11'!C124+'t11'!D124)/$D122)," ")</f>
        <v xml:space="preserve"> </v>
      </c>
      <c r="G122" s="564" t="str">
        <f>IF($D122&gt;0,(SUM('t11'!E124:P124)/$D122)," ")</f>
        <v xml:space="preserve"> </v>
      </c>
      <c r="H122" s="564" t="str">
        <f>IF($D122&gt;0,(SUM('t11'!Q124:T124)/$D122)," ")</f>
        <v xml:space="preserve"> </v>
      </c>
      <c r="I122" s="530" t="str">
        <f>IF($E122=0," ",('t12'!D122)/$E122)</f>
        <v xml:space="preserve"> </v>
      </c>
      <c r="J122" s="530" t="str">
        <f>IF($E122=0," ",'t12'!E122/$E122)</f>
        <v xml:space="preserve"> </v>
      </c>
      <c r="K122" s="530" t="str">
        <f>IF($E122=0," ",'t12'!F122/$E122)</f>
        <v xml:space="preserve"> </v>
      </c>
      <c r="L122" s="530" t="str">
        <f>IF($E122=0," ",'t12'!H122/$E122)</f>
        <v xml:space="preserve"> </v>
      </c>
      <c r="M122" s="531">
        <f t="shared" si="2"/>
        <v>0</v>
      </c>
      <c r="N122" s="565" t="str">
        <f>IF($E122=0," ",'t12'!I122/$E122)</f>
        <v xml:space="preserve"> </v>
      </c>
      <c r="O122" s="565" t="str">
        <f>IF($E122=0," ",'t12'!J122/$E122)</f>
        <v xml:space="preserve"> </v>
      </c>
      <c r="P122" s="530" t="str">
        <f>IF($E122=0," ",'t13'!AG122/$E122)</f>
        <v xml:space="preserve"> </v>
      </c>
      <c r="Q122" s="530" t="str">
        <f>IF($E122=0," ",SUM('t13'!C122:N122)/$E122)</f>
        <v xml:space="preserve"> </v>
      </c>
      <c r="R122" s="530" t="str">
        <f>IF($E122=0," ",(SUM('t13'!T122:AD122)+'t13'!AF122)/$E122)</f>
        <v xml:space="preserve"> </v>
      </c>
      <c r="S122" s="531">
        <f t="shared" si="3"/>
        <v>0</v>
      </c>
      <c r="T122" s="565" t="str">
        <f>IF($E122=0," ",'t13'!AE122/$E122)</f>
        <v xml:space="preserve"> </v>
      </c>
      <c r="V122"/>
      <c r="W122"/>
      <c r="X122"/>
      <c r="Y122"/>
    </row>
    <row r="123" spans="1:25" s="98" customFormat="1" x14ac:dyDescent="0.2">
      <c r="A123" s="562" t="str">
        <f>'t1'!A123</f>
        <v>RUOLO SANITARIO - PROF. SANITARIE DELLA RIABILITAZIONE E.Q.</v>
      </c>
      <c r="B123" s="304" t="str">
        <f>'t1'!B123</f>
        <v>SEQRAB</v>
      </c>
      <c r="C123" s="563">
        <f>'t1'!K123+'t1'!L123</f>
        <v>0</v>
      </c>
      <c r="D123" s="563">
        <f>('t1'!K123+'t1'!L123)-SUM('t3'!C123:F123,'t3'!I123:J123)+SUM('t3'!K123:N123)</f>
        <v>0</v>
      </c>
      <c r="E123" s="564">
        <f>'t12'!C123/12</f>
        <v>0</v>
      </c>
      <c r="F123" s="564" t="str">
        <f>IF($D123&gt;0,(('t11'!C125+'t11'!D125)/$D123)," ")</f>
        <v xml:space="preserve"> </v>
      </c>
      <c r="G123" s="564" t="str">
        <f>IF($D123&gt;0,(SUM('t11'!E125:P125)/$D123)," ")</f>
        <v xml:space="preserve"> </v>
      </c>
      <c r="H123" s="564" t="str">
        <f>IF($D123&gt;0,(SUM('t11'!Q125:T125)/$D123)," ")</f>
        <v xml:space="preserve"> </v>
      </c>
      <c r="I123" s="530" t="str">
        <f>IF($E123=0," ",('t12'!D123)/$E123)</f>
        <v xml:space="preserve"> </v>
      </c>
      <c r="J123" s="530" t="str">
        <f>IF($E123=0," ",'t12'!E123/$E123)</f>
        <v xml:space="preserve"> </v>
      </c>
      <c r="K123" s="530" t="str">
        <f>IF($E123=0," ",'t12'!F123/$E123)</f>
        <v xml:space="preserve"> </v>
      </c>
      <c r="L123" s="530" t="str">
        <f>IF($E123=0," ",'t12'!H123/$E123)</f>
        <v xml:space="preserve"> </v>
      </c>
      <c r="M123" s="531">
        <f t="shared" si="2"/>
        <v>0</v>
      </c>
      <c r="N123" s="565" t="str">
        <f>IF($E123=0," ",'t12'!I123/$E123)</f>
        <v xml:space="preserve"> </v>
      </c>
      <c r="O123" s="565" t="str">
        <f>IF($E123=0," ",'t12'!J123/$E123)</f>
        <v xml:space="preserve"> </v>
      </c>
      <c r="P123" s="530" t="str">
        <f>IF($E123=0," ",'t13'!AG123/$E123)</f>
        <v xml:space="preserve"> </v>
      </c>
      <c r="Q123" s="530" t="str">
        <f>IF($E123=0," ",SUM('t13'!C123:N123)/$E123)</f>
        <v xml:space="preserve"> </v>
      </c>
      <c r="R123" s="530" t="str">
        <f>IF($E123=0," ",(SUM('t13'!T123:AD123)+'t13'!AF123)/$E123)</f>
        <v xml:space="preserve"> </v>
      </c>
      <c r="S123" s="531">
        <f t="shared" si="3"/>
        <v>0</v>
      </c>
      <c r="T123" s="565" t="str">
        <f>IF($E123=0," ",'t13'!AE123/$E123)</f>
        <v xml:space="preserve"> </v>
      </c>
      <c r="V123"/>
      <c r="W123"/>
      <c r="X123"/>
      <c r="Y123"/>
    </row>
    <row r="124" spans="1:25" s="98" customFormat="1" x14ac:dyDescent="0.2">
      <c r="A124" s="562" t="str">
        <f>'t1'!A124</f>
        <v>RUOLO SANITARIO - PROF. SANITARIE DELLA PREVENZIONE E.Q.</v>
      </c>
      <c r="B124" s="304" t="str">
        <f>'t1'!B124</f>
        <v>SEQPRV</v>
      </c>
      <c r="C124" s="563">
        <f>'t1'!K124+'t1'!L124</f>
        <v>0</v>
      </c>
      <c r="D124" s="563">
        <f>('t1'!K124+'t1'!L124)-SUM('t3'!C124:F124,'t3'!I124:J124)+SUM('t3'!K124:N124)</f>
        <v>0</v>
      </c>
      <c r="E124" s="564">
        <f>'t12'!C124/12</f>
        <v>0</v>
      </c>
      <c r="F124" s="564" t="str">
        <f>IF($D124&gt;0,(('t11'!C126+'t11'!D126)/$D124)," ")</f>
        <v xml:space="preserve"> </v>
      </c>
      <c r="G124" s="564" t="str">
        <f>IF($D124&gt;0,(SUM('t11'!E126:P126)/$D124)," ")</f>
        <v xml:space="preserve"> </v>
      </c>
      <c r="H124" s="564" t="str">
        <f>IF($D124&gt;0,(SUM('t11'!Q126:T126)/$D124)," ")</f>
        <v xml:space="preserve"> </v>
      </c>
      <c r="I124" s="530" t="str">
        <f>IF($E124=0," ",('t12'!D124)/$E124)</f>
        <v xml:space="preserve"> </v>
      </c>
      <c r="J124" s="530" t="str">
        <f>IF($E124=0," ",'t12'!E124/$E124)</f>
        <v xml:space="preserve"> </v>
      </c>
      <c r="K124" s="530" t="str">
        <f>IF($E124=0," ",'t12'!F124/$E124)</f>
        <v xml:space="preserve"> </v>
      </c>
      <c r="L124" s="530" t="str">
        <f>IF($E124=0," ",'t12'!H124/$E124)</f>
        <v xml:space="preserve"> </v>
      </c>
      <c r="M124" s="531">
        <f t="shared" si="2"/>
        <v>0</v>
      </c>
      <c r="N124" s="565" t="str">
        <f>IF($E124=0," ",'t12'!I124/$E124)</f>
        <v xml:space="preserve"> </v>
      </c>
      <c r="O124" s="565" t="str">
        <f>IF($E124=0," ",'t12'!J124/$E124)</f>
        <v xml:space="preserve"> </v>
      </c>
      <c r="P124" s="530" t="str">
        <f>IF($E124=0," ",'t13'!AG124/$E124)</f>
        <v xml:space="preserve"> </v>
      </c>
      <c r="Q124" s="530" t="str">
        <f>IF($E124=0," ",SUM('t13'!C124:N124)/$E124)</f>
        <v xml:space="preserve"> </v>
      </c>
      <c r="R124" s="530" t="str">
        <f>IF($E124=0," ",(SUM('t13'!T124:AD124)+'t13'!AF124)/$E124)</f>
        <v xml:space="preserve"> </v>
      </c>
      <c r="S124" s="531">
        <f t="shared" si="3"/>
        <v>0</v>
      </c>
      <c r="T124" s="565" t="str">
        <f>IF($E124=0," ",'t13'!AE124/$E124)</f>
        <v xml:space="preserve"> </v>
      </c>
      <c r="V124"/>
      <c r="W124"/>
      <c r="X124"/>
      <c r="Y124"/>
    </row>
    <row r="125" spans="1:25" s="98" customFormat="1" x14ac:dyDescent="0.2">
      <c r="A125" s="562" t="str">
        <f>'t1'!A125</f>
        <v>RUOLO SANITARIO - PROF. SAN. INFERM. SENIOR ESAURIMENTO E.Q.</v>
      </c>
      <c r="B125" s="304" t="str">
        <f>'t1'!B125</f>
        <v>SEQINE</v>
      </c>
      <c r="C125" s="563">
        <f>'t1'!K125+'t1'!L125</f>
        <v>0</v>
      </c>
      <c r="D125" s="563">
        <f>('t1'!K125+'t1'!L125)-SUM('t3'!C125:F125,'t3'!I125:J125)+SUM('t3'!K125:N125)</f>
        <v>0</v>
      </c>
      <c r="E125" s="564">
        <f>'t12'!C125/12</f>
        <v>0</v>
      </c>
      <c r="F125" s="564" t="str">
        <f>IF($D125&gt;0,(('t11'!C127+'t11'!D127)/$D125)," ")</f>
        <v xml:space="preserve"> </v>
      </c>
      <c r="G125" s="564" t="str">
        <f>IF($D125&gt;0,(SUM('t11'!E127:P127)/$D125)," ")</f>
        <v xml:space="preserve"> </v>
      </c>
      <c r="H125" s="564" t="str">
        <f>IF($D125&gt;0,(SUM('t11'!Q127:T127)/$D125)," ")</f>
        <v xml:space="preserve"> </v>
      </c>
      <c r="I125" s="530" t="str">
        <f>IF($E125=0," ",('t12'!D125)/$E125)</f>
        <v xml:space="preserve"> </v>
      </c>
      <c r="J125" s="530" t="str">
        <f>IF($E125=0," ",'t12'!E125/$E125)</f>
        <v xml:space="preserve"> </v>
      </c>
      <c r="K125" s="530" t="str">
        <f>IF($E125=0," ",'t12'!F125/$E125)</f>
        <v xml:space="preserve"> </v>
      </c>
      <c r="L125" s="530" t="str">
        <f>IF($E125=0," ",'t12'!H125/$E125)</f>
        <v xml:space="preserve"> </v>
      </c>
      <c r="M125" s="531">
        <f t="shared" si="2"/>
        <v>0</v>
      </c>
      <c r="N125" s="565" t="str">
        <f>IF($E125=0," ",'t12'!I125/$E125)</f>
        <v xml:space="preserve"> </v>
      </c>
      <c r="O125" s="565" t="str">
        <f>IF($E125=0," ",'t12'!J125/$E125)</f>
        <v xml:space="preserve"> </v>
      </c>
      <c r="P125" s="530" t="str">
        <f>IF($E125=0," ",'t13'!AG125/$E125)</f>
        <v xml:space="preserve"> </v>
      </c>
      <c r="Q125" s="530" t="str">
        <f>IF($E125=0," ",SUM('t13'!C125:N125)/$E125)</f>
        <v xml:space="preserve"> </v>
      </c>
      <c r="R125" s="530" t="str">
        <f>IF($E125=0," ",(SUM('t13'!T125:AD125)+'t13'!AF125)/$E125)</f>
        <v xml:space="preserve"> </v>
      </c>
      <c r="S125" s="531">
        <f t="shared" si="3"/>
        <v>0</v>
      </c>
      <c r="T125" s="565" t="str">
        <f>IF($E125=0," ",'t13'!AE125/$E125)</f>
        <v xml:space="preserve"> </v>
      </c>
      <c r="V125"/>
      <c r="W125"/>
      <c r="X125"/>
      <c r="Y125"/>
    </row>
    <row r="126" spans="1:25" s="98" customFormat="1" x14ac:dyDescent="0.2">
      <c r="A126" s="562" t="str">
        <f>'t1'!A126</f>
        <v>RUOLO SANITARIO - ALTRI PROF. SAN. SENIOR A ESAURIMENTO E.Q.</v>
      </c>
      <c r="B126" s="304" t="str">
        <f>'t1'!B126</f>
        <v>SEQASE</v>
      </c>
      <c r="C126" s="563">
        <f>'t1'!K126+'t1'!L126</f>
        <v>0</v>
      </c>
      <c r="D126" s="563">
        <f>('t1'!K126+'t1'!L126)-SUM('t3'!C126:F126,'t3'!I126:J126)+SUM('t3'!K126:N126)</f>
        <v>0</v>
      </c>
      <c r="E126" s="564">
        <f>'t12'!C126/12</f>
        <v>0</v>
      </c>
      <c r="F126" s="564" t="str">
        <f>IF($D126&gt;0,(('t11'!C128+'t11'!D128)/$D126)," ")</f>
        <v xml:space="preserve"> </v>
      </c>
      <c r="G126" s="564" t="str">
        <f>IF($D126&gt;0,(SUM('t11'!E128:P128)/$D126)," ")</f>
        <v xml:space="preserve"> </v>
      </c>
      <c r="H126" s="564" t="str">
        <f>IF($D126&gt;0,(SUM('t11'!Q128:T128)/$D126)," ")</f>
        <v xml:space="preserve"> </v>
      </c>
      <c r="I126" s="530" t="str">
        <f>IF($E126=0," ",('t12'!D126)/$E126)</f>
        <v xml:space="preserve"> </v>
      </c>
      <c r="J126" s="530" t="str">
        <f>IF($E126=0," ",'t12'!E126/$E126)</f>
        <v xml:space="preserve"> </v>
      </c>
      <c r="K126" s="530" t="str">
        <f>IF($E126=0," ",'t12'!F126/$E126)</f>
        <v xml:space="preserve"> </v>
      </c>
      <c r="L126" s="530" t="str">
        <f>IF($E126=0," ",'t12'!H126/$E126)</f>
        <v xml:space="preserve"> </v>
      </c>
      <c r="M126" s="531">
        <f t="shared" si="2"/>
        <v>0</v>
      </c>
      <c r="N126" s="565" t="str">
        <f>IF($E126=0," ",'t12'!I126/$E126)</f>
        <v xml:space="preserve"> </v>
      </c>
      <c r="O126" s="565" t="str">
        <f>IF($E126=0," ",'t12'!J126/$E126)</f>
        <v xml:space="preserve"> </v>
      </c>
      <c r="P126" s="530" t="str">
        <f>IF($E126=0," ",'t13'!AG126/$E126)</f>
        <v xml:space="preserve"> </v>
      </c>
      <c r="Q126" s="530" t="str">
        <f>IF($E126=0," ",SUM('t13'!C126:N126)/$E126)</f>
        <v xml:space="preserve"> </v>
      </c>
      <c r="R126" s="530" t="str">
        <f>IF($E126=0," ",(SUM('t13'!T126:AD126)+'t13'!AF126)/$E126)</f>
        <v xml:space="preserve"> </v>
      </c>
      <c r="S126" s="531">
        <f t="shared" si="3"/>
        <v>0</v>
      </c>
      <c r="T126" s="565" t="str">
        <f>IF($E126=0," ",'t13'!AE126/$E126)</f>
        <v xml:space="preserve"> </v>
      </c>
      <c r="V126"/>
      <c r="W126"/>
      <c r="X126"/>
      <c r="Y126"/>
    </row>
    <row r="127" spans="1:25" s="98" customFormat="1" x14ac:dyDescent="0.2">
      <c r="A127" s="562" t="str">
        <f>'t1'!A127</f>
        <v>RUOLO SOCIOSANITARIO - ASSISTENTE SOCIALE E.Q.</v>
      </c>
      <c r="B127" s="304" t="str">
        <f>'t1'!B127</f>
        <v>KEQASC</v>
      </c>
      <c r="C127" s="563">
        <f>'t1'!K127+'t1'!L127</f>
        <v>0</v>
      </c>
      <c r="D127" s="563">
        <f>('t1'!K127+'t1'!L127)-SUM('t3'!C127:F127,'t3'!I127:J127)+SUM('t3'!K127:N127)</f>
        <v>0</v>
      </c>
      <c r="E127" s="564">
        <f>'t12'!C127/12</f>
        <v>0</v>
      </c>
      <c r="F127" s="564" t="str">
        <f>IF($D127&gt;0,(('t11'!C129+'t11'!D129)/$D127)," ")</f>
        <v xml:space="preserve"> </v>
      </c>
      <c r="G127" s="564" t="str">
        <f>IF($D127&gt;0,(SUM('t11'!E129:P129)/$D127)," ")</f>
        <v xml:space="preserve"> </v>
      </c>
      <c r="H127" s="564" t="str">
        <f>IF($D127&gt;0,(SUM('t11'!Q129:T129)/$D127)," ")</f>
        <v xml:space="preserve"> </v>
      </c>
      <c r="I127" s="530" t="str">
        <f>IF($E127=0," ",('t12'!D127)/$E127)</f>
        <v xml:space="preserve"> </v>
      </c>
      <c r="J127" s="530" t="str">
        <f>IF($E127=0," ",'t12'!E127/$E127)</f>
        <v xml:space="preserve"> </v>
      </c>
      <c r="K127" s="530" t="str">
        <f>IF($E127=0," ",'t12'!F127/$E127)</f>
        <v xml:space="preserve"> </v>
      </c>
      <c r="L127" s="530" t="str">
        <f>IF($E127=0," ",'t12'!H127/$E127)</f>
        <v xml:space="preserve"> </v>
      </c>
      <c r="M127" s="531">
        <f t="shared" si="2"/>
        <v>0</v>
      </c>
      <c r="N127" s="565" t="str">
        <f>IF($E127=0," ",'t12'!I127/$E127)</f>
        <v xml:space="preserve"> </v>
      </c>
      <c r="O127" s="565" t="str">
        <f>IF($E127=0," ",'t12'!J127/$E127)</f>
        <v xml:space="preserve"> </v>
      </c>
      <c r="P127" s="530" t="str">
        <f>IF($E127=0," ",'t13'!AG127/$E127)</f>
        <v xml:space="preserve"> </v>
      </c>
      <c r="Q127" s="530" t="str">
        <f>IF($E127=0," ",SUM('t13'!C127:N127)/$E127)</f>
        <v xml:space="preserve"> </v>
      </c>
      <c r="R127" s="530" t="str">
        <f>IF($E127=0," ",(SUM('t13'!T127:AD127)+'t13'!AF127)/$E127)</f>
        <v xml:space="preserve"> </v>
      </c>
      <c r="S127" s="531">
        <f t="shared" si="3"/>
        <v>0</v>
      </c>
      <c r="T127" s="565" t="str">
        <f>IF($E127=0," ",'t13'!AE127/$E127)</f>
        <v xml:space="preserve"> </v>
      </c>
      <c r="V127"/>
      <c r="W127"/>
      <c r="X127"/>
      <c r="Y127"/>
    </row>
    <row r="128" spans="1:25" s="98" customFormat="1" x14ac:dyDescent="0.2">
      <c r="A128" s="562" t="str">
        <f>'t1'!A128</f>
        <v>RUOLO SOCIOSANITARIO - ASSIST. SOC. SENIOR ESAURIMENTO E.Q.</v>
      </c>
      <c r="B128" s="304" t="str">
        <f>'t1'!B128</f>
        <v>KEQSCE</v>
      </c>
      <c r="C128" s="563">
        <f>'t1'!K128+'t1'!L128</f>
        <v>0</v>
      </c>
      <c r="D128" s="563">
        <f>('t1'!K128+'t1'!L128)-SUM('t3'!C128:F128,'t3'!I128:J128)+SUM('t3'!K128:N128)</f>
        <v>0</v>
      </c>
      <c r="E128" s="564">
        <f>'t12'!C128/12</f>
        <v>0</v>
      </c>
      <c r="F128" s="564" t="str">
        <f>IF($D128&gt;0,(('t11'!C130+'t11'!D130)/$D128)," ")</f>
        <v xml:space="preserve"> </v>
      </c>
      <c r="G128" s="564" t="str">
        <f>IF($D128&gt;0,(SUM('t11'!E130:P130)/$D128)," ")</f>
        <v xml:space="preserve"> </v>
      </c>
      <c r="H128" s="564" t="str">
        <f>IF($D128&gt;0,(SUM('t11'!Q130:T130)/$D128)," ")</f>
        <v xml:space="preserve"> </v>
      </c>
      <c r="I128" s="530" t="str">
        <f>IF($E128=0," ",('t12'!D128)/$E128)</f>
        <v xml:space="preserve"> </v>
      </c>
      <c r="J128" s="530" t="str">
        <f>IF($E128=0," ",'t12'!E128/$E128)</f>
        <v xml:space="preserve"> </v>
      </c>
      <c r="K128" s="530" t="str">
        <f>IF($E128=0," ",'t12'!F128/$E128)</f>
        <v xml:space="preserve"> </v>
      </c>
      <c r="L128" s="530" t="str">
        <f>IF($E128=0," ",'t12'!H128/$E128)</f>
        <v xml:space="preserve"> </v>
      </c>
      <c r="M128" s="531">
        <f t="shared" si="2"/>
        <v>0</v>
      </c>
      <c r="N128" s="565" t="str">
        <f>IF($E128=0," ",'t12'!I128/$E128)</f>
        <v xml:space="preserve"> </v>
      </c>
      <c r="O128" s="565" t="str">
        <f>IF($E128=0," ",'t12'!J128/$E128)</f>
        <v xml:space="preserve"> </v>
      </c>
      <c r="P128" s="530" t="str">
        <f>IF($E128=0," ",'t13'!AG128/$E128)</f>
        <v xml:space="preserve"> </v>
      </c>
      <c r="Q128" s="530" t="str">
        <f>IF($E128=0," ",SUM('t13'!C128:N128)/$E128)</f>
        <v xml:space="preserve"> </v>
      </c>
      <c r="R128" s="530" t="str">
        <f>IF($E128=0," ",(SUM('t13'!T128:AD128)+'t13'!AF128)/$E128)</f>
        <v xml:space="preserve"> </v>
      </c>
      <c r="S128" s="531">
        <f t="shared" si="3"/>
        <v>0</v>
      </c>
      <c r="T128" s="565" t="str">
        <f>IF($E128=0," ",'t13'!AE128/$E128)</f>
        <v xml:space="preserve"> </v>
      </c>
      <c r="V128"/>
      <c r="W128"/>
      <c r="X128"/>
      <c r="Y128"/>
    </row>
    <row r="129" spans="1:25" s="98" customFormat="1" x14ac:dyDescent="0.2">
      <c r="A129" s="562" t="str">
        <f>'t1'!A129</f>
        <v>RUOLO PROFESSIONALE - SPECIALISTA DELLA COMUNIC. ISTIT. E.Q.</v>
      </c>
      <c r="B129" s="304" t="str">
        <f>'t1'!B129</f>
        <v>PEQ871</v>
      </c>
      <c r="C129" s="563">
        <f>'t1'!K129+'t1'!L129</f>
        <v>0</v>
      </c>
      <c r="D129" s="563">
        <f>('t1'!K129+'t1'!L129)-SUM('t3'!C129:F129,'t3'!I129:J129)+SUM('t3'!K129:N129)</f>
        <v>0</v>
      </c>
      <c r="E129" s="564">
        <f>'t12'!C129/12</f>
        <v>0</v>
      </c>
      <c r="F129" s="564" t="str">
        <f>IF($D129&gt;0,(('t11'!C131+'t11'!D131)/$D129)," ")</f>
        <v xml:space="preserve"> </v>
      </c>
      <c r="G129" s="564" t="str">
        <f>IF($D129&gt;0,(SUM('t11'!E131:P131)/$D129)," ")</f>
        <v xml:space="preserve"> </v>
      </c>
      <c r="H129" s="564" t="str">
        <f>IF($D129&gt;0,(SUM('t11'!Q131:T131)/$D129)," ")</f>
        <v xml:space="preserve"> </v>
      </c>
      <c r="I129" s="530" t="str">
        <f>IF($E129=0," ",('t12'!D129)/$E129)</f>
        <v xml:space="preserve"> </v>
      </c>
      <c r="J129" s="530" t="str">
        <f>IF($E129=0," ",'t12'!E129/$E129)</f>
        <v xml:space="preserve"> </v>
      </c>
      <c r="K129" s="530" t="str">
        <f>IF($E129=0," ",'t12'!F129/$E129)</f>
        <v xml:space="preserve"> </v>
      </c>
      <c r="L129" s="530" t="str">
        <f>IF($E129=0," ",'t12'!H129/$E129)</f>
        <v xml:space="preserve"> </v>
      </c>
      <c r="M129" s="531">
        <f t="shared" si="2"/>
        <v>0</v>
      </c>
      <c r="N129" s="565" t="str">
        <f>IF($E129=0," ",'t12'!I129/$E129)</f>
        <v xml:space="preserve"> </v>
      </c>
      <c r="O129" s="565" t="str">
        <f>IF($E129=0," ",'t12'!J129/$E129)</f>
        <v xml:space="preserve"> </v>
      </c>
      <c r="P129" s="530" t="str">
        <f>IF($E129=0," ",'t13'!AG129/$E129)</f>
        <v xml:space="preserve"> </v>
      </c>
      <c r="Q129" s="530" t="str">
        <f>IF($E129=0," ",SUM('t13'!C129:N129)/$E129)</f>
        <v xml:space="preserve"> </v>
      </c>
      <c r="R129" s="530" t="str">
        <f>IF($E129=0," ",(SUM('t13'!T129:AD129)+'t13'!AF129)/$E129)</f>
        <v xml:space="preserve"> </v>
      </c>
      <c r="S129" s="531">
        <f t="shared" si="3"/>
        <v>0</v>
      </c>
      <c r="T129" s="565" t="str">
        <f>IF($E129=0," ",'t13'!AE129/$E129)</f>
        <v xml:space="preserve"> </v>
      </c>
      <c r="V129"/>
      <c r="W129"/>
      <c r="X129"/>
      <c r="Y129"/>
    </row>
    <row r="130" spans="1:25" s="98" customFormat="1" x14ac:dyDescent="0.2">
      <c r="A130" s="562" t="str">
        <f>'t1'!A130</f>
        <v>RUOLO PROFESSIONALE - SPECIALISTA RAPPORTI CON I MEDIA E.Q.</v>
      </c>
      <c r="B130" s="304" t="str">
        <f>'t1'!B130</f>
        <v>PEQ872</v>
      </c>
      <c r="C130" s="563">
        <f>'t1'!K130+'t1'!L130</f>
        <v>0</v>
      </c>
      <c r="D130" s="563">
        <f>('t1'!K130+'t1'!L130)-SUM('t3'!C130:F130,'t3'!I130:J130)+SUM('t3'!K130:N130)</f>
        <v>0</v>
      </c>
      <c r="E130" s="564">
        <f>'t12'!C130/12</f>
        <v>0</v>
      </c>
      <c r="F130" s="564" t="str">
        <f>IF($D130&gt;0,(('t11'!C132+'t11'!D132)/$D130)," ")</f>
        <v xml:space="preserve"> </v>
      </c>
      <c r="G130" s="564" t="str">
        <f>IF($D130&gt;0,(SUM('t11'!E132:P132)/$D130)," ")</f>
        <v xml:space="preserve"> </v>
      </c>
      <c r="H130" s="564" t="str">
        <f>IF($D130&gt;0,(SUM('t11'!Q132:T132)/$D130)," ")</f>
        <v xml:space="preserve"> </v>
      </c>
      <c r="I130" s="530" t="str">
        <f>IF($E130=0," ",('t12'!D130)/$E130)</f>
        <v xml:space="preserve"> </v>
      </c>
      <c r="J130" s="530" t="str">
        <f>IF($E130=0," ",'t12'!E130/$E130)</f>
        <v xml:space="preserve"> </v>
      </c>
      <c r="K130" s="530" t="str">
        <f>IF($E130=0," ",'t12'!F130/$E130)</f>
        <v xml:space="preserve"> </v>
      </c>
      <c r="L130" s="530" t="str">
        <f>IF($E130=0," ",'t12'!H130/$E130)</f>
        <v xml:space="preserve"> </v>
      </c>
      <c r="M130" s="531">
        <f t="shared" si="2"/>
        <v>0</v>
      </c>
      <c r="N130" s="565" t="str">
        <f>IF($E130=0," ",'t12'!I130/$E130)</f>
        <v xml:space="preserve"> </v>
      </c>
      <c r="O130" s="565" t="str">
        <f>IF($E130=0," ",'t12'!J130/$E130)</f>
        <v xml:space="preserve"> </v>
      </c>
      <c r="P130" s="530" t="str">
        <f>IF($E130=0," ",'t13'!AG130/$E130)</f>
        <v xml:space="preserve"> </v>
      </c>
      <c r="Q130" s="530" t="str">
        <f>IF($E130=0," ",SUM('t13'!C130:N130)/$E130)</f>
        <v xml:space="preserve"> </v>
      </c>
      <c r="R130" s="530" t="str">
        <f>IF($E130=0," ",(SUM('t13'!T130:AD130)+'t13'!AF130)/$E130)</f>
        <v xml:space="preserve"> </v>
      </c>
      <c r="S130" s="531">
        <f t="shared" si="3"/>
        <v>0</v>
      </c>
      <c r="T130" s="565" t="str">
        <f>IF($E130=0," ",'t13'!AE130/$E130)</f>
        <v xml:space="preserve"> </v>
      </c>
      <c r="V130"/>
      <c r="W130"/>
      <c r="X130"/>
      <c r="Y130"/>
    </row>
    <row r="131" spans="1:25" s="98" customFormat="1" x14ac:dyDescent="0.2">
      <c r="A131" s="562" t="str">
        <f>'t1'!A131</f>
        <v>RUOLO PROFESSIONALE - ASSISTENTE RELIGIOSO E.Q.</v>
      </c>
      <c r="B131" s="304" t="str">
        <f>'t1'!B131</f>
        <v>PEQ006</v>
      </c>
      <c r="C131" s="563">
        <f>'t1'!K131+'t1'!L131</f>
        <v>0</v>
      </c>
      <c r="D131" s="563">
        <f>('t1'!K131+'t1'!L131)-SUM('t3'!C131:F131,'t3'!I131:J131)+SUM('t3'!K131:N131)</f>
        <v>0</v>
      </c>
      <c r="E131" s="564">
        <f>'t12'!C131/12</f>
        <v>0</v>
      </c>
      <c r="F131" s="564" t="str">
        <f>IF($D131&gt;0,(('t11'!C133+'t11'!D133)/$D131)," ")</f>
        <v xml:space="preserve"> </v>
      </c>
      <c r="G131" s="564" t="str">
        <f>IF($D131&gt;0,(SUM('t11'!E133:P133)/$D131)," ")</f>
        <v xml:space="preserve"> </v>
      </c>
      <c r="H131" s="564" t="str">
        <f>IF($D131&gt;0,(SUM('t11'!Q133:T133)/$D131)," ")</f>
        <v xml:space="preserve"> </v>
      </c>
      <c r="I131" s="530" t="str">
        <f>IF($E131=0," ",('t12'!D131)/$E131)</f>
        <v xml:space="preserve"> </v>
      </c>
      <c r="J131" s="530" t="str">
        <f>IF($E131=0," ",'t12'!E131/$E131)</f>
        <v xml:space="preserve"> </v>
      </c>
      <c r="K131" s="530" t="str">
        <f>IF($E131=0," ",'t12'!F131/$E131)</f>
        <v xml:space="preserve"> </v>
      </c>
      <c r="L131" s="530" t="str">
        <f>IF($E131=0," ",'t12'!H131/$E131)</f>
        <v xml:space="preserve"> </v>
      </c>
      <c r="M131" s="531">
        <f>SUM(I131:L131)</f>
        <v>0</v>
      </c>
      <c r="N131" s="565" t="str">
        <f>IF($E131=0," ",'t12'!I131/$E131)</f>
        <v xml:space="preserve"> </v>
      </c>
      <c r="O131" s="565" t="str">
        <f>IF($E131=0," ",'t12'!J131/$E131)</f>
        <v xml:space="preserve"> </v>
      </c>
      <c r="P131" s="530" t="str">
        <f>IF($E131=0," ",'t13'!AG131/$E131)</f>
        <v xml:space="preserve"> </v>
      </c>
      <c r="Q131" s="530" t="str">
        <f>IF($E131=0," ",SUM('t13'!C131:N131)/$E131)</f>
        <v xml:space="preserve"> </v>
      </c>
      <c r="R131" s="530" t="str">
        <f>IF($E131=0," ",(SUM('t13'!T131:AD131)+'t13'!AF131)/$E131)</f>
        <v xml:space="preserve"> </v>
      </c>
      <c r="S131" s="531">
        <f>SUM(P131:R131)</f>
        <v>0</v>
      </c>
      <c r="T131" s="565" t="str">
        <f>IF($E131=0," ",'t13'!AE131/$E131)</f>
        <v xml:space="preserve"> </v>
      </c>
      <c r="V131"/>
      <c r="W131"/>
      <c r="X131"/>
      <c r="Y131"/>
    </row>
    <row r="132" spans="1:25" s="98" customFormat="1" x14ac:dyDescent="0.2">
      <c r="A132" s="562" t="str">
        <f>'t1'!A132</f>
        <v>RUOLO TECNICO - COLLABORATORE TECNICO PROFESSIONALE E.Q.</v>
      </c>
      <c r="B132" s="304" t="str">
        <f>'t1'!B132</f>
        <v>TEQ027</v>
      </c>
      <c r="C132" s="563">
        <f>'t1'!K132+'t1'!L132</f>
        <v>0</v>
      </c>
      <c r="D132" s="563">
        <f>('t1'!K132+'t1'!L132)-SUM('t3'!C132:F132,'t3'!I132:J132)+SUM('t3'!K132:N132)</f>
        <v>0</v>
      </c>
      <c r="E132" s="564">
        <f>'t12'!C132/12</f>
        <v>0</v>
      </c>
      <c r="F132" s="564" t="str">
        <f>IF($D132&gt;0,(('t11'!C134+'t11'!D134)/$D132)," ")</f>
        <v xml:space="preserve"> </v>
      </c>
      <c r="G132" s="564" t="str">
        <f>IF($D132&gt;0,(SUM('t11'!E134:P134)/$D132)," ")</f>
        <v xml:space="preserve"> </v>
      </c>
      <c r="H132" s="564" t="str">
        <f>IF($D132&gt;0,(SUM('t11'!Q134:T134)/$D132)," ")</f>
        <v xml:space="preserve"> </v>
      </c>
      <c r="I132" s="530" t="str">
        <f>IF($E132=0," ",('t12'!D132)/$E132)</f>
        <v xml:space="preserve"> </v>
      </c>
      <c r="J132" s="530" t="str">
        <f>IF($E132=0," ",'t12'!E132/$E132)</f>
        <v xml:space="preserve"> </v>
      </c>
      <c r="K132" s="530" t="str">
        <f>IF($E132=0," ",'t12'!F132/$E132)</f>
        <v xml:space="preserve"> </v>
      </c>
      <c r="L132" s="530" t="str">
        <f>IF($E132=0," ",'t12'!H132/$E132)</f>
        <v xml:space="preserve"> </v>
      </c>
      <c r="M132" s="531">
        <f>SUM(I132:L132)</f>
        <v>0</v>
      </c>
      <c r="N132" s="565" t="str">
        <f>IF($E132=0," ",'t12'!I132/$E132)</f>
        <v xml:space="preserve"> </v>
      </c>
      <c r="O132" s="565" t="str">
        <f>IF($E132=0," ",'t12'!J132/$E132)</f>
        <v xml:space="preserve"> </v>
      </c>
      <c r="P132" s="530" t="str">
        <f>IF($E132=0," ",'t13'!AG132/$E132)</f>
        <v xml:space="preserve"> </v>
      </c>
      <c r="Q132" s="530" t="str">
        <f>IF($E132=0," ",SUM('t13'!C132:N132)/$E132)</f>
        <v xml:space="preserve"> </v>
      </c>
      <c r="R132" s="530" t="str">
        <f>IF($E132=0," ",(SUM('t13'!T132:AD132)+'t13'!AF132)/$E132)</f>
        <v xml:space="preserve"> </v>
      </c>
      <c r="S132" s="531">
        <f>SUM(P132:R132)</f>
        <v>0</v>
      </c>
      <c r="T132" s="565" t="str">
        <f>IF($E132=0," ",'t13'!AE132/$E132)</f>
        <v xml:space="preserve"> </v>
      </c>
      <c r="V132"/>
      <c r="W132"/>
      <c r="X132"/>
      <c r="Y132"/>
    </row>
    <row r="133" spans="1:25" s="98" customFormat="1" x14ac:dyDescent="0.2">
      <c r="A133" s="562" t="str">
        <f>'t1'!A133</f>
        <v>RUOLO TECNICO - COLLAB. TEC. PROF. SENIOR A ESAURIMENTO E.Q.</v>
      </c>
      <c r="B133" s="304" t="str">
        <f>'t1'!B133</f>
        <v>TEQCTS</v>
      </c>
      <c r="C133" s="563">
        <f>'t1'!K133+'t1'!L133</f>
        <v>0</v>
      </c>
      <c r="D133" s="563">
        <f>('t1'!K133+'t1'!L133)-SUM('t3'!C133:F133,'t3'!I133:J133)+SUM('t3'!K133:N133)</f>
        <v>0</v>
      </c>
      <c r="E133" s="564">
        <f>'t12'!C133/12</f>
        <v>0</v>
      </c>
      <c r="F133" s="564" t="str">
        <f>IF($D133&gt;0,(('t11'!C135+'t11'!D135)/$D133)," ")</f>
        <v xml:space="preserve"> </v>
      </c>
      <c r="G133" s="564" t="str">
        <f>IF($D133&gt;0,(SUM('t11'!E135:P135)/$D133)," ")</f>
        <v xml:space="preserve"> </v>
      </c>
      <c r="H133" s="564" t="str">
        <f>IF($D133&gt;0,(SUM('t11'!Q135:T135)/$D133)," ")</f>
        <v xml:space="preserve"> </v>
      </c>
      <c r="I133" s="530" t="str">
        <f>IF($E133=0," ",('t12'!D133)/$E133)</f>
        <v xml:space="preserve"> </v>
      </c>
      <c r="J133" s="530" t="str">
        <f>IF($E133=0," ",'t12'!E133/$E133)</f>
        <v xml:space="preserve"> </v>
      </c>
      <c r="K133" s="530" t="str">
        <f>IF($E133=0," ",'t12'!F133/$E133)</f>
        <v xml:space="preserve"> </v>
      </c>
      <c r="L133" s="530" t="str">
        <f>IF($E133=0," ",'t12'!H133/$E133)</f>
        <v xml:space="preserve"> </v>
      </c>
      <c r="M133" s="531">
        <f>SUM(I133:L133)</f>
        <v>0</v>
      </c>
      <c r="N133" s="565" t="str">
        <f>IF($E133=0," ",'t12'!I133/$E133)</f>
        <v xml:space="preserve"> </v>
      </c>
      <c r="O133" s="565" t="str">
        <f>IF($E133=0," ",'t12'!J133/$E133)</f>
        <v xml:space="preserve"> </v>
      </c>
      <c r="P133" s="530" t="str">
        <f>IF($E133=0," ",'t13'!AG133/$E133)</f>
        <v xml:space="preserve"> </v>
      </c>
      <c r="Q133" s="530" t="str">
        <f>IF($E133=0," ",SUM('t13'!C133:N133)/$E133)</f>
        <v xml:space="preserve"> </v>
      </c>
      <c r="R133" s="530" t="str">
        <f>IF($E133=0," ",(SUM('t13'!T133:AD133)+'t13'!AF133)/$E133)</f>
        <v xml:space="preserve"> </v>
      </c>
      <c r="S133" s="531">
        <f>SUM(P133:R133)</f>
        <v>0</v>
      </c>
      <c r="T133" s="565" t="str">
        <f>IF($E133=0," ",'t13'!AE133/$E133)</f>
        <v xml:space="preserve"> </v>
      </c>
      <c r="V133"/>
      <c r="W133"/>
      <c r="X133"/>
      <c r="Y133"/>
    </row>
    <row r="134" spans="1:25" s="98" customFormat="1" x14ac:dyDescent="0.2">
      <c r="A134" s="562" t="str">
        <f>'t1'!A134</f>
        <v>RUOLO AMMINISTRATIVO - COLLAB. AMMINISTRATIVO PROFESS. E.Q.</v>
      </c>
      <c r="B134" s="304" t="str">
        <f>'t1'!B134</f>
        <v>AEQ029</v>
      </c>
      <c r="C134" s="563">
        <f>'t1'!K134+'t1'!L134</f>
        <v>0</v>
      </c>
      <c r="D134" s="563">
        <f>('t1'!K134+'t1'!L134)-SUM('t3'!C134:F134,'t3'!I134:J134)+SUM('t3'!K134:N134)</f>
        <v>0</v>
      </c>
      <c r="E134" s="564">
        <f>'t12'!C134/12</f>
        <v>0</v>
      </c>
      <c r="F134" s="564" t="str">
        <f>IF($D134&gt;0,(('t11'!C136+'t11'!D136)/$D134)," ")</f>
        <v xml:space="preserve"> </v>
      </c>
      <c r="G134" s="564" t="str">
        <f>IF($D134&gt;0,(SUM('t11'!E136:P136)/$D134)," ")</f>
        <v xml:space="preserve"> </v>
      </c>
      <c r="H134" s="564" t="str">
        <f>IF($D134&gt;0,(SUM('t11'!Q136:T136)/$D134)," ")</f>
        <v xml:space="preserve"> </v>
      </c>
      <c r="I134" s="530" t="str">
        <f>IF($E134=0," ",('t12'!D134)/$E134)</f>
        <v xml:space="preserve"> </v>
      </c>
      <c r="J134" s="530" t="str">
        <f>IF($E134=0," ",'t12'!E134/$E134)</f>
        <v xml:space="preserve"> </v>
      </c>
      <c r="K134" s="530" t="str">
        <f>IF($E134=0," ",'t12'!F134/$E134)</f>
        <v xml:space="preserve"> </v>
      </c>
      <c r="L134" s="530" t="str">
        <f>IF($E134=0," ",'t12'!H134/$E134)</f>
        <v xml:space="preserve"> </v>
      </c>
      <c r="M134" s="531">
        <f>SUM(I134:L134)</f>
        <v>0</v>
      </c>
      <c r="N134" s="565" t="str">
        <f>IF($E134=0," ",'t12'!I134/$E134)</f>
        <v xml:space="preserve"> </v>
      </c>
      <c r="O134" s="565" t="str">
        <f>IF($E134=0," ",'t12'!J134/$E134)</f>
        <v xml:space="preserve"> </v>
      </c>
      <c r="P134" s="530" t="str">
        <f>IF($E134=0," ",'t13'!AG134/$E134)</f>
        <v xml:space="preserve"> </v>
      </c>
      <c r="Q134" s="530" t="str">
        <f>IF($E134=0," ",SUM('t13'!C134:N134)/$E134)</f>
        <v xml:space="preserve"> </v>
      </c>
      <c r="R134" s="530" t="str">
        <f>IF($E134=0," ",(SUM('t13'!T134:AD134)+'t13'!AF134)/$E134)</f>
        <v xml:space="preserve"> </v>
      </c>
      <c r="S134" s="531">
        <f>SUM(P134:R134)</f>
        <v>0</v>
      </c>
      <c r="T134" s="565" t="str">
        <f>IF($E134=0," ",'t13'!AE134/$E134)</f>
        <v xml:space="preserve"> </v>
      </c>
      <c r="V134"/>
      <c r="W134"/>
      <c r="X134"/>
      <c r="Y134"/>
    </row>
    <row r="135" spans="1:25" s="98" customFormat="1" x14ac:dyDescent="0.2">
      <c r="A135" s="562" t="str">
        <f>'t1'!A135</f>
        <v>RUOLO AMM.VO - COLLAB. AMM.VO PROF. SENIOR ESAURIMENTO E.Q.</v>
      </c>
      <c r="B135" s="304" t="str">
        <f>'t1'!B135</f>
        <v>AEQCAS</v>
      </c>
      <c r="C135" s="563">
        <f>'t1'!K135+'t1'!L135</f>
        <v>0</v>
      </c>
      <c r="D135" s="563">
        <f>('t1'!K135+'t1'!L135)-SUM('t3'!C135:F135,'t3'!I135:J135)+SUM('t3'!K135:N135)</f>
        <v>0</v>
      </c>
      <c r="E135" s="564">
        <f>'t12'!C135/12</f>
        <v>0</v>
      </c>
      <c r="F135" s="564" t="str">
        <f>IF($D135&gt;0,(('t11'!C137+'t11'!D137)/$D135)," ")</f>
        <v xml:space="preserve"> </v>
      </c>
      <c r="G135" s="564" t="str">
        <f>IF($D135&gt;0,(SUM('t11'!E137:P137)/$D135)," ")</f>
        <v xml:space="preserve"> </v>
      </c>
      <c r="H135" s="564" t="str">
        <f>IF($D135&gt;0,(SUM('t11'!Q137:T137)/$D135)," ")</f>
        <v xml:space="preserve"> </v>
      </c>
      <c r="I135" s="530" t="str">
        <f>IF($E135=0," ",('t12'!D135)/$E135)</f>
        <v xml:space="preserve"> </v>
      </c>
      <c r="J135" s="530" t="str">
        <f>IF($E135=0," ",'t12'!E135/$E135)</f>
        <v xml:space="preserve"> </v>
      </c>
      <c r="K135" s="530" t="str">
        <f>IF($E135=0," ",'t12'!F135/$E135)</f>
        <v xml:space="preserve"> </v>
      </c>
      <c r="L135" s="530" t="str">
        <f>IF($E135=0," ",'t12'!H135/$E135)</f>
        <v xml:space="preserve"> </v>
      </c>
      <c r="M135" s="531">
        <f>SUM(I135:L135)</f>
        <v>0</v>
      </c>
      <c r="N135" s="565" t="str">
        <f>IF($E135=0," ",'t12'!I135/$E135)</f>
        <v xml:space="preserve"> </v>
      </c>
      <c r="O135" s="565" t="str">
        <f>IF($E135=0," ",'t12'!J135/$E135)</f>
        <v xml:space="preserve"> </v>
      </c>
      <c r="P135" s="530" t="str">
        <f>IF($E135=0," ",'t13'!AG135/$E135)</f>
        <v xml:space="preserve"> </v>
      </c>
      <c r="Q135" s="530" t="str">
        <f>IF($E135=0," ",SUM('t13'!C135:N135)/$E135)</f>
        <v xml:space="preserve"> </v>
      </c>
      <c r="R135" s="530" t="str">
        <f>IF($E135=0," ",(SUM('t13'!T135:AD135)+'t13'!AF135)/$E135)</f>
        <v xml:space="preserve"> </v>
      </c>
      <c r="S135" s="531">
        <f>SUM(P135:R135)</f>
        <v>0</v>
      </c>
      <c r="T135" s="565" t="str">
        <f>IF($E135=0," ",'t13'!AE135/$E135)</f>
        <v xml:space="preserve"> </v>
      </c>
      <c r="V135"/>
      <c r="W135"/>
      <c r="X135"/>
      <c r="Y135"/>
    </row>
    <row r="136" spans="1:25" s="98" customFormat="1" x14ac:dyDescent="0.2">
      <c r="A136" s="562" t="str">
        <f>'t1'!A136</f>
        <v>RUOLO SANITARIO - PROF. SANITARIE INFERMIERISTICHE</v>
      </c>
      <c r="B136" s="304" t="str">
        <f>'t1'!B136</f>
        <v>SPFINF</v>
      </c>
      <c r="C136" s="563">
        <f>'t1'!K136+'t1'!L136</f>
        <v>0</v>
      </c>
      <c r="D136" s="563">
        <f>('t1'!K136+'t1'!L136)-SUM('t3'!C136:F136,'t3'!I136:J136)+SUM('t3'!K136:N136)</f>
        <v>0</v>
      </c>
      <c r="E136" s="564">
        <f>'t12'!C136/12</f>
        <v>0</v>
      </c>
      <c r="F136" s="564" t="str">
        <f>IF($D136&gt;0,(('t11'!C138+'t11'!D138)/$D136)," ")</f>
        <v xml:space="preserve"> </v>
      </c>
      <c r="G136" s="564" t="str">
        <f>IF($D136&gt;0,(SUM('t11'!E138:P138)/$D136)," ")</f>
        <v xml:space="preserve"> </v>
      </c>
      <c r="H136" s="564" t="str">
        <f>IF($D136&gt;0,(SUM('t11'!Q138:T138)/$D136)," ")</f>
        <v xml:space="preserve"> </v>
      </c>
      <c r="I136" s="530" t="str">
        <f>IF($E136=0," ",('t12'!D136)/$E136)</f>
        <v xml:space="preserve"> </v>
      </c>
      <c r="J136" s="530" t="str">
        <f>IF($E136=0," ",'t12'!E136/$E136)</f>
        <v xml:space="preserve"> </v>
      </c>
      <c r="K136" s="530" t="str">
        <f>IF($E136=0," ",'t12'!F136/$E136)</f>
        <v xml:space="preserve"> </v>
      </c>
      <c r="L136" s="530" t="str">
        <f>IF($E136=0," ",'t12'!H136/$E136)</f>
        <v xml:space="preserve"> </v>
      </c>
      <c r="M136" s="531">
        <f t="shared" si="2"/>
        <v>0</v>
      </c>
      <c r="N136" s="565" t="str">
        <f>IF($E136=0," ",'t12'!I136/$E136)</f>
        <v xml:space="preserve"> </v>
      </c>
      <c r="O136" s="565" t="str">
        <f>IF($E136=0," ",'t12'!J136/$E136)</f>
        <v xml:space="preserve"> </v>
      </c>
      <c r="P136" s="530" t="str">
        <f>IF($E136=0," ",'t13'!AG136/$E136)</f>
        <v xml:space="preserve"> </v>
      </c>
      <c r="Q136" s="530" t="str">
        <f>IF($E136=0," ",SUM('t13'!C136:N136)/$E136)</f>
        <v xml:space="preserve"> </v>
      </c>
      <c r="R136" s="530" t="str">
        <f>IF($E136=0," ",(SUM('t13'!T136:AD136)+'t13'!AF136)/$E136)</f>
        <v xml:space="preserve"> </v>
      </c>
      <c r="S136" s="531">
        <f t="shared" si="3"/>
        <v>0</v>
      </c>
      <c r="T136" s="565" t="str">
        <f>IF($E136=0," ",'t13'!AE136/$E136)</f>
        <v xml:space="preserve"> </v>
      </c>
      <c r="V136"/>
      <c r="W136"/>
      <c r="X136"/>
      <c r="Y136"/>
    </row>
    <row r="137" spans="1:25" s="98" customFormat="1" x14ac:dyDescent="0.2">
      <c r="A137" s="562" t="str">
        <f>'t1'!A137</f>
        <v>RUOLO SANITARIO - PROF. SANITARIA OSTETRICA</v>
      </c>
      <c r="B137" s="304" t="str">
        <f>'t1'!B137</f>
        <v>SPFOST</v>
      </c>
      <c r="C137" s="563">
        <f>'t1'!K137+'t1'!L137</f>
        <v>0</v>
      </c>
      <c r="D137" s="563">
        <f>('t1'!K137+'t1'!L137)-SUM('t3'!C137:F137,'t3'!I137:J137)+SUM('t3'!K137:N137)</f>
        <v>0</v>
      </c>
      <c r="E137" s="564">
        <f>'t12'!C137/12</f>
        <v>0</v>
      </c>
      <c r="F137" s="564" t="str">
        <f>IF($D137&gt;0,(('t11'!C139+'t11'!D139)/$D137)," ")</f>
        <v xml:space="preserve"> </v>
      </c>
      <c r="G137" s="564" t="str">
        <f>IF($D137&gt;0,(SUM('t11'!E139:P139)/$D137)," ")</f>
        <v xml:space="preserve"> </v>
      </c>
      <c r="H137" s="564" t="str">
        <f>IF($D137&gt;0,(SUM('t11'!Q139:T139)/$D137)," ")</f>
        <v xml:space="preserve"> </v>
      </c>
      <c r="I137" s="530" t="str">
        <f>IF($E137=0," ",('t12'!D137)/$E137)</f>
        <v xml:space="preserve"> </v>
      </c>
      <c r="J137" s="530" t="str">
        <f>IF($E137=0," ",'t12'!E137/$E137)</f>
        <v xml:space="preserve"> </v>
      </c>
      <c r="K137" s="530" t="str">
        <f>IF($E137=0," ",'t12'!F137/$E137)</f>
        <v xml:space="preserve"> </v>
      </c>
      <c r="L137" s="530" t="str">
        <f>IF($E137=0," ",'t12'!H137/$E137)</f>
        <v xml:space="preserve"> </v>
      </c>
      <c r="M137" s="531">
        <f t="shared" si="2"/>
        <v>0</v>
      </c>
      <c r="N137" s="565" t="str">
        <f>IF($E137=0," ",'t12'!I137/$E137)</f>
        <v xml:space="preserve"> </v>
      </c>
      <c r="O137" s="565" t="str">
        <f>IF($E137=0," ",'t12'!J137/$E137)</f>
        <v xml:space="preserve"> </v>
      </c>
      <c r="P137" s="530" t="str">
        <f>IF($E137=0," ",'t13'!AG137/$E137)</f>
        <v xml:space="preserve"> </v>
      </c>
      <c r="Q137" s="530" t="str">
        <f>IF($E137=0," ",SUM('t13'!C137:N137)/$E137)</f>
        <v xml:space="preserve"> </v>
      </c>
      <c r="R137" s="530" t="str">
        <f>IF($E137=0," ",(SUM('t13'!T137:AD137)+'t13'!AF137)/$E137)</f>
        <v xml:space="preserve"> </v>
      </c>
      <c r="S137" s="531">
        <f t="shared" si="3"/>
        <v>0</v>
      </c>
      <c r="T137" s="565" t="str">
        <f>IF($E137=0," ",'t13'!AE137/$E137)</f>
        <v xml:space="preserve"> </v>
      </c>
      <c r="V137"/>
      <c r="W137"/>
      <c r="X137"/>
      <c r="Y137"/>
    </row>
    <row r="138" spans="1:25" s="98" customFormat="1" x14ac:dyDescent="0.2">
      <c r="A138" s="562" t="str">
        <f>'t1'!A138</f>
        <v>RUOLO SANITARIO - PROFESSIONI TECNICO SANITARIE</v>
      </c>
      <c r="B138" s="304" t="str">
        <f>'t1'!B138</f>
        <v>SPFTCN</v>
      </c>
      <c r="C138" s="563">
        <f>'t1'!K138+'t1'!L138</f>
        <v>0</v>
      </c>
      <c r="D138" s="563">
        <f>('t1'!K138+'t1'!L138)-SUM('t3'!C138:F138,'t3'!I138:J138)+SUM('t3'!K138:N138)</f>
        <v>0</v>
      </c>
      <c r="E138" s="564">
        <f>'t12'!C138/12</f>
        <v>0</v>
      </c>
      <c r="F138" s="564" t="str">
        <f>IF($D138&gt;0,(('t11'!C140+'t11'!D140)/$D138)," ")</f>
        <v xml:space="preserve"> </v>
      </c>
      <c r="G138" s="564" t="str">
        <f>IF($D138&gt;0,(SUM('t11'!E140:P140)/$D138)," ")</f>
        <v xml:space="preserve"> </v>
      </c>
      <c r="H138" s="564" t="str">
        <f>IF($D138&gt;0,(SUM('t11'!Q140:T140)/$D138)," ")</f>
        <v xml:space="preserve"> </v>
      </c>
      <c r="I138" s="530" t="str">
        <f>IF($E138=0," ",('t12'!D138)/$E138)</f>
        <v xml:space="preserve"> </v>
      </c>
      <c r="J138" s="530" t="str">
        <f>IF($E138=0," ",'t12'!E138/$E138)</f>
        <v xml:space="preserve"> </v>
      </c>
      <c r="K138" s="530" t="str">
        <f>IF($E138=0," ",'t12'!F138/$E138)</f>
        <v xml:space="preserve"> </v>
      </c>
      <c r="L138" s="530" t="str">
        <f>IF($E138=0," ",'t12'!H138/$E138)</f>
        <v xml:space="preserve"> </v>
      </c>
      <c r="M138" s="531">
        <f t="shared" si="2"/>
        <v>0</v>
      </c>
      <c r="N138" s="565" t="str">
        <f>IF($E138=0," ",'t12'!I138/$E138)</f>
        <v xml:space="preserve"> </v>
      </c>
      <c r="O138" s="565" t="str">
        <f>IF($E138=0," ",'t12'!J138/$E138)</f>
        <v xml:space="preserve"> </v>
      </c>
      <c r="P138" s="530" t="str">
        <f>IF($E138=0," ",'t13'!AG138/$E138)</f>
        <v xml:space="preserve"> </v>
      </c>
      <c r="Q138" s="530" t="str">
        <f>IF($E138=0," ",SUM('t13'!C138:N138)/$E138)</f>
        <v xml:space="preserve"> </v>
      </c>
      <c r="R138" s="530" t="str">
        <f>IF($E138=0," ",(SUM('t13'!T138:AD138)+'t13'!AF138)/$E138)</f>
        <v xml:space="preserve"> </v>
      </c>
      <c r="S138" s="531">
        <f t="shared" si="3"/>
        <v>0</v>
      </c>
      <c r="T138" s="565" t="str">
        <f>IF($E138=0," ",'t13'!AE138/$E138)</f>
        <v xml:space="preserve"> </v>
      </c>
      <c r="V138"/>
      <c r="W138"/>
      <c r="X138"/>
      <c r="Y138"/>
    </row>
    <row r="139" spans="1:25" s="98" customFormat="1" x14ac:dyDescent="0.2">
      <c r="A139" s="562" t="str">
        <f>'t1'!A139</f>
        <v>RUOLO SANITARIO - PROF. SANITARIE DELLA RIABILITAZIONE</v>
      </c>
      <c r="B139" s="304" t="str">
        <f>'t1'!B139</f>
        <v>SPFRAB</v>
      </c>
      <c r="C139" s="563">
        <f>'t1'!K139+'t1'!L139</f>
        <v>0</v>
      </c>
      <c r="D139" s="563">
        <f>('t1'!K139+'t1'!L139)-SUM('t3'!C139:F139,'t3'!I139:J139)+SUM('t3'!K139:N139)</f>
        <v>0</v>
      </c>
      <c r="E139" s="564">
        <f>'t12'!C139/12</f>
        <v>0</v>
      </c>
      <c r="F139" s="564" t="str">
        <f>IF($D139&gt;0,(('t11'!C141+'t11'!D141)/$D139)," ")</f>
        <v xml:space="preserve"> </v>
      </c>
      <c r="G139" s="564" t="str">
        <f>IF($D139&gt;0,(SUM('t11'!E141:P141)/$D139)," ")</f>
        <v xml:space="preserve"> </v>
      </c>
      <c r="H139" s="564" t="str">
        <f>IF($D139&gt;0,(SUM('t11'!Q141:T141)/$D139)," ")</f>
        <v xml:space="preserve"> </v>
      </c>
      <c r="I139" s="530" t="str">
        <f>IF($E139=0," ",('t12'!D139)/$E139)</f>
        <v xml:space="preserve"> </v>
      </c>
      <c r="J139" s="530" t="str">
        <f>IF($E139=0," ",'t12'!E139/$E139)</f>
        <v xml:space="preserve"> </v>
      </c>
      <c r="K139" s="530" t="str">
        <f>IF($E139=0," ",'t12'!F139/$E139)</f>
        <v xml:space="preserve"> </v>
      </c>
      <c r="L139" s="530" t="str">
        <f>IF($E139=0," ",'t12'!H139/$E139)</f>
        <v xml:space="preserve"> </v>
      </c>
      <c r="M139" s="531">
        <f t="shared" si="2"/>
        <v>0</v>
      </c>
      <c r="N139" s="565" t="str">
        <f>IF($E139=0," ",'t12'!I139/$E139)</f>
        <v xml:space="preserve"> </v>
      </c>
      <c r="O139" s="565" t="str">
        <f>IF($E139=0," ",'t12'!J139/$E139)</f>
        <v xml:space="preserve"> </v>
      </c>
      <c r="P139" s="530" t="str">
        <f>IF($E139=0," ",'t13'!AG139/$E139)</f>
        <v xml:space="preserve"> </v>
      </c>
      <c r="Q139" s="530" t="str">
        <f>IF($E139=0," ",SUM('t13'!C139:N139)/$E139)</f>
        <v xml:space="preserve"> </v>
      </c>
      <c r="R139" s="530" t="str">
        <f>IF($E139=0," ",(SUM('t13'!T139:AD139)+'t13'!AF139)/$E139)</f>
        <v xml:space="preserve"> </v>
      </c>
      <c r="S139" s="531">
        <f t="shared" si="3"/>
        <v>0</v>
      </c>
      <c r="T139" s="565" t="str">
        <f>IF($E139=0," ",'t13'!AE139/$E139)</f>
        <v xml:space="preserve"> </v>
      </c>
      <c r="V139"/>
      <c r="W139"/>
      <c r="X139"/>
      <c r="Y139"/>
    </row>
    <row r="140" spans="1:25" s="98" customFormat="1" x14ac:dyDescent="0.2">
      <c r="A140" s="562" t="str">
        <f>'t1'!A140</f>
        <v>RUOLO SANITARIO - PROF. SANITARIE DELLA PREVENZIONE</v>
      </c>
      <c r="B140" s="304" t="str">
        <f>'t1'!B140</f>
        <v>SPFPRV</v>
      </c>
      <c r="C140" s="563">
        <f>'t1'!K140+'t1'!L140</f>
        <v>0</v>
      </c>
      <c r="D140" s="563">
        <f>('t1'!K140+'t1'!L140)-SUM('t3'!C140:F140,'t3'!I140:J140)+SUM('t3'!K140:N140)</f>
        <v>0</v>
      </c>
      <c r="E140" s="564">
        <f>'t12'!C140/12</f>
        <v>0</v>
      </c>
      <c r="F140" s="564" t="str">
        <f>IF($D140&gt;0,(('t11'!C142+'t11'!D142)/$D140)," ")</f>
        <v xml:space="preserve"> </v>
      </c>
      <c r="G140" s="564" t="str">
        <f>IF($D140&gt;0,(SUM('t11'!E142:P142)/$D140)," ")</f>
        <v xml:space="preserve"> </v>
      </c>
      <c r="H140" s="564" t="str">
        <f>IF($D140&gt;0,(SUM('t11'!Q142:T142)/$D140)," ")</f>
        <v xml:space="preserve"> </v>
      </c>
      <c r="I140" s="530" t="str">
        <f>IF($E140=0," ",('t12'!D140)/$E140)</f>
        <v xml:space="preserve"> </v>
      </c>
      <c r="J140" s="530" t="str">
        <f>IF($E140=0," ",'t12'!E140/$E140)</f>
        <v xml:space="preserve"> </v>
      </c>
      <c r="K140" s="530" t="str">
        <f>IF($E140=0," ",'t12'!F140/$E140)</f>
        <v xml:space="preserve"> </v>
      </c>
      <c r="L140" s="530" t="str">
        <f>IF($E140=0," ",'t12'!H140/$E140)</f>
        <v xml:space="preserve"> </v>
      </c>
      <c r="M140" s="531">
        <f t="shared" ref="M140:M167" si="4">SUM(I140:L140)</f>
        <v>0</v>
      </c>
      <c r="N140" s="565" t="str">
        <f>IF($E140=0," ",'t12'!I140/$E140)</f>
        <v xml:space="preserve"> </v>
      </c>
      <c r="O140" s="565" t="str">
        <f>IF($E140=0," ",'t12'!J140/$E140)</f>
        <v xml:space="preserve"> </v>
      </c>
      <c r="P140" s="530" t="str">
        <f>IF($E140=0," ",'t13'!AG140/$E140)</f>
        <v xml:space="preserve"> </v>
      </c>
      <c r="Q140" s="530" t="str">
        <f>IF($E140=0," ",SUM('t13'!C140:N140)/$E140)</f>
        <v xml:space="preserve"> </v>
      </c>
      <c r="R140" s="530" t="str">
        <f>IF($E140=0," ",(SUM('t13'!T140:AD140)+'t13'!AF140)/$E140)</f>
        <v xml:space="preserve"> </v>
      </c>
      <c r="S140" s="531">
        <f t="shared" ref="S140:S167" si="5">SUM(P140:R140)</f>
        <v>0</v>
      </c>
      <c r="T140" s="565" t="str">
        <f>IF($E140=0," ",'t13'!AE140/$E140)</f>
        <v xml:space="preserve"> </v>
      </c>
      <c r="V140"/>
      <c r="W140"/>
      <c r="X140"/>
      <c r="Y140"/>
    </row>
    <row r="141" spans="1:25" s="98" customFormat="1" x14ac:dyDescent="0.2">
      <c r="A141" s="562" t="str">
        <f>'t1'!A141</f>
        <v>RUOLO SANITARIO - PROF. SAN. INFERMIER. SENIOR A ESAURIMENTO</v>
      </c>
      <c r="B141" s="304" t="str">
        <f>'t1'!B141</f>
        <v>SPFINE</v>
      </c>
      <c r="C141" s="563">
        <f>'t1'!K141+'t1'!L141</f>
        <v>0</v>
      </c>
      <c r="D141" s="563">
        <f>('t1'!K141+'t1'!L141)-SUM('t3'!C141:F141,'t3'!I141:J141)+SUM('t3'!K141:N141)</f>
        <v>0</v>
      </c>
      <c r="E141" s="564">
        <f>'t12'!C141/12</f>
        <v>0</v>
      </c>
      <c r="F141" s="564" t="str">
        <f>IF($D141&gt;0,(('t11'!C143+'t11'!D143)/$D141)," ")</f>
        <v xml:space="preserve"> </v>
      </c>
      <c r="G141" s="564" t="str">
        <f>IF($D141&gt;0,(SUM('t11'!E143:P143)/$D141)," ")</f>
        <v xml:space="preserve"> </v>
      </c>
      <c r="H141" s="564" t="str">
        <f>IF($D141&gt;0,(SUM('t11'!Q143:T143)/$D141)," ")</f>
        <v xml:space="preserve"> </v>
      </c>
      <c r="I141" s="530" t="str">
        <f>IF($E141=0," ",('t12'!D141)/$E141)</f>
        <v xml:space="preserve"> </v>
      </c>
      <c r="J141" s="530" t="str">
        <f>IF($E141=0," ",'t12'!E141/$E141)</f>
        <v xml:space="preserve"> </v>
      </c>
      <c r="K141" s="530" t="str">
        <f>IF($E141=0," ",'t12'!F141/$E141)</f>
        <v xml:space="preserve"> </v>
      </c>
      <c r="L141" s="530" t="str">
        <f>IF($E141=0," ",'t12'!H141/$E141)</f>
        <v xml:space="preserve"> </v>
      </c>
      <c r="M141" s="531">
        <f t="shared" si="4"/>
        <v>0</v>
      </c>
      <c r="N141" s="565" t="str">
        <f>IF($E141=0," ",'t12'!I141/$E141)</f>
        <v xml:space="preserve"> </v>
      </c>
      <c r="O141" s="565" t="str">
        <f>IF($E141=0," ",'t12'!J141/$E141)</f>
        <v xml:space="preserve"> </v>
      </c>
      <c r="P141" s="530" t="str">
        <f>IF($E141=0," ",'t13'!AG141/$E141)</f>
        <v xml:space="preserve"> </v>
      </c>
      <c r="Q141" s="530" t="str">
        <f>IF($E141=0," ",SUM('t13'!C141:N141)/$E141)</f>
        <v xml:space="preserve"> </v>
      </c>
      <c r="R141" s="530" t="str">
        <f>IF($E141=0," ",(SUM('t13'!T141:AD141)+'t13'!AF141)/$E141)</f>
        <v xml:space="preserve"> </v>
      </c>
      <c r="S141" s="531">
        <f t="shared" si="5"/>
        <v>0</v>
      </c>
      <c r="T141" s="565" t="str">
        <f>IF($E141=0," ",'t13'!AE141/$E141)</f>
        <v xml:space="preserve"> </v>
      </c>
      <c r="V141"/>
      <c r="W141"/>
      <c r="X141"/>
      <c r="Y141"/>
    </row>
    <row r="142" spans="1:25" s="98" customFormat="1" x14ac:dyDescent="0.2">
      <c r="A142" s="562" t="str">
        <f>'t1'!A142</f>
        <v>RUOLO SANITARIO - ALTRI PROFILI SANIT. SENIOR A ESAURIMENTO</v>
      </c>
      <c r="B142" s="304" t="str">
        <f>'t1'!B142</f>
        <v>SPFASE</v>
      </c>
      <c r="C142" s="563">
        <f>'t1'!K142+'t1'!L142</f>
        <v>0</v>
      </c>
      <c r="D142" s="563">
        <f>('t1'!K142+'t1'!L142)-SUM('t3'!C142:F142,'t3'!I142:J142)+SUM('t3'!K142:N142)</f>
        <v>0</v>
      </c>
      <c r="E142" s="564">
        <f>'t12'!C142/12</f>
        <v>0</v>
      </c>
      <c r="F142" s="564" t="str">
        <f>IF($D142&gt;0,(('t11'!C144+'t11'!D144)/$D142)," ")</f>
        <v xml:space="preserve"> </v>
      </c>
      <c r="G142" s="564" t="str">
        <f>IF($D142&gt;0,(SUM('t11'!E144:P144)/$D142)," ")</f>
        <v xml:space="preserve"> </v>
      </c>
      <c r="H142" s="564" t="str">
        <f>IF($D142&gt;0,(SUM('t11'!Q144:T144)/$D142)," ")</f>
        <v xml:space="preserve"> </v>
      </c>
      <c r="I142" s="530" t="str">
        <f>IF($E142=0," ",('t12'!D142)/$E142)</f>
        <v xml:space="preserve"> </v>
      </c>
      <c r="J142" s="530" t="str">
        <f>IF($E142=0," ",'t12'!E142/$E142)</f>
        <v xml:space="preserve"> </v>
      </c>
      <c r="K142" s="530" t="str">
        <f>IF($E142=0," ",'t12'!F142/$E142)</f>
        <v xml:space="preserve"> </v>
      </c>
      <c r="L142" s="530" t="str">
        <f>IF($E142=0," ",'t12'!H142/$E142)</f>
        <v xml:space="preserve"> </v>
      </c>
      <c r="M142" s="531">
        <f t="shared" si="4"/>
        <v>0</v>
      </c>
      <c r="N142" s="565" t="str">
        <f>IF($E142=0," ",'t12'!I142/$E142)</f>
        <v xml:space="preserve"> </v>
      </c>
      <c r="O142" s="565" t="str">
        <f>IF($E142=0," ",'t12'!J142/$E142)</f>
        <v xml:space="preserve"> </v>
      </c>
      <c r="P142" s="530" t="str">
        <f>IF($E142=0," ",'t13'!AG142/$E142)</f>
        <v xml:space="preserve"> </v>
      </c>
      <c r="Q142" s="530" t="str">
        <f>IF($E142=0," ",SUM('t13'!C142:N142)/$E142)</f>
        <v xml:space="preserve"> </v>
      </c>
      <c r="R142" s="530" t="str">
        <f>IF($E142=0," ",(SUM('t13'!T142:AD142)+'t13'!AF142)/$E142)</f>
        <v xml:space="preserve"> </v>
      </c>
      <c r="S142" s="531">
        <f t="shared" si="5"/>
        <v>0</v>
      </c>
      <c r="T142" s="565" t="str">
        <f>IF($E142=0," ",'t13'!AE142/$E142)</f>
        <v xml:space="preserve"> </v>
      </c>
      <c r="V142"/>
      <c r="W142"/>
      <c r="X142"/>
      <c r="Y142"/>
    </row>
    <row r="143" spans="1:25" s="98" customFormat="1" x14ac:dyDescent="0.2">
      <c r="A143" s="562" t="str">
        <f>'t1'!A143</f>
        <v>RUOLO SOCIOSANITARIO - ASSISTENTE SOCIALE</v>
      </c>
      <c r="B143" s="304" t="str">
        <f>'t1'!B143</f>
        <v>KPFASC</v>
      </c>
      <c r="C143" s="563">
        <f>'t1'!K143+'t1'!L143</f>
        <v>0</v>
      </c>
      <c r="D143" s="563">
        <f>('t1'!K143+'t1'!L143)-SUM('t3'!C143:F143,'t3'!I143:J143)+SUM('t3'!K143:N143)</f>
        <v>0</v>
      </c>
      <c r="E143" s="564">
        <f>'t12'!C143/12</f>
        <v>0</v>
      </c>
      <c r="F143" s="564" t="str">
        <f>IF($D143&gt;0,(('t11'!C145+'t11'!D145)/$D143)," ")</f>
        <v xml:space="preserve"> </v>
      </c>
      <c r="G143" s="564" t="str">
        <f>IF($D143&gt;0,(SUM('t11'!E145:P145)/$D143)," ")</f>
        <v xml:space="preserve"> </v>
      </c>
      <c r="H143" s="564" t="str">
        <f>IF($D143&gt;0,(SUM('t11'!Q145:T145)/$D143)," ")</f>
        <v xml:space="preserve"> </v>
      </c>
      <c r="I143" s="530" t="str">
        <f>IF($E143=0," ",('t12'!D143)/$E143)</f>
        <v xml:space="preserve"> </v>
      </c>
      <c r="J143" s="530" t="str">
        <f>IF($E143=0," ",'t12'!E143/$E143)</f>
        <v xml:space="preserve"> </v>
      </c>
      <c r="K143" s="530" t="str">
        <f>IF($E143=0," ",'t12'!F143/$E143)</f>
        <v xml:space="preserve"> </v>
      </c>
      <c r="L143" s="530" t="str">
        <f>IF($E143=0," ",'t12'!H143/$E143)</f>
        <v xml:space="preserve"> </v>
      </c>
      <c r="M143" s="531">
        <f t="shared" si="4"/>
        <v>0</v>
      </c>
      <c r="N143" s="565" t="str">
        <f>IF($E143=0," ",'t12'!I143/$E143)</f>
        <v xml:space="preserve"> </v>
      </c>
      <c r="O143" s="565" t="str">
        <f>IF($E143=0," ",'t12'!J143/$E143)</f>
        <v xml:space="preserve"> </v>
      </c>
      <c r="P143" s="530" t="str">
        <f>IF($E143=0," ",'t13'!AG143/$E143)</f>
        <v xml:space="preserve"> </v>
      </c>
      <c r="Q143" s="530" t="str">
        <f>IF($E143=0," ",SUM('t13'!C143:N143)/$E143)</f>
        <v xml:space="preserve"> </v>
      </c>
      <c r="R143" s="530" t="str">
        <f>IF($E143=0," ",(SUM('t13'!T143:AD143)+'t13'!AF143)/$E143)</f>
        <v xml:space="preserve"> </v>
      </c>
      <c r="S143" s="531">
        <f t="shared" si="5"/>
        <v>0</v>
      </c>
      <c r="T143" s="565" t="str">
        <f>IF($E143=0," ",'t13'!AE143/$E143)</f>
        <v xml:space="preserve"> </v>
      </c>
      <c r="V143"/>
      <c r="W143"/>
      <c r="X143"/>
      <c r="Y143"/>
    </row>
    <row r="144" spans="1:25" s="98" customFormat="1" x14ac:dyDescent="0.2">
      <c r="A144" s="562" t="str">
        <f>'t1'!A144</f>
        <v>RUOLO SOCIOSANITARIO - ASSISTENTE SOC. SENIOR AD ESAURIMENTO</v>
      </c>
      <c r="B144" s="304" t="str">
        <f>'t1'!B144</f>
        <v>KPFSCE</v>
      </c>
      <c r="C144" s="563">
        <f>'t1'!K144+'t1'!L144</f>
        <v>0</v>
      </c>
      <c r="D144" s="563">
        <f>('t1'!K144+'t1'!L144)-SUM('t3'!C144:F144,'t3'!I144:J144)+SUM('t3'!K144:N144)</f>
        <v>0</v>
      </c>
      <c r="E144" s="564">
        <f>'t12'!C144/12</f>
        <v>0</v>
      </c>
      <c r="F144" s="564" t="str">
        <f>IF($D144&gt;0,(('t11'!C146+'t11'!D146)/$D144)," ")</f>
        <v xml:space="preserve"> </v>
      </c>
      <c r="G144" s="564" t="str">
        <f>IF($D144&gt;0,(SUM('t11'!E146:P146)/$D144)," ")</f>
        <v xml:space="preserve"> </v>
      </c>
      <c r="H144" s="564" t="str">
        <f>IF($D144&gt;0,(SUM('t11'!Q146:T146)/$D144)," ")</f>
        <v xml:space="preserve"> </v>
      </c>
      <c r="I144" s="530" t="str">
        <f>IF($E144=0," ",('t12'!D144)/$E144)</f>
        <v xml:space="preserve"> </v>
      </c>
      <c r="J144" s="530" t="str">
        <f>IF($E144=0," ",'t12'!E144/$E144)</f>
        <v xml:space="preserve"> </v>
      </c>
      <c r="K144" s="530" t="str">
        <f>IF($E144=0," ",'t12'!F144/$E144)</f>
        <v xml:space="preserve"> </v>
      </c>
      <c r="L144" s="530" t="str">
        <f>IF($E144=0," ",'t12'!H144/$E144)</f>
        <v xml:space="preserve"> </v>
      </c>
      <c r="M144" s="531">
        <f t="shared" si="4"/>
        <v>0</v>
      </c>
      <c r="N144" s="565" t="str">
        <f>IF($E144=0," ",'t12'!I144/$E144)</f>
        <v xml:space="preserve"> </v>
      </c>
      <c r="O144" s="565" t="str">
        <f>IF($E144=0," ",'t12'!J144/$E144)</f>
        <v xml:space="preserve"> </v>
      </c>
      <c r="P144" s="530" t="str">
        <f>IF($E144=0," ",'t13'!AG144/$E144)</f>
        <v xml:space="preserve"> </v>
      </c>
      <c r="Q144" s="530" t="str">
        <f>IF($E144=0," ",SUM('t13'!C144:N144)/$E144)</f>
        <v xml:space="preserve"> </v>
      </c>
      <c r="R144" s="530" t="str">
        <f>IF($E144=0," ",(SUM('t13'!T144:AD144)+'t13'!AF144)/$E144)</f>
        <v xml:space="preserve"> </v>
      </c>
      <c r="S144" s="531">
        <f t="shared" si="5"/>
        <v>0</v>
      </c>
      <c r="T144" s="565" t="str">
        <f>IF($E144=0," ",'t13'!AE144/$E144)</f>
        <v xml:space="preserve"> </v>
      </c>
      <c r="V144"/>
      <c r="W144"/>
      <c r="X144"/>
      <c r="Y144"/>
    </row>
    <row r="145" spans="1:25" s="98" customFormat="1" x14ac:dyDescent="0.2">
      <c r="A145" s="562" t="str">
        <f>'t1'!A145</f>
        <v>RUOLO PROFESSIONALE - SPECIALISTA DELLA COMUNIC. ISTIT.</v>
      </c>
      <c r="B145" s="304" t="str">
        <f>'t1'!B145</f>
        <v>PPF871</v>
      </c>
      <c r="C145" s="563">
        <f>'t1'!K145+'t1'!L145</f>
        <v>0</v>
      </c>
      <c r="D145" s="563">
        <f>('t1'!K145+'t1'!L145)-SUM('t3'!C145:F145,'t3'!I145:J145)+SUM('t3'!K145:N145)</f>
        <v>0</v>
      </c>
      <c r="E145" s="564">
        <f>'t12'!C145/12</f>
        <v>0</v>
      </c>
      <c r="F145" s="564" t="str">
        <f>IF($D145&gt;0,(('t11'!C147+'t11'!D147)/$D145)," ")</f>
        <v xml:space="preserve"> </v>
      </c>
      <c r="G145" s="564" t="str">
        <f>IF($D145&gt;0,(SUM('t11'!E147:P147)/$D145)," ")</f>
        <v xml:space="preserve"> </v>
      </c>
      <c r="H145" s="564" t="str">
        <f>IF($D145&gt;0,(SUM('t11'!Q147:T147)/$D145)," ")</f>
        <v xml:space="preserve"> </v>
      </c>
      <c r="I145" s="530" t="str">
        <f>IF($E145=0," ",('t12'!D145)/$E145)</f>
        <v xml:space="preserve"> </v>
      </c>
      <c r="J145" s="530" t="str">
        <f>IF($E145=0," ",'t12'!E145/$E145)</f>
        <v xml:space="preserve"> </v>
      </c>
      <c r="K145" s="530" t="str">
        <f>IF($E145=0," ",'t12'!F145/$E145)</f>
        <v xml:space="preserve"> </v>
      </c>
      <c r="L145" s="530" t="str">
        <f>IF($E145=0," ",'t12'!H145/$E145)</f>
        <v xml:space="preserve"> </v>
      </c>
      <c r="M145" s="531">
        <f t="shared" si="4"/>
        <v>0</v>
      </c>
      <c r="N145" s="565" t="str">
        <f>IF($E145=0," ",'t12'!I145/$E145)</f>
        <v xml:space="preserve"> </v>
      </c>
      <c r="O145" s="565" t="str">
        <f>IF($E145=0," ",'t12'!J145/$E145)</f>
        <v xml:space="preserve"> </v>
      </c>
      <c r="P145" s="530" t="str">
        <f>IF($E145=0," ",'t13'!AG145/$E145)</f>
        <v xml:space="preserve"> </v>
      </c>
      <c r="Q145" s="530" t="str">
        <f>IF($E145=0," ",SUM('t13'!C145:N145)/$E145)</f>
        <v xml:space="preserve"> </v>
      </c>
      <c r="R145" s="530" t="str">
        <f>IF($E145=0," ",(SUM('t13'!T145:AD145)+'t13'!AF145)/$E145)</f>
        <v xml:space="preserve"> </v>
      </c>
      <c r="S145" s="531">
        <f t="shared" si="5"/>
        <v>0</v>
      </c>
      <c r="T145" s="565" t="str">
        <f>IF($E145=0," ",'t13'!AE145/$E145)</f>
        <v xml:space="preserve"> </v>
      </c>
      <c r="V145"/>
      <c r="W145"/>
      <c r="X145"/>
      <c r="Y145"/>
    </row>
    <row r="146" spans="1:25" s="98" customFormat="1" x14ac:dyDescent="0.2">
      <c r="A146" s="562" t="str">
        <f>'t1'!A146</f>
        <v>RUOLO PROFESSIONALE - SPECIALISTA RAPPORTI CON I MEDIA</v>
      </c>
      <c r="B146" s="304" t="str">
        <f>'t1'!B146</f>
        <v>PPF872</v>
      </c>
      <c r="C146" s="563">
        <f>'t1'!K146+'t1'!L146</f>
        <v>0</v>
      </c>
      <c r="D146" s="563">
        <f>('t1'!K146+'t1'!L146)-SUM('t3'!C146:F146,'t3'!I146:J146)+SUM('t3'!K146:N146)</f>
        <v>0</v>
      </c>
      <c r="E146" s="564">
        <f>'t12'!C146/12</f>
        <v>0</v>
      </c>
      <c r="F146" s="564" t="str">
        <f>IF($D146&gt;0,(('t11'!C148+'t11'!D148)/$D146)," ")</f>
        <v xml:space="preserve"> </v>
      </c>
      <c r="G146" s="564" t="str">
        <f>IF($D146&gt;0,(SUM('t11'!E148:P148)/$D146)," ")</f>
        <v xml:space="preserve"> </v>
      </c>
      <c r="H146" s="564" t="str">
        <f>IF($D146&gt;0,(SUM('t11'!Q148:T148)/$D146)," ")</f>
        <v xml:space="preserve"> </v>
      </c>
      <c r="I146" s="530" t="str">
        <f>IF($E146=0," ",('t12'!D146)/$E146)</f>
        <v xml:space="preserve"> </v>
      </c>
      <c r="J146" s="530" t="str">
        <f>IF($E146=0," ",'t12'!E146/$E146)</f>
        <v xml:space="preserve"> </v>
      </c>
      <c r="K146" s="530" t="str">
        <f>IF($E146=0," ",'t12'!F146/$E146)</f>
        <v xml:space="preserve"> </v>
      </c>
      <c r="L146" s="530" t="str">
        <f>IF($E146=0," ",'t12'!H146/$E146)</f>
        <v xml:space="preserve"> </v>
      </c>
      <c r="M146" s="531">
        <f t="shared" si="4"/>
        <v>0</v>
      </c>
      <c r="N146" s="565" t="str">
        <f>IF($E146=0," ",'t12'!I146/$E146)</f>
        <v xml:space="preserve"> </v>
      </c>
      <c r="O146" s="565" t="str">
        <f>IF($E146=0," ",'t12'!J146/$E146)</f>
        <v xml:space="preserve"> </v>
      </c>
      <c r="P146" s="530" t="str">
        <f>IF($E146=0," ",'t13'!AG146/$E146)</f>
        <v xml:space="preserve"> </v>
      </c>
      <c r="Q146" s="530" t="str">
        <f>IF($E146=0," ",SUM('t13'!C146:N146)/$E146)</f>
        <v xml:space="preserve"> </v>
      </c>
      <c r="R146" s="530" t="str">
        <f>IF($E146=0," ",(SUM('t13'!T146:AD146)+'t13'!AF146)/$E146)</f>
        <v xml:space="preserve"> </v>
      </c>
      <c r="S146" s="531">
        <f t="shared" si="5"/>
        <v>0</v>
      </c>
      <c r="T146" s="565" t="str">
        <f>IF($E146=0," ",'t13'!AE146/$E146)</f>
        <v xml:space="preserve"> </v>
      </c>
      <c r="V146"/>
      <c r="W146"/>
      <c r="X146"/>
      <c r="Y146"/>
    </row>
    <row r="147" spans="1:25" s="98" customFormat="1" x14ac:dyDescent="0.2">
      <c r="A147" s="562" t="str">
        <f>'t1'!A147</f>
        <v>RUOLO PROFESSIONALE - ASSISTENTE RELIGIOSO</v>
      </c>
      <c r="B147" s="304" t="str">
        <f>'t1'!B147</f>
        <v>PPF006</v>
      </c>
      <c r="C147" s="563">
        <f>'t1'!K147+'t1'!L147</f>
        <v>0</v>
      </c>
      <c r="D147" s="563">
        <f>('t1'!K147+'t1'!L147)-SUM('t3'!C147:F147,'t3'!I147:J147)+SUM('t3'!K147:N147)</f>
        <v>0</v>
      </c>
      <c r="E147" s="564">
        <f>'t12'!C147/12</f>
        <v>0</v>
      </c>
      <c r="F147" s="564" t="str">
        <f>IF($D147&gt;0,(('t11'!C149+'t11'!D149)/$D147)," ")</f>
        <v xml:space="preserve"> </v>
      </c>
      <c r="G147" s="564" t="str">
        <f>IF($D147&gt;0,(SUM('t11'!E149:P149)/$D147)," ")</f>
        <v xml:space="preserve"> </v>
      </c>
      <c r="H147" s="564" t="str">
        <f>IF($D147&gt;0,(SUM('t11'!Q149:T149)/$D147)," ")</f>
        <v xml:space="preserve"> </v>
      </c>
      <c r="I147" s="530" t="str">
        <f>IF($E147=0," ",('t12'!D147)/$E147)</f>
        <v xml:space="preserve"> </v>
      </c>
      <c r="J147" s="530" t="str">
        <f>IF($E147=0," ",'t12'!E147/$E147)</f>
        <v xml:space="preserve"> </v>
      </c>
      <c r="K147" s="530" t="str">
        <f>IF($E147=0," ",'t12'!F147/$E147)</f>
        <v xml:space="preserve"> </v>
      </c>
      <c r="L147" s="530" t="str">
        <f>IF($E147=0," ",'t12'!H147/$E147)</f>
        <v xml:space="preserve"> </v>
      </c>
      <c r="M147" s="531">
        <f t="shared" si="4"/>
        <v>0</v>
      </c>
      <c r="N147" s="565" t="str">
        <f>IF($E147=0," ",'t12'!I147/$E147)</f>
        <v xml:space="preserve"> </v>
      </c>
      <c r="O147" s="565" t="str">
        <f>IF($E147=0," ",'t12'!J147/$E147)</f>
        <v xml:space="preserve"> </v>
      </c>
      <c r="P147" s="530" t="str">
        <f>IF($E147=0," ",'t13'!AG147/$E147)</f>
        <v xml:space="preserve"> </v>
      </c>
      <c r="Q147" s="530" t="str">
        <f>IF($E147=0," ",SUM('t13'!C147:N147)/$E147)</f>
        <v xml:space="preserve"> </v>
      </c>
      <c r="R147" s="530" t="str">
        <f>IF($E147=0," ",(SUM('t13'!T147:AD147)+'t13'!AF147)/$E147)</f>
        <v xml:space="preserve"> </v>
      </c>
      <c r="S147" s="531">
        <f t="shared" si="5"/>
        <v>0</v>
      </c>
      <c r="T147" s="565" t="str">
        <f>IF($E147=0," ",'t13'!AE147/$E147)</f>
        <v xml:space="preserve"> </v>
      </c>
      <c r="V147"/>
      <c r="W147"/>
      <c r="X147"/>
      <c r="Y147"/>
    </row>
    <row r="148" spans="1:25" s="98" customFormat="1" x14ac:dyDescent="0.2">
      <c r="A148" s="562" t="str">
        <f>'t1'!A148</f>
        <v>RUOLO TECNICO - COLLABORATORE TECNICO PROFESSIONALE</v>
      </c>
      <c r="B148" s="304" t="str">
        <f>'t1'!B148</f>
        <v>TPF026</v>
      </c>
      <c r="C148" s="563">
        <f>'t1'!K148+'t1'!L148</f>
        <v>0</v>
      </c>
      <c r="D148" s="563">
        <f>('t1'!K148+'t1'!L148)-SUM('t3'!C148:F148,'t3'!I148:J148)+SUM('t3'!K148:N148)</f>
        <v>0</v>
      </c>
      <c r="E148" s="564">
        <f>'t12'!C148/12</f>
        <v>0</v>
      </c>
      <c r="F148" s="564" t="str">
        <f>IF($D148&gt;0,(('t11'!C150+'t11'!D150)/$D148)," ")</f>
        <v xml:space="preserve"> </v>
      </c>
      <c r="G148" s="564" t="str">
        <f>IF($D148&gt;0,(SUM('t11'!E150:P150)/$D148)," ")</f>
        <v xml:space="preserve"> </v>
      </c>
      <c r="H148" s="564" t="str">
        <f>IF($D148&gt;0,(SUM('t11'!Q150:T150)/$D148)," ")</f>
        <v xml:space="preserve"> </v>
      </c>
      <c r="I148" s="530" t="str">
        <f>IF($E148=0," ",('t12'!D148)/$E148)</f>
        <v xml:space="preserve"> </v>
      </c>
      <c r="J148" s="530" t="str">
        <f>IF($E148=0," ",'t12'!E148/$E148)</f>
        <v xml:space="preserve"> </v>
      </c>
      <c r="K148" s="530" t="str">
        <f>IF($E148=0," ",'t12'!F148/$E148)</f>
        <v xml:space="preserve"> </v>
      </c>
      <c r="L148" s="530" t="str">
        <f>IF($E148=0," ",'t12'!H148/$E148)</f>
        <v xml:space="preserve"> </v>
      </c>
      <c r="M148" s="531">
        <f t="shared" si="4"/>
        <v>0</v>
      </c>
      <c r="N148" s="565" t="str">
        <f>IF($E148=0," ",'t12'!I148/$E148)</f>
        <v xml:space="preserve"> </v>
      </c>
      <c r="O148" s="565" t="str">
        <f>IF($E148=0," ",'t12'!J148/$E148)</f>
        <v xml:space="preserve"> </v>
      </c>
      <c r="P148" s="530" t="str">
        <f>IF($E148=0," ",'t13'!AG148/$E148)</f>
        <v xml:space="preserve"> </v>
      </c>
      <c r="Q148" s="530" t="str">
        <f>IF($E148=0," ",SUM('t13'!C148:N148)/$E148)</f>
        <v xml:space="preserve"> </v>
      </c>
      <c r="R148" s="530" t="str">
        <f>IF($E148=0," ",(SUM('t13'!T148:AD148)+'t13'!AF148)/$E148)</f>
        <v xml:space="preserve"> </v>
      </c>
      <c r="S148" s="531">
        <f t="shared" si="5"/>
        <v>0</v>
      </c>
      <c r="T148" s="565" t="str">
        <f>IF($E148=0," ",'t13'!AE148/$E148)</f>
        <v xml:space="preserve"> </v>
      </c>
      <c r="V148"/>
      <c r="W148"/>
      <c r="X148"/>
      <c r="Y148"/>
    </row>
    <row r="149" spans="1:25" s="98" customFormat="1" x14ac:dyDescent="0.2">
      <c r="A149" s="562" t="str">
        <f>'t1'!A149</f>
        <v>RUOLO TECNICO - COLLAB. TECNICO PROF. SENIOR AD ESAURIMENTO</v>
      </c>
      <c r="B149" s="304" t="str">
        <f>'t1'!B149</f>
        <v>TPFCTS</v>
      </c>
      <c r="C149" s="563">
        <f>'t1'!K149+'t1'!L149</f>
        <v>0</v>
      </c>
      <c r="D149" s="563">
        <f>('t1'!K149+'t1'!L149)-SUM('t3'!C149:F149,'t3'!I149:J149)+SUM('t3'!K149:N149)</f>
        <v>0</v>
      </c>
      <c r="E149" s="564">
        <f>'t12'!C149/12</f>
        <v>0</v>
      </c>
      <c r="F149" s="564" t="str">
        <f>IF($D149&gt;0,(('t11'!C151+'t11'!D151)/$D149)," ")</f>
        <v xml:space="preserve"> </v>
      </c>
      <c r="G149" s="564" t="str">
        <f>IF($D149&gt;0,(SUM('t11'!E151:P151)/$D149)," ")</f>
        <v xml:space="preserve"> </v>
      </c>
      <c r="H149" s="564" t="str">
        <f>IF($D149&gt;0,(SUM('t11'!Q151:T151)/$D149)," ")</f>
        <v xml:space="preserve"> </v>
      </c>
      <c r="I149" s="530" t="str">
        <f>IF($E149=0," ",('t12'!D149)/$E149)</f>
        <v xml:space="preserve"> </v>
      </c>
      <c r="J149" s="530" t="str">
        <f>IF($E149=0," ",'t12'!E149/$E149)</f>
        <v xml:space="preserve"> </v>
      </c>
      <c r="K149" s="530" t="str">
        <f>IF($E149=0," ",'t12'!F149/$E149)</f>
        <v xml:space="preserve"> </v>
      </c>
      <c r="L149" s="530" t="str">
        <f>IF($E149=0," ",'t12'!H149/$E149)</f>
        <v xml:space="preserve"> </v>
      </c>
      <c r="M149" s="531">
        <f t="shared" si="4"/>
        <v>0</v>
      </c>
      <c r="N149" s="565" t="str">
        <f>IF($E149=0," ",'t12'!I149/$E149)</f>
        <v xml:space="preserve"> </v>
      </c>
      <c r="O149" s="565" t="str">
        <f>IF($E149=0," ",'t12'!J149/$E149)</f>
        <v xml:space="preserve"> </v>
      </c>
      <c r="P149" s="530" t="str">
        <f>IF($E149=0," ",'t13'!AG149/$E149)</f>
        <v xml:space="preserve"> </v>
      </c>
      <c r="Q149" s="530" t="str">
        <f>IF($E149=0," ",SUM('t13'!C149:N149)/$E149)</f>
        <v xml:space="preserve"> </v>
      </c>
      <c r="R149" s="530" t="str">
        <f>IF($E149=0," ",(SUM('t13'!T149:AD149)+'t13'!AF149)/$E149)</f>
        <v xml:space="preserve"> </v>
      </c>
      <c r="S149" s="531">
        <f t="shared" si="5"/>
        <v>0</v>
      </c>
      <c r="T149" s="565" t="str">
        <f>IF($E149=0," ",'t13'!AE149/$E149)</f>
        <v xml:space="preserve"> </v>
      </c>
      <c r="V149"/>
      <c r="W149"/>
      <c r="X149"/>
      <c r="Y149"/>
    </row>
    <row r="150" spans="1:25" s="98" customFormat="1" x14ac:dyDescent="0.2">
      <c r="A150" s="562" t="str">
        <f>'t1'!A150</f>
        <v>RUOLO AMMINISTRATIVO - COLLAB. AMMINISTRATIVO PROFESS.</v>
      </c>
      <c r="B150" s="304" t="str">
        <f>'t1'!B150</f>
        <v>APF028</v>
      </c>
      <c r="C150" s="563">
        <f>'t1'!K150+'t1'!L150</f>
        <v>0</v>
      </c>
      <c r="D150" s="563">
        <f>('t1'!K150+'t1'!L150)-SUM('t3'!C150:F150,'t3'!I150:J150)+SUM('t3'!K150:N150)</f>
        <v>0</v>
      </c>
      <c r="E150" s="564">
        <f>'t12'!C150/12</f>
        <v>0</v>
      </c>
      <c r="F150" s="564" t="str">
        <f>IF($D150&gt;0,(('t11'!C152+'t11'!D152)/$D150)," ")</f>
        <v xml:space="preserve"> </v>
      </c>
      <c r="G150" s="564" t="str">
        <f>IF($D150&gt;0,(SUM('t11'!E152:P152)/$D150)," ")</f>
        <v xml:space="preserve"> </v>
      </c>
      <c r="H150" s="564" t="str">
        <f>IF($D150&gt;0,(SUM('t11'!Q152:T152)/$D150)," ")</f>
        <v xml:space="preserve"> </v>
      </c>
      <c r="I150" s="530" t="str">
        <f>IF($E150=0," ",('t12'!D150)/$E150)</f>
        <v xml:space="preserve"> </v>
      </c>
      <c r="J150" s="530" t="str">
        <f>IF($E150=0," ",'t12'!E150/$E150)</f>
        <v xml:space="preserve"> </v>
      </c>
      <c r="K150" s="530" t="str">
        <f>IF($E150=0," ",'t12'!F150/$E150)</f>
        <v xml:space="preserve"> </v>
      </c>
      <c r="L150" s="530" t="str">
        <f>IF($E150=0," ",'t12'!H150/$E150)</f>
        <v xml:space="preserve"> </v>
      </c>
      <c r="M150" s="531">
        <f t="shared" si="4"/>
        <v>0</v>
      </c>
      <c r="N150" s="565" t="str">
        <f>IF($E150=0," ",'t12'!I150/$E150)</f>
        <v xml:space="preserve"> </v>
      </c>
      <c r="O150" s="565" t="str">
        <f>IF($E150=0," ",'t12'!J150/$E150)</f>
        <v xml:space="preserve"> </v>
      </c>
      <c r="P150" s="530" t="str">
        <f>IF($E150=0," ",'t13'!AG150/$E150)</f>
        <v xml:space="preserve"> </v>
      </c>
      <c r="Q150" s="530" t="str">
        <f>IF($E150=0," ",SUM('t13'!C150:N150)/$E150)</f>
        <v xml:space="preserve"> </v>
      </c>
      <c r="R150" s="530" t="str">
        <f>IF($E150=0," ",(SUM('t13'!T150:AD150)+'t13'!AF150)/$E150)</f>
        <v xml:space="preserve"> </v>
      </c>
      <c r="S150" s="531">
        <f t="shared" si="5"/>
        <v>0</v>
      </c>
      <c r="T150" s="565" t="str">
        <f>IF($E150=0," ",'t13'!AE150/$E150)</f>
        <v xml:space="preserve"> </v>
      </c>
      <c r="V150"/>
      <c r="W150"/>
      <c r="X150"/>
      <c r="Y150"/>
    </row>
    <row r="151" spans="1:25" s="98" customFormat="1" x14ac:dyDescent="0.2">
      <c r="A151" s="562" t="str">
        <f>'t1'!A151</f>
        <v>RUOLO AMM.VO - COLLAB. AMM.VO PROFESS. SENIOR AD ESAURIMENTO</v>
      </c>
      <c r="B151" s="304" t="str">
        <f>'t1'!B151</f>
        <v>APFCAS</v>
      </c>
      <c r="C151" s="563">
        <f>'t1'!K151+'t1'!L151</f>
        <v>0</v>
      </c>
      <c r="D151" s="563">
        <f>('t1'!K151+'t1'!L151)-SUM('t3'!C151:F151,'t3'!I151:J151)+SUM('t3'!K151:N151)</f>
        <v>0</v>
      </c>
      <c r="E151" s="564">
        <f>'t12'!C151/12</f>
        <v>0</v>
      </c>
      <c r="F151" s="564" t="str">
        <f>IF($D151&gt;0,(('t11'!C153+'t11'!D153)/$D151)," ")</f>
        <v xml:space="preserve"> </v>
      </c>
      <c r="G151" s="564" t="str">
        <f>IF($D151&gt;0,(SUM('t11'!E153:P153)/$D151)," ")</f>
        <v xml:space="preserve"> </v>
      </c>
      <c r="H151" s="564" t="str">
        <f>IF($D151&gt;0,(SUM('t11'!Q153:T153)/$D151)," ")</f>
        <v xml:space="preserve"> </v>
      </c>
      <c r="I151" s="530" t="str">
        <f>IF($E151=0," ",('t12'!D151)/$E151)</f>
        <v xml:space="preserve"> </v>
      </c>
      <c r="J151" s="530" t="str">
        <f>IF($E151=0," ",'t12'!E151/$E151)</f>
        <v xml:space="preserve"> </v>
      </c>
      <c r="K151" s="530" t="str">
        <f>IF($E151=0," ",'t12'!F151/$E151)</f>
        <v xml:space="preserve"> </v>
      </c>
      <c r="L151" s="530" t="str">
        <f>IF($E151=0," ",'t12'!H151/$E151)</f>
        <v xml:space="preserve"> </v>
      </c>
      <c r="M151" s="531">
        <f t="shared" si="4"/>
        <v>0</v>
      </c>
      <c r="N151" s="565" t="str">
        <f>IF($E151=0," ",'t12'!I151/$E151)</f>
        <v xml:space="preserve"> </v>
      </c>
      <c r="O151" s="565" t="str">
        <f>IF($E151=0," ",'t12'!J151/$E151)</f>
        <v xml:space="preserve"> </v>
      </c>
      <c r="P151" s="530" t="str">
        <f>IF($E151=0," ",'t13'!AG151/$E151)</f>
        <v xml:space="preserve"> </v>
      </c>
      <c r="Q151" s="530" t="str">
        <f>IF($E151=0," ",SUM('t13'!C151:N151)/$E151)</f>
        <v xml:space="preserve"> </v>
      </c>
      <c r="R151" s="530" t="str">
        <f>IF($E151=0," ",(SUM('t13'!T151:AD151)+'t13'!AF151)/$E151)</f>
        <v xml:space="preserve"> </v>
      </c>
      <c r="S151" s="531">
        <f t="shared" si="5"/>
        <v>0</v>
      </c>
      <c r="T151" s="565" t="str">
        <f>IF($E151=0," ",'t13'!AE151/$E151)</f>
        <v xml:space="preserve"> </v>
      </c>
      <c r="V151"/>
      <c r="W151"/>
      <c r="X151"/>
      <c r="Y151"/>
    </row>
    <row r="152" spans="1:25" s="98" customFormat="1" x14ac:dyDescent="0.2">
      <c r="A152" s="562" t="str">
        <f>'t1'!A152</f>
        <v>RUOLO SANITARIO - PROFILI AREA ASSITENTI AD ESAURIMENTO</v>
      </c>
      <c r="B152" s="304" t="str">
        <f>'t1'!B152</f>
        <v>SAT162</v>
      </c>
      <c r="C152" s="563">
        <f>'t1'!K152+'t1'!L152</f>
        <v>0</v>
      </c>
      <c r="D152" s="563">
        <f>('t1'!K152+'t1'!L152)-SUM('t3'!C152:F152,'t3'!I152:J152)+SUM('t3'!K152:N152)</f>
        <v>0</v>
      </c>
      <c r="E152" s="564">
        <f>'t12'!C152/12</f>
        <v>0</v>
      </c>
      <c r="F152" s="564" t="str">
        <f>IF($D152&gt;0,(('t11'!C154+'t11'!D154)/$D152)," ")</f>
        <v xml:space="preserve"> </v>
      </c>
      <c r="G152" s="564" t="str">
        <f>IF($D152&gt;0,(SUM('t11'!E154:P154)/$D152)," ")</f>
        <v xml:space="preserve"> </v>
      </c>
      <c r="H152" s="564" t="str">
        <f>IF($D152&gt;0,(SUM('t11'!Q154:T154)/$D152)," ")</f>
        <v xml:space="preserve"> </v>
      </c>
      <c r="I152" s="530" t="str">
        <f>IF($E152=0," ",('t12'!D152)/$E152)</f>
        <v xml:space="preserve"> </v>
      </c>
      <c r="J152" s="530" t="str">
        <f>IF($E152=0," ",'t12'!E152/$E152)</f>
        <v xml:space="preserve"> </v>
      </c>
      <c r="K152" s="530" t="str">
        <f>IF($E152=0," ",'t12'!F152/$E152)</f>
        <v xml:space="preserve"> </v>
      </c>
      <c r="L152" s="530" t="str">
        <f>IF($E152=0," ",'t12'!H152/$E152)</f>
        <v xml:space="preserve"> </v>
      </c>
      <c r="M152" s="531">
        <f t="shared" si="4"/>
        <v>0</v>
      </c>
      <c r="N152" s="565" t="str">
        <f>IF($E152=0," ",'t12'!I152/$E152)</f>
        <v xml:space="preserve"> </v>
      </c>
      <c r="O152" s="565" t="str">
        <f>IF($E152=0," ",'t12'!J152/$E152)</f>
        <v xml:space="preserve"> </v>
      </c>
      <c r="P152" s="530" t="str">
        <f>IF($E152=0," ",'t13'!AG152/$E152)</f>
        <v xml:space="preserve"> </v>
      </c>
      <c r="Q152" s="530" t="str">
        <f>IF($E152=0," ",SUM('t13'!C152:N152)/$E152)</f>
        <v xml:space="preserve"> </v>
      </c>
      <c r="R152" s="530" t="str">
        <f>IF($E152=0," ",(SUM('t13'!T152:AD152)+'t13'!AF152)/$E152)</f>
        <v xml:space="preserve"> </v>
      </c>
      <c r="S152" s="531">
        <f t="shared" si="5"/>
        <v>0</v>
      </c>
      <c r="T152" s="565" t="str">
        <f>IF($E152=0," ",'t13'!AE152/$E152)</f>
        <v xml:space="preserve"> </v>
      </c>
      <c r="V152"/>
      <c r="W152"/>
      <c r="X152"/>
      <c r="Y152"/>
    </row>
    <row r="153" spans="1:25" s="98" customFormat="1" x14ac:dyDescent="0.2">
      <c r="A153" s="562" t="str">
        <f>'t1'!A153</f>
        <v>RUOLO SOCIOSANITARIO - OPERATORE SOCIOSANITARIO SENIOR</v>
      </c>
      <c r="B153" s="304" t="str">
        <f>'t1'!B153</f>
        <v>KAT660</v>
      </c>
      <c r="C153" s="563">
        <f>'t1'!K153+'t1'!L153</f>
        <v>0</v>
      </c>
      <c r="D153" s="563">
        <f>('t1'!K153+'t1'!L153)-SUM('t3'!C153:F153,'t3'!I153:J153)+SUM('t3'!K153:N153)</f>
        <v>0</v>
      </c>
      <c r="E153" s="564">
        <f>'t12'!C153/12</f>
        <v>0</v>
      </c>
      <c r="F153" s="564" t="str">
        <f>IF($D153&gt;0,(('t11'!C155+'t11'!D155)/$D153)," ")</f>
        <v xml:space="preserve"> </v>
      </c>
      <c r="G153" s="564" t="str">
        <f>IF($D153&gt;0,(SUM('t11'!E155:P155)/$D153)," ")</f>
        <v xml:space="preserve"> </v>
      </c>
      <c r="H153" s="564" t="str">
        <f>IF($D153&gt;0,(SUM('t11'!Q155:T155)/$D153)," ")</f>
        <v xml:space="preserve"> </v>
      </c>
      <c r="I153" s="530" t="str">
        <f>IF($E153=0," ",('t12'!D153)/$E153)</f>
        <v xml:space="preserve"> </v>
      </c>
      <c r="J153" s="530" t="str">
        <f>IF($E153=0," ",'t12'!E153/$E153)</f>
        <v xml:space="preserve"> </v>
      </c>
      <c r="K153" s="530" t="str">
        <f>IF($E153=0," ",'t12'!F153/$E153)</f>
        <v xml:space="preserve"> </v>
      </c>
      <c r="L153" s="530" t="str">
        <f>IF($E153=0," ",'t12'!H153/$E153)</f>
        <v xml:space="preserve"> </v>
      </c>
      <c r="M153" s="531">
        <f t="shared" si="4"/>
        <v>0</v>
      </c>
      <c r="N153" s="565" t="str">
        <f>IF($E153=0," ",'t12'!I153/$E153)</f>
        <v xml:space="preserve"> </v>
      </c>
      <c r="O153" s="565" t="str">
        <f>IF($E153=0," ",'t12'!J153/$E153)</f>
        <v xml:space="preserve"> </v>
      </c>
      <c r="P153" s="530" t="str">
        <f>IF($E153=0," ",'t13'!AG153/$E153)</f>
        <v xml:space="preserve"> </v>
      </c>
      <c r="Q153" s="530" t="str">
        <f>IF($E153=0," ",SUM('t13'!C153:N153)/$E153)</f>
        <v xml:space="preserve"> </v>
      </c>
      <c r="R153" s="530" t="str">
        <f>IF($E153=0," ",(SUM('t13'!T153:AD153)+'t13'!AF153)/$E153)</f>
        <v xml:space="preserve"> </v>
      </c>
      <c r="S153" s="531">
        <f t="shared" si="5"/>
        <v>0</v>
      </c>
      <c r="T153" s="565" t="str">
        <f>IF($E153=0," ",'t13'!AE153/$E153)</f>
        <v xml:space="preserve"> </v>
      </c>
      <c r="V153"/>
      <c r="W153"/>
      <c r="X153"/>
      <c r="Y153"/>
    </row>
    <row r="154" spans="1:25" s="98" customFormat="1" x14ac:dyDescent="0.2">
      <c r="A154" s="562" t="str">
        <f>'t1'!A154</f>
        <v>RUOLO SOCIOSANITARIO - PROFILI AREA ASSITENTI AD ESAURIMENTO</v>
      </c>
      <c r="B154" s="304" t="str">
        <f>'t1'!B154</f>
        <v>KAT162</v>
      </c>
      <c r="C154" s="563">
        <f>'t1'!K154+'t1'!L154</f>
        <v>0</v>
      </c>
      <c r="D154" s="563">
        <f>('t1'!K154+'t1'!L154)-SUM('t3'!C154:F154,'t3'!I154:J154)+SUM('t3'!K154:N154)</f>
        <v>0</v>
      </c>
      <c r="E154" s="564">
        <f>'t12'!C154/12</f>
        <v>0</v>
      </c>
      <c r="F154" s="564" t="str">
        <f>IF($D154&gt;0,(('t11'!C156+'t11'!D156)/$D154)," ")</f>
        <v xml:space="preserve"> </v>
      </c>
      <c r="G154" s="564" t="str">
        <f>IF($D154&gt;0,(SUM('t11'!E156:P156)/$D154)," ")</f>
        <v xml:space="preserve"> </v>
      </c>
      <c r="H154" s="564" t="str">
        <f>IF($D154&gt;0,(SUM('t11'!Q156:T156)/$D154)," ")</f>
        <v xml:space="preserve"> </v>
      </c>
      <c r="I154" s="530" t="str">
        <f>IF($E154=0," ",('t12'!D154)/$E154)</f>
        <v xml:space="preserve"> </v>
      </c>
      <c r="J154" s="530" t="str">
        <f>IF($E154=0," ",'t12'!E154/$E154)</f>
        <v xml:space="preserve"> </v>
      </c>
      <c r="K154" s="530" t="str">
        <f>IF($E154=0," ",'t12'!F154/$E154)</f>
        <v xml:space="preserve"> </v>
      </c>
      <c r="L154" s="530" t="str">
        <f>IF($E154=0," ",'t12'!H154/$E154)</f>
        <v xml:space="preserve"> </v>
      </c>
      <c r="M154" s="531">
        <f t="shared" si="4"/>
        <v>0</v>
      </c>
      <c r="N154" s="565" t="str">
        <f>IF($E154=0," ",'t12'!I154/$E154)</f>
        <v xml:space="preserve"> </v>
      </c>
      <c r="O154" s="565" t="str">
        <f>IF($E154=0," ",'t12'!J154/$E154)</f>
        <v xml:space="preserve"> </v>
      </c>
      <c r="P154" s="530" t="str">
        <f>IF($E154=0," ",'t13'!AG154/$E154)</f>
        <v xml:space="preserve"> </v>
      </c>
      <c r="Q154" s="530" t="str">
        <f>IF($E154=0," ",SUM('t13'!C154:N154)/$E154)</f>
        <v xml:space="preserve"> </v>
      </c>
      <c r="R154" s="530" t="str">
        <f>IF($E154=0," ",(SUM('t13'!T154:AD154)+'t13'!AF154)/$E154)</f>
        <v xml:space="preserve"> </v>
      </c>
      <c r="S154" s="531">
        <f t="shared" si="5"/>
        <v>0</v>
      </c>
      <c r="T154" s="565" t="str">
        <f>IF($E154=0," ",'t13'!AE154/$E154)</f>
        <v xml:space="preserve"> </v>
      </c>
      <c r="V154"/>
      <c r="W154"/>
      <c r="X154"/>
      <c r="Y154"/>
    </row>
    <row r="155" spans="1:25" s="98" customFormat="1" x14ac:dyDescent="0.2">
      <c r="A155" s="562" t="str">
        <f>'t1'!A155</f>
        <v>RUOLO PROFESSIONALE - ASSISTENTE DELLINFORMAZIONE</v>
      </c>
      <c r="B155" s="304" t="str">
        <f>'t1'!B155</f>
        <v>PATINZ</v>
      </c>
      <c r="C155" s="563">
        <f>'t1'!K155+'t1'!L155</f>
        <v>0</v>
      </c>
      <c r="D155" s="563">
        <f>('t1'!K155+'t1'!L155)-SUM('t3'!C155:F155,'t3'!I155:J155)+SUM('t3'!K155:N155)</f>
        <v>0</v>
      </c>
      <c r="E155" s="564">
        <f>'t12'!C155/12</f>
        <v>0</v>
      </c>
      <c r="F155" s="564" t="str">
        <f>IF($D155&gt;0,(('t11'!C157+'t11'!D157)/$D155)," ")</f>
        <v xml:space="preserve"> </v>
      </c>
      <c r="G155" s="564" t="str">
        <f>IF($D155&gt;0,(SUM('t11'!E157:P157)/$D155)," ")</f>
        <v xml:space="preserve"> </v>
      </c>
      <c r="H155" s="564" t="str">
        <f>IF($D155&gt;0,(SUM('t11'!Q157:T157)/$D155)," ")</f>
        <v xml:space="preserve"> </v>
      </c>
      <c r="I155" s="530" t="str">
        <f>IF($E155=0," ",('t12'!D155)/$E155)</f>
        <v xml:space="preserve"> </v>
      </c>
      <c r="J155" s="530" t="str">
        <f>IF($E155=0," ",'t12'!E155/$E155)</f>
        <v xml:space="preserve"> </v>
      </c>
      <c r="K155" s="530" t="str">
        <f>IF($E155=0," ",'t12'!F155/$E155)</f>
        <v xml:space="preserve"> </v>
      </c>
      <c r="L155" s="530" t="str">
        <f>IF($E155=0," ",'t12'!H155/$E155)</f>
        <v xml:space="preserve"> </v>
      </c>
      <c r="M155" s="531">
        <f t="shared" si="4"/>
        <v>0</v>
      </c>
      <c r="N155" s="565" t="str">
        <f>IF($E155=0," ",'t12'!I155/$E155)</f>
        <v xml:space="preserve"> </v>
      </c>
      <c r="O155" s="565" t="str">
        <f>IF($E155=0," ",'t12'!J155/$E155)</f>
        <v xml:space="preserve"> </v>
      </c>
      <c r="P155" s="530" t="str">
        <f>IF($E155=0," ",'t13'!AG155/$E155)</f>
        <v xml:space="preserve"> </v>
      </c>
      <c r="Q155" s="530" t="str">
        <f>IF($E155=0," ",SUM('t13'!C155:N155)/$E155)</f>
        <v xml:space="preserve"> </v>
      </c>
      <c r="R155" s="530" t="str">
        <f>IF($E155=0," ",(SUM('t13'!T155:AD155)+'t13'!AF155)/$E155)</f>
        <v xml:space="preserve"> </v>
      </c>
      <c r="S155" s="531">
        <f t="shared" si="5"/>
        <v>0</v>
      </c>
      <c r="T155" s="565" t="str">
        <f>IF($E155=0," ",'t13'!AE155/$E155)</f>
        <v xml:space="preserve"> </v>
      </c>
      <c r="V155"/>
      <c r="W155"/>
      <c r="X155"/>
      <c r="Y155"/>
    </row>
    <row r="156" spans="1:25" s="98" customFormat="1" x14ac:dyDescent="0.2">
      <c r="A156" s="562" t="str">
        <f>'t1'!A156</f>
        <v>RUOLO TECNICO - ASSISTENTE INFORMATICO</v>
      </c>
      <c r="B156" s="304" t="str">
        <f>'t1'!B156</f>
        <v>TATIFC</v>
      </c>
      <c r="C156" s="563">
        <f>'t1'!K156+'t1'!L156</f>
        <v>0</v>
      </c>
      <c r="D156" s="563">
        <f>('t1'!K156+'t1'!L156)-SUM('t3'!C156:F156,'t3'!I156:J156)+SUM('t3'!K156:N156)</f>
        <v>0</v>
      </c>
      <c r="E156" s="564">
        <f>'t12'!C156/12</f>
        <v>0</v>
      </c>
      <c r="F156" s="564" t="str">
        <f>IF($D156&gt;0,(('t11'!C158+'t11'!D158)/$D156)," ")</f>
        <v xml:space="preserve"> </v>
      </c>
      <c r="G156" s="564" t="str">
        <f>IF($D156&gt;0,(SUM('t11'!E158:P158)/$D156)," ")</f>
        <v xml:space="preserve"> </v>
      </c>
      <c r="H156" s="564" t="str">
        <f>IF($D156&gt;0,(SUM('t11'!Q158:T158)/$D156)," ")</f>
        <v xml:space="preserve"> </v>
      </c>
      <c r="I156" s="530" t="str">
        <f>IF($E156=0," ",('t12'!D156)/$E156)</f>
        <v xml:space="preserve"> </v>
      </c>
      <c r="J156" s="530" t="str">
        <f>IF($E156=0," ",'t12'!E156/$E156)</f>
        <v xml:space="preserve"> </v>
      </c>
      <c r="K156" s="530" t="str">
        <f>IF($E156=0," ",'t12'!F156/$E156)</f>
        <v xml:space="preserve"> </v>
      </c>
      <c r="L156" s="530" t="str">
        <f>IF($E156=0," ",'t12'!H156/$E156)</f>
        <v xml:space="preserve"> </v>
      </c>
      <c r="M156" s="531">
        <f t="shared" si="4"/>
        <v>0</v>
      </c>
      <c r="N156" s="565" t="str">
        <f>IF($E156=0," ",'t12'!I156/$E156)</f>
        <v xml:space="preserve"> </v>
      </c>
      <c r="O156" s="565" t="str">
        <f>IF($E156=0," ",'t12'!J156/$E156)</f>
        <v xml:space="preserve"> </v>
      </c>
      <c r="P156" s="530" t="str">
        <f>IF($E156=0," ",'t13'!AG156/$E156)</f>
        <v xml:space="preserve"> </v>
      </c>
      <c r="Q156" s="530" t="str">
        <f>IF($E156=0," ",SUM('t13'!C156:N156)/$E156)</f>
        <v xml:space="preserve"> </v>
      </c>
      <c r="R156" s="530" t="str">
        <f>IF($E156=0," ",(SUM('t13'!T156:AD156)+'t13'!AF156)/$E156)</f>
        <v xml:space="preserve"> </v>
      </c>
      <c r="S156" s="531">
        <f t="shared" si="5"/>
        <v>0</v>
      </c>
      <c r="T156" s="565" t="str">
        <f>IF($E156=0," ",'t13'!AE156/$E156)</f>
        <v xml:space="preserve"> </v>
      </c>
      <c r="V156"/>
      <c r="W156"/>
      <c r="X156"/>
      <c r="Y156"/>
    </row>
    <row r="157" spans="1:25" s="98" customFormat="1" x14ac:dyDescent="0.2">
      <c r="A157" s="562" t="str">
        <f>'t1'!A157</f>
        <v>RUOLO TECNICO - ASSISTENTE TECNICO</v>
      </c>
      <c r="B157" s="304" t="str">
        <f>'t1'!B157</f>
        <v>TAT119</v>
      </c>
      <c r="C157" s="563">
        <f>'t1'!K157+'t1'!L157</f>
        <v>0</v>
      </c>
      <c r="D157" s="563">
        <f>('t1'!K157+'t1'!L157)-SUM('t3'!C157:F157,'t3'!I157:J157)+SUM('t3'!K157:N157)</f>
        <v>0</v>
      </c>
      <c r="E157" s="564">
        <f>'t12'!C157/12</f>
        <v>0</v>
      </c>
      <c r="F157" s="564" t="str">
        <f>IF($D157&gt;0,(('t11'!C159+'t11'!D159)/$D157)," ")</f>
        <v xml:space="preserve"> </v>
      </c>
      <c r="G157" s="564" t="str">
        <f>IF($D157&gt;0,(SUM('t11'!E159:P159)/$D157)," ")</f>
        <v xml:space="preserve"> </v>
      </c>
      <c r="H157" s="564" t="str">
        <f>IF($D157&gt;0,(SUM('t11'!Q159:T159)/$D157)," ")</f>
        <v xml:space="preserve"> </v>
      </c>
      <c r="I157" s="530" t="str">
        <f>IF($E157=0," ",('t12'!D157)/$E157)</f>
        <v xml:space="preserve"> </v>
      </c>
      <c r="J157" s="530" t="str">
        <f>IF($E157=0," ",'t12'!E157/$E157)</f>
        <v xml:space="preserve"> </v>
      </c>
      <c r="K157" s="530" t="str">
        <f>IF($E157=0," ",'t12'!F157/$E157)</f>
        <v xml:space="preserve"> </v>
      </c>
      <c r="L157" s="530" t="str">
        <f>IF($E157=0," ",'t12'!H157/$E157)</f>
        <v xml:space="preserve"> </v>
      </c>
      <c r="M157" s="531">
        <f t="shared" si="4"/>
        <v>0</v>
      </c>
      <c r="N157" s="565" t="str">
        <f>IF($E157=0," ",'t12'!I157/$E157)</f>
        <v xml:space="preserve"> </v>
      </c>
      <c r="O157" s="565" t="str">
        <f>IF($E157=0," ",'t12'!J157/$E157)</f>
        <v xml:space="preserve"> </v>
      </c>
      <c r="P157" s="530" t="str">
        <f>IF($E157=0," ",'t13'!AG157/$E157)</f>
        <v xml:space="preserve"> </v>
      </c>
      <c r="Q157" s="530" t="str">
        <f>IF($E157=0," ",SUM('t13'!C157:N157)/$E157)</f>
        <v xml:space="preserve"> </v>
      </c>
      <c r="R157" s="530" t="str">
        <f>IF($E157=0," ",(SUM('t13'!T157:AD157)+'t13'!AF157)/$E157)</f>
        <v xml:space="preserve"> </v>
      </c>
      <c r="S157" s="531">
        <f t="shared" si="5"/>
        <v>0</v>
      </c>
      <c r="T157" s="565" t="str">
        <f>IF($E157=0," ",'t13'!AE157/$E157)</f>
        <v xml:space="preserve"> </v>
      </c>
      <c r="V157"/>
      <c r="W157"/>
      <c r="X157"/>
      <c r="Y157"/>
    </row>
    <row r="158" spans="1:25" s="98" customFormat="1" x14ac:dyDescent="0.2">
      <c r="A158" s="562" t="str">
        <f>'t1'!A158</f>
        <v>RUOLO TECNICO - PROFILI AREA ASSITENTI AD ESAURIMENTO</v>
      </c>
      <c r="B158" s="304" t="str">
        <f>'t1'!B158</f>
        <v>TAT162</v>
      </c>
      <c r="C158" s="563">
        <f>'t1'!K158+'t1'!L158</f>
        <v>0</v>
      </c>
      <c r="D158" s="563">
        <f>('t1'!K158+'t1'!L158)-SUM('t3'!C158:F158,'t3'!I158:J158)+SUM('t3'!K158:N158)</f>
        <v>0</v>
      </c>
      <c r="E158" s="564">
        <f>'t12'!C158/12</f>
        <v>0</v>
      </c>
      <c r="F158" s="564" t="str">
        <f>IF($D158&gt;0,(('t11'!C160+'t11'!D160)/$D158)," ")</f>
        <v xml:space="preserve"> </v>
      </c>
      <c r="G158" s="564" t="str">
        <f>IF($D158&gt;0,(SUM('t11'!E160:P160)/$D158)," ")</f>
        <v xml:space="preserve"> </v>
      </c>
      <c r="H158" s="564" t="str">
        <f>IF($D158&gt;0,(SUM('t11'!Q160:T160)/$D158)," ")</f>
        <v xml:space="preserve"> </v>
      </c>
      <c r="I158" s="530" t="str">
        <f>IF($E158=0," ",('t12'!D158)/$E158)</f>
        <v xml:space="preserve"> </v>
      </c>
      <c r="J158" s="530" t="str">
        <f>IF($E158=0," ",'t12'!E158/$E158)</f>
        <v xml:space="preserve"> </v>
      </c>
      <c r="K158" s="530" t="str">
        <f>IF($E158=0," ",'t12'!F158/$E158)</f>
        <v xml:space="preserve"> </v>
      </c>
      <c r="L158" s="530" t="str">
        <f>IF($E158=0," ",'t12'!H158/$E158)</f>
        <v xml:space="preserve"> </v>
      </c>
      <c r="M158" s="531">
        <f t="shared" ref="M158:M162" si="6">SUM(I158:L158)</f>
        <v>0</v>
      </c>
      <c r="N158" s="565" t="str">
        <f>IF($E158=0," ",'t12'!I158/$E158)</f>
        <v xml:space="preserve"> </v>
      </c>
      <c r="O158" s="565" t="str">
        <f>IF($E158=0," ",'t12'!J158/$E158)</f>
        <v xml:space="preserve"> </v>
      </c>
      <c r="P158" s="530" t="str">
        <f>IF($E158=0," ",'t13'!AG158/$E158)</f>
        <v xml:space="preserve"> </v>
      </c>
      <c r="Q158" s="530" t="str">
        <f>IF($E158=0," ",SUM('t13'!C158:N158)/$E158)</f>
        <v xml:space="preserve"> </v>
      </c>
      <c r="R158" s="530" t="str">
        <f>IF($E158=0," ",(SUM('t13'!T158:AD158)+'t13'!AF158)/$E158)</f>
        <v xml:space="preserve"> </v>
      </c>
      <c r="S158" s="531">
        <f t="shared" ref="S158:S162" si="7">SUM(P158:R158)</f>
        <v>0</v>
      </c>
      <c r="T158" s="565" t="str">
        <f>IF($E158=0," ",'t13'!AE158/$E158)</f>
        <v xml:space="preserve"> </v>
      </c>
      <c r="V158"/>
      <c r="W158"/>
      <c r="X158"/>
      <c r="Y158"/>
    </row>
    <row r="159" spans="1:25" s="98" customFormat="1" x14ac:dyDescent="0.2">
      <c r="A159" s="562" t="str">
        <f>'t1'!A159</f>
        <v>RUOLO AMMINISTRATIVO - ASSISTENTE AMMINISTRATIVO</v>
      </c>
      <c r="B159" s="304" t="str">
        <f>'t1'!B159</f>
        <v>AAT117</v>
      </c>
      <c r="C159" s="563">
        <f>'t1'!K159+'t1'!L159</f>
        <v>0</v>
      </c>
      <c r="D159" s="563">
        <f>('t1'!K159+'t1'!L159)-SUM('t3'!C159:F159,'t3'!I159:J159)+SUM('t3'!K159:N159)</f>
        <v>0</v>
      </c>
      <c r="E159" s="564">
        <f>'t12'!C159/12</f>
        <v>0</v>
      </c>
      <c r="F159" s="564" t="str">
        <f>IF($D159&gt;0,(('t11'!C161+'t11'!D161)/$D159)," ")</f>
        <v xml:space="preserve"> </v>
      </c>
      <c r="G159" s="564" t="str">
        <f>IF($D159&gt;0,(SUM('t11'!E161:P161)/$D159)," ")</f>
        <v xml:space="preserve"> </v>
      </c>
      <c r="H159" s="564" t="str">
        <f>IF($D159&gt;0,(SUM('t11'!Q161:T161)/$D159)," ")</f>
        <v xml:space="preserve"> </v>
      </c>
      <c r="I159" s="530" t="str">
        <f>IF($E159=0," ",('t12'!D159)/$E159)</f>
        <v xml:space="preserve"> </v>
      </c>
      <c r="J159" s="530" t="str">
        <f>IF($E159=0," ",'t12'!E159/$E159)</f>
        <v xml:space="preserve"> </v>
      </c>
      <c r="K159" s="530" t="str">
        <f>IF($E159=0," ",'t12'!F159/$E159)</f>
        <v xml:space="preserve"> </v>
      </c>
      <c r="L159" s="530" t="str">
        <f>IF($E159=0," ",'t12'!H159/$E159)</f>
        <v xml:space="preserve"> </v>
      </c>
      <c r="M159" s="531">
        <f t="shared" si="6"/>
        <v>0</v>
      </c>
      <c r="N159" s="565" t="str">
        <f>IF($E159=0," ",'t12'!I159/$E159)</f>
        <v xml:space="preserve"> </v>
      </c>
      <c r="O159" s="565" t="str">
        <f>IF($E159=0," ",'t12'!J159/$E159)</f>
        <v xml:space="preserve"> </v>
      </c>
      <c r="P159" s="530" t="str">
        <f>IF($E159=0," ",'t13'!AG159/$E159)</f>
        <v xml:space="preserve"> </v>
      </c>
      <c r="Q159" s="530" t="str">
        <f>IF($E159=0," ",SUM('t13'!C159:N159)/$E159)</f>
        <v xml:space="preserve"> </v>
      </c>
      <c r="R159" s="530" t="str">
        <f>IF($E159=0," ",(SUM('t13'!T159:AD159)+'t13'!AF159)/$E159)</f>
        <v xml:space="preserve"> </v>
      </c>
      <c r="S159" s="531">
        <f t="shared" si="7"/>
        <v>0</v>
      </c>
      <c r="T159" s="565" t="str">
        <f>IF($E159=0," ",'t13'!AE159/$E159)</f>
        <v xml:space="preserve"> </v>
      </c>
      <c r="V159"/>
      <c r="W159"/>
      <c r="X159"/>
      <c r="Y159"/>
    </row>
    <row r="160" spans="1:25" s="98" customFormat="1" x14ac:dyDescent="0.2">
      <c r="A160" s="562" t="str">
        <f>'t1'!A160</f>
        <v>RUOLO SOCIOSANITARIO - OPERATORE SOCIOSANITARIO</v>
      </c>
      <c r="B160" s="304" t="str">
        <f>'t1'!B160</f>
        <v>KOP660</v>
      </c>
      <c r="C160" s="563">
        <f>'t1'!K160+'t1'!L160</f>
        <v>0</v>
      </c>
      <c r="D160" s="563">
        <f>('t1'!K160+'t1'!L160)-SUM('t3'!C160:F160,'t3'!I160:J160)+SUM('t3'!K160:N160)</f>
        <v>0</v>
      </c>
      <c r="E160" s="564">
        <f>'t12'!C160/12</f>
        <v>0</v>
      </c>
      <c r="F160" s="564" t="str">
        <f>IF($D160&gt;0,(('t11'!C162+'t11'!D162)/$D160)," ")</f>
        <v xml:space="preserve"> </v>
      </c>
      <c r="G160" s="564" t="str">
        <f>IF($D160&gt;0,(SUM('t11'!E162:P162)/$D160)," ")</f>
        <v xml:space="preserve"> </v>
      </c>
      <c r="H160" s="564" t="str">
        <f>IF($D160&gt;0,(SUM('t11'!Q162:T162)/$D160)," ")</f>
        <v xml:space="preserve"> </v>
      </c>
      <c r="I160" s="530" t="str">
        <f>IF($E160=0," ",('t12'!D160)/$E160)</f>
        <v xml:space="preserve"> </v>
      </c>
      <c r="J160" s="530" t="str">
        <f>IF($E160=0," ",'t12'!E160/$E160)</f>
        <v xml:space="preserve"> </v>
      </c>
      <c r="K160" s="530" t="str">
        <f>IF($E160=0," ",'t12'!F160/$E160)</f>
        <v xml:space="preserve"> </v>
      </c>
      <c r="L160" s="530" t="str">
        <f>IF($E160=0," ",'t12'!H160/$E160)</f>
        <v xml:space="preserve"> </v>
      </c>
      <c r="M160" s="531">
        <f t="shared" si="6"/>
        <v>0</v>
      </c>
      <c r="N160" s="565" t="str">
        <f>IF($E160=0," ",'t12'!I160/$E160)</f>
        <v xml:space="preserve"> </v>
      </c>
      <c r="O160" s="565" t="str">
        <f>IF($E160=0," ",'t12'!J160/$E160)</f>
        <v xml:space="preserve"> </v>
      </c>
      <c r="P160" s="530" t="str">
        <f>IF($E160=0," ",'t13'!AG160/$E160)</f>
        <v xml:space="preserve"> </v>
      </c>
      <c r="Q160" s="530" t="str">
        <f>IF($E160=0," ",SUM('t13'!C160:N160)/$E160)</f>
        <v xml:space="preserve"> </v>
      </c>
      <c r="R160" s="530" t="str">
        <f>IF($E160=0," ",(SUM('t13'!T160:AD160)+'t13'!AF160)/$E160)</f>
        <v xml:space="preserve"> </v>
      </c>
      <c r="S160" s="531">
        <f t="shared" si="7"/>
        <v>0</v>
      </c>
      <c r="T160" s="565" t="str">
        <f>IF($E160=0," ",'t13'!AE160/$E160)</f>
        <v xml:space="preserve"> </v>
      </c>
      <c r="V160"/>
      <c r="W160"/>
      <c r="X160"/>
      <c r="Y160"/>
    </row>
    <row r="161" spans="1:25" s="98" customFormat="1" x14ac:dyDescent="0.2">
      <c r="A161" s="562" t="str">
        <f>'t1'!A161</f>
        <v>RUOLO TECNICO - OPERATORE TECNICO SPECIALIZZATO</v>
      </c>
      <c r="B161" s="304" t="str">
        <f>'t1'!B161</f>
        <v>TOP059</v>
      </c>
      <c r="C161" s="563">
        <f>'t1'!K161+'t1'!L161</f>
        <v>0</v>
      </c>
      <c r="D161" s="563">
        <f>('t1'!K161+'t1'!L161)-SUM('t3'!C161:F161,'t3'!I161:J161)+SUM('t3'!K161:N161)</f>
        <v>0</v>
      </c>
      <c r="E161" s="564">
        <f>'t12'!C161/12</f>
        <v>0</v>
      </c>
      <c r="F161" s="564" t="str">
        <f>IF($D161&gt;0,(('t11'!C163+'t11'!D163)/$D161)," ")</f>
        <v xml:space="preserve"> </v>
      </c>
      <c r="G161" s="564" t="str">
        <f>IF($D161&gt;0,(SUM('t11'!E163:P163)/$D161)," ")</f>
        <v xml:space="preserve"> </v>
      </c>
      <c r="H161" s="564" t="str">
        <f>IF($D161&gt;0,(SUM('t11'!Q163:T163)/$D161)," ")</f>
        <v xml:space="preserve"> </v>
      </c>
      <c r="I161" s="530" t="str">
        <f>IF($E161=0," ",('t12'!D161)/$E161)</f>
        <v xml:space="preserve"> </v>
      </c>
      <c r="J161" s="530" t="str">
        <f>IF($E161=0," ",'t12'!E161/$E161)</f>
        <v xml:space="preserve"> </v>
      </c>
      <c r="K161" s="530" t="str">
        <f>IF($E161=0," ",'t12'!F161/$E161)</f>
        <v xml:space="preserve"> </v>
      </c>
      <c r="L161" s="530" t="str">
        <f>IF($E161=0," ",'t12'!H161/$E161)</f>
        <v xml:space="preserve"> </v>
      </c>
      <c r="M161" s="531">
        <f t="shared" si="6"/>
        <v>0</v>
      </c>
      <c r="N161" s="565" t="str">
        <f>IF($E161=0," ",'t12'!I161/$E161)</f>
        <v xml:space="preserve"> </v>
      </c>
      <c r="O161" s="565" t="str">
        <f>IF($E161=0," ",'t12'!J161/$E161)</f>
        <v xml:space="preserve"> </v>
      </c>
      <c r="P161" s="530" t="str">
        <f>IF($E161=0," ",'t13'!AG161/$E161)</f>
        <v xml:space="preserve"> </v>
      </c>
      <c r="Q161" s="530" t="str">
        <f>IF($E161=0," ",SUM('t13'!C161:N161)/$E161)</f>
        <v xml:space="preserve"> </v>
      </c>
      <c r="R161" s="530" t="str">
        <f>IF($E161=0," ",(SUM('t13'!T161:AD161)+'t13'!AF161)/$E161)</f>
        <v xml:space="preserve"> </v>
      </c>
      <c r="S161" s="531">
        <f t="shared" si="7"/>
        <v>0</v>
      </c>
      <c r="T161" s="565" t="str">
        <f>IF($E161=0," ",'t13'!AE161/$E161)</f>
        <v xml:space="preserve"> </v>
      </c>
      <c r="V161"/>
      <c r="W161"/>
      <c r="X161"/>
      <c r="Y161"/>
    </row>
    <row r="162" spans="1:25" s="98" customFormat="1" x14ac:dyDescent="0.2">
      <c r="A162" s="562" t="str">
        <f>'t1'!A162</f>
        <v>RUOLO AMMINISTRATIVO - COADIUTORE AMMINISTRATIVO SENIOR</v>
      </c>
      <c r="B162" s="304" t="str">
        <f>'t1'!B162</f>
        <v>AOP870</v>
      </c>
      <c r="C162" s="563">
        <f>'t1'!K162+'t1'!L162</f>
        <v>0</v>
      </c>
      <c r="D162" s="563">
        <f>('t1'!K162+'t1'!L162)-SUM('t3'!C162:F162,'t3'!I162:J162)+SUM('t3'!K162:N162)</f>
        <v>0</v>
      </c>
      <c r="E162" s="564">
        <f>'t12'!C162/12</f>
        <v>0</v>
      </c>
      <c r="F162" s="564" t="str">
        <f>IF($D162&gt;0,(('t11'!C164+'t11'!D164)/$D162)," ")</f>
        <v xml:space="preserve"> </v>
      </c>
      <c r="G162" s="564" t="str">
        <f>IF($D162&gt;0,(SUM('t11'!E164:P164)/$D162)," ")</f>
        <v xml:space="preserve"> </v>
      </c>
      <c r="H162" s="564" t="str">
        <f>IF($D162&gt;0,(SUM('t11'!Q164:T164)/$D162)," ")</f>
        <v xml:space="preserve"> </v>
      </c>
      <c r="I162" s="530" t="str">
        <f>IF($E162=0," ",('t12'!D162)/$E162)</f>
        <v xml:space="preserve"> </v>
      </c>
      <c r="J162" s="530" t="str">
        <f>IF($E162=0," ",'t12'!E162/$E162)</f>
        <v xml:space="preserve"> </v>
      </c>
      <c r="K162" s="530" t="str">
        <f>IF($E162=0," ",'t12'!F162/$E162)</f>
        <v xml:space="preserve"> </v>
      </c>
      <c r="L162" s="530" t="str">
        <f>IF($E162=0," ",'t12'!H162/$E162)</f>
        <v xml:space="preserve"> </v>
      </c>
      <c r="M162" s="531">
        <f t="shared" si="6"/>
        <v>0</v>
      </c>
      <c r="N162" s="565" t="str">
        <f>IF($E162=0," ",'t12'!I162/$E162)</f>
        <v xml:space="preserve"> </v>
      </c>
      <c r="O162" s="565" t="str">
        <f>IF($E162=0," ",'t12'!J162/$E162)</f>
        <v xml:space="preserve"> </v>
      </c>
      <c r="P162" s="530" t="str">
        <f>IF($E162=0," ",'t13'!AG162/$E162)</f>
        <v xml:space="preserve"> </v>
      </c>
      <c r="Q162" s="530" t="str">
        <f>IF($E162=0," ",SUM('t13'!C162:N162)/$E162)</f>
        <v xml:space="preserve"> </v>
      </c>
      <c r="R162" s="530" t="str">
        <f>IF($E162=0," ",(SUM('t13'!T162:AD162)+'t13'!AF162)/$E162)</f>
        <v xml:space="preserve"> </v>
      </c>
      <c r="S162" s="531">
        <f t="shared" si="7"/>
        <v>0</v>
      </c>
      <c r="T162" s="565" t="str">
        <f>IF($E162=0," ",'t13'!AE162/$E162)</f>
        <v xml:space="preserve"> </v>
      </c>
      <c r="V162"/>
      <c r="W162"/>
      <c r="X162"/>
      <c r="Y162"/>
    </row>
    <row r="163" spans="1:25" s="98" customFormat="1" x14ac:dyDescent="0.2">
      <c r="A163" s="562" t="str">
        <f>'t1'!A163</f>
        <v>PROFILI AREA DEGLI OPERATORI AD ESAURIMENTO</v>
      </c>
      <c r="B163" s="304" t="str">
        <f>'t1'!B163</f>
        <v>0OP269</v>
      </c>
      <c r="C163" s="563">
        <f>'t1'!K163+'t1'!L163</f>
        <v>0</v>
      </c>
      <c r="D163" s="563">
        <f>('t1'!K163+'t1'!L163)-SUM('t3'!C163:F163,'t3'!I163:J163)+SUM('t3'!K163:N163)</f>
        <v>0</v>
      </c>
      <c r="E163" s="564">
        <f>'t12'!C163/12</f>
        <v>0</v>
      </c>
      <c r="F163" s="564" t="str">
        <f>IF($D163&gt;0,(('t11'!C165+'t11'!D165)/$D163)," ")</f>
        <v xml:space="preserve"> </v>
      </c>
      <c r="G163" s="564" t="str">
        <f>IF($D163&gt;0,(SUM('t11'!E165:P165)/$D163)," ")</f>
        <v xml:space="preserve"> </v>
      </c>
      <c r="H163" s="564" t="str">
        <f>IF($D163&gt;0,(SUM('t11'!Q165:T165)/$D163)," ")</f>
        <v xml:space="preserve"> </v>
      </c>
      <c r="I163" s="530" t="str">
        <f>IF($E163=0," ",('t12'!D163)/$E163)</f>
        <v xml:space="preserve"> </v>
      </c>
      <c r="J163" s="530" t="str">
        <f>IF($E163=0," ",'t12'!E163/$E163)</f>
        <v xml:space="preserve"> </v>
      </c>
      <c r="K163" s="530" t="str">
        <f>IF($E163=0," ",'t12'!F163/$E163)</f>
        <v xml:space="preserve"> </v>
      </c>
      <c r="L163" s="530" t="str">
        <f>IF($E163=0," ",'t12'!H163/$E163)</f>
        <v xml:space="preserve"> </v>
      </c>
      <c r="M163" s="531">
        <f t="shared" si="4"/>
        <v>0</v>
      </c>
      <c r="N163" s="565" t="str">
        <f>IF($E163=0," ",'t12'!I163/$E163)</f>
        <v xml:space="preserve"> </v>
      </c>
      <c r="O163" s="565" t="str">
        <f>IF($E163=0," ",'t12'!J163/$E163)</f>
        <v xml:space="preserve"> </v>
      </c>
      <c r="P163" s="530" t="str">
        <f>IF($E163=0," ",'t13'!AG163/$E163)</f>
        <v xml:space="preserve"> </v>
      </c>
      <c r="Q163" s="530" t="str">
        <f>IF($E163=0," ",SUM('t13'!C163:N163)/$E163)</f>
        <v xml:space="preserve"> </v>
      </c>
      <c r="R163" s="530" t="str">
        <f>IF($E163=0," ",(SUM('t13'!T163:AD163)+'t13'!AF163)/$E163)</f>
        <v xml:space="preserve"> </v>
      </c>
      <c r="S163" s="531">
        <f t="shared" si="5"/>
        <v>0</v>
      </c>
      <c r="T163" s="565" t="str">
        <f>IF($E163=0," ",'t13'!AE163/$E163)</f>
        <v xml:space="preserve"> </v>
      </c>
      <c r="V163"/>
      <c r="W163"/>
      <c r="X163"/>
      <c r="Y163"/>
    </row>
    <row r="164" spans="1:25" s="98" customFormat="1" x14ac:dyDescent="0.2">
      <c r="A164" s="562" t="str">
        <f>'t1'!A164</f>
        <v>RUOLO TECNICO - OPERATORE TECNICO</v>
      </c>
      <c r="B164" s="304" t="str">
        <f>'t1'!B164</f>
        <v>TPT092</v>
      </c>
      <c r="C164" s="563">
        <f>'t1'!K164+'t1'!L164</f>
        <v>0</v>
      </c>
      <c r="D164" s="563">
        <f>('t1'!K164+'t1'!L164)-SUM('t3'!C164:F164,'t3'!I164:J164)+SUM('t3'!K164:N164)</f>
        <v>0</v>
      </c>
      <c r="E164" s="564">
        <f>'t12'!C164/12</f>
        <v>0</v>
      </c>
      <c r="F164" s="564" t="str">
        <f>IF($D164&gt;0,(('t11'!C166+'t11'!D166)/$D164)," ")</f>
        <v xml:space="preserve"> </v>
      </c>
      <c r="G164" s="564" t="str">
        <f>IF($D164&gt;0,(SUM('t11'!E166:P166)/$D164)," ")</f>
        <v xml:space="preserve"> </v>
      </c>
      <c r="H164" s="564" t="str">
        <f>IF($D164&gt;0,(SUM('t11'!Q166:T166)/$D164)," ")</f>
        <v xml:space="preserve"> </v>
      </c>
      <c r="I164" s="530" t="str">
        <f>IF($E164=0," ",('t12'!D164)/$E164)</f>
        <v xml:space="preserve"> </v>
      </c>
      <c r="J164" s="530" t="str">
        <f>IF($E164=0," ",'t12'!E164/$E164)</f>
        <v xml:space="preserve"> </v>
      </c>
      <c r="K164" s="530" t="str">
        <f>IF($E164=0," ",'t12'!F164/$E164)</f>
        <v xml:space="preserve"> </v>
      </c>
      <c r="L164" s="530" t="str">
        <f>IF($E164=0," ",'t12'!H164/$E164)</f>
        <v xml:space="preserve"> </v>
      </c>
      <c r="M164" s="531">
        <f t="shared" si="4"/>
        <v>0</v>
      </c>
      <c r="N164" s="565" t="str">
        <f>IF($E164=0," ",'t12'!I164/$E164)</f>
        <v xml:space="preserve"> </v>
      </c>
      <c r="O164" s="565" t="str">
        <f>IF($E164=0," ",'t12'!J164/$E164)</f>
        <v xml:space="preserve"> </v>
      </c>
      <c r="P164" s="530" t="str">
        <f>IF($E164=0," ",'t13'!AG164/$E164)</f>
        <v xml:space="preserve"> </v>
      </c>
      <c r="Q164" s="530" t="str">
        <f>IF($E164=0," ",SUM('t13'!C164:N164)/$E164)</f>
        <v xml:space="preserve"> </v>
      </c>
      <c r="R164" s="530" t="str">
        <f>IF($E164=0," ",(SUM('t13'!T164:AD164)+'t13'!AF164)/$E164)</f>
        <v xml:space="preserve"> </v>
      </c>
      <c r="S164" s="531">
        <f t="shared" si="5"/>
        <v>0</v>
      </c>
      <c r="T164" s="565" t="str">
        <f>IF($E164=0," ",'t13'!AE164/$E164)</f>
        <v xml:space="preserve"> </v>
      </c>
      <c r="V164"/>
      <c r="W164"/>
      <c r="X164"/>
      <c r="Y164"/>
    </row>
    <row r="165" spans="1:25" s="98" customFormat="1" x14ac:dyDescent="0.2">
      <c r="A165" s="562" t="str">
        <f>'t1'!A165</f>
        <v>RUOLO AMMINISTRATIVO - COADIUTORE AMMINISTRATIVO</v>
      </c>
      <c r="B165" s="304" t="str">
        <f>'t1'!B165</f>
        <v>APT017</v>
      </c>
      <c r="C165" s="563">
        <f>'t1'!K165+'t1'!L165</f>
        <v>0</v>
      </c>
      <c r="D165" s="563">
        <f>('t1'!K165+'t1'!L165)-SUM('t3'!C165:F165,'t3'!I165:J165)+SUM('t3'!K165:N165)</f>
        <v>0</v>
      </c>
      <c r="E165" s="564">
        <f>'t12'!C165/12</f>
        <v>0</v>
      </c>
      <c r="F165" s="564" t="str">
        <f>IF($D165&gt;0,(('t11'!C167+'t11'!D167)/$D165)," ")</f>
        <v xml:space="preserve"> </v>
      </c>
      <c r="G165" s="564" t="str">
        <f>IF($D165&gt;0,(SUM('t11'!E167:P167)/$D165)," ")</f>
        <v xml:space="preserve"> </v>
      </c>
      <c r="H165" s="564" t="str">
        <f>IF($D165&gt;0,(SUM('t11'!Q167:T167)/$D165)," ")</f>
        <v xml:space="preserve"> </v>
      </c>
      <c r="I165" s="530" t="str">
        <f>IF($E165=0," ",('t12'!D165)/$E165)</f>
        <v xml:space="preserve"> </v>
      </c>
      <c r="J165" s="530" t="str">
        <f>IF($E165=0," ",'t12'!E165/$E165)</f>
        <v xml:space="preserve"> </v>
      </c>
      <c r="K165" s="530" t="str">
        <f>IF($E165=0," ",'t12'!F165/$E165)</f>
        <v xml:space="preserve"> </v>
      </c>
      <c r="L165" s="530" t="str">
        <f>IF($E165=0," ",'t12'!H165/$E165)</f>
        <v xml:space="preserve"> </v>
      </c>
      <c r="M165" s="531">
        <f t="shared" si="4"/>
        <v>0</v>
      </c>
      <c r="N165" s="565" t="str">
        <f>IF($E165=0," ",'t12'!I165/$E165)</f>
        <v xml:space="preserve"> </v>
      </c>
      <c r="O165" s="565" t="str">
        <f>IF($E165=0," ",'t12'!J165/$E165)</f>
        <v xml:space="preserve"> </v>
      </c>
      <c r="P165" s="530" t="str">
        <f>IF($E165=0," ",'t13'!AG165/$E165)</f>
        <v xml:space="preserve"> </v>
      </c>
      <c r="Q165" s="530" t="str">
        <f>IF($E165=0," ",SUM('t13'!C165:N165)/$E165)</f>
        <v xml:space="preserve"> </v>
      </c>
      <c r="R165" s="530" t="str">
        <f>IF($E165=0," ",(SUM('t13'!T165:AD165)+'t13'!AF165)/$E165)</f>
        <v xml:space="preserve"> </v>
      </c>
      <c r="S165" s="531">
        <f t="shared" si="5"/>
        <v>0</v>
      </c>
      <c r="T165" s="565" t="str">
        <f>IF($E165=0," ",'t13'!AE165/$E165)</f>
        <v xml:space="preserve"> </v>
      </c>
      <c r="V165"/>
      <c r="W165"/>
      <c r="X165"/>
      <c r="Y165"/>
    </row>
    <row r="166" spans="1:25" s="98" customFormat="1" x14ac:dyDescent="0.2">
      <c r="A166" s="562" t="str">
        <f>'t1'!A166</f>
        <v>PROFILI AREA PERSONALE DI SUPPORTO AD ESAURIMENTO</v>
      </c>
      <c r="B166" s="304" t="str">
        <f>'t1'!B166</f>
        <v>0PTSPR</v>
      </c>
      <c r="C166" s="563">
        <f>'t1'!K166+'t1'!L166</f>
        <v>0</v>
      </c>
      <c r="D166" s="563">
        <f>('t1'!K166+'t1'!L166)-SUM('t3'!C166:F166,'t3'!I166:J166)+SUM('t3'!K166:N166)</f>
        <v>0</v>
      </c>
      <c r="E166" s="564">
        <f>'t12'!C166/12</f>
        <v>0</v>
      </c>
      <c r="F166" s="564" t="str">
        <f>IF($D166&gt;0,(('t11'!C168+'t11'!D168)/$D166)," ")</f>
        <v xml:space="preserve"> </v>
      </c>
      <c r="G166" s="564" t="str">
        <f>IF($D166&gt;0,(SUM('t11'!E168:P168)/$D166)," ")</f>
        <v xml:space="preserve"> </v>
      </c>
      <c r="H166" s="564" t="str">
        <f>IF($D166&gt;0,(SUM('t11'!Q168:T168)/$D166)," ")</f>
        <v xml:space="preserve"> </v>
      </c>
      <c r="I166" s="530" t="str">
        <f>IF($E166=0," ",('t12'!D166)/$E166)</f>
        <v xml:space="preserve"> </v>
      </c>
      <c r="J166" s="530" t="str">
        <f>IF($E166=0," ",'t12'!E166/$E166)</f>
        <v xml:space="preserve"> </v>
      </c>
      <c r="K166" s="530" t="str">
        <f>IF($E166=0," ",'t12'!F166/$E166)</f>
        <v xml:space="preserve"> </v>
      </c>
      <c r="L166" s="530" t="str">
        <f>IF($E166=0," ",'t12'!H166/$E166)</f>
        <v xml:space="preserve"> </v>
      </c>
      <c r="M166" s="531">
        <f t="shared" si="4"/>
        <v>0</v>
      </c>
      <c r="N166" s="565" t="str">
        <f>IF($E166=0," ",'t12'!I166/$E166)</f>
        <v xml:space="preserve"> </v>
      </c>
      <c r="O166" s="565" t="str">
        <f>IF($E166=0," ",'t12'!J166/$E166)</f>
        <v xml:space="preserve"> </v>
      </c>
      <c r="P166" s="530" t="str">
        <f>IF($E166=0," ",'t13'!AG166/$E166)</f>
        <v xml:space="preserve"> </v>
      </c>
      <c r="Q166" s="530" t="str">
        <f>IF($E166=0," ",SUM('t13'!C166:N166)/$E166)</f>
        <v xml:space="preserve"> </v>
      </c>
      <c r="R166" s="530" t="str">
        <f>IF($E166=0," ",(SUM('t13'!T166:AD166)+'t13'!AF166)/$E166)</f>
        <v xml:space="preserve"> </v>
      </c>
      <c r="S166" s="531">
        <f t="shared" si="5"/>
        <v>0</v>
      </c>
      <c r="T166" s="565" t="str">
        <f>IF($E166=0," ",'t13'!AE166/$E166)</f>
        <v xml:space="preserve"> </v>
      </c>
      <c r="V166"/>
      <c r="W166"/>
      <c r="X166"/>
      <c r="Y166"/>
    </row>
    <row r="167" spans="1:25" s="98" customFormat="1" ht="12.75" customHeight="1" x14ac:dyDescent="0.2">
      <c r="A167" s="562" t="str">
        <f>'t1'!A167</f>
        <v>CONTRATTISTI</v>
      </c>
      <c r="B167" s="304" t="str">
        <f>'t1'!B167</f>
        <v>000061</v>
      </c>
      <c r="C167" s="563">
        <f>'t1'!K167+'t1'!L167</f>
        <v>0</v>
      </c>
      <c r="D167" s="563">
        <f>('t1'!K167+'t1'!L167)-SUM('t3'!C167:F167,'t3'!I167:J167)+SUM('t3'!K167:N167)</f>
        <v>0</v>
      </c>
      <c r="E167" s="564">
        <f>'t12'!C167/12</f>
        <v>0</v>
      </c>
      <c r="F167" s="564" t="str">
        <f>IF($D167&gt;0,(('t11'!C169+'t11'!D169)/$D167)," ")</f>
        <v xml:space="preserve"> </v>
      </c>
      <c r="G167" s="564" t="str">
        <f>IF($D167&gt;0,(SUM('t11'!E169:P169)/$D167)," ")</f>
        <v xml:space="preserve"> </v>
      </c>
      <c r="H167" s="564" t="str">
        <f>IF($D167&gt;0,(SUM('t11'!Q169:T169)/$D167)," ")</f>
        <v xml:space="preserve"> </v>
      </c>
      <c r="I167" s="530" t="str">
        <f>IF($E167=0," ",('t12'!D167)/$E167)</f>
        <v xml:space="preserve"> </v>
      </c>
      <c r="J167" s="530" t="str">
        <f>IF($E167=0," ",'t12'!E167/$E167)</f>
        <v xml:space="preserve"> </v>
      </c>
      <c r="K167" s="530" t="str">
        <f>IF($E167=0," ",'t12'!F167/$E167)</f>
        <v xml:space="preserve"> </v>
      </c>
      <c r="L167" s="530" t="str">
        <f>IF($E167=0," ",'t12'!H167/$E167)</f>
        <v xml:space="preserve"> </v>
      </c>
      <c r="M167" s="531">
        <f t="shared" si="4"/>
        <v>0</v>
      </c>
      <c r="N167" s="565" t="str">
        <f>IF($E167=0," ",'t12'!I167/$E167)</f>
        <v xml:space="preserve"> </v>
      </c>
      <c r="O167" s="565" t="str">
        <f>IF($E167=0," ",'t12'!J167/$E167)</f>
        <v xml:space="preserve"> </v>
      </c>
      <c r="P167" s="530" t="str">
        <f>IF($E167=0," ",'t13'!AG167/$E167)</f>
        <v xml:space="preserve"> </v>
      </c>
      <c r="Q167" s="530" t="str">
        <f>IF($E167=0," ",SUM('t13'!C167:N167)/$E167)</f>
        <v xml:space="preserve"> </v>
      </c>
      <c r="R167" s="530" t="str">
        <f>IF($E167=0," ",(SUM('t13'!T167:AD167)+'t13'!AF167)/$E167)</f>
        <v xml:space="preserve"> </v>
      </c>
      <c r="S167" s="531">
        <f t="shared" si="5"/>
        <v>0</v>
      </c>
      <c r="T167" s="565" t="str">
        <f>IF($E167=0," ",'t13'!AE167/$E167)</f>
        <v xml:space="preserve"> </v>
      </c>
      <c r="V167"/>
      <c r="W167"/>
      <c r="X167"/>
      <c r="Y167"/>
    </row>
    <row r="169" spans="1:25" x14ac:dyDescent="0.2">
      <c r="A169" s="3" t="s">
        <v>805</v>
      </c>
    </row>
    <row r="170" spans="1:25" x14ac:dyDescent="0.2">
      <c r="A170" s="19" t="str">
        <f>"(*)  Personale presente al 31/12/"&amp;'t1'!L1&amp;" di T1 - personale dell'amministrazione comandato/distaccato, fuori ruolo e in esonero di T3 + personale esterno comandato/distaccato e fuori ruolo di T3"</f>
        <v>(*)  Personale presente al 31/12/2024 di T1 - personale dell'amministrazione comandato/distaccato, fuori ruolo e in esonero di T3 + personale esterno comandato/distaccato e fuori ruolo di T3</v>
      </c>
    </row>
    <row r="171" spans="1:25" x14ac:dyDescent="0.2">
      <c r="A171" s="3" t="s">
        <v>806</v>
      </c>
    </row>
  </sheetData>
  <sheetProtection algorithmName="SHA-512" hashValue="nmdtyWnLGnGHADGUmooRyv0d60mBWRXhkEoZD0MIBgnfLf/1CU2CHpiss1Jk3Yp24VZ1dV4BD+PKK6U0Vk9mVw==" saltValue="RfmEhIZk/JQeHx4Ms+TlZQ==" spinCount="100000" sheet="1" formatColumns="0" selectLockedCells="1" selectUnlockedCells="1"/>
  <mergeCells count="4">
    <mergeCell ref="A1:I1"/>
    <mergeCell ref="F4:H4"/>
    <mergeCell ref="I4:O4"/>
    <mergeCell ref="P4:T4"/>
  </mergeCells>
  <phoneticPr fontId="31" type="noConversion"/>
  <printOptions horizontalCentered="1" verticalCentered="1"/>
  <pageMargins left="0.19685039370078741" right="0.19685039370078741" top="0.19685039370078741" bottom="0.15748031496062992" header="0.15748031496062992" footer="0.15748031496062992"/>
  <pageSetup paperSize="9" scale="83" orientation="landscape" horizontalDpi="0" verticalDpi="0" r:id="rId1"/>
  <headerFooter alignWithMargins="0"/>
  <colBreaks count="1" manualBreakCount="1">
    <brk id="1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2"/>
  <dimension ref="A1:T19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bestFit="1" customWidth="1"/>
    <col min="3" max="7" width="13.28515625" style="2" customWidth="1"/>
    <col min="8" max="8" width="15" style="2" customWidth="1"/>
    <col min="9" max="10" width="13.28515625" style="2" customWidth="1"/>
    <col min="11" max="16384" width="9.28515625" style="3"/>
  </cols>
  <sheetData>
    <row r="1" spans="1:13" ht="43.5" customHeight="1" x14ac:dyDescent="0.2">
      <c r="A1" s="2052" t="str">
        <f>'t1'!A1</f>
        <v>SERVIZIO SANITARIO NAZIONALE - anno 2024</v>
      </c>
      <c r="B1" s="2052"/>
      <c r="C1" s="2052"/>
      <c r="D1" s="2052"/>
      <c r="E1" s="2052"/>
      <c r="F1" s="2052"/>
      <c r="G1" s="2052"/>
      <c r="H1" s="2052"/>
      <c r="I1" s="295"/>
      <c r="J1" s="292"/>
      <c r="M1"/>
    </row>
    <row r="2" spans="1:13" ht="10.5" customHeight="1" x14ac:dyDescent="0.2">
      <c r="B2" s="3"/>
      <c r="C2" s="3"/>
      <c r="D2" s="2057"/>
      <c r="E2" s="2057"/>
      <c r="F2" s="2057"/>
      <c r="G2" s="2057"/>
      <c r="H2" s="2057"/>
      <c r="I2" s="2057"/>
      <c r="J2" s="2057"/>
      <c r="M2"/>
    </row>
    <row r="3" spans="1:13" s="179" customFormat="1" ht="21" customHeight="1" x14ac:dyDescent="0.25">
      <c r="A3" s="179" t="str">
        <f>"Tavola di coerenza tra presenti al 31.12."&amp;'t1'!L1&amp;" e presenti al 31.12."&amp;'t1'!L1-1&amp;" (Squadratura 1)"</f>
        <v>Tavola di coerenza tra presenti al 31.12.2024 e presenti al 31.12.2023 (Squadratura 1)</v>
      </c>
      <c r="B3" s="294"/>
    </row>
    <row r="4" spans="1:13" ht="36.75" customHeight="1" x14ac:dyDescent="0.2">
      <c r="A4" s="161" t="s">
        <v>381</v>
      </c>
      <c r="B4" s="162" t="s">
        <v>380</v>
      </c>
      <c r="C4" s="162" t="str">
        <f>"Presenti 31.12."&amp;'t1'!L1-1&amp;" (Tab 1)"</f>
        <v>Presenti 31.12.2023 (Tab 1)</v>
      </c>
      <c r="D4" s="162" t="s">
        <v>373</v>
      </c>
      <c r="E4" s="162" t="s">
        <v>430</v>
      </c>
      <c r="F4" s="162" t="s">
        <v>375</v>
      </c>
      <c r="G4" s="162" t="s">
        <v>374</v>
      </c>
      <c r="H4" s="162" t="str">
        <f>"Presenti 31.12."&amp;'t1'!L1&amp;" (Calcolati)"</f>
        <v>Presenti 31.12.2024 (Calcolati)</v>
      </c>
      <c r="I4" s="162" t="str">
        <f>"Presenti 31.12."&amp;'t1'!L1&amp;" (Tab 1)"</f>
        <v>Presenti 31.12.2024 (Tab 1)</v>
      </c>
      <c r="J4" s="162" t="s">
        <v>390</v>
      </c>
    </row>
    <row r="5" spans="1:13" x14ac:dyDescent="0.2">
      <c r="A5" s="167"/>
      <c r="B5" s="162"/>
      <c r="C5" s="168" t="s">
        <v>382</v>
      </c>
      <c r="D5" s="168" t="s">
        <v>383</v>
      </c>
      <c r="E5" s="168" t="s">
        <v>384</v>
      </c>
      <c r="F5" s="168" t="s">
        <v>385</v>
      </c>
      <c r="G5" s="168" t="s">
        <v>386</v>
      </c>
      <c r="H5" s="168" t="s">
        <v>387</v>
      </c>
      <c r="I5" s="168" t="s">
        <v>388</v>
      </c>
      <c r="J5" s="168" t="s">
        <v>389</v>
      </c>
    </row>
    <row r="6" spans="1:13" ht="12.75" customHeight="1" x14ac:dyDescent="0.2">
      <c r="A6" s="17" t="str">
        <f>'t1'!A6</f>
        <v>DIRETTORE GENERALE</v>
      </c>
      <c r="B6" s="169" t="str">
        <f>'t1'!B6</f>
        <v>0D0097</v>
      </c>
      <c r="C6" s="319">
        <f>'t1'!C6+'t1'!D6</f>
        <v>0</v>
      </c>
      <c r="D6" s="319">
        <f>'t5'!U7+'t5'!V7</f>
        <v>0</v>
      </c>
      <c r="E6" s="320">
        <f>'t6'!U7+'t6'!V7</f>
        <v>0</v>
      </c>
      <c r="F6" s="320">
        <f>'t4'!FI16</f>
        <v>0</v>
      </c>
      <c r="G6" s="320">
        <f>'t4'!C178</f>
        <v>0</v>
      </c>
      <c r="H6" s="320">
        <f>C6-D6+E6-F6+G6</f>
        <v>0</v>
      </c>
      <c r="I6" s="320">
        <f>'t1'!K6+'t1'!L6</f>
        <v>0</v>
      </c>
      <c r="J6" s="95" t="str">
        <f>IF(H6=I6,"OK","ERRORE")</f>
        <v>OK</v>
      </c>
    </row>
    <row r="7" spans="1:13" ht="12.75" customHeight="1" x14ac:dyDescent="0.2">
      <c r="A7" s="17" t="str">
        <f>'t1'!A7</f>
        <v>DIRETTORE SANITARIO</v>
      </c>
      <c r="B7" s="169" t="str">
        <f>'t1'!B7</f>
        <v>0D0482</v>
      </c>
      <c r="C7" s="319">
        <f>'t1'!C7+'t1'!D7</f>
        <v>0</v>
      </c>
      <c r="D7" s="319">
        <f>'t5'!U8+'t5'!V8</f>
        <v>0</v>
      </c>
      <c r="E7" s="320">
        <f>'t6'!U8+'t6'!V8</f>
        <v>0</v>
      </c>
      <c r="F7" s="320">
        <f>'t4'!FI17</f>
        <v>0</v>
      </c>
      <c r="G7" s="320">
        <f>'t4'!D178</f>
        <v>0</v>
      </c>
      <c r="H7" s="320">
        <f>C7-D7+E7-F7+G7</f>
        <v>0</v>
      </c>
      <c r="I7" s="320">
        <f>'t1'!K7+'t1'!L7</f>
        <v>0</v>
      </c>
      <c r="J7" s="95" t="str">
        <f>IF(H7=I7,"OK","ERRORE")</f>
        <v>OK</v>
      </c>
    </row>
    <row r="8" spans="1:13" ht="12.75" customHeight="1" x14ac:dyDescent="0.2">
      <c r="A8" s="17" t="str">
        <f>'t1'!A8</f>
        <v>DIRETTORE AMMINISTRATIVO</v>
      </c>
      <c r="B8" s="169" t="str">
        <f>'t1'!B8</f>
        <v>0D0163</v>
      </c>
      <c r="C8" s="319">
        <f>'t1'!C8+'t1'!D8</f>
        <v>0</v>
      </c>
      <c r="D8" s="319">
        <f>'t5'!U9+'t5'!V9</f>
        <v>0</v>
      </c>
      <c r="E8" s="320">
        <f>'t6'!U9+'t6'!V9</f>
        <v>0</v>
      </c>
      <c r="F8" s="320">
        <f>'t4'!FI18</f>
        <v>0</v>
      </c>
      <c r="G8" s="320">
        <f>'t4'!E178</f>
        <v>0</v>
      </c>
      <c r="H8" s="320">
        <f t="shared" ref="H8:H71" si="0">C8-D8+E8-F8+G8</f>
        <v>0</v>
      </c>
      <c r="I8" s="320">
        <f>'t1'!K8+'t1'!L8</f>
        <v>0</v>
      </c>
      <c r="J8" s="95" t="str">
        <f t="shared" ref="J8:J71" si="1">IF(H8=I8,"OK","ERRORE")</f>
        <v>OK</v>
      </c>
    </row>
    <row r="9" spans="1:13" ht="12.75" customHeight="1" x14ac:dyDescent="0.2">
      <c r="A9" s="17" t="str">
        <f>'t1'!A9</f>
        <v>DIRETTORE DEI SERVIZI SOCIALI</v>
      </c>
      <c r="B9" s="169" t="str">
        <f>'t1'!B9</f>
        <v>0D0484</v>
      </c>
      <c r="C9" s="319">
        <f>'t1'!C9+'t1'!D9</f>
        <v>0</v>
      </c>
      <c r="D9" s="319">
        <f>'t5'!U10+'t5'!V10</f>
        <v>0</v>
      </c>
      <c r="E9" s="320">
        <f>'t6'!U10+'t6'!V10</f>
        <v>0</v>
      </c>
      <c r="F9" s="320">
        <f>'t4'!FI19</f>
        <v>0</v>
      </c>
      <c r="G9" s="320">
        <f>'t4'!F178</f>
        <v>0</v>
      </c>
      <c r="H9" s="320">
        <f t="shared" si="0"/>
        <v>0</v>
      </c>
      <c r="I9" s="320">
        <f>'t1'!K9+'t1'!L9</f>
        <v>0</v>
      </c>
      <c r="J9" s="95" t="str">
        <f t="shared" si="1"/>
        <v>OK</v>
      </c>
    </row>
    <row r="10" spans="1:13" ht="12.75" customHeight="1" x14ac:dyDescent="0.2">
      <c r="A10" s="17" t="str">
        <f>'t1'!A10</f>
        <v>DIR. MEDICO CON INC. STRUTTURA COMPLESSA (RAPP. ESCLUSIVO)</v>
      </c>
      <c r="B10" s="169" t="str">
        <f>'t1'!B10</f>
        <v>SD0E33</v>
      </c>
      <c r="C10" s="319">
        <f>'t1'!C10+'t1'!D10</f>
        <v>0</v>
      </c>
      <c r="D10" s="319">
        <f>'t5'!U11+'t5'!V11</f>
        <v>0</v>
      </c>
      <c r="E10" s="320">
        <f>'t6'!U11+'t6'!V11</f>
        <v>0</v>
      </c>
      <c r="F10" s="320">
        <f>'t4'!FI20</f>
        <v>0</v>
      </c>
      <c r="G10" s="320">
        <f>'t4'!G178</f>
        <v>0</v>
      </c>
      <c r="H10" s="320">
        <f t="shared" si="0"/>
        <v>0</v>
      </c>
      <c r="I10" s="320">
        <f>'t1'!K10+'t1'!L10</f>
        <v>0</v>
      </c>
      <c r="J10" s="95" t="str">
        <f t="shared" si="1"/>
        <v>OK</v>
      </c>
    </row>
    <row r="11" spans="1:13" ht="12.75" customHeight="1" x14ac:dyDescent="0.2">
      <c r="A11" s="17" t="str">
        <f>'t1'!A11</f>
        <v>DIR. MEDICO CON INC. DI STRUTTURA COMPLESSA (RAPP. NON ESCL.</v>
      </c>
      <c r="B11" s="169" t="str">
        <f>'t1'!B11</f>
        <v>SD0N33</v>
      </c>
      <c r="C11" s="319">
        <f>'t1'!C11+'t1'!D11</f>
        <v>0</v>
      </c>
      <c r="D11" s="319">
        <f>'t5'!U12+'t5'!V12</f>
        <v>0</v>
      </c>
      <c r="E11" s="320">
        <f>'t6'!U12+'t6'!V12</f>
        <v>0</v>
      </c>
      <c r="F11" s="320">
        <f>'t4'!FI21</f>
        <v>0</v>
      </c>
      <c r="G11" s="320">
        <f>'t4'!H178</f>
        <v>0</v>
      </c>
      <c r="H11" s="320">
        <f t="shared" si="0"/>
        <v>0</v>
      </c>
      <c r="I11" s="320">
        <f>'t1'!K11+'t1'!L11</f>
        <v>0</v>
      </c>
      <c r="J11" s="95" t="str">
        <f t="shared" si="1"/>
        <v>OK</v>
      </c>
    </row>
    <row r="12" spans="1:13" ht="12.75" customHeight="1" x14ac:dyDescent="0.2">
      <c r="A12" s="17" t="str">
        <f>'t1'!A12</f>
        <v>DIR. MEDICO CON INCARICO DI STRUTTURA SEMPLICE (RAPP. ESCLUS</v>
      </c>
      <c r="B12" s="169" t="str">
        <f>'t1'!B12</f>
        <v>SD0E34</v>
      </c>
      <c r="C12" s="319">
        <f>'t1'!C12+'t1'!D12</f>
        <v>0</v>
      </c>
      <c r="D12" s="319">
        <f>'t5'!U13+'t5'!V13</f>
        <v>0</v>
      </c>
      <c r="E12" s="320">
        <f>'t6'!U13+'t6'!V13</f>
        <v>0</v>
      </c>
      <c r="F12" s="320">
        <f>'t4'!FI22</f>
        <v>0</v>
      </c>
      <c r="G12" s="320">
        <f>'t4'!I178</f>
        <v>0</v>
      </c>
      <c r="H12" s="320">
        <f t="shared" si="0"/>
        <v>0</v>
      </c>
      <c r="I12" s="320">
        <f>'t1'!K12+'t1'!L12</f>
        <v>0</v>
      </c>
      <c r="J12" s="95" t="str">
        <f t="shared" si="1"/>
        <v>OK</v>
      </c>
    </row>
    <row r="13" spans="1:13" ht="12.75" customHeight="1" x14ac:dyDescent="0.2">
      <c r="A13" s="17" t="str">
        <f>'t1'!A13</f>
        <v>DIR. MEDICO CON INCARICO STRUTTURA SEMPLICE (RAPP. NON ESCL.</v>
      </c>
      <c r="B13" s="169" t="str">
        <f>'t1'!B13</f>
        <v>SD0N34</v>
      </c>
      <c r="C13" s="319">
        <f>'t1'!C13+'t1'!D13</f>
        <v>0</v>
      </c>
      <c r="D13" s="319">
        <f>'t5'!U14+'t5'!V14</f>
        <v>0</v>
      </c>
      <c r="E13" s="320">
        <f>'t6'!U14+'t6'!V14</f>
        <v>0</v>
      </c>
      <c r="F13" s="320">
        <f>'t4'!FI23</f>
        <v>0</v>
      </c>
      <c r="G13" s="320">
        <f>'t4'!J178</f>
        <v>0</v>
      </c>
      <c r="H13" s="320">
        <f t="shared" si="0"/>
        <v>0</v>
      </c>
      <c r="I13" s="320">
        <f>'t1'!K13+'t1'!L13</f>
        <v>0</v>
      </c>
      <c r="J13" s="95" t="str">
        <f t="shared" si="1"/>
        <v>OK</v>
      </c>
    </row>
    <row r="14" spans="1:13" ht="12.75" customHeight="1" x14ac:dyDescent="0.2">
      <c r="A14" s="17" t="str">
        <f>'t1'!A14</f>
        <v>DIRIGENTI MEDICI CON ALTRI INCAR. PROF.LI (RAPP. ESCLUSIVO)</v>
      </c>
      <c r="B14" s="169" t="str">
        <f>'t1'!B14</f>
        <v>SD0035</v>
      </c>
      <c r="C14" s="319">
        <f>'t1'!C14+'t1'!D14</f>
        <v>0</v>
      </c>
      <c r="D14" s="319">
        <f>'t5'!U15+'t5'!V15</f>
        <v>0</v>
      </c>
      <c r="E14" s="320">
        <f>'t6'!U15+'t6'!V15</f>
        <v>0</v>
      </c>
      <c r="F14" s="320">
        <f>'t4'!FI24</f>
        <v>0</v>
      </c>
      <c r="G14" s="320">
        <f>'t4'!K178</f>
        <v>0</v>
      </c>
      <c r="H14" s="320">
        <f t="shared" si="0"/>
        <v>0</v>
      </c>
      <c r="I14" s="320">
        <f>'t1'!K14+'t1'!L14</f>
        <v>0</v>
      </c>
      <c r="J14" s="95" t="str">
        <f t="shared" si="1"/>
        <v>OK</v>
      </c>
    </row>
    <row r="15" spans="1:13" ht="12.75" customHeight="1" x14ac:dyDescent="0.2">
      <c r="A15" s="17" t="str">
        <f>'t1'!A15</f>
        <v>DIRIGENTI MEDICI CON ALTRI INCAR. PROF.LI (RAPP. NON ESCL.)</v>
      </c>
      <c r="B15" s="169" t="str">
        <f>'t1'!B15</f>
        <v>SD0036</v>
      </c>
      <c r="C15" s="319">
        <f>'t1'!C15+'t1'!D15</f>
        <v>0</v>
      </c>
      <c r="D15" s="319">
        <f>'t5'!U16+'t5'!V16</f>
        <v>0</v>
      </c>
      <c r="E15" s="320">
        <f>'t6'!U16+'t6'!V16</f>
        <v>0</v>
      </c>
      <c r="F15" s="320">
        <f>'t4'!FI25</f>
        <v>0</v>
      </c>
      <c r="G15" s="320">
        <f>'t4'!L178</f>
        <v>0</v>
      </c>
      <c r="H15" s="320">
        <f t="shared" si="0"/>
        <v>0</v>
      </c>
      <c r="I15" s="320">
        <f>'t1'!K15+'t1'!L15</f>
        <v>0</v>
      </c>
      <c r="J15" s="95" t="str">
        <f t="shared" si="1"/>
        <v>OK</v>
      </c>
    </row>
    <row r="16" spans="1:13" ht="12.75" customHeight="1" x14ac:dyDescent="0.2">
      <c r="A16" s="17" t="str">
        <f>'t1'!A16</f>
        <v>DIR. MEDICI A T.  DETERMINATO(ART. 15-SEPTIES D.LGS. 502/92)</v>
      </c>
      <c r="B16" s="169" t="str">
        <f>'t1'!B16</f>
        <v>SD0597</v>
      </c>
      <c r="C16" s="319">
        <f>'t1'!C16+'t1'!D16</f>
        <v>0</v>
      </c>
      <c r="D16" s="319">
        <f>'t5'!U17+'t5'!V17</f>
        <v>0</v>
      </c>
      <c r="E16" s="320">
        <f>'t6'!U17+'t6'!V17</f>
        <v>0</v>
      </c>
      <c r="F16" s="320">
        <f>'t4'!FI26</f>
        <v>0</v>
      </c>
      <c r="G16" s="320">
        <f>'t4'!M178</f>
        <v>0</v>
      </c>
      <c r="H16" s="320">
        <f t="shared" si="0"/>
        <v>0</v>
      </c>
      <c r="I16" s="320">
        <f>'t1'!K16+'t1'!L16</f>
        <v>0</v>
      </c>
      <c r="J16" s="95" t="str">
        <f t="shared" si="1"/>
        <v>OK</v>
      </c>
    </row>
    <row r="17" spans="1:10" ht="12.75" customHeight="1" x14ac:dyDescent="0.2">
      <c r="A17" s="17" t="str">
        <f>'t1'!A17</f>
        <v>VETERINARI CON INC. DI STRUTTURA COMPLESSA (RAPP.ESCLUSIVO)</v>
      </c>
      <c r="B17" s="169" t="str">
        <f>'t1'!B17</f>
        <v>SD0E74</v>
      </c>
      <c r="C17" s="319">
        <f>'t1'!C17+'t1'!D17</f>
        <v>0</v>
      </c>
      <c r="D17" s="319">
        <f>'t5'!U18+'t5'!V18</f>
        <v>0</v>
      </c>
      <c r="E17" s="320">
        <f>'t6'!U18+'t6'!V18</f>
        <v>0</v>
      </c>
      <c r="F17" s="320">
        <f>'t4'!FI27</f>
        <v>0</v>
      </c>
      <c r="G17" s="320">
        <f>'t4'!N178</f>
        <v>0</v>
      </c>
      <c r="H17" s="320">
        <f t="shared" si="0"/>
        <v>0</v>
      </c>
      <c r="I17" s="320">
        <f>'t1'!K17+'t1'!L17</f>
        <v>0</v>
      </c>
      <c r="J17" s="95" t="str">
        <f t="shared" si="1"/>
        <v>OK</v>
      </c>
    </row>
    <row r="18" spans="1:10" ht="12.75" customHeight="1" x14ac:dyDescent="0.2">
      <c r="A18" s="17" t="str">
        <f>'t1'!A18</f>
        <v>VETERINARI CON INC. DI STRUTTURA COMPLESSA (RAPP. NON ESCL.)</v>
      </c>
      <c r="B18" s="169" t="str">
        <f>'t1'!B18</f>
        <v>SD0N74</v>
      </c>
      <c r="C18" s="319">
        <f>'t1'!C18+'t1'!D18</f>
        <v>0</v>
      </c>
      <c r="D18" s="319">
        <f>'t5'!U19+'t5'!V19</f>
        <v>0</v>
      </c>
      <c r="E18" s="320">
        <f>'t6'!U19+'t6'!V19</f>
        <v>0</v>
      </c>
      <c r="F18" s="320">
        <f>'t4'!FI28</f>
        <v>0</v>
      </c>
      <c r="G18" s="320">
        <f>'t4'!O178</f>
        <v>0</v>
      </c>
      <c r="H18" s="320">
        <f t="shared" si="0"/>
        <v>0</v>
      </c>
      <c r="I18" s="320">
        <f>'t1'!K18+'t1'!L18</f>
        <v>0</v>
      </c>
      <c r="J18" s="95" t="str">
        <f t="shared" si="1"/>
        <v>OK</v>
      </c>
    </row>
    <row r="19" spans="1:10" ht="12.75" customHeight="1" x14ac:dyDescent="0.2">
      <c r="A19" s="17" t="str">
        <f>'t1'!A19</f>
        <v>VETERINARI CON INC. DI STRUTTURA SEMPLICE (RAPP. ESCLUSIVO)</v>
      </c>
      <c r="B19" s="169" t="str">
        <f>'t1'!B19</f>
        <v>SD0E73</v>
      </c>
      <c r="C19" s="319">
        <f>'t1'!C19+'t1'!D19</f>
        <v>0</v>
      </c>
      <c r="D19" s="319">
        <f>'t5'!U20+'t5'!V20</f>
        <v>0</v>
      </c>
      <c r="E19" s="320">
        <f>'t6'!U20+'t6'!V20</f>
        <v>0</v>
      </c>
      <c r="F19" s="320">
        <f>'t4'!FI29</f>
        <v>0</v>
      </c>
      <c r="G19" s="320">
        <f>'t4'!P178</f>
        <v>0</v>
      </c>
      <c r="H19" s="320">
        <f t="shared" si="0"/>
        <v>0</v>
      </c>
      <c r="I19" s="320">
        <f>'t1'!K19+'t1'!L19</f>
        <v>0</v>
      </c>
      <c r="J19" s="95" t="str">
        <f t="shared" si="1"/>
        <v>OK</v>
      </c>
    </row>
    <row r="20" spans="1:10" ht="12.75" customHeight="1" x14ac:dyDescent="0.2">
      <c r="A20" s="17" t="str">
        <f>'t1'!A20</f>
        <v>VETERINARI CON INC. DI STRUTTURA SEMPLICE (RAPP. NON ESCL.)</v>
      </c>
      <c r="B20" s="169" t="str">
        <f>'t1'!B20</f>
        <v>SD0N73</v>
      </c>
      <c r="C20" s="319">
        <f>'t1'!C20+'t1'!D20</f>
        <v>0</v>
      </c>
      <c r="D20" s="319">
        <f>'t5'!U21+'t5'!V21</f>
        <v>0</v>
      </c>
      <c r="E20" s="320">
        <f>'t6'!U21+'t6'!V21</f>
        <v>0</v>
      </c>
      <c r="F20" s="320">
        <f>'t4'!FI30</f>
        <v>0</v>
      </c>
      <c r="G20" s="320">
        <f>'t4'!Q178</f>
        <v>0</v>
      </c>
      <c r="H20" s="320">
        <f t="shared" si="0"/>
        <v>0</v>
      </c>
      <c r="I20" s="320">
        <f>'t1'!K20+'t1'!L20</f>
        <v>0</v>
      </c>
      <c r="J20" s="95" t="str">
        <f t="shared" si="1"/>
        <v>OK</v>
      </c>
    </row>
    <row r="21" spans="1:10" ht="12.75" customHeight="1" x14ac:dyDescent="0.2">
      <c r="A21" s="17" t="str">
        <f>'t1'!A21</f>
        <v>VETERINARI CON ALTRI INCAR. PROF.LI (RAPP. ESCLUSIVO)</v>
      </c>
      <c r="B21" s="169" t="str">
        <f>'t1'!B21</f>
        <v>SD0A73</v>
      </c>
      <c r="C21" s="319">
        <f>'t1'!C21+'t1'!D21</f>
        <v>0</v>
      </c>
      <c r="D21" s="319">
        <f>'t5'!U22+'t5'!V22</f>
        <v>0</v>
      </c>
      <c r="E21" s="320">
        <f>'t6'!U22+'t6'!V22</f>
        <v>0</v>
      </c>
      <c r="F21" s="320">
        <f>'t4'!FI31</f>
        <v>0</v>
      </c>
      <c r="G21" s="320">
        <f>'t4'!R178</f>
        <v>0</v>
      </c>
      <c r="H21" s="320">
        <f t="shared" si="0"/>
        <v>0</v>
      </c>
      <c r="I21" s="320">
        <f>'t1'!K21+'t1'!L21</f>
        <v>0</v>
      </c>
      <c r="J21" s="95" t="str">
        <f t="shared" si="1"/>
        <v>OK</v>
      </c>
    </row>
    <row r="22" spans="1:10" ht="12.75" customHeight="1" x14ac:dyDescent="0.2">
      <c r="A22" s="17" t="str">
        <f>'t1'!A22</f>
        <v>VETERINARI CON ALTRI INCAR. PROF.LI (RAPP. NON ESCL.)</v>
      </c>
      <c r="B22" s="169" t="str">
        <f>'t1'!B22</f>
        <v>SD0072</v>
      </c>
      <c r="C22" s="319">
        <f>'t1'!C22+'t1'!D22</f>
        <v>0</v>
      </c>
      <c r="D22" s="319">
        <f>'t5'!U23+'t5'!V23</f>
        <v>0</v>
      </c>
      <c r="E22" s="320">
        <f>'t6'!U23+'t6'!V23</f>
        <v>0</v>
      </c>
      <c r="F22" s="320">
        <f>'t4'!FI32</f>
        <v>0</v>
      </c>
      <c r="G22" s="320">
        <f>'t4'!S178</f>
        <v>0</v>
      </c>
      <c r="H22" s="320">
        <f t="shared" si="0"/>
        <v>0</v>
      </c>
      <c r="I22" s="320">
        <f>'t1'!K22+'t1'!L22</f>
        <v>0</v>
      </c>
      <c r="J22" s="95" t="str">
        <f t="shared" si="1"/>
        <v>OK</v>
      </c>
    </row>
    <row r="23" spans="1:10" ht="12.75" customHeight="1" x14ac:dyDescent="0.2">
      <c r="A23" s="17" t="str">
        <f>'t1'!A23</f>
        <v>VETERINARI A T. DETERMINATO (ART. 15-SEPTIES D.LGS. 502/92)</v>
      </c>
      <c r="B23" s="169" t="str">
        <f>'t1'!B23</f>
        <v>SD0598</v>
      </c>
      <c r="C23" s="319">
        <f>'t1'!C23+'t1'!D23</f>
        <v>0</v>
      </c>
      <c r="D23" s="319">
        <f>'t5'!U24+'t5'!V24</f>
        <v>0</v>
      </c>
      <c r="E23" s="320">
        <f>'t6'!U24+'t6'!V24</f>
        <v>0</v>
      </c>
      <c r="F23" s="320">
        <f>'t4'!FI33</f>
        <v>0</v>
      </c>
      <c r="G23" s="320">
        <f>'t4'!T178</f>
        <v>0</v>
      </c>
      <c r="H23" s="320">
        <f t="shared" si="0"/>
        <v>0</v>
      </c>
      <c r="I23" s="320">
        <f>'t1'!K23+'t1'!L23</f>
        <v>0</v>
      </c>
      <c r="J23" s="95" t="str">
        <f t="shared" si="1"/>
        <v>OK</v>
      </c>
    </row>
    <row r="24" spans="1:10" ht="12.75" customHeight="1" x14ac:dyDescent="0.2">
      <c r="A24" s="17" t="str">
        <f>'t1'!A24</f>
        <v>ODONTOIATRI CON INC. DI STRUTTURA COMPLESSA (RAPP. ESCL.)</v>
      </c>
      <c r="B24" s="169" t="str">
        <f>'t1'!B24</f>
        <v>SD0E49</v>
      </c>
      <c r="C24" s="319">
        <f>'t1'!C24+'t1'!D24</f>
        <v>0</v>
      </c>
      <c r="D24" s="319">
        <f>'t5'!U25+'t5'!V25</f>
        <v>0</v>
      </c>
      <c r="E24" s="320">
        <f>'t6'!U25+'t6'!V25</f>
        <v>0</v>
      </c>
      <c r="F24" s="320">
        <f>'t4'!FI34</f>
        <v>0</v>
      </c>
      <c r="G24" s="320">
        <f>'t4'!U178</f>
        <v>0</v>
      </c>
      <c r="H24" s="320">
        <f t="shared" si="0"/>
        <v>0</v>
      </c>
      <c r="I24" s="320">
        <f>'t1'!K24+'t1'!L24</f>
        <v>0</v>
      </c>
      <c r="J24" s="95" t="str">
        <f t="shared" si="1"/>
        <v>OK</v>
      </c>
    </row>
    <row r="25" spans="1:10" ht="12.75" customHeight="1" x14ac:dyDescent="0.2">
      <c r="A25" s="17" t="str">
        <f>'t1'!A25</f>
        <v>ODONTOIATRI CON INC. DI STRUTTURA COMPLESSA (RAPP. NON ESCL.</v>
      </c>
      <c r="B25" s="169" t="str">
        <f>'t1'!B25</f>
        <v>SD0N49</v>
      </c>
      <c r="C25" s="319">
        <f>'t1'!C25+'t1'!D25</f>
        <v>0</v>
      </c>
      <c r="D25" s="319">
        <f>'t5'!U26+'t5'!V26</f>
        <v>0</v>
      </c>
      <c r="E25" s="320">
        <f>'t6'!U26+'t6'!V26</f>
        <v>0</v>
      </c>
      <c r="F25" s="320">
        <f>'t4'!FI35</f>
        <v>0</v>
      </c>
      <c r="G25" s="320">
        <f>'t4'!V178</f>
        <v>0</v>
      </c>
      <c r="H25" s="320">
        <f t="shared" si="0"/>
        <v>0</v>
      </c>
      <c r="I25" s="320">
        <f>'t1'!K25+'t1'!L25</f>
        <v>0</v>
      </c>
      <c r="J25" s="95" t="str">
        <f t="shared" si="1"/>
        <v>OK</v>
      </c>
    </row>
    <row r="26" spans="1:10" ht="12.75" customHeight="1" x14ac:dyDescent="0.2">
      <c r="A26" s="17" t="str">
        <f>'t1'!A26</f>
        <v>ODONTOIATRI CON INC. DI STRUTTURA SEMPLICE (RAPP. ESCLUSIVO)</v>
      </c>
      <c r="B26" s="169" t="str">
        <f>'t1'!B26</f>
        <v>SD0E48</v>
      </c>
      <c r="C26" s="319">
        <f>'t1'!C26+'t1'!D26</f>
        <v>0</v>
      </c>
      <c r="D26" s="319">
        <f>'t5'!U27+'t5'!V27</f>
        <v>0</v>
      </c>
      <c r="E26" s="320">
        <f>'t6'!U27+'t6'!V27</f>
        <v>0</v>
      </c>
      <c r="F26" s="320">
        <f>'t4'!FI36</f>
        <v>0</v>
      </c>
      <c r="G26" s="320">
        <f>'t4'!W178</f>
        <v>0</v>
      </c>
      <c r="H26" s="320">
        <f t="shared" si="0"/>
        <v>0</v>
      </c>
      <c r="I26" s="320">
        <f>'t1'!K26+'t1'!L26</f>
        <v>0</v>
      </c>
      <c r="J26" s="95" t="str">
        <f t="shared" si="1"/>
        <v>OK</v>
      </c>
    </row>
    <row r="27" spans="1:10" ht="12.75" customHeight="1" x14ac:dyDescent="0.2">
      <c r="A27" s="17" t="str">
        <f>'t1'!A27</f>
        <v>ODONTOIATRI CON INC. DI STRUTTURA SEMPLICE (RAPP. NON ESCL.)</v>
      </c>
      <c r="B27" s="169" t="str">
        <f>'t1'!B27</f>
        <v>SD0N48</v>
      </c>
      <c r="C27" s="319">
        <f>'t1'!C27+'t1'!D27</f>
        <v>0</v>
      </c>
      <c r="D27" s="319">
        <f>'t5'!U28+'t5'!V28</f>
        <v>0</v>
      </c>
      <c r="E27" s="320">
        <f>'t6'!U28+'t6'!V28</f>
        <v>0</v>
      </c>
      <c r="F27" s="320">
        <f>'t4'!FI37</f>
        <v>0</v>
      </c>
      <c r="G27" s="320">
        <f>'t4'!X178</f>
        <v>0</v>
      </c>
      <c r="H27" s="320">
        <f t="shared" si="0"/>
        <v>0</v>
      </c>
      <c r="I27" s="320">
        <f>'t1'!K27+'t1'!L27</f>
        <v>0</v>
      </c>
      <c r="J27" s="95" t="str">
        <f t="shared" si="1"/>
        <v>OK</v>
      </c>
    </row>
    <row r="28" spans="1:10" ht="12.75" customHeight="1" x14ac:dyDescent="0.2">
      <c r="A28" s="17" t="str">
        <f>'t1'!A28</f>
        <v>ODONTOIATRI CON ALTRI INCAR. PROF.LI (RAPP. ESCLUSIVO)</v>
      </c>
      <c r="B28" s="169" t="str">
        <f>'t1'!B28</f>
        <v>SD0A48</v>
      </c>
      <c r="C28" s="319">
        <f>'t1'!C28+'t1'!D28</f>
        <v>0</v>
      </c>
      <c r="D28" s="319">
        <f>'t5'!U29+'t5'!V29</f>
        <v>0</v>
      </c>
      <c r="E28" s="320">
        <f>'t6'!U29+'t6'!V29</f>
        <v>0</v>
      </c>
      <c r="F28" s="320">
        <f>'t4'!FI38</f>
        <v>0</v>
      </c>
      <c r="G28" s="320">
        <f>'t4'!Y178</f>
        <v>0</v>
      </c>
      <c r="H28" s="320">
        <f t="shared" si="0"/>
        <v>0</v>
      </c>
      <c r="I28" s="320">
        <f>'t1'!K28+'t1'!L28</f>
        <v>0</v>
      </c>
      <c r="J28" s="95" t="str">
        <f t="shared" si="1"/>
        <v>OK</v>
      </c>
    </row>
    <row r="29" spans="1:10" ht="12.75" customHeight="1" x14ac:dyDescent="0.2">
      <c r="A29" s="17" t="str">
        <f>'t1'!A29</f>
        <v>ODONTOIATRI CON ALTRI INCAR. PROF.LI (RAPP. NON ESCL.)</v>
      </c>
      <c r="B29" s="169" t="str">
        <f>'t1'!B29</f>
        <v>SD0047</v>
      </c>
      <c r="C29" s="319">
        <f>'t1'!C29+'t1'!D29</f>
        <v>0</v>
      </c>
      <c r="D29" s="319">
        <f>'t5'!U30+'t5'!V30</f>
        <v>0</v>
      </c>
      <c r="E29" s="320">
        <f>'t6'!U30+'t6'!V30</f>
        <v>0</v>
      </c>
      <c r="F29" s="320">
        <f>'t4'!FI39</f>
        <v>0</v>
      </c>
      <c r="G29" s="320">
        <f>'t4'!Z178</f>
        <v>0</v>
      </c>
      <c r="H29" s="320">
        <f t="shared" si="0"/>
        <v>0</v>
      </c>
      <c r="I29" s="320">
        <f>'t1'!K29+'t1'!L29</f>
        <v>0</v>
      </c>
      <c r="J29" s="95" t="str">
        <f t="shared" si="1"/>
        <v>OK</v>
      </c>
    </row>
    <row r="30" spans="1:10" ht="12.75" customHeight="1" x14ac:dyDescent="0.2">
      <c r="A30" s="17" t="str">
        <f>'t1'!A30</f>
        <v>ODONTOIATRI A T. DETERMINATO (ART. 15-SEPTIES D.LGS. 502/92)</v>
      </c>
      <c r="B30" s="169" t="str">
        <f>'t1'!B30</f>
        <v>SD0599</v>
      </c>
      <c r="C30" s="319">
        <f>'t1'!C30+'t1'!D30</f>
        <v>0</v>
      </c>
      <c r="D30" s="319">
        <f>'t5'!U31+'t5'!V31</f>
        <v>0</v>
      </c>
      <c r="E30" s="320">
        <f>'t6'!U31+'t6'!V31</f>
        <v>0</v>
      </c>
      <c r="F30" s="320">
        <f>'t4'!FI40</f>
        <v>0</v>
      </c>
      <c r="G30" s="320">
        <f>'t4'!AA178</f>
        <v>0</v>
      </c>
      <c r="H30" s="320">
        <f t="shared" si="0"/>
        <v>0</v>
      </c>
      <c r="I30" s="320">
        <f>'t1'!K30+'t1'!L30</f>
        <v>0</v>
      </c>
      <c r="J30" s="95" t="str">
        <f t="shared" si="1"/>
        <v>OK</v>
      </c>
    </row>
    <row r="31" spans="1:10" ht="12.75" customHeight="1" x14ac:dyDescent="0.2">
      <c r="A31" s="17" t="str">
        <f>'t1'!A31</f>
        <v>FARMACISTI CON INC. DI STRUTTURA COMPLESSA (RAPP. ESCLUSIVO)</v>
      </c>
      <c r="B31" s="169" t="str">
        <f>'t1'!B31</f>
        <v>SD0E39</v>
      </c>
      <c r="C31" s="319">
        <f>'t1'!C31+'t1'!D31</f>
        <v>0</v>
      </c>
      <c r="D31" s="319">
        <f>'t5'!U32+'t5'!V32</f>
        <v>0</v>
      </c>
      <c r="E31" s="320">
        <f>'t6'!U32+'t6'!V32</f>
        <v>0</v>
      </c>
      <c r="F31" s="320">
        <f>'t4'!FI41</f>
        <v>0</v>
      </c>
      <c r="G31" s="320">
        <f>'t4'!AB178</f>
        <v>0</v>
      </c>
      <c r="H31" s="320">
        <f t="shared" si="0"/>
        <v>0</v>
      </c>
      <c r="I31" s="320">
        <f>'t1'!K31+'t1'!L31</f>
        <v>0</v>
      </c>
      <c r="J31" s="95" t="str">
        <f t="shared" si="1"/>
        <v>OK</v>
      </c>
    </row>
    <row r="32" spans="1:10" ht="12.75" customHeight="1" x14ac:dyDescent="0.2">
      <c r="A32" s="17" t="str">
        <f>'t1'!A32</f>
        <v>FARMACISTI CON INC. DI STRUTTURA COMPLESSA (RAPP. NON ESCL.)</v>
      </c>
      <c r="B32" s="169" t="str">
        <f>'t1'!B32</f>
        <v>SD0N39</v>
      </c>
      <c r="C32" s="319">
        <f>'t1'!C32+'t1'!D32</f>
        <v>0</v>
      </c>
      <c r="D32" s="319">
        <f>'t5'!U33+'t5'!V33</f>
        <v>0</v>
      </c>
      <c r="E32" s="320">
        <f>'t6'!U33+'t6'!V33</f>
        <v>0</v>
      </c>
      <c r="F32" s="320">
        <f>'t4'!FI42</f>
        <v>0</v>
      </c>
      <c r="G32" s="320">
        <f>'t4'!AC178</f>
        <v>0</v>
      </c>
      <c r="H32" s="320">
        <f t="shared" si="0"/>
        <v>0</v>
      </c>
      <c r="I32" s="320">
        <f>'t1'!K32+'t1'!L32</f>
        <v>0</v>
      </c>
      <c r="J32" s="95" t="str">
        <f t="shared" si="1"/>
        <v>OK</v>
      </c>
    </row>
    <row r="33" spans="1:10" ht="12.75" customHeight="1" x14ac:dyDescent="0.2">
      <c r="A33" s="17" t="str">
        <f>'t1'!A33</f>
        <v>FARMACISTI CON INC. DI STRUTTURA SEMPLICE (RAPP. ESCLUSIVO)</v>
      </c>
      <c r="B33" s="169" t="str">
        <f>'t1'!B33</f>
        <v>SD0E38</v>
      </c>
      <c r="C33" s="319">
        <f>'t1'!C33+'t1'!D33</f>
        <v>0</v>
      </c>
      <c r="D33" s="319">
        <f>'t5'!U34+'t5'!V34</f>
        <v>0</v>
      </c>
      <c r="E33" s="320">
        <f>'t6'!U34+'t6'!V34</f>
        <v>0</v>
      </c>
      <c r="F33" s="320">
        <f>'t4'!FI43</f>
        <v>0</v>
      </c>
      <c r="G33" s="320">
        <f>'t4'!AD178</f>
        <v>0</v>
      </c>
      <c r="H33" s="320">
        <f t="shared" si="0"/>
        <v>0</v>
      </c>
      <c r="I33" s="320">
        <f>'t1'!K33+'t1'!L33</f>
        <v>0</v>
      </c>
      <c r="J33" s="95" t="str">
        <f t="shared" si="1"/>
        <v>OK</v>
      </c>
    </row>
    <row r="34" spans="1:10" ht="12.75" customHeight="1" x14ac:dyDescent="0.2">
      <c r="A34" s="17" t="str">
        <f>'t1'!A34</f>
        <v>FARMACISTI CON INC. DI STRUTTURA SEMPLICE (RAPP. NON ESCL.)</v>
      </c>
      <c r="B34" s="169" t="str">
        <f>'t1'!B34</f>
        <v>SD0N38</v>
      </c>
      <c r="C34" s="319">
        <f>'t1'!C34+'t1'!D34</f>
        <v>0</v>
      </c>
      <c r="D34" s="319">
        <f>'t5'!U35+'t5'!V35</f>
        <v>0</v>
      </c>
      <c r="E34" s="320">
        <f>'t6'!U35+'t6'!V35</f>
        <v>0</v>
      </c>
      <c r="F34" s="320">
        <f>'t4'!FI44</f>
        <v>0</v>
      </c>
      <c r="G34" s="320">
        <f>'t4'!AE178</f>
        <v>0</v>
      </c>
      <c r="H34" s="320">
        <f t="shared" si="0"/>
        <v>0</v>
      </c>
      <c r="I34" s="320">
        <f>'t1'!K34+'t1'!L34</f>
        <v>0</v>
      </c>
      <c r="J34" s="95" t="str">
        <f t="shared" si="1"/>
        <v>OK</v>
      </c>
    </row>
    <row r="35" spans="1:10" ht="12.75" customHeight="1" x14ac:dyDescent="0.2">
      <c r="A35" s="17" t="str">
        <f>'t1'!A35</f>
        <v>FARMACISTI CON ALTRI INCAR. PROF.LI (RAPP. ESCLUSIVO)</v>
      </c>
      <c r="B35" s="169" t="str">
        <f>'t1'!B35</f>
        <v>SD0A38</v>
      </c>
      <c r="C35" s="319">
        <f>'t1'!C35+'t1'!D35</f>
        <v>0</v>
      </c>
      <c r="D35" s="319">
        <f>'t5'!U36+'t5'!V36</f>
        <v>0</v>
      </c>
      <c r="E35" s="320">
        <f>'t6'!U36+'t6'!V36</f>
        <v>0</v>
      </c>
      <c r="F35" s="320">
        <f>'t4'!FI45</f>
        <v>0</v>
      </c>
      <c r="G35" s="320">
        <f>'t4'!AF178</f>
        <v>0</v>
      </c>
      <c r="H35" s="320">
        <f t="shared" si="0"/>
        <v>0</v>
      </c>
      <c r="I35" s="320">
        <f>'t1'!K35+'t1'!L35</f>
        <v>0</v>
      </c>
      <c r="J35" s="95" t="str">
        <f t="shared" si="1"/>
        <v>OK</v>
      </c>
    </row>
    <row r="36" spans="1:10" ht="12.75" customHeight="1" x14ac:dyDescent="0.2">
      <c r="A36" s="17" t="str">
        <f>'t1'!A36</f>
        <v>FARMACISTI CON ALTRI INCAR. PROF.LI (RAPP. NON ESCL.)</v>
      </c>
      <c r="B36" s="169" t="str">
        <f>'t1'!B36</f>
        <v>SD0037</v>
      </c>
      <c r="C36" s="319">
        <f>'t1'!C36+'t1'!D36</f>
        <v>0</v>
      </c>
      <c r="D36" s="319">
        <f>'t5'!U37+'t5'!V37</f>
        <v>0</v>
      </c>
      <c r="E36" s="320">
        <f>'t6'!U37+'t6'!V37</f>
        <v>0</v>
      </c>
      <c r="F36" s="320">
        <f>'t4'!FI46</f>
        <v>0</v>
      </c>
      <c r="G36" s="320">
        <f>'t4'!AG178</f>
        <v>0</v>
      </c>
      <c r="H36" s="320">
        <f t="shared" si="0"/>
        <v>0</v>
      </c>
      <c r="I36" s="320">
        <f>'t1'!K36+'t1'!L36</f>
        <v>0</v>
      </c>
      <c r="J36" s="95" t="str">
        <f t="shared" si="1"/>
        <v>OK</v>
      </c>
    </row>
    <row r="37" spans="1:10" ht="12.75" customHeight="1" x14ac:dyDescent="0.2">
      <c r="A37" s="17" t="str">
        <f>'t1'!A37</f>
        <v>FARMACISTI A T. DETERMINATO (ART. 15-SEPTIES D.LGS. 502/92)</v>
      </c>
      <c r="B37" s="169" t="str">
        <f>'t1'!B37</f>
        <v>SD0600</v>
      </c>
      <c r="C37" s="319">
        <f>'t1'!C37+'t1'!D37</f>
        <v>0</v>
      </c>
      <c r="D37" s="319">
        <f>'t5'!U38+'t5'!V38</f>
        <v>0</v>
      </c>
      <c r="E37" s="320">
        <f>'t6'!U38+'t6'!V38</f>
        <v>0</v>
      </c>
      <c r="F37" s="320">
        <f>'t4'!FI47</f>
        <v>0</v>
      </c>
      <c r="G37" s="320">
        <f>'t4'!AH178</f>
        <v>0</v>
      </c>
      <c r="H37" s="320">
        <f t="shared" si="0"/>
        <v>0</v>
      </c>
      <c r="I37" s="320">
        <f>'t1'!K37+'t1'!L37</f>
        <v>0</v>
      </c>
      <c r="J37" s="95" t="str">
        <f t="shared" si="1"/>
        <v>OK</v>
      </c>
    </row>
    <row r="38" spans="1:10" ht="12.75" customHeight="1" x14ac:dyDescent="0.2">
      <c r="A38" s="17" t="str">
        <f>'t1'!A38</f>
        <v>BIOLOGI CON INC. DI STRUTTURA COMPLESSA (RAPP. ESCLUSIVO)</v>
      </c>
      <c r="B38" s="169" t="str">
        <f>'t1'!B38</f>
        <v>SD0E13</v>
      </c>
      <c r="C38" s="319">
        <f>'t1'!C38+'t1'!D38</f>
        <v>0</v>
      </c>
      <c r="D38" s="319">
        <f>'t5'!U39+'t5'!V39</f>
        <v>0</v>
      </c>
      <c r="E38" s="320">
        <f>'t6'!U39+'t6'!V39</f>
        <v>0</v>
      </c>
      <c r="F38" s="320">
        <f>'t4'!FI48</f>
        <v>0</v>
      </c>
      <c r="G38" s="320">
        <f>'t4'!AI178</f>
        <v>0</v>
      </c>
      <c r="H38" s="320">
        <f t="shared" si="0"/>
        <v>0</v>
      </c>
      <c r="I38" s="320">
        <f>'t1'!K38+'t1'!L38</f>
        <v>0</v>
      </c>
      <c r="J38" s="95" t="str">
        <f t="shared" si="1"/>
        <v>OK</v>
      </c>
    </row>
    <row r="39" spans="1:10" ht="12.75" customHeight="1" x14ac:dyDescent="0.2">
      <c r="A39" s="17" t="str">
        <f>'t1'!A39</f>
        <v>BIOLOGI CON INC. DI STRUTTURA COMPLESSA (RAPP. NON ESCL.)</v>
      </c>
      <c r="B39" s="169" t="str">
        <f>'t1'!B39</f>
        <v>SD0N13</v>
      </c>
      <c r="C39" s="319">
        <f>'t1'!C39+'t1'!D39</f>
        <v>0</v>
      </c>
      <c r="D39" s="319">
        <f>'t5'!U40+'t5'!V40</f>
        <v>0</v>
      </c>
      <c r="E39" s="320">
        <f>'t6'!U40+'t6'!V40</f>
        <v>0</v>
      </c>
      <c r="F39" s="320">
        <f>'t4'!FI49</f>
        <v>0</v>
      </c>
      <c r="G39" s="320">
        <f>'t4'!AJ178</f>
        <v>0</v>
      </c>
      <c r="H39" s="320">
        <f t="shared" si="0"/>
        <v>0</v>
      </c>
      <c r="I39" s="320">
        <f>'t1'!K39+'t1'!L39</f>
        <v>0</v>
      </c>
      <c r="J39" s="95" t="str">
        <f t="shared" si="1"/>
        <v>OK</v>
      </c>
    </row>
    <row r="40" spans="1:10" ht="12.75" customHeight="1" x14ac:dyDescent="0.2">
      <c r="A40" s="17" t="str">
        <f>'t1'!A40</f>
        <v>BIOLOGI CON INC. DI STRUTTURA SEMPLICE (RAPP. ESCLUSIVO)</v>
      </c>
      <c r="B40" s="169" t="str">
        <f>'t1'!B40</f>
        <v>SD0E12</v>
      </c>
      <c r="C40" s="319">
        <f>'t1'!C40+'t1'!D40</f>
        <v>0</v>
      </c>
      <c r="D40" s="319">
        <f>'t5'!U41+'t5'!V41</f>
        <v>0</v>
      </c>
      <c r="E40" s="320">
        <f>'t6'!U41+'t6'!V41</f>
        <v>0</v>
      </c>
      <c r="F40" s="320">
        <f>'t4'!FI50</f>
        <v>0</v>
      </c>
      <c r="G40" s="320">
        <f>'t4'!AK178</f>
        <v>0</v>
      </c>
      <c r="H40" s="320">
        <f t="shared" si="0"/>
        <v>0</v>
      </c>
      <c r="I40" s="320">
        <f>'t1'!K40+'t1'!L40</f>
        <v>0</v>
      </c>
      <c r="J40" s="95" t="str">
        <f t="shared" si="1"/>
        <v>OK</v>
      </c>
    </row>
    <row r="41" spans="1:10" ht="12.75" customHeight="1" x14ac:dyDescent="0.2">
      <c r="A41" s="17" t="str">
        <f>'t1'!A41</f>
        <v>BIOLOGI CON INC. DI STRUTTURA SEMPLICE (RAPP. NON ESCL.)</v>
      </c>
      <c r="B41" s="169" t="str">
        <f>'t1'!B41</f>
        <v>SD0N12</v>
      </c>
      <c r="C41" s="319">
        <f>'t1'!C41+'t1'!D41</f>
        <v>0</v>
      </c>
      <c r="D41" s="319">
        <f>'t5'!U42+'t5'!V42</f>
        <v>0</v>
      </c>
      <c r="E41" s="320">
        <f>'t6'!U42+'t6'!V42</f>
        <v>0</v>
      </c>
      <c r="F41" s="320">
        <f>'t4'!FI51</f>
        <v>0</v>
      </c>
      <c r="G41" s="320">
        <f>'t4'!AL178</f>
        <v>0</v>
      </c>
      <c r="H41" s="320">
        <f t="shared" si="0"/>
        <v>0</v>
      </c>
      <c r="I41" s="320">
        <f>'t1'!K41+'t1'!L41</f>
        <v>0</v>
      </c>
      <c r="J41" s="95" t="str">
        <f t="shared" si="1"/>
        <v>OK</v>
      </c>
    </row>
    <row r="42" spans="1:10" ht="12.75" customHeight="1" x14ac:dyDescent="0.2">
      <c r="A42" s="17" t="str">
        <f>'t1'!A42</f>
        <v>BIOLOGI CON ALTRI INCAR. PROF.LI (RAPP. ESCLUSIVO)</v>
      </c>
      <c r="B42" s="169" t="str">
        <f>'t1'!B42</f>
        <v>SD0A12</v>
      </c>
      <c r="C42" s="319">
        <f>'t1'!C42+'t1'!D42</f>
        <v>0</v>
      </c>
      <c r="D42" s="319">
        <f>'t5'!U43+'t5'!V43</f>
        <v>0</v>
      </c>
      <c r="E42" s="320">
        <f>'t6'!U43+'t6'!V43</f>
        <v>0</v>
      </c>
      <c r="F42" s="320">
        <f>'t4'!FI52</f>
        <v>0</v>
      </c>
      <c r="G42" s="320">
        <f>'t4'!AM178</f>
        <v>0</v>
      </c>
      <c r="H42" s="320">
        <f t="shared" si="0"/>
        <v>0</v>
      </c>
      <c r="I42" s="320">
        <f>'t1'!K42+'t1'!L42</f>
        <v>0</v>
      </c>
      <c r="J42" s="95" t="str">
        <f t="shared" si="1"/>
        <v>OK</v>
      </c>
    </row>
    <row r="43" spans="1:10" ht="12.75" customHeight="1" x14ac:dyDescent="0.2">
      <c r="A43" s="17" t="str">
        <f>'t1'!A43</f>
        <v>BIOLOGI CON ALTRI INCAR. PROF.LI (RAPP. NON ESCL.)</v>
      </c>
      <c r="B43" s="169" t="str">
        <f>'t1'!B43</f>
        <v>SD0011</v>
      </c>
      <c r="C43" s="319">
        <f>'t1'!C43+'t1'!D43</f>
        <v>0</v>
      </c>
      <c r="D43" s="319">
        <f>'t5'!U44+'t5'!V44</f>
        <v>0</v>
      </c>
      <c r="E43" s="320">
        <f>'t6'!U44+'t6'!V44</f>
        <v>0</v>
      </c>
      <c r="F43" s="320">
        <f>'t4'!FI53</f>
        <v>0</v>
      </c>
      <c r="G43" s="320">
        <f>'t4'!AN178</f>
        <v>0</v>
      </c>
      <c r="H43" s="320">
        <f t="shared" si="0"/>
        <v>0</v>
      </c>
      <c r="I43" s="320">
        <f>'t1'!K43+'t1'!L43</f>
        <v>0</v>
      </c>
      <c r="J43" s="95" t="str">
        <f t="shared" si="1"/>
        <v>OK</v>
      </c>
    </row>
    <row r="44" spans="1:10" ht="12.75" customHeight="1" x14ac:dyDescent="0.2">
      <c r="A44" s="17" t="str">
        <f>'t1'!A44</f>
        <v>BIOLOGI A T. DETERMINATO (ART. 15-SEPTIES D.LGS. 502/92)</v>
      </c>
      <c r="B44" s="169" t="str">
        <f>'t1'!B44</f>
        <v>SD0601</v>
      </c>
      <c r="C44" s="319">
        <f>'t1'!C44+'t1'!D44</f>
        <v>0</v>
      </c>
      <c r="D44" s="319">
        <f>'t5'!U45+'t5'!V45</f>
        <v>0</v>
      </c>
      <c r="E44" s="320">
        <f>'t6'!U45+'t6'!V45</f>
        <v>0</v>
      </c>
      <c r="F44" s="320">
        <f>'t4'!FI54</f>
        <v>0</v>
      </c>
      <c r="G44" s="320">
        <f>'t4'!AO178</f>
        <v>0</v>
      </c>
      <c r="H44" s="320">
        <f t="shared" si="0"/>
        <v>0</v>
      </c>
      <c r="I44" s="320">
        <f>'t1'!K44+'t1'!L44</f>
        <v>0</v>
      </c>
      <c r="J44" s="95" t="str">
        <f t="shared" si="1"/>
        <v>OK</v>
      </c>
    </row>
    <row r="45" spans="1:10" ht="12.75" customHeight="1" x14ac:dyDescent="0.2">
      <c r="A45" s="17" t="str">
        <f>'t1'!A45</f>
        <v>CHIMICI CON INC. DI STRUTTURA COMPLESSA (RAPP. ESCLUSIVO)</v>
      </c>
      <c r="B45" s="169" t="str">
        <f>'t1'!B45</f>
        <v>SD0E16</v>
      </c>
      <c r="C45" s="319">
        <f>'t1'!C45+'t1'!D45</f>
        <v>0</v>
      </c>
      <c r="D45" s="319">
        <f>'t5'!U46+'t5'!V46</f>
        <v>0</v>
      </c>
      <c r="E45" s="320">
        <f>'t6'!U46+'t6'!V46</f>
        <v>0</v>
      </c>
      <c r="F45" s="320">
        <f>'t4'!FI55</f>
        <v>0</v>
      </c>
      <c r="G45" s="320">
        <f>'t4'!AP178</f>
        <v>0</v>
      </c>
      <c r="H45" s="320">
        <f t="shared" si="0"/>
        <v>0</v>
      </c>
      <c r="I45" s="320">
        <f>'t1'!K45+'t1'!L45</f>
        <v>0</v>
      </c>
      <c r="J45" s="95" t="str">
        <f t="shared" si="1"/>
        <v>OK</v>
      </c>
    </row>
    <row r="46" spans="1:10" ht="12.75" customHeight="1" x14ac:dyDescent="0.2">
      <c r="A46" s="17" t="str">
        <f>'t1'!A46</f>
        <v>CHIMICI CON INC. DI STRUTTURA COMPLESSA (RAPP.NON ESCL.)</v>
      </c>
      <c r="B46" s="169" t="str">
        <f>'t1'!B46</f>
        <v>SD0N16</v>
      </c>
      <c r="C46" s="319">
        <f>'t1'!C46+'t1'!D46</f>
        <v>0</v>
      </c>
      <c r="D46" s="319">
        <f>'t5'!U47+'t5'!V47</f>
        <v>0</v>
      </c>
      <c r="E46" s="320">
        <f>'t6'!U47+'t6'!V47</f>
        <v>0</v>
      </c>
      <c r="F46" s="320">
        <f>'t4'!FI56</f>
        <v>0</v>
      </c>
      <c r="G46" s="320">
        <f>'t4'!AQ178</f>
        <v>0</v>
      </c>
      <c r="H46" s="320">
        <f t="shared" si="0"/>
        <v>0</v>
      </c>
      <c r="I46" s="320">
        <f>'t1'!K46+'t1'!L46</f>
        <v>0</v>
      </c>
      <c r="J46" s="95" t="str">
        <f t="shared" si="1"/>
        <v>OK</v>
      </c>
    </row>
    <row r="47" spans="1:10" ht="12.75" customHeight="1" x14ac:dyDescent="0.2">
      <c r="A47" s="17" t="str">
        <f>'t1'!A47</f>
        <v>CHIMICI CON INC. DI STRUTTURA SEMPLICE (RAPP. ESCLUSIVO)</v>
      </c>
      <c r="B47" s="169" t="str">
        <f>'t1'!B47</f>
        <v>SD0E15</v>
      </c>
      <c r="C47" s="319">
        <f>'t1'!C47+'t1'!D47</f>
        <v>0</v>
      </c>
      <c r="D47" s="319">
        <f>'t5'!U48+'t5'!V48</f>
        <v>0</v>
      </c>
      <c r="E47" s="320">
        <f>'t6'!U48+'t6'!V48</f>
        <v>0</v>
      </c>
      <c r="F47" s="320">
        <f>'t4'!FI57</f>
        <v>0</v>
      </c>
      <c r="G47" s="320">
        <f>'t4'!AR178</f>
        <v>0</v>
      </c>
      <c r="H47" s="320">
        <f t="shared" si="0"/>
        <v>0</v>
      </c>
      <c r="I47" s="320">
        <f>'t1'!K47+'t1'!L47</f>
        <v>0</v>
      </c>
      <c r="J47" s="95" t="str">
        <f t="shared" si="1"/>
        <v>OK</v>
      </c>
    </row>
    <row r="48" spans="1:10" ht="12.75" customHeight="1" x14ac:dyDescent="0.2">
      <c r="A48" s="17" t="str">
        <f>'t1'!A48</f>
        <v>CHIMICI CON INC. DI STRUTTURA SEMPLICE (RAPP. NON ESCL.)</v>
      </c>
      <c r="B48" s="169" t="str">
        <f>'t1'!B48</f>
        <v>SD0N15</v>
      </c>
      <c r="C48" s="319">
        <f>'t1'!C48+'t1'!D48</f>
        <v>0</v>
      </c>
      <c r="D48" s="319">
        <f>'t5'!U49+'t5'!V49</f>
        <v>0</v>
      </c>
      <c r="E48" s="320">
        <f>'t6'!U49+'t6'!V49</f>
        <v>0</v>
      </c>
      <c r="F48" s="320">
        <f>'t4'!FI58</f>
        <v>0</v>
      </c>
      <c r="G48" s="320">
        <f>'t4'!AS178</f>
        <v>0</v>
      </c>
      <c r="H48" s="320">
        <f t="shared" si="0"/>
        <v>0</v>
      </c>
      <c r="I48" s="320">
        <f>'t1'!K48+'t1'!L48</f>
        <v>0</v>
      </c>
      <c r="J48" s="95" t="str">
        <f t="shared" si="1"/>
        <v>OK</v>
      </c>
    </row>
    <row r="49" spans="1:20" ht="12.75" customHeight="1" x14ac:dyDescent="0.2">
      <c r="A49" s="17" t="str">
        <f>'t1'!A49</f>
        <v>CHIMICI CON ALTRI INCAR. PROF.LI (RAPP. ESCLUSIVO)</v>
      </c>
      <c r="B49" s="169" t="str">
        <f>'t1'!B49</f>
        <v>SD0A15</v>
      </c>
      <c r="C49" s="319">
        <f>'t1'!C49+'t1'!D49</f>
        <v>0</v>
      </c>
      <c r="D49" s="319">
        <f>'t5'!U50+'t5'!V50</f>
        <v>0</v>
      </c>
      <c r="E49" s="320">
        <f>'t6'!U50+'t6'!V50</f>
        <v>0</v>
      </c>
      <c r="F49" s="320">
        <f>'t4'!FI59</f>
        <v>0</v>
      </c>
      <c r="G49" s="320">
        <f>'t4'!AT178</f>
        <v>0</v>
      </c>
      <c r="H49" s="320">
        <f t="shared" si="0"/>
        <v>0</v>
      </c>
      <c r="I49" s="320">
        <f>'t1'!K49+'t1'!L49</f>
        <v>0</v>
      </c>
      <c r="J49" s="95" t="str">
        <f t="shared" si="1"/>
        <v>OK</v>
      </c>
    </row>
    <row r="50" spans="1:20" ht="12.75" customHeight="1" x14ac:dyDescent="0.2">
      <c r="A50" s="17" t="str">
        <f>'t1'!A50</f>
        <v>CHIMICI CON ALTRI INCAR. PROF.LI (RAPP. NON ESCL.)</v>
      </c>
      <c r="B50" s="169" t="str">
        <f>'t1'!B50</f>
        <v>SD0014</v>
      </c>
      <c r="C50" s="319">
        <f>'t1'!C50+'t1'!D50</f>
        <v>0</v>
      </c>
      <c r="D50" s="319">
        <f>'t5'!U51+'t5'!V51</f>
        <v>0</v>
      </c>
      <c r="E50" s="320">
        <f>'t6'!U51+'t6'!V51</f>
        <v>0</v>
      </c>
      <c r="F50" s="320">
        <f>'t4'!FI60</f>
        <v>0</v>
      </c>
      <c r="G50" s="320">
        <f>'t4'!AU178</f>
        <v>0</v>
      </c>
      <c r="H50" s="320">
        <f t="shared" si="0"/>
        <v>0</v>
      </c>
      <c r="I50" s="320">
        <f>'t1'!K50+'t1'!L50</f>
        <v>0</v>
      </c>
      <c r="J50" s="95" t="str">
        <f t="shared" si="1"/>
        <v>OK</v>
      </c>
    </row>
    <row r="51" spans="1:20" ht="12.75" customHeight="1" x14ac:dyDescent="0.2">
      <c r="A51" s="17" t="str">
        <f>'t1'!A51</f>
        <v>CHIMICI A T. DETERMINATO (ART. 15-SEPTIES D.LGS. 502/92)</v>
      </c>
      <c r="B51" s="169" t="str">
        <f>'t1'!B51</f>
        <v>SD0602</v>
      </c>
      <c r="C51" s="319">
        <f>'t1'!C51+'t1'!D51</f>
        <v>0</v>
      </c>
      <c r="D51" s="319">
        <f>'t5'!U52+'t5'!V52</f>
        <v>0</v>
      </c>
      <c r="E51" s="320">
        <f>'t6'!U52+'t6'!V52</f>
        <v>0</v>
      </c>
      <c r="F51" s="320">
        <f>'t4'!FI61</f>
        <v>0</v>
      </c>
      <c r="G51" s="320">
        <f>'t4'!AV178</f>
        <v>0</v>
      </c>
      <c r="H51" s="320">
        <f t="shared" si="0"/>
        <v>0</v>
      </c>
      <c r="I51" s="320">
        <f>'t1'!K51+'t1'!L51</f>
        <v>0</v>
      </c>
      <c r="J51" s="95" t="str">
        <f t="shared" si="1"/>
        <v>OK</v>
      </c>
    </row>
    <row r="52" spans="1:20" ht="12.75" customHeight="1" x14ac:dyDescent="0.2">
      <c r="A52" s="17" t="str">
        <f>'t1'!A52</f>
        <v>FISICI CON INC. DI STRUTTURA COMPLESSA (RAPP. ESCLUSIVO)</v>
      </c>
      <c r="B52" s="169" t="str">
        <f>'t1'!B52</f>
        <v>SD0E42</v>
      </c>
      <c r="C52" s="319">
        <f>'t1'!C52+'t1'!D52</f>
        <v>0</v>
      </c>
      <c r="D52" s="319">
        <f>'t5'!U53+'t5'!V53</f>
        <v>0</v>
      </c>
      <c r="E52" s="320">
        <f>'t6'!U53+'t6'!V53</f>
        <v>0</v>
      </c>
      <c r="F52" s="320">
        <f>'t4'!FI62</f>
        <v>0</v>
      </c>
      <c r="G52" s="320">
        <f>'t4'!AW178</f>
        <v>0</v>
      </c>
      <c r="H52" s="320">
        <f t="shared" si="0"/>
        <v>0</v>
      </c>
      <c r="I52" s="320">
        <f>'t1'!K52+'t1'!L52</f>
        <v>0</v>
      </c>
      <c r="J52" s="95" t="str">
        <f t="shared" si="1"/>
        <v>OK</v>
      </c>
    </row>
    <row r="53" spans="1:20" ht="12.75" customHeight="1" x14ac:dyDescent="0.2">
      <c r="A53" s="17" t="str">
        <f>'t1'!A53</f>
        <v>FISICI CON INC. DI STRUTTURA COMPLESSA (RAPP. NON ESCL.)</v>
      </c>
      <c r="B53" s="169" t="str">
        <f>'t1'!B53</f>
        <v>SD0N42</v>
      </c>
      <c r="C53" s="319">
        <f>'t1'!C53+'t1'!D53</f>
        <v>0</v>
      </c>
      <c r="D53" s="319">
        <f>'t5'!U54+'t5'!V54</f>
        <v>0</v>
      </c>
      <c r="E53" s="320">
        <f>'t6'!U54+'t6'!V54</f>
        <v>0</v>
      </c>
      <c r="F53" s="320">
        <f>'t4'!FI63</f>
        <v>0</v>
      </c>
      <c r="G53" s="320">
        <f>'t4'!AX178</f>
        <v>0</v>
      </c>
      <c r="H53" s="320">
        <f t="shared" si="0"/>
        <v>0</v>
      </c>
      <c r="I53" s="320">
        <f>'t1'!K53+'t1'!L53</f>
        <v>0</v>
      </c>
      <c r="J53" s="95" t="str">
        <f t="shared" si="1"/>
        <v>OK</v>
      </c>
    </row>
    <row r="54" spans="1:20" ht="12.75" customHeight="1" x14ac:dyDescent="0.2">
      <c r="A54" s="17" t="str">
        <f>'t1'!A54</f>
        <v>FISICI CON INC. DI STRUTTURA SEMPLICE (RAPP. ESCLUSIVO)</v>
      </c>
      <c r="B54" s="169" t="str">
        <f>'t1'!B54</f>
        <v>SD0E41</v>
      </c>
      <c r="C54" s="319">
        <f>'t1'!C54+'t1'!D54</f>
        <v>0</v>
      </c>
      <c r="D54" s="319">
        <f>'t5'!U55+'t5'!V55</f>
        <v>0</v>
      </c>
      <c r="E54" s="320">
        <f>'t6'!U55+'t6'!V55</f>
        <v>0</v>
      </c>
      <c r="F54" s="320">
        <f>'t4'!FI64</f>
        <v>0</v>
      </c>
      <c r="G54" s="320">
        <f>'t4'!AY178</f>
        <v>0</v>
      </c>
      <c r="H54" s="320">
        <f t="shared" si="0"/>
        <v>0</v>
      </c>
      <c r="I54" s="320">
        <f>'t1'!K54+'t1'!L54</f>
        <v>0</v>
      </c>
      <c r="J54" s="95" t="str">
        <f t="shared" si="1"/>
        <v>OK</v>
      </c>
    </row>
    <row r="55" spans="1:20" ht="12.75" customHeight="1" x14ac:dyDescent="0.2">
      <c r="A55" s="17" t="str">
        <f>'t1'!A55</f>
        <v>FISICI CON INC. DI STRUTTURA SEMPLICE (RAPP. NON ESCL.)</v>
      </c>
      <c r="B55" s="169" t="str">
        <f>'t1'!B55</f>
        <v>SD0N41</v>
      </c>
      <c r="C55" s="319">
        <f>'t1'!C55+'t1'!D55</f>
        <v>0</v>
      </c>
      <c r="D55" s="319">
        <f>'t5'!U56+'t5'!V56</f>
        <v>0</v>
      </c>
      <c r="E55" s="320">
        <f>'t6'!U56+'t6'!V56</f>
        <v>0</v>
      </c>
      <c r="F55" s="320">
        <f>'t4'!FI65</f>
        <v>0</v>
      </c>
      <c r="G55" s="320">
        <f>'t4'!AZ178</f>
        <v>0</v>
      </c>
      <c r="H55" s="320">
        <f t="shared" si="0"/>
        <v>0</v>
      </c>
      <c r="I55" s="320">
        <f>'t1'!K55+'t1'!L55</f>
        <v>0</v>
      </c>
      <c r="J55" s="95" t="str">
        <f t="shared" si="1"/>
        <v>OK</v>
      </c>
    </row>
    <row r="56" spans="1:20" ht="12.75" customHeight="1" x14ac:dyDescent="0.2">
      <c r="A56" s="17" t="str">
        <f>'t1'!A56</f>
        <v>FISICI CON ALTRI INCAR. PROF.LI (RAPP. ESCLUSIVO)</v>
      </c>
      <c r="B56" s="169" t="str">
        <f>'t1'!B56</f>
        <v>SD0A41</v>
      </c>
      <c r="C56" s="319">
        <f>'t1'!C56+'t1'!D56</f>
        <v>0</v>
      </c>
      <c r="D56" s="319">
        <f>'t5'!U57+'t5'!V57</f>
        <v>0</v>
      </c>
      <c r="E56" s="320">
        <f>'t6'!U57+'t6'!V57</f>
        <v>0</v>
      </c>
      <c r="F56" s="320">
        <f>'t4'!FI66</f>
        <v>0</v>
      </c>
      <c r="G56" s="320">
        <f>'t4'!BA178</f>
        <v>0</v>
      </c>
      <c r="H56" s="320">
        <f t="shared" si="0"/>
        <v>0</v>
      </c>
      <c r="I56" s="320">
        <f>'t1'!K56+'t1'!L56</f>
        <v>0</v>
      </c>
      <c r="J56" s="95" t="str">
        <f t="shared" si="1"/>
        <v>OK</v>
      </c>
    </row>
    <row r="57" spans="1:20" ht="12.75" customHeight="1" x14ac:dyDescent="0.2">
      <c r="A57" s="17" t="str">
        <f>'t1'!A57</f>
        <v>FISICI CON ALTRI INCAR. PROF.LI (RAPP. NON ESCL.)</v>
      </c>
      <c r="B57" s="169" t="str">
        <f>'t1'!B57</f>
        <v>SD0040</v>
      </c>
      <c r="C57" s="319">
        <f>'t1'!C57+'t1'!D57</f>
        <v>0</v>
      </c>
      <c r="D57" s="319">
        <f>'t5'!U58+'t5'!V58</f>
        <v>0</v>
      </c>
      <c r="E57" s="320">
        <f>'t6'!U58+'t6'!V58</f>
        <v>0</v>
      </c>
      <c r="F57" s="320">
        <f>'t4'!FI67</f>
        <v>0</v>
      </c>
      <c r="G57" s="320">
        <f>'t4'!BB178</f>
        <v>0</v>
      </c>
      <c r="H57" s="320">
        <f t="shared" si="0"/>
        <v>0</v>
      </c>
      <c r="I57" s="320">
        <f>'t1'!K57+'t1'!L57</f>
        <v>0</v>
      </c>
      <c r="J57" s="95" t="str">
        <f t="shared" si="1"/>
        <v>OK</v>
      </c>
      <c r="K57" s="337"/>
      <c r="L57" s="337"/>
      <c r="M57" s="337"/>
      <c r="N57" s="337"/>
      <c r="O57" s="337"/>
      <c r="P57" s="337"/>
      <c r="Q57" s="337"/>
      <c r="R57" s="337"/>
      <c r="S57" s="337"/>
      <c r="T57" s="337"/>
    </row>
    <row r="58" spans="1:20" ht="12.75" customHeight="1" x14ac:dyDescent="0.2">
      <c r="A58" s="17" t="str">
        <f>'t1'!A58</f>
        <v>FISICI A T. DETERMINATO (ART. 15-SEPTIES D.LGS. 502/92)</v>
      </c>
      <c r="B58" s="169" t="str">
        <f>'t1'!B58</f>
        <v>SD0603</v>
      </c>
      <c r="C58" s="319">
        <f>'t1'!C58+'t1'!D58</f>
        <v>0</v>
      </c>
      <c r="D58" s="319">
        <f>'t5'!U59+'t5'!V59</f>
        <v>0</v>
      </c>
      <c r="E58" s="320">
        <f>'t6'!U59+'t6'!V59</f>
        <v>0</v>
      </c>
      <c r="F58" s="320">
        <f>'t4'!FI68</f>
        <v>0</v>
      </c>
      <c r="G58" s="320">
        <f>'t4'!BC178</f>
        <v>0</v>
      </c>
      <c r="H58" s="320">
        <f t="shared" si="0"/>
        <v>0</v>
      </c>
      <c r="I58" s="320">
        <f>'t1'!K58+'t1'!L58</f>
        <v>0</v>
      </c>
      <c r="J58" s="95" t="str">
        <f t="shared" si="1"/>
        <v>OK</v>
      </c>
    </row>
    <row r="59" spans="1:20" ht="12.75" customHeight="1" x14ac:dyDescent="0.2">
      <c r="A59" s="17" t="str">
        <f>'t1'!A59</f>
        <v>PSICOLOGI CON INC. DI STRUTTURA COMPLESSA (RAPP. ESCLUSIVO)</v>
      </c>
      <c r="B59" s="169" t="str">
        <f>'t1'!B59</f>
        <v>SD0E66</v>
      </c>
      <c r="C59" s="319">
        <f>'t1'!C59+'t1'!D59</f>
        <v>0</v>
      </c>
      <c r="D59" s="319">
        <f>'t5'!U60+'t5'!V60</f>
        <v>0</v>
      </c>
      <c r="E59" s="320">
        <f>'t6'!U60+'t6'!V60</f>
        <v>0</v>
      </c>
      <c r="F59" s="320">
        <f>'t4'!FI69</f>
        <v>0</v>
      </c>
      <c r="G59" s="320">
        <f>'t4'!BD178</f>
        <v>0</v>
      </c>
      <c r="H59" s="320">
        <f t="shared" si="0"/>
        <v>0</v>
      </c>
      <c r="I59" s="320">
        <f>'t1'!K59+'t1'!L59</f>
        <v>0</v>
      </c>
      <c r="J59" s="95" t="str">
        <f t="shared" si="1"/>
        <v>OK</v>
      </c>
    </row>
    <row r="60" spans="1:20" ht="12.75" customHeight="1" x14ac:dyDescent="0.2">
      <c r="A60" s="17" t="str">
        <f>'t1'!A60</f>
        <v>PSICOLOGI CON INC. DI STRUTTURA COMPLESSA (RAPP. NON ESCL.)</v>
      </c>
      <c r="B60" s="169" t="str">
        <f>'t1'!B60</f>
        <v>SD0N66</v>
      </c>
      <c r="C60" s="319">
        <f>'t1'!C60+'t1'!D60</f>
        <v>0</v>
      </c>
      <c r="D60" s="319">
        <f>'t5'!U61+'t5'!V61</f>
        <v>0</v>
      </c>
      <c r="E60" s="320">
        <f>'t6'!U61+'t6'!V61</f>
        <v>0</v>
      </c>
      <c r="F60" s="320">
        <f>'t4'!FI70</f>
        <v>0</v>
      </c>
      <c r="G60" s="320">
        <f>'t4'!BE178</f>
        <v>0</v>
      </c>
      <c r="H60" s="320">
        <f t="shared" si="0"/>
        <v>0</v>
      </c>
      <c r="I60" s="320">
        <f>'t1'!K60+'t1'!L60</f>
        <v>0</v>
      </c>
      <c r="J60" s="95" t="str">
        <f t="shared" si="1"/>
        <v>OK</v>
      </c>
    </row>
    <row r="61" spans="1:20" ht="12.75" customHeight="1" x14ac:dyDescent="0.2">
      <c r="A61" s="17" t="str">
        <f>'t1'!A61</f>
        <v>PSICOLOGI CON INC. DI STRUTTURA SEMPLICE (RAPP. ESCLUSIVO)</v>
      </c>
      <c r="B61" s="169" t="str">
        <f>'t1'!B61</f>
        <v>SD0E65</v>
      </c>
      <c r="C61" s="319">
        <f>'t1'!C61+'t1'!D61</f>
        <v>0</v>
      </c>
      <c r="D61" s="319">
        <f>'t5'!U62+'t5'!V62</f>
        <v>0</v>
      </c>
      <c r="E61" s="320">
        <f>'t6'!U62+'t6'!V62</f>
        <v>0</v>
      </c>
      <c r="F61" s="320">
        <f>'t4'!FI71</f>
        <v>0</v>
      </c>
      <c r="G61" s="320">
        <f>'t4'!BF178</f>
        <v>0</v>
      </c>
      <c r="H61" s="320">
        <f t="shared" si="0"/>
        <v>0</v>
      </c>
      <c r="I61" s="320">
        <f>'t1'!K61+'t1'!L61</f>
        <v>0</v>
      </c>
      <c r="J61" s="95" t="str">
        <f t="shared" si="1"/>
        <v>OK</v>
      </c>
    </row>
    <row r="62" spans="1:20" ht="12.75" customHeight="1" x14ac:dyDescent="0.2">
      <c r="A62" s="17" t="str">
        <f>'t1'!A62</f>
        <v>PSICOLOGI CON INC. DI STRUTTURA SEMPLICE (RAPP. NON ESCL.)</v>
      </c>
      <c r="B62" s="169" t="str">
        <f>'t1'!B62</f>
        <v>SD0N65</v>
      </c>
      <c r="C62" s="319">
        <f>'t1'!C62+'t1'!D62</f>
        <v>0</v>
      </c>
      <c r="D62" s="319">
        <f>'t5'!U63+'t5'!V63</f>
        <v>0</v>
      </c>
      <c r="E62" s="320">
        <f>'t6'!U63+'t6'!V63</f>
        <v>0</v>
      </c>
      <c r="F62" s="320">
        <f>'t4'!FI72</f>
        <v>0</v>
      </c>
      <c r="G62" s="320">
        <f>'t4'!BG178</f>
        <v>0</v>
      </c>
      <c r="H62" s="320">
        <f t="shared" si="0"/>
        <v>0</v>
      </c>
      <c r="I62" s="320">
        <f>'t1'!K62+'t1'!L62</f>
        <v>0</v>
      </c>
      <c r="J62" s="95" t="str">
        <f t="shared" si="1"/>
        <v>OK</v>
      </c>
    </row>
    <row r="63" spans="1:20" ht="12.75" customHeight="1" x14ac:dyDescent="0.2">
      <c r="A63" s="17" t="str">
        <f>'t1'!A63</f>
        <v>PSICOLOGI CON ALTRI INCAR. PROF.LI (RAPP. ESCLUSIVO)</v>
      </c>
      <c r="B63" s="169" t="str">
        <f>'t1'!B63</f>
        <v>SD0A65</v>
      </c>
      <c r="C63" s="319">
        <f>'t1'!C63+'t1'!D63</f>
        <v>0</v>
      </c>
      <c r="D63" s="319">
        <f>'t5'!U64+'t5'!V64</f>
        <v>0</v>
      </c>
      <c r="E63" s="320">
        <f>'t6'!U64+'t6'!V64</f>
        <v>0</v>
      </c>
      <c r="F63" s="320">
        <f>'t4'!FI73</f>
        <v>0</v>
      </c>
      <c r="G63" s="320">
        <f>'t4'!BH178</f>
        <v>0</v>
      </c>
      <c r="H63" s="320">
        <f t="shared" si="0"/>
        <v>0</v>
      </c>
      <c r="I63" s="320">
        <f>'t1'!K63+'t1'!L63</f>
        <v>0</v>
      </c>
      <c r="J63" s="95" t="str">
        <f t="shared" si="1"/>
        <v>OK</v>
      </c>
    </row>
    <row r="64" spans="1:20" ht="12.75" customHeight="1" x14ac:dyDescent="0.2">
      <c r="A64" s="17" t="str">
        <f>'t1'!A64</f>
        <v>PSICOLOGI CON ALTRI INCAR. PROF.LI (RAPP. NON ESCL.)</v>
      </c>
      <c r="B64" s="169" t="str">
        <f>'t1'!B64</f>
        <v>SD0064</v>
      </c>
      <c r="C64" s="319">
        <f>'t1'!C64+'t1'!D64</f>
        <v>0</v>
      </c>
      <c r="D64" s="319">
        <f>'t5'!U65+'t5'!V65</f>
        <v>0</v>
      </c>
      <c r="E64" s="320">
        <f>'t6'!U65+'t6'!V65</f>
        <v>0</v>
      </c>
      <c r="F64" s="320">
        <f>'t4'!FI74</f>
        <v>0</v>
      </c>
      <c r="G64" s="320">
        <f>'t4'!BI178</f>
        <v>0</v>
      </c>
      <c r="H64" s="320">
        <f t="shared" si="0"/>
        <v>0</v>
      </c>
      <c r="I64" s="320">
        <f>'t1'!K64+'t1'!L64</f>
        <v>0</v>
      </c>
      <c r="J64" s="95" t="str">
        <f t="shared" si="1"/>
        <v>OK</v>
      </c>
    </row>
    <row r="65" spans="1:10" ht="12.75" customHeight="1" x14ac:dyDescent="0.2">
      <c r="A65" s="17" t="str">
        <f>'t1'!A65</f>
        <v>PSICOLOGI A T. DETERMINATO (ART. 15-SEPTIES D.LGS. 502/92)</v>
      </c>
      <c r="B65" s="169" t="str">
        <f>'t1'!B65</f>
        <v>SD0604</v>
      </c>
      <c r="C65" s="319">
        <f>'t1'!C65+'t1'!D65</f>
        <v>0</v>
      </c>
      <c r="D65" s="319">
        <f>'t5'!U66+'t5'!V66</f>
        <v>0</v>
      </c>
      <c r="E65" s="320">
        <f>'t6'!U66+'t6'!V66</f>
        <v>0</v>
      </c>
      <c r="F65" s="320">
        <f>'t4'!FI75</f>
        <v>0</v>
      </c>
      <c r="G65" s="320">
        <f>'t4'!BJ178</f>
        <v>0</v>
      </c>
      <c r="H65" s="320">
        <f t="shared" si="0"/>
        <v>0</v>
      </c>
      <c r="I65" s="320">
        <f>'t1'!K65+'t1'!L65</f>
        <v>0</v>
      </c>
      <c r="J65" s="95" t="str">
        <f t="shared" si="1"/>
        <v>OK</v>
      </c>
    </row>
    <row r="66" spans="1:10" ht="12.75" customHeight="1" x14ac:dyDescent="0.2">
      <c r="A66" s="17" t="str">
        <f>'t1'!A66</f>
        <v>DIRIGENTE PROF. SANIT. INFERM/OSTETRICA (INC. STRUT. COMPL.)</v>
      </c>
      <c r="B66" s="169" t="str">
        <f>'t1'!B66</f>
        <v>SD0CO1</v>
      </c>
      <c r="C66" s="319">
        <f>'t1'!C66+'t1'!D66</f>
        <v>0</v>
      </c>
      <c r="D66" s="319">
        <f>'t5'!U67+'t5'!V67</f>
        <v>0</v>
      </c>
      <c r="E66" s="320">
        <f>'t6'!U67+'t6'!V67</f>
        <v>0</v>
      </c>
      <c r="F66" s="320">
        <f>'t4'!FI76</f>
        <v>0</v>
      </c>
      <c r="G66" s="320">
        <f>'t4'!BK178</f>
        <v>0</v>
      </c>
      <c r="H66" s="320">
        <f t="shared" si="0"/>
        <v>0</v>
      </c>
      <c r="I66" s="320">
        <f>'t1'!K66+'t1'!L66</f>
        <v>0</v>
      </c>
      <c r="J66" s="95" t="str">
        <f t="shared" si="1"/>
        <v>OK</v>
      </c>
    </row>
    <row r="67" spans="1:10" ht="12.75" customHeight="1" x14ac:dyDescent="0.2">
      <c r="A67" s="17" t="str">
        <f>'t1'!A67</f>
        <v>DIRIGENTE PROF. SANIT. INFERM/OSTETRICA (INC. STRUT. SEMPL.)</v>
      </c>
      <c r="B67" s="169" t="str">
        <f>'t1'!B67</f>
        <v>SD0SE1</v>
      </c>
      <c r="C67" s="319">
        <f>'t1'!C67+'t1'!D67</f>
        <v>0</v>
      </c>
      <c r="D67" s="319">
        <f>'t5'!U68+'t5'!V68</f>
        <v>0</v>
      </c>
      <c r="E67" s="320">
        <f>'t6'!U68+'t6'!V68</f>
        <v>0</v>
      </c>
      <c r="F67" s="320">
        <f>'t4'!FI77</f>
        <v>0</v>
      </c>
      <c r="G67" s="320">
        <f>'t4'!BL178</f>
        <v>0</v>
      </c>
      <c r="H67" s="320">
        <f t="shared" si="0"/>
        <v>0</v>
      </c>
      <c r="I67" s="320">
        <f>'t1'!K67+'t1'!L67</f>
        <v>0</v>
      </c>
      <c r="J67" s="95" t="str">
        <f t="shared" si="1"/>
        <v>OK</v>
      </c>
    </row>
    <row r="68" spans="1:10" ht="12.75" customHeight="1" x14ac:dyDescent="0.2">
      <c r="A68" s="17" t="str">
        <f>'t1'!A68</f>
        <v>DIRIGENTE PROF. SANIT. INFERM/OSTETRICA (ALTRI INC. PROF.LI)</v>
      </c>
      <c r="B68" s="169" t="str">
        <f>'t1'!B68</f>
        <v>SD0AI1</v>
      </c>
      <c r="C68" s="319">
        <f>'t1'!C68+'t1'!D68</f>
        <v>0</v>
      </c>
      <c r="D68" s="319">
        <f>'t5'!U69+'t5'!V69</f>
        <v>0</v>
      </c>
      <c r="E68" s="320">
        <f>'t6'!U69+'t6'!V69</f>
        <v>0</v>
      </c>
      <c r="F68" s="320">
        <f>'t4'!FI78</f>
        <v>0</v>
      </c>
      <c r="G68" s="320">
        <f>'t4'!BM178</f>
        <v>0</v>
      </c>
      <c r="H68" s="320">
        <f t="shared" si="0"/>
        <v>0</v>
      </c>
      <c r="I68" s="320">
        <f>'t1'!K68+'t1'!L68</f>
        <v>0</v>
      </c>
      <c r="J68" s="95" t="str">
        <f t="shared" si="1"/>
        <v>OK</v>
      </c>
    </row>
    <row r="69" spans="1:10" ht="12.75" customHeight="1" x14ac:dyDescent="0.2">
      <c r="A69" s="17" t="str">
        <f>'t1'!A69</f>
        <v>DIR. PROF.SAN.INFERM/OSTET T.DET.ART.15-SEPTIES DLGS 502/92</v>
      </c>
      <c r="B69" s="169" t="str">
        <f>'t1'!B69</f>
        <v>SD048B</v>
      </c>
      <c r="C69" s="319">
        <f>'t1'!C69+'t1'!D69</f>
        <v>0</v>
      </c>
      <c r="D69" s="319">
        <f>'t5'!U70+'t5'!V70</f>
        <v>0</v>
      </c>
      <c r="E69" s="320">
        <f>'t6'!U70+'t6'!V70</f>
        <v>0</v>
      </c>
      <c r="F69" s="320">
        <f>'t4'!FI79</f>
        <v>0</v>
      </c>
      <c r="G69" s="320">
        <f>'t4'!BN178</f>
        <v>0</v>
      </c>
      <c r="H69" s="320">
        <f t="shared" si="0"/>
        <v>0</v>
      </c>
      <c r="I69" s="320">
        <f>'t1'!K69+'t1'!L69</f>
        <v>0</v>
      </c>
      <c r="J69" s="95" t="str">
        <f t="shared" si="1"/>
        <v>OK</v>
      </c>
    </row>
    <row r="70" spans="1:10" ht="12.75" customHeight="1" x14ac:dyDescent="0.2">
      <c r="A70" s="17" t="str">
        <f>'t1'!A70</f>
        <v>DIRIGENTE PROF. SANIT. RIABILITATIVE (INC. STRUT. COMPL.)</v>
      </c>
      <c r="B70" s="169" t="str">
        <f>'t1'!B70</f>
        <v>SD0CO2</v>
      </c>
      <c r="C70" s="319">
        <f>'t1'!C70+'t1'!D70</f>
        <v>0</v>
      </c>
      <c r="D70" s="319">
        <f>'t5'!U71+'t5'!V71</f>
        <v>0</v>
      </c>
      <c r="E70" s="320">
        <f>'t6'!U71+'t6'!V71</f>
        <v>0</v>
      </c>
      <c r="F70" s="320">
        <f>'t4'!FI80</f>
        <v>0</v>
      </c>
      <c r="G70" s="320">
        <f>'t4'!BO178</f>
        <v>0</v>
      </c>
      <c r="H70" s="320">
        <f t="shared" si="0"/>
        <v>0</v>
      </c>
      <c r="I70" s="320">
        <f>'t1'!K70+'t1'!L70</f>
        <v>0</v>
      </c>
      <c r="J70" s="95" t="str">
        <f t="shared" si="1"/>
        <v>OK</v>
      </c>
    </row>
    <row r="71" spans="1:10" ht="12.75" customHeight="1" x14ac:dyDescent="0.2">
      <c r="A71" s="17" t="str">
        <f>'t1'!A71</f>
        <v>DIRIGENTE PROF. SANIT. RIABILITATIVE (INC. STRUT. SEMPL.)</v>
      </c>
      <c r="B71" s="169" t="str">
        <f>'t1'!B71</f>
        <v>SD0SE2</v>
      </c>
      <c r="C71" s="319">
        <f>'t1'!C71+'t1'!D71</f>
        <v>0</v>
      </c>
      <c r="D71" s="319">
        <f>'t5'!U72+'t5'!V72</f>
        <v>0</v>
      </c>
      <c r="E71" s="320">
        <f>'t6'!U72+'t6'!V72</f>
        <v>0</v>
      </c>
      <c r="F71" s="320">
        <f>'t4'!FI81</f>
        <v>0</v>
      </c>
      <c r="G71" s="320">
        <f>'t4'!BP178</f>
        <v>0</v>
      </c>
      <c r="H71" s="320">
        <f t="shared" si="0"/>
        <v>0</v>
      </c>
      <c r="I71" s="320">
        <f>'t1'!K71+'t1'!L71</f>
        <v>0</v>
      </c>
      <c r="J71" s="95" t="str">
        <f t="shared" si="1"/>
        <v>OK</v>
      </c>
    </row>
    <row r="72" spans="1:10" ht="12.75" customHeight="1" x14ac:dyDescent="0.2">
      <c r="A72" s="17" t="str">
        <f>'t1'!A72</f>
        <v>DIRIGENTE PROF. SANIT. RIABILITATIVE (ALTRI INC. PROF.LI)</v>
      </c>
      <c r="B72" s="169" t="str">
        <f>'t1'!B72</f>
        <v>SD0AI2</v>
      </c>
      <c r="C72" s="319">
        <f>'t1'!C72+'t1'!D72</f>
        <v>0</v>
      </c>
      <c r="D72" s="319">
        <f>'t5'!U73+'t5'!V73</f>
        <v>0</v>
      </c>
      <c r="E72" s="320">
        <f>'t6'!U73+'t6'!V73</f>
        <v>0</v>
      </c>
      <c r="F72" s="320">
        <f>'t4'!FI82</f>
        <v>0</v>
      </c>
      <c r="G72" s="320">
        <f>'t4'!BQ178</f>
        <v>0</v>
      </c>
      <c r="H72" s="320">
        <f t="shared" ref="H72:H139" si="2">C72-D72+E72-F72+G72</f>
        <v>0</v>
      </c>
      <c r="I72" s="320">
        <f>'t1'!K72+'t1'!L72</f>
        <v>0</v>
      </c>
      <c r="J72" s="95" t="str">
        <f t="shared" ref="J72:J139" si="3">IF(H72=I72,"OK","ERRORE")</f>
        <v>OK</v>
      </c>
    </row>
    <row r="73" spans="1:10" ht="12.75" customHeight="1" x14ac:dyDescent="0.2">
      <c r="A73" s="17" t="str">
        <f>'t1'!A73</f>
        <v>DIR. PROF. SAN. RIABILITAT. T.DET.ART.15-SEPTIES DLGS 502/92</v>
      </c>
      <c r="B73" s="169" t="str">
        <f>'t1'!B73</f>
        <v>SD048C</v>
      </c>
      <c r="C73" s="319">
        <f>'t1'!C73+'t1'!D73</f>
        <v>0</v>
      </c>
      <c r="D73" s="319">
        <f>'t5'!U74+'t5'!V74</f>
        <v>0</v>
      </c>
      <c r="E73" s="320">
        <f>'t6'!U74+'t6'!V74</f>
        <v>0</v>
      </c>
      <c r="F73" s="320">
        <f>'t4'!FI83</f>
        <v>0</v>
      </c>
      <c r="G73" s="320">
        <f>'t4'!BR178</f>
        <v>0</v>
      </c>
      <c r="H73" s="320">
        <f t="shared" si="2"/>
        <v>0</v>
      </c>
      <c r="I73" s="320">
        <f>'t1'!K73+'t1'!L73</f>
        <v>0</v>
      </c>
      <c r="J73" s="95" t="str">
        <f t="shared" si="3"/>
        <v>OK</v>
      </c>
    </row>
    <row r="74" spans="1:10" ht="12.75" customHeight="1" x14ac:dyDescent="0.2">
      <c r="A74" s="17" t="str">
        <f>'t1'!A74</f>
        <v>DIRIGENTE PROF. TECNICO SANITARIE (INC. STRUT. COMPL.)</v>
      </c>
      <c r="B74" s="169" t="str">
        <f>'t1'!B74</f>
        <v>SD0CO3</v>
      </c>
      <c r="C74" s="319">
        <f>'t1'!C74+'t1'!D74</f>
        <v>0</v>
      </c>
      <c r="D74" s="319">
        <f>'t5'!U75+'t5'!V75</f>
        <v>0</v>
      </c>
      <c r="E74" s="320">
        <f>'t6'!U75+'t6'!V75</f>
        <v>0</v>
      </c>
      <c r="F74" s="320">
        <f>'t4'!FI84</f>
        <v>0</v>
      </c>
      <c r="G74" s="320">
        <f>'t4'!BS178</f>
        <v>0</v>
      </c>
      <c r="H74" s="320">
        <f t="shared" si="2"/>
        <v>0</v>
      </c>
      <c r="I74" s="320">
        <f>'t1'!K74+'t1'!L74</f>
        <v>0</v>
      </c>
      <c r="J74" s="95" t="str">
        <f t="shared" si="3"/>
        <v>OK</v>
      </c>
    </row>
    <row r="75" spans="1:10" ht="12.75" customHeight="1" x14ac:dyDescent="0.2">
      <c r="A75" s="17" t="str">
        <f>'t1'!A75</f>
        <v>DIRIGENTE PROF. TECNICO SANITARIE (INC. STRUT. SEMPL.)</v>
      </c>
      <c r="B75" s="169" t="str">
        <f>'t1'!B75</f>
        <v>SD0SE3</v>
      </c>
      <c r="C75" s="319">
        <f>'t1'!C75+'t1'!D75</f>
        <v>0</v>
      </c>
      <c r="D75" s="319">
        <f>'t5'!U76+'t5'!V76</f>
        <v>0</v>
      </c>
      <c r="E75" s="320">
        <f>'t6'!U76+'t6'!V76</f>
        <v>0</v>
      </c>
      <c r="F75" s="320">
        <f>'t4'!FI85</f>
        <v>0</v>
      </c>
      <c r="G75" s="320">
        <f>'t4'!BT178</f>
        <v>0</v>
      </c>
      <c r="H75" s="320">
        <f t="shared" si="2"/>
        <v>0</v>
      </c>
      <c r="I75" s="320">
        <f>'t1'!K75+'t1'!L75</f>
        <v>0</v>
      </c>
      <c r="J75" s="95" t="str">
        <f t="shared" si="3"/>
        <v>OK</v>
      </c>
    </row>
    <row r="76" spans="1:10" ht="12.75" customHeight="1" x14ac:dyDescent="0.2">
      <c r="A76" s="17" t="str">
        <f>'t1'!A76</f>
        <v>DIRIGENTE PROF. TECNICO SANITARIE (ALTRI INC. PROF.LI)</v>
      </c>
      <c r="B76" s="169" t="str">
        <f>'t1'!B76</f>
        <v>SD0AI3</v>
      </c>
      <c r="C76" s="319">
        <f>'t1'!C76+'t1'!D76</f>
        <v>0</v>
      </c>
      <c r="D76" s="319">
        <f>'t5'!U77+'t5'!V77</f>
        <v>0</v>
      </c>
      <c r="E76" s="320">
        <f>'t6'!U77+'t6'!V77</f>
        <v>0</v>
      </c>
      <c r="F76" s="320">
        <f>'t4'!FI86</f>
        <v>0</v>
      </c>
      <c r="G76" s="320">
        <f>'t4'!BU178</f>
        <v>0</v>
      </c>
      <c r="H76" s="320">
        <f t="shared" si="2"/>
        <v>0</v>
      </c>
      <c r="I76" s="320">
        <f>'t1'!K76+'t1'!L76</f>
        <v>0</v>
      </c>
      <c r="J76" s="95" t="str">
        <f t="shared" si="3"/>
        <v>OK</v>
      </c>
    </row>
    <row r="77" spans="1:10" ht="12.75" customHeight="1" x14ac:dyDescent="0.2">
      <c r="A77" s="17" t="str">
        <f>'t1'!A77</f>
        <v>DIR. PROF.TECNICO SANITARIE T.DET.ART.15-SEPTIES DLGS 502/92</v>
      </c>
      <c r="B77" s="169" t="str">
        <f>'t1'!B77</f>
        <v>SD048D</v>
      </c>
      <c r="C77" s="319">
        <f>'t1'!C77+'t1'!D77</f>
        <v>0</v>
      </c>
      <c r="D77" s="319">
        <f>'t5'!U78+'t5'!V78</f>
        <v>0</v>
      </c>
      <c r="E77" s="320">
        <f>'t6'!U78+'t6'!V78</f>
        <v>0</v>
      </c>
      <c r="F77" s="320">
        <f>'t4'!FI87</f>
        <v>0</v>
      </c>
      <c r="G77" s="320">
        <f>'t4'!BV178</f>
        <v>0</v>
      </c>
      <c r="H77" s="320">
        <f t="shared" si="2"/>
        <v>0</v>
      </c>
      <c r="I77" s="320">
        <f>'t1'!K77+'t1'!L77</f>
        <v>0</v>
      </c>
      <c r="J77" s="95" t="str">
        <f t="shared" si="3"/>
        <v>OK</v>
      </c>
    </row>
    <row r="78" spans="1:10" ht="12.75" customHeight="1" x14ac:dyDescent="0.2">
      <c r="A78" s="17" t="str">
        <f>'t1'!A78</f>
        <v>DIRIGENTE PROF.TECNICHE DELLA PREVENZIONE (INC.STRUT.COMPL.)</v>
      </c>
      <c r="B78" s="169" t="str">
        <f>'t1'!B78</f>
        <v>SD0CO4</v>
      </c>
      <c r="C78" s="319">
        <f>'t1'!C78+'t1'!D78</f>
        <v>0</v>
      </c>
      <c r="D78" s="319">
        <f>'t5'!U79+'t5'!V79</f>
        <v>0</v>
      </c>
      <c r="E78" s="320">
        <f>'t6'!U79+'t6'!V79</f>
        <v>0</v>
      </c>
      <c r="F78" s="320">
        <f>'t4'!FI88</f>
        <v>0</v>
      </c>
      <c r="G78" s="320">
        <f>'t4'!BW178</f>
        <v>0</v>
      </c>
      <c r="H78" s="320">
        <f t="shared" si="2"/>
        <v>0</v>
      </c>
      <c r="I78" s="320">
        <f>'t1'!K78+'t1'!L78</f>
        <v>0</v>
      </c>
      <c r="J78" s="95" t="str">
        <f t="shared" si="3"/>
        <v>OK</v>
      </c>
    </row>
    <row r="79" spans="1:10" ht="12.75" customHeight="1" x14ac:dyDescent="0.2">
      <c r="A79" s="17" t="str">
        <f>'t1'!A79</f>
        <v>DIRIGENTE PROF.TECNICHE DELLA PREVENZIONE (INC.STRUT.SEMPL.)</v>
      </c>
      <c r="B79" s="169" t="str">
        <f>'t1'!B79</f>
        <v>SD0SE4</v>
      </c>
      <c r="C79" s="319">
        <f>'t1'!C79+'t1'!D79</f>
        <v>0</v>
      </c>
      <c r="D79" s="319">
        <f>'t5'!U80+'t5'!V80</f>
        <v>0</v>
      </c>
      <c r="E79" s="320">
        <f>'t6'!U80+'t6'!V80</f>
        <v>0</v>
      </c>
      <c r="F79" s="320">
        <f>'t4'!FI89</f>
        <v>0</v>
      </c>
      <c r="G79" s="320">
        <f>'t4'!BX178</f>
        <v>0</v>
      </c>
      <c r="H79" s="320">
        <f t="shared" si="2"/>
        <v>0</v>
      </c>
      <c r="I79" s="320">
        <f>'t1'!K79+'t1'!L79</f>
        <v>0</v>
      </c>
      <c r="J79" s="95" t="str">
        <f t="shared" si="3"/>
        <v>OK</v>
      </c>
    </row>
    <row r="80" spans="1:10" ht="12.75" customHeight="1" x14ac:dyDescent="0.2">
      <c r="A80" s="17" t="str">
        <f>'t1'!A80</f>
        <v>DIRIGENTE PROF.TECNICHE DELLA PREVENZIONE(ALTRI INC.PROF.LI)</v>
      </c>
      <c r="B80" s="169" t="str">
        <f>'t1'!B80</f>
        <v>SD0AI4</v>
      </c>
      <c r="C80" s="319">
        <f>'t1'!C80+'t1'!D80</f>
        <v>0</v>
      </c>
      <c r="D80" s="319">
        <f>'t5'!U81+'t5'!V81</f>
        <v>0</v>
      </c>
      <c r="E80" s="320">
        <f>'t6'!U81+'t6'!V81</f>
        <v>0</v>
      </c>
      <c r="F80" s="320">
        <f>'t4'!FI90</f>
        <v>0</v>
      </c>
      <c r="G80" s="320">
        <f>'t4'!BY178</f>
        <v>0</v>
      </c>
      <c r="H80" s="320">
        <f t="shared" si="2"/>
        <v>0</v>
      </c>
      <c r="I80" s="320">
        <f>'t1'!K80+'t1'!L80</f>
        <v>0</v>
      </c>
      <c r="J80" s="95" t="str">
        <f t="shared" si="3"/>
        <v>OK</v>
      </c>
    </row>
    <row r="81" spans="1:10" ht="12.75" customHeight="1" x14ac:dyDescent="0.2">
      <c r="A81" s="17" t="str">
        <f>'t1'!A81</f>
        <v>DIR. PROF.TECNICHE PREVENZ. T.DET.ART.15-SEPTIES DLGS 502/92</v>
      </c>
      <c r="B81" s="169" t="str">
        <f>'t1'!B81</f>
        <v>SD048E</v>
      </c>
      <c r="C81" s="319">
        <f>'t1'!C81+'t1'!D81</f>
        <v>0</v>
      </c>
      <c r="D81" s="319">
        <f>'t5'!U82+'t5'!V82</f>
        <v>0</v>
      </c>
      <c r="E81" s="320">
        <f>'t6'!U82+'t6'!V82</f>
        <v>0</v>
      </c>
      <c r="F81" s="320">
        <f>'t4'!FI91</f>
        <v>0</v>
      </c>
      <c r="G81" s="320">
        <f>'t4'!BZ178</f>
        <v>0</v>
      </c>
      <c r="H81" s="320">
        <f t="shared" si="2"/>
        <v>0</v>
      </c>
      <c r="I81" s="320">
        <f>'t1'!K81+'t1'!L81</f>
        <v>0</v>
      </c>
      <c r="J81" s="95" t="str">
        <f t="shared" si="3"/>
        <v>OK</v>
      </c>
    </row>
    <row r="82" spans="1:10" ht="12.75" customHeight="1" x14ac:dyDescent="0.2">
      <c r="A82" s="17" t="str">
        <f>'t1'!A82</f>
        <v>AVVOCATO DIRIG. CON INCARICO DI STRUTTURA COMPLESSA</v>
      </c>
      <c r="B82" s="169" t="str">
        <f>'t1'!B82</f>
        <v>PD0010</v>
      </c>
      <c r="C82" s="319">
        <f>'t1'!C82+'t1'!D82</f>
        <v>0</v>
      </c>
      <c r="D82" s="319">
        <f>'t5'!U83+'t5'!V83</f>
        <v>0</v>
      </c>
      <c r="E82" s="320">
        <f>'t6'!U83+'t6'!V83</f>
        <v>0</v>
      </c>
      <c r="F82" s="320">
        <f>'t4'!FI92</f>
        <v>0</v>
      </c>
      <c r="G82" s="320">
        <f>'t4'!CA178</f>
        <v>0</v>
      </c>
      <c r="H82" s="320">
        <f t="shared" si="2"/>
        <v>0</v>
      </c>
      <c r="I82" s="320">
        <f>'t1'!K82+'t1'!L82</f>
        <v>0</v>
      </c>
      <c r="J82" s="95" t="str">
        <f t="shared" si="3"/>
        <v>OK</v>
      </c>
    </row>
    <row r="83" spans="1:10" ht="12.75" customHeight="1" x14ac:dyDescent="0.2">
      <c r="A83" s="17" t="str">
        <f>'t1'!A83</f>
        <v>AVVOCATO DIRIG. CON INCARICO DI STRUTTURA SEMPLICE</v>
      </c>
      <c r="B83" s="169" t="str">
        <f>'t1'!B83</f>
        <v>PD0S09</v>
      </c>
      <c r="C83" s="319">
        <f>'t1'!C83+'t1'!D83</f>
        <v>0</v>
      </c>
      <c r="D83" s="319">
        <f>'t5'!U84+'t5'!V84</f>
        <v>0</v>
      </c>
      <c r="E83" s="320">
        <f>'t6'!U84+'t6'!V84</f>
        <v>0</v>
      </c>
      <c r="F83" s="320">
        <f>'t4'!FI93</f>
        <v>0</v>
      </c>
      <c r="G83" s="320">
        <f>'t4'!CB178</f>
        <v>0</v>
      </c>
      <c r="H83" s="320">
        <f t="shared" si="2"/>
        <v>0</v>
      </c>
      <c r="I83" s="320">
        <f>'t1'!K83+'t1'!L83</f>
        <v>0</v>
      </c>
      <c r="J83" s="95" t="str">
        <f t="shared" si="3"/>
        <v>OK</v>
      </c>
    </row>
    <row r="84" spans="1:10" ht="12.75" customHeight="1" x14ac:dyDescent="0.2">
      <c r="A84" s="17" t="str">
        <f>'t1'!A84</f>
        <v>AVVOCATO DIRIG. CON ALTRI INCAR.PROF.LI</v>
      </c>
      <c r="B84" s="169" t="str">
        <f>'t1'!B84</f>
        <v>PD0A09</v>
      </c>
      <c r="C84" s="319">
        <f>'t1'!C84+'t1'!D84</f>
        <v>0</v>
      </c>
      <c r="D84" s="319">
        <f>'t5'!U85+'t5'!V85</f>
        <v>0</v>
      </c>
      <c r="E84" s="320">
        <f>'t6'!U85+'t6'!V85</f>
        <v>0</v>
      </c>
      <c r="F84" s="320">
        <f>'t4'!FI94</f>
        <v>0</v>
      </c>
      <c r="G84" s="320">
        <f>'t4'!CC178</f>
        <v>0</v>
      </c>
      <c r="H84" s="320">
        <f t="shared" si="2"/>
        <v>0</v>
      </c>
      <c r="I84" s="320">
        <f>'t1'!K84+'t1'!L84</f>
        <v>0</v>
      </c>
      <c r="J84" s="95" t="str">
        <f t="shared" si="3"/>
        <v>OK</v>
      </c>
    </row>
    <row r="85" spans="1:10" ht="12.75" customHeight="1" x14ac:dyDescent="0.2">
      <c r="A85" s="17" t="str">
        <f>'t1'!A85</f>
        <v>AVVOCATO DIR. A T. DETERMINATO(ART. 15-SEPTIES DLGS. 502/92)</v>
      </c>
      <c r="B85" s="169" t="str">
        <f>'t1'!B85</f>
        <v>PD0605</v>
      </c>
      <c r="C85" s="319">
        <f>'t1'!C85+'t1'!D85</f>
        <v>0</v>
      </c>
      <c r="D85" s="319">
        <f>'t5'!U86+'t5'!V86</f>
        <v>0</v>
      </c>
      <c r="E85" s="320">
        <f>'t6'!U86+'t6'!V86</f>
        <v>0</v>
      </c>
      <c r="F85" s="320">
        <f>'t4'!FI95</f>
        <v>0</v>
      </c>
      <c r="G85" s="320">
        <f>'t4'!CD178</f>
        <v>0</v>
      </c>
      <c r="H85" s="320">
        <f t="shared" si="2"/>
        <v>0</v>
      </c>
      <c r="I85" s="320">
        <f>'t1'!K85+'t1'!L85</f>
        <v>0</v>
      </c>
      <c r="J85" s="95" t="str">
        <f t="shared" si="3"/>
        <v>OK</v>
      </c>
    </row>
    <row r="86" spans="1:10" ht="12.75" customHeight="1" x14ac:dyDescent="0.2">
      <c r="A86" s="17" t="str">
        <f>'t1'!A86</f>
        <v>INGEGNERE DIRIG. CON INCARICO DI STRUTTURA COMPLESSA</v>
      </c>
      <c r="B86" s="169" t="str">
        <f>'t1'!B86</f>
        <v>PD0046</v>
      </c>
      <c r="C86" s="319">
        <f>'t1'!C86+'t1'!D86</f>
        <v>0</v>
      </c>
      <c r="D86" s="319">
        <f>'t5'!U87+'t5'!V87</f>
        <v>0</v>
      </c>
      <c r="E86" s="320">
        <f>'t6'!U87+'t6'!V87</f>
        <v>0</v>
      </c>
      <c r="F86" s="320">
        <f>'t4'!FI96</f>
        <v>0</v>
      </c>
      <c r="G86" s="320">
        <f>'t4'!CE178</f>
        <v>0</v>
      </c>
      <c r="H86" s="320">
        <f t="shared" si="2"/>
        <v>0</v>
      </c>
      <c r="I86" s="320">
        <f>'t1'!K86+'t1'!L86</f>
        <v>0</v>
      </c>
      <c r="J86" s="95" t="str">
        <f t="shared" si="3"/>
        <v>OK</v>
      </c>
    </row>
    <row r="87" spans="1:10" ht="12.75" customHeight="1" x14ac:dyDescent="0.2">
      <c r="A87" s="17" t="str">
        <f>'t1'!A87</f>
        <v>INGEGNERE DIRIG. CON INCARICO DI STRUTTURA SEMPLICE</v>
      </c>
      <c r="B87" s="169" t="str">
        <f>'t1'!B87</f>
        <v>PD0S45</v>
      </c>
      <c r="C87" s="319">
        <f>'t1'!C87+'t1'!D87</f>
        <v>0</v>
      </c>
      <c r="D87" s="319">
        <f>'t5'!U88+'t5'!V88</f>
        <v>0</v>
      </c>
      <c r="E87" s="320">
        <f>'t6'!U88+'t6'!V88</f>
        <v>0</v>
      </c>
      <c r="F87" s="320">
        <f>'t4'!FI97</f>
        <v>0</v>
      </c>
      <c r="G87" s="320">
        <f>'t4'!CF178</f>
        <v>0</v>
      </c>
      <c r="H87" s="320">
        <f t="shared" si="2"/>
        <v>0</v>
      </c>
      <c r="I87" s="320">
        <f>'t1'!K87+'t1'!L87</f>
        <v>0</v>
      </c>
      <c r="J87" s="95" t="str">
        <f t="shared" si="3"/>
        <v>OK</v>
      </c>
    </row>
    <row r="88" spans="1:10" ht="12.75" customHeight="1" x14ac:dyDescent="0.2">
      <c r="A88" s="17" t="str">
        <f>'t1'!A88</f>
        <v>INGEGNERE DIRIG. CON ALTRI INCAR.PROF.LI</v>
      </c>
      <c r="B88" s="169" t="str">
        <f>'t1'!B88</f>
        <v>PD0A45</v>
      </c>
      <c r="C88" s="319">
        <f>'t1'!C88+'t1'!D88</f>
        <v>0</v>
      </c>
      <c r="D88" s="319">
        <f>'t5'!U89+'t5'!V89</f>
        <v>0</v>
      </c>
      <c r="E88" s="320">
        <f>'t6'!U89+'t6'!V89</f>
        <v>0</v>
      </c>
      <c r="F88" s="320">
        <f>'t4'!FI98</f>
        <v>0</v>
      </c>
      <c r="G88" s="320">
        <f>'t4'!CG178</f>
        <v>0</v>
      </c>
      <c r="H88" s="320">
        <f t="shared" si="2"/>
        <v>0</v>
      </c>
      <c r="I88" s="320">
        <f>'t1'!K88+'t1'!L88</f>
        <v>0</v>
      </c>
      <c r="J88" s="95" t="str">
        <f t="shared" si="3"/>
        <v>OK</v>
      </c>
    </row>
    <row r="89" spans="1:10" ht="12.75" customHeight="1" x14ac:dyDescent="0.2">
      <c r="A89" s="17" t="str">
        <f>'t1'!A89</f>
        <v>INGEGNERE DIR. A T. DETERMINATO(ART.15-SEPTIES DLGS. 502/92)</v>
      </c>
      <c r="B89" s="169" t="str">
        <f>'t1'!B89</f>
        <v>PD0606</v>
      </c>
      <c r="C89" s="319">
        <f>'t1'!C89+'t1'!D89</f>
        <v>0</v>
      </c>
      <c r="D89" s="319">
        <f>'t5'!U90+'t5'!V90</f>
        <v>0</v>
      </c>
      <c r="E89" s="320">
        <f>'t6'!U90+'t6'!V90</f>
        <v>0</v>
      </c>
      <c r="F89" s="320">
        <f>'t4'!FI99</f>
        <v>0</v>
      </c>
      <c r="G89" s="320">
        <f>'t4'!CH178</f>
        <v>0</v>
      </c>
      <c r="H89" s="320">
        <f t="shared" si="2"/>
        <v>0</v>
      </c>
      <c r="I89" s="320">
        <f>'t1'!K89+'t1'!L89</f>
        <v>0</v>
      </c>
      <c r="J89" s="95" t="str">
        <f t="shared" si="3"/>
        <v>OK</v>
      </c>
    </row>
    <row r="90" spans="1:10" ht="12.75" customHeight="1" x14ac:dyDescent="0.2">
      <c r="A90" s="17" t="str">
        <f>'t1'!A90</f>
        <v>ARCHITETTI DIRIG. CON INCARICO DI STRUTTURA COMPLESSA</v>
      </c>
      <c r="B90" s="169" t="str">
        <f>'t1'!B90</f>
        <v>PD0004</v>
      </c>
      <c r="C90" s="319">
        <f>'t1'!C90+'t1'!D90</f>
        <v>0</v>
      </c>
      <c r="D90" s="319">
        <f>'t5'!U91+'t5'!V91</f>
        <v>0</v>
      </c>
      <c r="E90" s="320">
        <f>'t6'!U91+'t6'!V91</f>
        <v>0</v>
      </c>
      <c r="F90" s="320">
        <f>'t4'!FI100</f>
        <v>0</v>
      </c>
      <c r="G90" s="320">
        <f>'t4'!CI178</f>
        <v>0</v>
      </c>
      <c r="H90" s="320">
        <f t="shared" si="2"/>
        <v>0</v>
      </c>
      <c r="I90" s="320">
        <f>'t1'!K90+'t1'!L90</f>
        <v>0</v>
      </c>
      <c r="J90" s="95" t="str">
        <f t="shared" si="3"/>
        <v>OK</v>
      </c>
    </row>
    <row r="91" spans="1:10" ht="12.75" customHeight="1" x14ac:dyDescent="0.2">
      <c r="A91" s="17" t="str">
        <f>'t1'!A91</f>
        <v>ARCHITETTI DIRIG. CON INCARICO DI STRUTTURA SEMPLICE</v>
      </c>
      <c r="B91" s="169" t="str">
        <f>'t1'!B91</f>
        <v>PD0S03</v>
      </c>
      <c r="C91" s="319">
        <f>'t1'!C91+'t1'!D91</f>
        <v>0</v>
      </c>
      <c r="D91" s="319">
        <f>'t5'!U92+'t5'!V92</f>
        <v>0</v>
      </c>
      <c r="E91" s="320">
        <f>'t6'!U92+'t6'!V92</f>
        <v>0</v>
      </c>
      <c r="F91" s="320">
        <f>'t4'!FI101</f>
        <v>0</v>
      </c>
      <c r="G91" s="320">
        <f>'t4'!CJ178</f>
        <v>0</v>
      </c>
      <c r="H91" s="320">
        <f t="shared" si="2"/>
        <v>0</v>
      </c>
      <c r="I91" s="320">
        <f>'t1'!K91+'t1'!L91</f>
        <v>0</v>
      </c>
      <c r="J91" s="95" t="str">
        <f t="shared" si="3"/>
        <v>OK</v>
      </c>
    </row>
    <row r="92" spans="1:10" ht="12.75" customHeight="1" x14ac:dyDescent="0.2">
      <c r="A92" s="17" t="str">
        <f>'t1'!A92</f>
        <v>ARCHITETTI DIRIG. CON ALTRI INCAR.PROF.LI</v>
      </c>
      <c r="B92" s="169" t="str">
        <f>'t1'!B92</f>
        <v>PD0A03</v>
      </c>
      <c r="C92" s="319">
        <f>'t1'!C92+'t1'!D92</f>
        <v>0</v>
      </c>
      <c r="D92" s="319">
        <f>'t5'!U93+'t5'!V93</f>
        <v>0</v>
      </c>
      <c r="E92" s="320">
        <f>'t6'!U93+'t6'!V93</f>
        <v>0</v>
      </c>
      <c r="F92" s="320">
        <f>'t4'!FI102</f>
        <v>0</v>
      </c>
      <c r="G92" s="320">
        <f>'t4'!CK178</f>
        <v>0</v>
      </c>
      <c r="H92" s="320">
        <f t="shared" si="2"/>
        <v>0</v>
      </c>
      <c r="I92" s="320">
        <f>'t1'!K92+'t1'!L92</f>
        <v>0</v>
      </c>
      <c r="J92" s="95" t="str">
        <f t="shared" si="3"/>
        <v>OK</v>
      </c>
    </row>
    <row r="93" spans="1:10" ht="12.75" customHeight="1" x14ac:dyDescent="0.2">
      <c r="A93" s="17" t="str">
        <f>'t1'!A93</f>
        <v>ARCHITETTI DIR. A T.DETERMINATO(ART. 15-SEPTIES DLGS.502/92)</v>
      </c>
      <c r="B93" s="169" t="str">
        <f>'t1'!B93</f>
        <v>PD0607</v>
      </c>
      <c r="C93" s="319">
        <f>'t1'!C93+'t1'!D93</f>
        <v>0</v>
      </c>
      <c r="D93" s="319">
        <f>'t5'!U94+'t5'!V94</f>
        <v>0</v>
      </c>
      <c r="E93" s="320">
        <f>'t6'!U94+'t6'!V94</f>
        <v>0</v>
      </c>
      <c r="F93" s="320">
        <f>'t4'!FI103</f>
        <v>0</v>
      </c>
      <c r="G93" s="320">
        <f>'t4'!CL178</f>
        <v>0</v>
      </c>
      <c r="H93" s="320">
        <f t="shared" si="2"/>
        <v>0</v>
      </c>
      <c r="I93" s="320">
        <f>'t1'!K93+'t1'!L93</f>
        <v>0</v>
      </c>
      <c r="J93" s="95" t="str">
        <f t="shared" si="3"/>
        <v>OK</v>
      </c>
    </row>
    <row r="94" spans="1:10" ht="12.75" customHeight="1" x14ac:dyDescent="0.2">
      <c r="A94" s="17" t="str">
        <f>'t1'!A94</f>
        <v>GEOLOGI DIRIG. CON INCARICO DI STRUTTURA COMPLESSA</v>
      </c>
      <c r="B94" s="169" t="str">
        <f>'t1'!B94</f>
        <v>PD0044</v>
      </c>
      <c r="C94" s="319">
        <f>'t1'!C94+'t1'!D94</f>
        <v>0</v>
      </c>
      <c r="D94" s="319">
        <f>'t5'!U95+'t5'!V95</f>
        <v>0</v>
      </c>
      <c r="E94" s="320">
        <f>'t6'!U95+'t6'!V95</f>
        <v>0</v>
      </c>
      <c r="F94" s="320">
        <f>'t4'!FI104</f>
        <v>0</v>
      </c>
      <c r="G94" s="320">
        <f>'t4'!CM178</f>
        <v>0</v>
      </c>
      <c r="H94" s="320">
        <f t="shared" si="2"/>
        <v>0</v>
      </c>
      <c r="I94" s="320">
        <f>'t1'!K94+'t1'!L94</f>
        <v>0</v>
      </c>
      <c r="J94" s="95" t="str">
        <f t="shared" si="3"/>
        <v>OK</v>
      </c>
    </row>
    <row r="95" spans="1:10" ht="12.75" customHeight="1" x14ac:dyDescent="0.2">
      <c r="A95" s="17" t="str">
        <f>'t1'!A95</f>
        <v>GEOLOGI DIRIG. CON INCARICO DI STRUTTURA SEMPLICE</v>
      </c>
      <c r="B95" s="169" t="str">
        <f>'t1'!B95</f>
        <v>PD0S43</v>
      </c>
      <c r="C95" s="319">
        <f>'t1'!C95+'t1'!D95</f>
        <v>0</v>
      </c>
      <c r="D95" s="319">
        <f>'t5'!U96+'t5'!V96</f>
        <v>0</v>
      </c>
      <c r="E95" s="320">
        <f>'t6'!U96+'t6'!V96</f>
        <v>0</v>
      </c>
      <c r="F95" s="320">
        <f>'t4'!FI105</f>
        <v>0</v>
      </c>
      <c r="G95" s="320">
        <f>'t4'!CN178</f>
        <v>0</v>
      </c>
      <c r="H95" s="320">
        <f t="shared" si="2"/>
        <v>0</v>
      </c>
      <c r="I95" s="320">
        <f>'t1'!K95+'t1'!L95</f>
        <v>0</v>
      </c>
      <c r="J95" s="95" t="str">
        <f t="shared" si="3"/>
        <v>OK</v>
      </c>
    </row>
    <row r="96" spans="1:10" ht="12.75" customHeight="1" x14ac:dyDescent="0.2">
      <c r="A96" s="17" t="str">
        <f>'t1'!A96</f>
        <v>GEOLOGI DIRIG. CON ALTRI INCAR.PROF.LI</v>
      </c>
      <c r="B96" s="169" t="str">
        <f>'t1'!B96</f>
        <v>PD0A43</v>
      </c>
      <c r="C96" s="319">
        <f>'t1'!C96+'t1'!D96</f>
        <v>0</v>
      </c>
      <c r="D96" s="319">
        <f>'t5'!U97+'t5'!V97</f>
        <v>0</v>
      </c>
      <c r="E96" s="320">
        <f>'t6'!U97+'t6'!V97</f>
        <v>0</v>
      </c>
      <c r="F96" s="320">
        <f>'t4'!FI106</f>
        <v>0</v>
      </c>
      <c r="G96" s="320">
        <f>'t4'!CO178</f>
        <v>0</v>
      </c>
      <c r="H96" s="320">
        <f t="shared" si="2"/>
        <v>0</v>
      </c>
      <c r="I96" s="320">
        <f>'t1'!K96+'t1'!L96</f>
        <v>0</v>
      </c>
      <c r="J96" s="95" t="str">
        <f t="shared" si="3"/>
        <v>OK</v>
      </c>
    </row>
    <row r="97" spans="1:10" ht="12.75" customHeight="1" x14ac:dyDescent="0.2">
      <c r="A97" s="17" t="str">
        <f>'t1'!A97</f>
        <v>GEOLOGI  DIR. A T. DETERMINATO(ART. 15-SEPTIES DLGS. 502/92)</v>
      </c>
      <c r="B97" s="169" t="str">
        <f>'t1'!B97</f>
        <v>PD0608</v>
      </c>
      <c r="C97" s="319">
        <f>'t1'!C97+'t1'!D97</f>
        <v>0</v>
      </c>
      <c r="D97" s="319">
        <f>'t5'!U98+'t5'!V98</f>
        <v>0</v>
      </c>
      <c r="E97" s="320">
        <f>'t6'!U98+'t6'!V98</f>
        <v>0</v>
      </c>
      <c r="F97" s="320">
        <f>'t4'!FI107</f>
        <v>0</v>
      </c>
      <c r="G97" s="320">
        <f>'t4'!CP178</f>
        <v>0</v>
      </c>
      <c r="H97" s="320">
        <f t="shared" si="2"/>
        <v>0</v>
      </c>
      <c r="I97" s="320">
        <f>'t1'!K97+'t1'!L97</f>
        <v>0</v>
      </c>
      <c r="J97" s="95" t="str">
        <f t="shared" si="3"/>
        <v>OK</v>
      </c>
    </row>
    <row r="98" spans="1:10" ht="12.75" customHeight="1" x14ac:dyDescent="0.2">
      <c r="A98" s="17" t="str">
        <f>'t1'!A98</f>
        <v>ANALISTI DIRIG. CON INCARICO DI STRUTTURA COMPLESSA</v>
      </c>
      <c r="B98" s="169" t="str">
        <f>'t1'!B98</f>
        <v>TD0002</v>
      </c>
      <c r="C98" s="319">
        <f>'t1'!C98+'t1'!D98</f>
        <v>0</v>
      </c>
      <c r="D98" s="319">
        <f>'t5'!U99+'t5'!V99</f>
        <v>0</v>
      </c>
      <c r="E98" s="320">
        <f>'t6'!U99+'t6'!V99</f>
        <v>0</v>
      </c>
      <c r="F98" s="320">
        <f>'t4'!FI108</f>
        <v>0</v>
      </c>
      <c r="G98" s="320">
        <f>'t4'!CQ178</f>
        <v>0</v>
      </c>
      <c r="H98" s="320">
        <f t="shared" si="2"/>
        <v>0</v>
      </c>
      <c r="I98" s="320">
        <f>'t1'!K98+'t1'!L98</f>
        <v>0</v>
      </c>
      <c r="J98" s="95" t="str">
        <f t="shared" si="3"/>
        <v>OK</v>
      </c>
    </row>
    <row r="99" spans="1:10" ht="12.75" customHeight="1" x14ac:dyDescent="0.2">
      <c r="A99" s="17" t="str">
        <f>'t1'!A99</f>
        <v>ANALISTI DIRIG. CON INCARICO DI STRUTTURA SEMPLICE</v>
      </c>
      <c r="B99" s="169" t="str">
        <f>'t1'!B99</f>
        <v>TD0S01</v>
      </c>
      <c r="C99" s="319">
        <f>'t1'!C99+'t1'!D99</f>
        <v>0</v>
      </c>
      <c r="D99" s="319">
        <f>'t5'!U100+'t5'!V100</f>
        <v>0</v>
      </c>
      <c r="E99" s="320">
        <f>'t6'!U100+'t6'!V100</f>
        <v>0</v>
      </c>
      <c r="F99" s="320">
        <f>'t4'!FI109</f>
        <v>0</v>
      </c>
      <c r="G99" s="320">
        <f>'t4'!CR178</f>
        <v>0</v>
      </c>
      <c r="H99" s="320">
        <f t="shared" si="2"/>
        <v>0</v>
      </c>
      <c r="I99" s="320">
        <f>'t1'!K99+'t1'!L99</f>
        <v>0</v>
      </c>
      <c r="J99" s="95" t="str">
        <f t="shared" si="3"/>
        <v>OK</v>
      </c>
    </row>
    <row r="100" spans="1:10" ht="12.75" customHeight="1" x14ac:dyDescent="0.2">
      <c r="A100" s="17" t="str">
        <f>'t1'!A100</f>
        <v>ANALISTI DIRIG. CON ALTRI INCAR.PROF.LI</v>
      </c>
      <c r="B100" s="169" t="str">
        <f>'t1'!B100</f>
        <v>TD0A01</v>
      </c>
      <c r="C100" s="319">
        <f>'t1'!C100+'t1'!D100</f>
        <v>0</v>
      </c>
      <c r="D100" s="319">
        <f>'t5'!U101+'t5'!V101</f>
        <v>0</v>
      </c>
      <c r="E100" s="320">
        <f>'t6'!U101+'t6'!V101</f>
        <v>0</v>
      </c>
      <c r="F100" s="320">
        <f>'t4'!FI110</f>
        <v>0</v>
      </c>
      <c r="G100" s="320">
        <f>'t4'!CS178</f>
        <v>0</v>
      </c>
      <c r="H100" s="320">
        <f t="shared" si="2"/>
        <v>0</v>
      </c>
      <c r="I100" s="320">
        <f>'t1'!K100+'t1'!L100</f>
        <v>0</v>
      </c>
      <c r="J100" s="95" t="str">
        <f t="shared" si="3"/>
        <v>OK</v>
      </c>
    </row>
    <row r="101" spans="1:10" ht="12.75" customHeight="1" x14ac:dyDescent="0.2">
      <c r="A101" s="17" t="str">
        <f>'t1'!A101</f>
        <v>ANALISTI DIR. A T. DETERMINATO(ART. 15-SEPTIES DLGS. 502/92)</v>
      </c>
      <c r="B101" s="169" t="str">
        <f>'t1'!B101</f>
        <v>TD0609</v>
      </c>
      <c r="C101" s="319">
        <f>'t1'!C101+'t1'!D101</f>
        <v>0</v>
      </c>
      <c r="D101" s="319">
        <f>'t5'!U102+'t5'!V102</f>
        <v>0</v>
      </c>
      <c r="E101" s="320">
        <f>'t6'!U102+'t6'!V102</f>
        <v>0</v>
      </c>
      <c r="F101" s="320">
        <f>'t4'!FI111</f>
        <v>0</v>
      </c>
      <c r="G101" s="320">
        <f>'t4'!CT178</f>
        <v>0</v>
      </c>
      <c r="H101" s="320">
        <f t="shared" si="2"/>
        <v>0</v>
      </c>
      <c r="I101" s="320">
        <f>'t1'!K101+'t1'!L101</f>
        <v>0</v>
      </c>
      <c r="J101" s="95" t="str">
        <f t="shared" si="3"/>
        <v>OK</v>
      </c>
    </row>
    <row r="102" spans="1:10" ht="12.75" customHeight="1" x14ac:dyDescent="0.2">
      <c r="A102" s="17" t="str">
        <f>'t1'!A102</f>
        <v>STATISTICO DIRIG. CON INCARICO DI STRUTTURA COMPLESSA</v>
      </c>
      <c r="B102" s="169" t="str">
        <f>'t1'!B102</f>
        <v>TD0071</v>
      </c>
      <c r="C102" s="319">
        <f>'t1'!C102+'t1'!D102</f>
        <v>0</v>
      </c>
      <c r="D102" s="319">
        <f>'t5'!U103+'t5'!V103</f>
        <v>0</v>
      </c>
      <c r="E102" s="320">
        <f>'t6'!U103+'t6'!V103</f>
        <v>0</v>
      </c>
      <c r="F102" s="320">
        <f>'t4'!FI112</f>
        <v>0</v>
      </c>
      <c r="G102" s="320">
        <f>'t4'!CU178</f>
        <v>0</v>
      </c>
      <c r="H102" s="320">
        <f t="shared" si="2"/>
        <v>0</v>
      </c>
      <c r="I102" s="320">
        <f>'t1'!K102+'t1'!L102</f>
        <v>0</v>
      </c>
      <c r="J102" s="95" t="str">
        <f t="shared" si="3"/>
        <v>OK</v>
      </c>
    </row>
    <row r="103" spans="1:10" ht="12.75" customHeight="1" x14ac:dyDescent="0.2">
      <c r="A103" s="17" t="str">
        <f>'t1'!A103</f>
        <v>STATISTICO DIRIG. CON INCARICO DI STRUTTURA SEMPLICE</v>
      </c>
      <c r="B103" s="169" t="str">
        <f>'t1'!B103</f>
        <v>TD0S70</v>
      </c>
      <c r="C103" s="319">
        <f>'t1'!C103+'t1'!D103</f>
        <v>0</v>
      </c>
      <c r="D103" s="319">
        <f>'t5'!U104+'t5'!V104</f>
        <v>0</v>
      </c>
      <c r="E103" s="320">
        <f>'t6'!U104+'t6'!V104</f>
        <v>0</v>
      </c>
      <c r="F103" s="320">
        <f>'t4'!FI113</f>
        <v>0</v>
      </c>
      <c r="G103" s="320">
        <f>'t4'!CV178</f>
        <v>0</v>
      </c>
      <c r="H103" s="320">
        <f t="shared" si="2"/>
        <v>0</v>
      </c>
      <c r="I103" s="320">
        <f>'t1'!K103+'t1'!L103</f>
        <v>0</v>
      </c>
      <c r="J103" s="95" t="str">
        <f t="shared" si="3"/>
        <v>OK</v>
      </c>
    </row>
    <row r="104" spans="1:10" ht="12.75" customHeight="1" x14ac:dyDescent="0.2">
      <c r="A104" s="17" t="str">
        <f>'t1'!A104</f>
        <v>STATISTICO DIRIG. CON ALTRI INCAR.PROF.LI</v>
      </c>
      <c r="B104" s="169" t="str">
        <f>'t1'!B104</f>
        <v>TD0A70</v>
      </c>
      <c r="C104" s="319">
        <f>'t1'!C104+'t1'!D104</f>
        <v>0</v>
      </c>
      <c r="D104" s="319">
        <f>'t5'!U105+'t5'!V105</f>
        <v>0</v>
      </c>
      <c r="E104" s="320">
        <f>'t6'!U105+'t6'!V105</f>
        <v>0</v>
      </c>
      <c r="F104" s="320">
        <f>'t4'!FI114</f>
        <v>0</v>
      </c>
      <c r="G104" s="320">
        <f>'t4'!CW178</f>
        <v>0</v>
      </c>
      <c r="H104" s="320">
        <f t="shared" si="2"/>
        <v>0</v>
      </c>
      <c r="I104" s="320">
        <f>'t1'!K104+'t1'!L104</f>
        <v>0</v>
      </c>
      <c r="J104" s="95" t="str">
        <f t="shared" si="3"/>
        <v>OK</v>
      </c>
    </row>
    <row r="105" spans="1:10" ht="12.75" customHeight="1" x14ac:dyDescent="0.2">
      <c r="A105" s="17" t="str">
        <f>'t1'!A105</f>
        <v>STATISTICO DIR. A T.DETERMINATO(ART. 15-SEPTIES DLGS.502/92)</v>
      </c>
      <c r="B105" s="169" t="str">
        <f>'t1'!B105</f>
        <v>TD0610</v>
      </c>
      <c r="C105" s="319">
        <f>'t1'!C105+'t1'!D105</f>
        <v>0</v>
      </c>
      <c r="D105" s="319">
        <f>'t5'!U106+'t5'!V106</f>
        <v>0</v>
      </c>
      <c r="E105" s="320">
        <f>'t6'!U106+'t6'!V106</f>
        <v>0</v>
      </c>
      <c r="F105" s="320">
        <f>'t4'!FI115</f>
        <v>0</v>
      </c>
      <c r="G105" s="320">
        <f>'t4'!CX178</f>
        <v>0</v>
      </c>
      <c r="H105" s="320">
        <f t="shared" si="2"/>
        <v>0</v>
      </c>
      <c r="I105" s="320">
        <f>'t1'!K105+'t1'!L105</f>
        <v>0</v>
      </c>
      <c r="J105" s="95" t="str">
        <f t="shared" si="3"/>
        <v>OK</v>
      </c>
    </row>
    <row r="106" spans="1:10" ht="12.75" customHeight="1" x14ac:dyDescent="0.2">
      <c r="A106" s="17" t="str">
        <f>'t1'!A106</f>
        <v>SOCIOLOGO DIRIG. CON INCARICO DI STRUTTURA COMPLESSA</v>
      </c>
      <c r="B106" s="169" t="str">
        <f>'t1'!B106</f>
        <v>TD0068</v>
      </c>
      <c r="C106" s="319">
        <f>'t1'!C106+'t1'!D106</f>
        <v>0</v>
      </c>
      <c r="D106" s="319">
        <f>'t5'!U107+'t5'!V107</f>
        <v>0</v>
      </c>
      <c r="E106" s="320">
        <f>'t6'!U107+'t6'!V107</f>
        <v>0</v>
      </c>
      <c r="F106" s="320">
        <f>'t4'!FI116</f>
        <v>0</v>
      </c>
      <c r="G106" s="320">
        <f>'t4'!CY178</f>
        <v>0</v>
      </c>
      <c r="H106" s="320">
        <f t="shared" si="2"/>
        <v>0</v>
      </c>
      <c r="I106" s="320">
        <f>'t1'!K106+'t1'!L106</f>
        <v>0</v>
      </c>
      <c r="J106" s="95" t="str">
        <f t="shared" si="3"/>
        <v>OK</v>
      </c>
    </row>
    <row r="107" spans="1:10" ht="12.75" customHeight="1" x14ac:dyDescent="0.2">
      <c r="A107" s="17" t="str">
        <f>'t1'!A107</f>
        <v>SOCIOLOGO DIRIG. CON INCARICO DI STRUTTURA SEMPLICE</v>
      </c>
      <c r="B107" s="169" t="str">
        <f>'t1'!B107</f>
        <v>TD0S67</v>
      </c>
      <c r="C107" s="319">
        <f>'t1'!C107+'t1'!D107</f>
        <v>0</v>
      </c>
      <c r="D107" s="319">
        <f>'t5'!U108+'t5'!V108</f>
        <v>0</v>
      </c>
      <c r="E107" s="320">
        <f>'t6'!U108+'t6'!V108</f>
        <v>0</v>
      </c>
      <c r="F107" s="320">
        <f>'t4'!FI117</f>
        <v>0</v>
      </c>
      <c r="G107" s="320">
        <f>'t4'!CZ178</f>
        <v>0</v>
      </c>
      <c r="H107" s="320">
        <f t="shared" si="2"/>
        <v>0</v>
      </c>
      <c r="I107" s="320">
        <f>'t1'!K107+'t1'!L107</f>
        <v>0</v>
      </c>
      <c r="J107" s="95" t="str">
        <f t="shared" si="3"/>
        <v>OK</v>
      </c>
    </row>
    <row r="108" spans="1:10" ht="12.75" customHeight="1" x14ac:dyDescent="0.2">
      <c r="A108" s="17" t="str">
        <f>'t1'!A108</f>
        <v>SOCIOLOGO DIRIG. CON ALTRI INCAR.PROF.LI</v>
      </c>
      <c r="B108" s="169" t="str">
        <f>'t1'!B108</f>
        <v>TD0A67</v>
      </c>
      <c r="C108" s="319">
        <f>'t1'!C108+'t1'!D108</f>
        <v>0</v>
      </c>
      <c r="D108" s="319">
        <f>'t5'!U109+'t5'!V109</f>
        <v>0</v>
      </c>
      <c r="E108" s="320">
        <f>'t6'!U109+'t6'!V109</f>
        <v>0</v>
      </c>
      <c r="F108" s="320">
        <f>'t4'!FI118</f>
        <v>0</v>
      </c>
      <c r="G108" s="320">
        <f>'t4'!DA178</f>
        <v>0</v>
      </c>
      <c r="H108" s="320">
        <f t="shared" si="2"/>
        <v>0</v>
      </c>
      <c r="I108" s="320">
        <f>'t1'!K108+'t1'!L108</f>
        <v>0</v>
      </c>
      <c r="J108" s="95" t="str">
        <f t="shared" si="3"/>
        <v>OK</v>
      </c>
    </row>
    <row r="109" spans="1:10" ht="12.75" customHeight="1" x14ac:dyDescent="0.2">
      <c r="A109" s="17" t="str">
        <f>'t1'!A109</f>
        <v>SOCIOLOGO DIR. A T. DETERMINATO(ART.15-SEPTIES DLGS. 502/92)</v>
      </c>
      <c r="B109" s="169" t="str">
        <f>'t1'!B109</f>
        <v>TD0611</v>
      </c>
      <c r="C109" s="319">
        <f>'t1'!C109+'t1'!D109</f>
        <v>0</v>
      </c>
      <c r="D109" s="319">
        <f>'t5'!U110+'t5'!V110</f>
        <v>0</v>
      </c>
      <c r="E109" s="320">
        <f>'t6'!U110+'t6'!V110</f>
        <v>0</v>
      </c>
      <c r="F109" s="320">
        <f>'t4'!FI119</f>
        <v>0</v>
      </c>
      <c r="G109" s="320">
        <f>'t4'!DB178</f>
        <v>0</v>
      </c>
      <c r="H109" s="320">
        <f t="shared" si="2"/>
        <v>0</v>
      </c>
      <c r="I109" s="320">
        <f>'t1'!K109+'t1'!L109</f>
        <v>0</v>
      </c>
      <c r="J109" s="95" t="str">
        <f t="shared" si="3"/>
        <v>OK</v>
      </c>
    </row>
    <row r="110" spans="1:10" ht="12.75" customHeight="1" x14ac:dyDescent="0.2">
      <c r="A110" s="17" t="str">
        <f>'t1'!A110</f>
        <v>DIR. AMBIENTALE CON INCARICO DI STRUTTURA COMPLESSA</v>
      </c>
      <c r="B110" s="169" t="str">
        <f>'t1'!B110</f>
        <v>TD0C02</v>
      </c>
      <c r="C110" s="319">
        <f>'t1'!C110+'t1'!D110</f>
        <v>0</v>
      </c>
      <c r="D110" s="319">
        <f>'t5'!U111+'t5'!V111</f>
        <v>0</v>
      </c>
      <c r="E110" s="320">
        <f>'t6'!U111+'t6'!V111</f>
        <v>0</v>
      </c>
      <c r="F110" s="320">
        <f>'t4'!FI120</f>
        <v>0</v>
      </c>
      <c r="G110" s="320">
        <f>'t4'!DC178</f>
        <v>0</v>
      </c>
      <c r="H110" s="320">
        <f t="shared" si="2"/>
        <v>0</v>
      </c>
      <c r="I110" s="320">
        <f>'t1'!K110+'t1'!L110</f>
        <v>0</v>
      </c>
      <c r="J110" s="95" t="str">
        <f t="shared" si="3"/>
        <v>OK</v>
      </c>
    </row>
    <row r="111" spans="1:10" ht="12.75" customHeight="1" x14ac:dyDescent="0.2">
      <c r="A111" s="17" t="str">
        <f>'t1'!A111</f>
        <v>DIR. AMBIENTALE CON INCARICO DI STRUTTURA SEMPLICE</v>
      </c>
      <c r="B111" s="169" t="str">
        <f>'t1'!B111</f>
        <v>TD0S02</v>
      </c>
      <c r="C111" s="319">
        <f>'t1'!C111+'t1'!D111</f>
        <v>0</v>
      </c>
      <c r="D111" s="319">
        <f>'t5'!U112+'t5'!V112</f>
        <v>0</v>
      </c>
      <c r="E111" s="320">
        <f>'t6'!U112+'t6'!V112</f>
        <v>0</v>
      </c>
      <c r="F111" s="320">
        <f>'t4'!FI121</f>
        <v>0</v>
      </c>
      <c r="G111" s="320">
        <f>'t4'!DD178</f>
        <v>0</v>
      </c>
      <c r="H111" s="320">
        <f t="shared" si="2"/>
        <v>0</v>
      </c>
      <c r="I111" s="320">
        <f>'t1'!K111+'t1'!L111</f>
        <v>0</v>
      </c>
      <c r="J111" s="95" t="str">
        <f t="shared" si="3"/>
        <v>OK</v>
      </c>
    </row>
    <row r="112" spans="1:10" ht="12.75" customHeight="1" x14ac:dyDescent="0.2">
      <c r="A112" s="17" t="str">
        <f>'t1'!A112</f>
        <v>DIR. AMBIENTALE CON ALTRI INCAR.PROF.LI</v>
      </c>
      <c r="B112" s="169" t="str">
        <f>'t1'!B112</f>
        <v>TD0A02</v>
      </c>
      <c r="C112" s="319">
        <f>'t1'!C112+'t1'!D112</f>
        <v>0</v>
      </c>
      <c r="D112" s="319">
        <f>'t5'!U113+'t5'!V113</f>
        <v>0</v>
      </c>
      <c r="E112" s="320">
        <f>'t6'!U113+'t6'!V113</f>
        <v>0</v>
      </c>
      <c r="F112" s="320">
        <f>'t4'!FI122</f>
        <v>0</v>
      </c>
      <c r="G112" s="320">
        <f>'t4'!DE178</f>
        <v>0</v>
      </c>
      <c r="H112" s="320">
        <f t="shared" si="2"/>
        <v>0</v>
      </c>
      <c r="I112" s="320">
        <f>'t1'!K112+'t1'!L112</f>
        <v>0</v>
      </c>
      <c r="J112" s="95" t="str">
        <f t="shared" si="3"/>
        <v>OK</v>
      </c>
    </row>
    <row r="113" spans="1:10" ht="12.75" customHeight="1" x14ac:dyDescent="0.2">
      <c r="A113" s="17" t="str">
        <f>'t1'!A113</f>
        <v>DIR. AMBIENTALE A T.DETERMINATO (ART.15-SEPTIES DLGS 502/92)</v>
      </c>
      <c r="B113" s="169" t="str">
        <f>'t1'!B113</f>
        <v>TD0810</v>
      </c>
      <c r="C113" s="319">
        <f>'t1'!C113+'t1'!D113</f>
        <v>0</v>
      </c>
      <c r="D113" s="319">
        <f>'t5'!U114+'t5'!V114</f>
        <v>0</v>
      </c>
      <c r="E113" s="320">
        <f>'t6'!U114+'t6'!V114</f>
        <v>0</v>
      </c>
      <c r="F113" s="320">
        <f>'t4'!FI123</f>
        <v>0</v>
      </c>
      <c r="G113" s="320">
        <f>'t4'!DF178</f>
        <v>0</v>
      </c>
      <c r="H113" s="320">
        <f t="shared" si="2"/>
        <v>0</v>
      </c>
      <c r="I113" s="320">
        <f>'t1'!K113+'t1'!L113</f>
        <v>0</v>
      </c>
      <c r="J113" s="95" t="str">
        <f t="shared" si="3"/>
        <v>OK</v>
      </c>
    </row>
    <row r="114" spans="1:10" ht="12.75" customHeight="1" x14ac:dyDescent="0.2">
      <c r="A114" s="17" t="str">
        <f>'t1'!A114</f>
        <v>DIRIGENTE AMM.VO CON INCARICO DI STRUTTURA COMPLESSA</v>
      </c>
      <c r="B114" s="169" t="str">
        <f>'t1'!B114</f>
        <v>AD0032</v>
      </c>
      <c r="C114" s="319">
        <f>'t1'!C114+'t1'!D114</f>
        <v>0</v>
      </c>
      <c r="D114" s="319">
        <f>'t5'!U115+'t5'!V115</f>
        <v>0</v>
      </c>
      <c r="E114" s="320">
        <f>'t6'!U115+'t6'!V115</f>
        <v>0</v>
      </c>
      <c r="F114" s="320">
        <f>'t4'!FI124</f>
        <v>0</v>
      </c>
      <c r="G114" s="320">
        <f>'t4'!DG178</f>
        <v>0</v>
      </c>
      <c r="H114" s="320">
        <f t="shared" si="2"/>
        <v>0</v>
      </c>
      <c r="I114" s="320">
        <f>'t1'!K114+'t1'!L114</f>
        <v>0</v>
      </c>
      <c r="J114" s="95" t="str">
        <f t="shared" si="3"/>
        <v>OK</v>
      </c>
    </row>
    <row r="115" spans="1:10" ht="12.75" customHeight="1" x14ac:dyDescent="0.2">
      <c r="A115" s="17" t="str">
        <f>'t1'!A115</f>
        <v>DIRIGENTE AMM.VO CON INCARICO DI STRUTTURA SEMPLICE</v>
      </c>
      <c r="B115" s="169" t="str">
        <f>'t1'!B115</f>
        <v>AD0S31</v>
      </c>
      <c r="C115" s="319">
        <f>'t1'!C115+'t1'!D115</f>
        <v>0</v>
      </c>
      <c r="D115" s="319">
        <f>'t5'!U116+'t5'!V116</f>
        <v>0</v>
      </c>
      <c r="E115" s="320">
        <f>'t6'!U116+'t6'!V116</f>
        <v>0</v>
      </c>
      <c r="F115" s="320">
        <f>'t4'!FI125</f>
        <v>0</v>
      </c>
      <c r="G115" s="320">
        <f>'t4'!DH178</f>
        <v>0</v>
      </c>
      <c r="H115" s="320">
        <f t="shared" si="2"/>
        <v>0</v>
      </c>
      <c r="I115" s="320">
        <f>'t1'!K115+'t1'!L115</f>
        <v>0</v>
      </c>
      <c r="J115" s="95" t="str">
        <f t="shared" si="3"/>
        <v>OK</v>
      </c>
    </row>
    <row r="116" spans="1:10" ht="12.75" customHeight="1" x14ac:dyDescent="0.2">
      <c r="A116" s="17" t="str">
        <f>'t1'!A116</f>
        <v>DIRIGENTE AMM.VO CON ALTRI INCAR.PROF.LI</v>
      </c>
      <c r="B116" s="169" t="str">
        <f>'t1'!B116</f>
        <v>AD0A31</v>
      </c>
      <c r="C116" s="319">
        <f>'t1'!C116+'t1'!D116</f>
        <v>0</v>
      </c>
      <c r="D116" s="319">
        <f>'t5'!U117+'t5'!V117</f>
        <v>0</v>
      </c>
      <c r="E116" s="320">
        <f>'t6'!U117+'t6'!V117</f>
        <v>0</v>
      </c>
      <c r="F116" s="320">
        <f>'t4'!FI126</f>
        <v>0</v>
      </c>
      <c r="G116" s="320">
        <f>'t4'!DI178</f>
        <v>0</v>
      </c>
      <c r="H116" s="320">
        <f t="shared" si="2"/>
        <v>0</v>
      </c>
      <c r="I116" s="320">
        <f>'t1'!K116+'t1'!L116</f>
        <v>0</v>
      </c>
      <c r="J116" s="95" t="str">
        <f t="shared" si="3"/>
        <v>OK</v>
      </c>
    </row>
    <row r="117" spans="1:10" ht="12.75" customHeight="1" x14ac:dyDescent="0.2">
      <c r="A117" s="17" t="str">
        <f>'t1'!A117</f>
        <v>DIRIG. AMM.VO A T. DETERMINATO (ART. 15-SEPTIES DLGS.502/92)</v>
      </c>
      <c r="B117" s="169" t="str">
        <f>'t1'!B117</f>
        <v>AD0612</v>
      </c>
      <c r="C117" s="319">
        <f>'t1'!C117+'t1'!D117</f>
        <v>0</v>
      </c>
      <c r="D117" s="319">
        <f>'t5'!U118+'t5'!V118</f>
        <v>0</v>
      </c>
      <c r="E117" s="320">
        <f>'t6'!U118+'t6'!V118</f>
        <v>0</v>
      </c>
      <c r="F117" s="320">
        <f>'t4'!FI127</f>
        <v>0</v>
      </c>
      <c r="G117" s="320">
        <f>'t4'!DJ178</f>
        <v>0</v>
      </c>
      <c r="H117" s="320">
        <f t="shared" si="2"/>
        <v>0</v>
      </c>
      <c r="I117" s="320">
        <f>'t1'!K117+'t1'!L117</f>
        <v>0</v>
      </c>
      <c r="J117" s="95" t="str">
        <f t="shared" si="3"/>
        <v>OK</v>
      </c>
    </row>
    <row r="118" spans="1:10" ht="12.75" customHeight="1" x14ac:dyDescent="0.2">
      <c r="A118" s="17" t="str">
        <f>'t1'!A118</f>
        <v>RICERCATORE SANITARIO</v>
      </c>
      <c r="B118" s="169" t="str">
        <f>'t1'!B118</f>
        <v>N18694</v>
      </c>
      <c r="C118" s="319">
        <f>'t1'!C118+'t1'!D118</f>
        <v>0</v>
      </c>
      <c r="D118" s="319">
        <f>'t5'!U119+'t5'!V119</f>
        <v>0</v>
      </c>
      <c r="E118" s="320">
        <f>'t6'!U119+'t6'!V119</f>
        <v>0</v>
      </c>
      <c r="F118" s="320">
        <f>'t4'!FI128</f>
        <v>0</v>
      </c>
      <c r="G118" s="320">
        <f>'t4'!DK178</f>
        <v>0</v>
      </c>
      <c r="H118" s="320">
        <f t="shared" si="2"/>
        <v>0</v>
      </c>
      <c r="I118" s="320">
        <f>'t1'!K118+'t1'!L118</f>
        <v>0</v>
      </c>
      <c r="J118" s="95" t="str">
        <f t="shared" si="3"/>
        <v>OK</v>
      </c>
    </row>
    <row r="119" spans="1:10" ht="12.75" customHeight="1" x14ac:dyDescent="0.2">
      <c r="A119" s="17" t="str">
        <f>'t1'!A119</f>
        <v>COLLABORATORE PROF.LE DI RICERCA SANITARIA</v>
      </c>
      <c r="B119" s="169" t="str">
        <f>'t1'!B119</f>
        <v>N16695</v>
      </c>
      <c r="C119" s="319">
        <f>'t1'!C119+'t1'!D119</f>
        <v>0</v>
      </c>
      <c r="D119" s="319">
        <f>'t5'!U120+'t5'!V120</f>
        <v>0</v>
      </c>
      <c r="E119" s="320">
        <f>'t6'!U120+'t6'!V120</f>
        <v>0</v>
      </c>
      <c r="F119" s="320">
        <f>'t4'!FI129</f>
        <v>0</v>
      </c>
      <c r="G119" s="320">
        <f>'t4'!DL178</f>
        <v>0</v>
      </c>
      <c r="H119" s="320">
        <f t="shared" si="2"/>
        <v>0</v>
      </c>
      <c r="I119" s="320">
        <f>'t1'!K119+'t1'!L119</f>
        <v>0</v>
      </c>
      <c r="J119" s="95" t="str">
        <f t="shared" si="3"/>
        <v>OK</v>
      </c>
    </row>
    <row r="120" spans="1:10" ht="12.75" customHeight="1" x14ac:dyDescent="0.2">
      <c r="A120" s="17" t="str">
        <f>'t1'!A120</f>
        <v>RUOLO SANITARIO - PROF. SANITARIE INFERMIERISTICHE E.Q.</v>
      </c>
      <c r="B120" s="169" t="str">
        <f>'t1'!B120</f>
        <v>SEQINF</v>
      </c>
      <c r="C120" s="319">
        <f>'t1'!C120+'t1'!D120</f>
        <v>0</v>
      </c>
      <c r="D120" s="319">
        <f>'t5'!U121+'t5'!V121</f>
        <v>0</v>
      </c>
      <c r="E120" s="320">
        <f>'t6'!U121+'t6'!V121</f>
        <v>0</v>
      </c>
      <c r="F120" s="320">
        <f>'t4'!FI130</f>
        <v>0</v>
      </c>
      <c r="G120" s="320">
        <f>'t4'!DM178</f>
        <v>0</v>
      </c>
      <c r="H120" s="320">
        <f t="shared" si="2"/>
        <v>0</v>
      </c>
      <c r="I120" s="320">
        <f>'t1'!K120+'t1'!L120</f>
        <v>0</v>
      </c>
      <c r="J120" s="95" t="str">
        <f t="shared" si="3"/>
        <v>OK</v>
      </c>
    </row>
    <row r="121" spans="1:10" ht="12.75" customHeight="1" x14ac:dyDescent="0.2">
      <c r="A121" s="17" t="str">
        <f>'t1'!A121</f>
        <v>RUOLO SANITARIO - PROF. SANITARIA OSTETRICA E.Q.</v>
      </c>
      <c r="B121" s="169" t="str">
        <f>'t1'!B121</f>
        <v>SEQOST</v>
      </c>
      <c r="C121" s="319">
        <f>'t1'!C121+'t1'!D121</f>
        <v>0</v>
      </c>
      <c r="D121" s="319">
        <f>'t5'!U122+'t5'!V122</f>
        <v>0</v>
      </c>
      <c r="E121" s="320">
        <f>'t6'!U122+'t6'!V122</f>
        <v>0</v>
      </c>
      <c r="F121" s="320">
        <f>'t4'!FI131</f>
        <v>0</v>
      </c>
      <c r="G121" s="320">
        <f>'t4'!DN178</f>
        <v>0</v>
      </c>
      <c r="H121" s="320">
        <f t="shared" si="2"/>
        <v>0</v>
      </c>
      <c r="I121" s="320">
        <f>'t1'!K121+'t1'!L121</f>
        <v>0</v>
      </c>
      <c r="J121" s="95" t="str">
        <f t="shared" si="3"/>
        <v>OK</v>
      </c>
    </row>
    <row r="122" spans="1:10" ht="12.75" customHeight="1" x14ac:dyDescent="0.2">
      <c r="A122" s="17" t="str">
        <f>'t1'!A122</f>
        <v>RUOLO SANITARIO - PROFESSIONI TECNICO SANITARIE E.Q.</v>
      </c>
      <c r="B122" s="169" t="str">
        <f>'t1'!B122</f>
        <v>SEQTCN</v>
      </c>
      <c r="C122" s="319">
        <f>'t1'!C122+'t1'!D122</f>
        <v>0</v>
      </c>
      <c r="D122" s="319">
        <f>'t5'!U123+'t5'!V123</f>
        <v>0</v>
      </c>
      <c r="E122" s="320">
        <f>'t6'!U123+'t6'!V123</f>
        <v>0</v>
      </c>
      <c r="F122" s="320">
        <f>'t4'!FI132</f>
        <v>0</v>
      </c>
      <c r="G122" s="320">
        <f>'t4'!DO178</f>
        <v>0</v>
      </c>
      <c r="H122" s="320">
        <f t="shared" si="2"/>
        <v>0</v>
      </c>
      <c r="I122" s="320">
        <f>'t1'!K122+'t1'!L122</f>
        <v>0</v>
      </c>
      <c r="J122" s="95" t="str">
        <f t="shared" si="3"/>
        <v>OK</v>
      </c>
    </row>
    <row r="123" spans="1:10" ht="12.75" customHeight="1" x14ac:dyDescent="0.2">
      <c r="A123" s="17" t="str">
        <f>'t1'!A123</f>
        <v>RUOLO SANITARIO - PROF. SANITARIE DELLA RIABILITAZIONE E.Q.</v>
      </c>
      <c r="B123" s="169" t="str">
        <f>'t1'!B123</f>
        <v>SEQRAB</v>
      </c>
      <c r="C123" s="319">
        <f>'t1'!C123+'t1'!D123</f>
        <v>0</v>
      </c>
      <c r="D123" s="319">
        <f>'t5'!U124+'t5'!V124</f>
        <v>0</v>
      </c>
      <c r="E123" s="320">
        <f>'t6'!U124+'t6'!V124</f>
        <v>0</v>
      </c>
      <c r="F123" s="320">
        <f>'t4'!FI133</f>
        <v>0</v>
      </c>
      <c r="G123" s="320">
        <f>'t4'!DP178</f>
        <v>0</v>
      </c>
      <c r="H123" s="320">
        <f t="shared" si="2"/>
        <v>0</v>
      </c>
      <c r="I123" s="320">
        <f>'t1'!K123+'t1'!L123</f>
        <v>0</v>
      </c>
      <c r="J123" s="95" t="str">
        <f t="shared" si="3"/>
        <v>OK</v>
      </c>
    </row>
    <row r="124" spans="1:10" ht="12.75" customHeight="1" x14ac:dyDescent="0.2">
      <c r="A124" s="17" t="str">
        <f>'t1'!A124</f>
        <v>RUOLO SANITARIO - PROF. SANITARIE DELLA PREVENZIONE E.Q.</v>
      </c>
      <c r="B124" s="169" t="str">
        <f>'t1'!B124</f>
        <v>SEQPRV</v>
      </c>
      <c r="C124" s="319">
        <f>'t1'!C124+'t1'!D124</f>
        <v>0</v>
      </c>
      <c r="D124" s="319">
        <f>'t5'!U125+'t5'!V125</f>
        <v>0</v>
      </c>
      <c r="E124" s="320">
        <f>'t6'!U125+'t6'!V125</f>
        <v>0</v>
      </c>
      <c r="F124" s="320">
        <f>'t4'!FI134</f>
        <v>0</v>
      </c>
      <c r="G124" s="320">
        <f>'t4'!DQ178</f>
        <v>0</v>
      </c>
      <c r="H124" s="320">
        <f t="shared" si="2"/>
        <v>0</v>
      </c>
      <c r="I124" s="320">
        <f>'t1'!K124+'t1'!L124</f>
        <v>0</v>
      </c>
      <c r="J124" s="95" t="str">
        <f t="shared" si="3"/>
        <v>OK</v>
      </c>
    </row>
    <row r="125" spans="1:10" ht="12.75" customHeight="1" x14ac:dyDescent="0.2">
      <c r="A125" s="17" t="str">
        <f>'t1'!A125</f>
        <v>RUOLO SANITARIO - PROF. SAN. INFERM. SENIOR ESAURIMENTO E.Q.</v>
      </c>
      <c r="B125" s="169" t="str">
        <f>'t1'!B125</f>
        <v>SEQINE</v>
      </c>
      <c r="C125" s="319">
        <f>'t1'!C125+'t1'!D125</f>
        <v>0</v>
      </c>
      <c r="D125" s="319">
        <f>'t5'!U126+'t5'!V126</f>
        <v>0</v>
      </c>
      <c r="E125" s="320">
        <f>'t6'!U126+'t6'!V126</f>
        <v>0</v>
      </c>
      <c r="F125" s="320">
        <f>'t4'!FI135</f>
        <v>0</v>
      </c>
      <c r="G125" s="320">
        <f>'t4'!DR178</f>
        <v>0</v>
      </c>
      <c r="H125" s="320">
        <f t="shared" si="2"/>
        <v>0</v>
      </c>
      <c r="I125" s="320">
        <f>'t1'!K125+'t1'!L125</f>
        <v>0</v>
      </c>
      <c r="J125" s="95" t="str">
        <f t="shared" si="3"/>
        <v>OK</v>
      </c>
    </row>
    <row r="126" spans="1:10" ht="12.75" customHeight="1" x14ac:dyDescent="0.2">
      <c r="A126" s="17" t="str">
        <f>'t1'!A126</f>
        <v>RUOLO SANITARIO - ALTRI PROF. SAN. SENIOR A ESAURIMENTO E.Q.</v>
      </c>
      <c r="B126" s="169" t="str">
        <f>'t1'!B126</f>
        <v>SEQASE</v>
      </c>
      <c r="C126" s="319">
        <f>'t1'!C126+'t1'!D126</f>
        <v>0</v>
      </c>
      <c r="D126" s="319">
        <f>'t5'!U127+'t5'!V127</f>
        <v>0</v>
      </c>
      <c r="E126" s="320">
        <f>'t6'!U127+'t6'!V127</f>
        <v>0</v>
      </c>
      <c r="F126" s="320">
        <f>'t4'!FI136</f>
        <v>0</v>
      </c>
      <c r="G126" s="320">
        <f>'t4'!DS178</f>
        <v>0</v>
      </c>
      <c r="H126" s="320">
        <f t="shared" si="2"/>
        <v>0</v>
      </c>
      <c r="I126" s="320">
        <f>'t1'!K126+'t1'!L126</f>
        <v>0</v>
      </c>
      <c r="J126" s="95" t="str">
        <f t="shared" si="3"/>
        <v>OK</v>
      </c>
    </row>
    <row r="127" spans="1:10" ht="12.75" customHeight="1" x14ac:dyDescent="0.2">
      <c r="A127" s="17" t="str">
        <f>'t1'!A127</f>
        <v>RUOLO SOCIOSANITARIO - ASSISTENTE SOCIALE E.Q.</v>
      </c>
      <c r="B127" s="169" t="str">
        <f>'t1'!B127</f>
        <v>KEQASC</v>
      </c>
      <c r="C127" s="319">
        <f>'t1'!C127+'t1'!D127</f>
        <v>0</v>
      </c>
      <c r="D127" s="319">
        <f>'t5'!U128+'t5'!V128</f>
        <v>0</v>
      </c>
      <c r="E127" s="320">
        <f>'t6'!U128+'t6'!V128</f>
        <v>0</v>
      </c>
      <c r="F127" s="320">
        <f>'t4'!FI137</f>
        <v>0</v>
      </c>
      <c r="G127" s="320">
        <f>'t4'!DT178</f>
        <v>0</v>
      </c>
      <c r="H127" s="320">
        <f t="shared" si="2"/>
        <v>0</v>
      </c>
      <c r="I127" s="320">
        <f>'t1'!K127+'t1'!L127</f>
        <v>0</v>
      </c>
      <c r="J127" s="95" t="str">
        <f t="shared" si="3"/>
        <v>OK</v>
      </c>
    </row>
    <row r="128" spans="1:10" ht="12.75" customHeight="1" x14ac:dyDescent="0.2">
      <c r="A128" s="17" t="str">
        <f>'t1'!A128</f>
        <v>RUOLO SOCIOSANITARIO - ASSIST. SOC. SENIOR ESAURIMENTO E.Q.</v>
      </c>
      <c r="B128" s="169" t="str">
        <f>'t1'!B128</f>
        <v>KEQSCE</v>
      </c>
      <c r="C128" s="319">
        <f>'t1'!C128+'t1'!D128</f>
        <v>0</v>
      </c>
      <c r="D128" s="319">
        <f>'t5'!U129+'t5'!V129</f>
        <v>0</v>
      </c>
      <c r="E128" s="320">
        <f>'t6'!U129+'t6'!V129</f>
        <v>0</v>
      </c>
      <c r="F128" s="320">
        <f>'t4'!FI138</f>
        <v>0</v>
      </c>
      <c r="G128" s="320">
        <f>'t4'!DU178</f>
        <v>0</v>
      </c>
      <c r="H128" s="320">
        <f t="shared" si="2"/>
        <v>0</v>
      </c>
      <c r="I128" s="320">
        <f>'t1'!K128+'t1'!L128</f>
        <v>0</v>
      </c>
      <c r="J128" s="95" t="str">
        <f t="shared" si="3"/>
        <v>OK</v>
      </c>
    </row>
    <row r="129" spans="1:13" ht="12.75" customHeight="1" x14ac:dyDescent="0.2">
      <c r="A129" s="17" t="str">
        <f>'t1'!A129</f>
        <v>RUOLO PROFESSIONALE - SPECIALISTA DELLA COMUNIC. ISTIT. E.Q.</v>
      </c>
      <c r="B129" s="169" t="str">
        <f>'t1'!B129</f>
        <v>PEQ871</v>
      </c>
      <c r="C129" s="319">
        <f>'t1'!C129+'t1'!D129</f>
        <v>0</v>
      </c>
      <c r="D129" s="319">
        <f>'t5'!U130+'t5'!V130</f>
        <v>0</v>
      </c>
      <c r="E129" s="320">
        <f>'t6'!U130+'t6'!V130</f>
        <v>0</v>
      </c>
      <c r="F129" s="320">
        <f>'t4'!FI139</f>
        <v>0</v>
      </c>
      <c r="G129" s="320">
        <f>'t4'!DV178</f>
        <v>0</v>
      </c>
      <c r="H129" s="320">
        <f t="shared" si="2"/>
        <v>0</v>
      </c>
      <c r="I129" s="320">
        <f>'t1'!K129+'t1'!L129</f>
        <v>0</v>
      </c>
      <c r="J129" s="95" t="str">
        <f t="shared" si="3"/>
        <v>OK</v>
      </c>
    </row>
    <row r="130" spans="1:13" ht="12.75" customHeight="1" x14ac:dyDescent="0.2">
      <c r="A130" s="17" t="str">
        <f>'t1'!A130</f>
        <v>RUOLO PROFESSIONALE - SPECIALISTA RAPPORTI CON I MEDIA E.Q.</v>
      </c>
      <c r="B130" s="169" t="str">
        <f>'t1'!B130</f>
        <v>PEQ872</v>
      </c>
      <c r="C130" s="319">
        <f>'t1'!C130+'t1'!D130</f>
        <v>0</v>
      </c>
      <c r="D130" s="319">
        <f>'t5'!U131+'t5'!V131</f>
        <v>0</v>
      </c>
      <c r="E130" s="320">
        <f>'t6'!U131+'t6'!V131</f>
        <v>0</v>
      </c>
      <c r="F130" s="320">
        <f>'t4'!FI140</f>
        <v>0</v>
      </c>
      <c r="G130" s="320">
        <f>'t4'!DW178</f>
        <v>0</v>
      </c>
      <c r="H130" s="320">
        <f t="shared" si="2"/>
        <v>0</v>
      </c>
      <c r="I130" s="320">
        <f>'t1'!K130+'t1'!L130</f>
        <v>0</v>
      </c>
      <c r="J130" s="95" t="str">
        <f t="shared" si="3"/>
        <v>OK</v>
      </c>
    </row>
    <row r="131" spans="1:13" ht="12.75" customHeight="1" x14ac:dyDescent="0.2">
      <c r="A131" s="17" t="str">
        <f>'t1'!A131</f>
        <v>RUOLO PROFESSIONALE - ASSISTENTE RELIGIOSO E.Q.</v>
      </c>
      <c r="B131" s="169" t="str">
        <f>'t1'!B131</f>
        <v>PEQ006</v>
      </c>
      <c r="C131" s="319">
        <f>'t1'!C131+'t1'!D131</f>
        <v>0</v>
      </c>
      <c r="D131" s="319">
        <f>'t5'!U132+'t5'!V132</f>
        <v>0</v>
      </c>
      <c r="E131" s="320">
        <f>'t6'!U132+'t6'!V132</f>
        <v>0</v>
      </c>
      <c r="F131" s="320">
        <f>'t4'!FI141</f>
        <v>0</v>
      </c>
      <c r="G131" s="921">
        <f>'t4'!DX178</f>
        <v>0</v>
      </c>
      <c r="H131" s="320">
        <f>C131-D131+E131-F131+G131</f>
        <v>0</v>
      </c>
      <c r="I131" s="320">
        <f>'t1'!K131+'t1'!L131</f>
        <v>0</v>
      </c>
      <c r="J131" s="95" t="str">
        <f>IF(H131=I131,"OK","ERRORE")</f>
        <v>OK</v>
      </c>
    </row>
    <row r="132" spans="1:13" ht="12.75" customHeight="1" x14ac:dyDescent="0.2">
      <c r="A132" s="17" t="str">
        <f>'t1'!A132</f>
        <v>RUOLO TECNICO - COLLABORATORE TECNICO PROFESSIONALE E.Q.</v>
      </c>
      <c r="B132" s="169" t="str">
        <f>'t1'!B132</f>
        <v>TEQ027</v>
      </c>
      <c r="C132" s="319">
        <f>'t1'!C132+'t1'!D132</f>
        <v>0</v>
      </c>
      <c r="D132" s="319">
        <f>'t5'!U133+'t5'!V133</f>
        <v>0</v>
      </c>
      <c r="E132" s="320">
        <f>'t6'!U133+'t6'!V133</f>
        <v>0</v>
      </c>
      <c r="F132" s="320">
        <f>'t4'!FI142</f>
        <v>0</v>
      </c>
      <c r="G132" s="921">
        <f>'t4'!DY178</f>
        <v>0</v>
      </c>
      <c r="H132" s="320">
        <f>C132-D132+E132-F132+G132</f>
        <v>0</v>
      </c>
      <c r="I132" s="320">
        <f>'t1'!K132+'t1'!L132</f>
        <v>0</v>
      </c>
      <c r="J132" s="95" t="str">
        <f>IF(H132=I132,"OK","ERRORE")</f>
        <v>OK</v>
      </c>
    </row>
    <row r="133" spans="1:13" ht="12.75" customHeight="1" x14ac:dyDescent="0.2">
      <c r="A133" s="17" t="str">
        <f>'t1'!A133</f>
        <v>RUOLO TECNICO - COLLAB. TEC. PROF. SENIOR A ESAURIMENTO E.Q.</v>
      </c>
      <c r="B133" s="169" t="str">
        <f>'t1'!B133</f>
        <v>TEQCTS</v>
      </c>
      <c r="C133" s="319">
        <f>'t1'!C133+'t1'!D133</f>
        <v>0</v>
      </c>
      <c r="D133" s="319">
        <f>'t5'!U134+'t5'!V134</f>
        <v>0</v>
      </c>
      <c r="E133" s="320">
        <f>'t6'!U134+'t6'!V134</f>
        <v>0</v>
      </c>
      <c r="F133" s="320">
        <f>'t4'!FI143</f>
        <v>0</v>
      </c>
      <c r="G133" s="921">
        <f>'t4'!DZ178</f>
        <v>0</v>
      </c>
      <c r="H133" s="320">
        <f>C133-D133+E133-F133+G133</f>
        <v>0</v>
      </c>
      <c r="I133" s="320">
        <f>'t1'!K133+'t1'!L133</f>
        <v>0</v>
      </c>
      <c r="J133" s="95" t="str">
        <f>IF(H133=I133,"OK","ERRORE")</f>
        <v>OK</v>
      </c>
    </row>
    <row r="134" spans="1:13" ht="12.75" customHeight="1" x14ac:dyDescent="0.2">
      <c r="A134" s="17" t="str">
        <f>'t1'!A134</f>
        <v>RUOLO AMMINISTRATIVO - COLLAB. AMMINISTRATIVO PROFESS. E.Q.</v>
      </c>
      <c r="B134" s="169" t="str">
        <f>'t1'!B134</f>
        <v>AEQ029</v>
      </c>
      <c r="C134" s="319">
        <f>'t1'!C134+'t1'!D134</f>
        <v>0</v>
      </c>
      <c r="D134" s="319">
        <f>'t5'!U135+'t5'!V135</f>
        <v>0</v>
      </c>
      <c r="E134" s="320">
        <f>'t6'!U135+'t6'!V135</f>
        <v>0</v>
      </c>
      <c r="F134" s="320">
        <f>'t4'!FI144</f>
        <v>0</v>
      </c>
      <c r="G134" s="921">
        <f>'t4'!EA178</f>
        <v>0</v>
      </c>
      <c r="H134" s="320">
        <f>C134-D134+E134-F134+G134</f>
        <v>0</v>
      </c>
      <c r="I134" s="320">
        <f>'t1'!K134+'t1'!L134</f>
        <v>0</v>
      </c>
      <c r="J134" s="95" t="str">
        <f>IF(H134=I134,"OK","ERRORE")</f>
        <v>OK</v>
      </c>
    </row>
    <row r="135" spans="1:13" ht="12.75" customHeight="1" x14ac:dyDescent="0.2">
      <c r="A135" s="17" t="str">
        <f>'t1'!A135</f>
        <v>RUOLO AMM.VO - COLLAB. AMM.VO PROF. SENIOR ESAURIMENTO E.Q.</v>
      </c>
      <c r="B135" s="169" t="str">
        <f>'t1'!B135</f>
        <v>AEQCAS</v>
      </c>
      <c r="C135" s="319">
        <f>'t1'!C135+'t1'!D135</f>
        <v>0</v>
      </c>
      <c r="D135" s="319">
        <f>'t5'!U136+'t5'!V136</f>
        <v>0</v>
      </c>
      <c r="E135" s="320">
        <f>'t6'!U136+'t6'!V136</f>
        <v>0</v>
      </c>
      <c r="F135" s="320">
        <f>'t4'!FI145</f>
        <v>0</v>
      </c>
      <c r="G135" s="320">
        <f>'t4'!EB178</f>
        <v>0</v>
      </c>
      <c r="H135" s="320">
        <f>C135-D135+E135-F135+G135</f>
        <v>0</v>
      </c>
      <c r="I135" s="320">
        <f>'t1'!K135+'t1'!L135</f>
        <v>0</v>
      </c>
      <c r="J135" s="95" t="str">
        <f>IF(H135=I135,"OK","ERRORE")</f>
        <v>OK</v>
      </c>
      <c r="M135" s="964"/>
    </row>
    <row r="136" spans="1:13" ht="12.75" customHeight="1" x14ac:dyDescent="0.2">
      <c r="A136" s="17" t="str">
        <f>'t1'!A136</f>
        <v>RUOLO SANITARIO - PROF. SANITARIE INFERMIERISTICHE</v>
      </c>
      <c r="B136" s="169" t="str">
        <f>'t1'!B136</f>
        <v>SPFINF</v>
      </c>
      <c r="C136" s="319">
        <f>'t1'!C136+'t1'!D136</f>
        <v>0</v>
      </c>
      <c r="D136" s="319">
        <f>'t5'!U137+'t5'!V137</f>
        <v>0</v>
      </c>
      <c r="E136" s="320">
        <f>'t6'!U137+'t6'!V137</f>
        <v>0</v>
      </c>
      <c r="F136" s="320">
        <f>'t4'!FI146</f>
        <v>0</v>
      </c>
      <c r="G136" s="320">
        <f>'t4'!EC178</f>
        <v>0</v>
      </c>
      <c r="H136" s="320">
        <f t="shared" si="2"/>
        <v>0</v>
      </c>
      <c r="I136" s="320">
        <f>'t1'!K136+'t1'!L136</f>
        <v>0</v>
      </c>
      <c r="J136" s="95" t="str">
        <f t="shared" si="3"/>
        <v>OK</v>
      </c>
      <c r="M136" s="964"/>
    </row>
    <row r="137" spans="1:13" ht="12.75" customHeight="1" x14ac:dyDescent="0.2">
      <c r="A137" s="17" t="str">
        <f>'t1'!A137</f>
        <v>RUOLO SANITARIO - PROF. SANITARIA OSTETRICA</v>
      </c>
      <c r="B137" s="169" t="str">
        <f>'t1'!B137</f>
        <v>SPFOST</v>
      </c>
      <c r="C137" s="319">
        <f>'t1'!C137+'t1'!D137</f>
        <v>0</v>
      </c>
      <c r="D137" s="319">
        <f>'t5'!U138+'t5'!V138</f>
        <v>0</v>
      </c>
      <c r="E137" s="320">
        <f>'t6'!U138+'t6'!V138</f>
        <v>0</v>
      </c>
      <c r="F137" s="320">
        <f>'t4'!FI147</f>
        <v>0</v>
      </c>
      <c r="G137" s="320">
        <f>'t4'!ED178</f>
        <v>0</v>
      </c>
      <c r="H137" s="320">
        <f t="shared" si="2"/>
        <v>0</v>
      </c>
      <c r="I137" s="320">
        <f>'t1'!K137+'t1'!L137</f>
        <v>0</v>
      </c>
      <c r="J137" s="95" t="str">
        <f t="shared" si="3"/>
        <v>OK</v>
      </c>
      <c r="M137" s="964"/>
    </row>
    <row r="138" spans="1:13" ht="12.75" customHeight="1" x14ac:dyDescent="0.2">
      <c r="A138" s="17" t="str">
        <f>'t1'!A138</f>
        <v>RUOLO SANITARIO - PROFESSIONI TECNICO SANITARIE</v>
      </c>
      <c r="B138" s="169" t="str">
        <f>'t1'!B138</f>
        <v>SPFTCN</v>
      </c>
      <c r="C138" s="319">
        <f>'t1'!C138+'t1'!D138</f>
        <v>0</v>
      </c>
      <c r="D138" s="319">
        <f>'t5'!U139+'t5'!V139</f>
        <v>0</v>
      </c>
      <c r="E138" s="320">
        <f>'t6'!U139+'t6'!V139</f>
        <v>0</v>
      </c>
      <c r="F138" s="320">
        <f>'t4'!FI148</f>
        <v>0</v>
      </c>
      <c r="G138" s="320">
        <f>'t4'!EE178</f>
        <v>0</v>
      </c>
      <c r="H138" s="320">
        <f t="shared" si="2"/>
        <v>0</v>
      </c>
      <c r="I138" s="320">
        <f>'t1'!K138+'t1'!L138</f>
        <v>0</v>
      </c>
      <c r="J138" s="95" t="str">
        <f t="shared" si="3"/>
        <v>OK</v>
      </c>
      <c r="M138" s="964"/>
    </row>
    <row r="139" spans="1:13" ht="12.75" customHeight="1" x14ac:dyDescent="0.2">
      <c r="A139" s="17" t="str">
        <f>'t1'!A139</f>
        <v>RUOLO SANITARIO - PROF. SANITARIE DELLA RIABILITAZIONE</v>
      </c>
      <c r="B139" s="169" t="str">
        <f>'t1'!B139</f>
        <v>SPFRAB</v>
      </c>
      <c r="C139" s="319">
        <f>'t1'!C139+'t1'!D139</f>
        <v>0</v>
      </c>
      <c r="D139" s="319">
        <f>'t5'!U140+'t5'!V140</f>
        <v>0</v>
      </c>
      <c r="E139" s="320">
        <f>'t6'!U140+'t6'!V140</f>
        <v>0</v>
      </c>
      <c r="F139" s="320">
        <f>'t4'!FI149</f>
        <v>0</v>
      </c>
      <c r="G139" s="320">
        <f>'t4'!EF178</f>
        <v>0</v>
      </c>
      <c r="H139" s="320">
        <f t="shared" si="2"/>
        <v>0</v>
      </c>
      <c r="I139" s="320">
        <f>'t1'!K139+'t1'!L139</f>
        <v>0</v>
      </c>
      <c r="J139" s="95" t="str">
        <f t="shared" si="3"/>
        <v>OK</v>
      </c>
    </row>
    <row r="140" spans="1:13" ht="12.75" customHeight="1" x14ac:dyDescent="0.2">
      <c r="A140" s="17" t="str">
        <f>'t1'!A140</f>
        <v>RUOLO SANITARIO - PROF. SANITARIE DELLA PREVENZIONE</v>
      </c>
      <c r="B140" s="169" t="str">
        <f>'t1'!B140</f>
        <v>SPFPRV</v>
      </c>
      <c r="C140" s="319">
        <f>'t1'!C140+'t1'!D140</f>
        <v>0</v>
      </c>
      <c r="D140" s="319">
        <f>'t5'!U141+'t5'!V141</f>
        <v>0</v>
      </c>
      <c r="E140" s="320">
        <f>'t6'!U141+'t6'!V141</f>
        <v>0</v>
      </c>
      <c r="F140" s="320">
        <f>'t4'!FI150</f>
        <v>0</v>
      </c>
      <c r="G140" s="320">
        <f>'t4'!EG178</f>
        <v>0</v>
      </c>
      <c r="H140" s="320">
        <f t="shared" ref="H140:H167" si="4">C140-D140+E140-F140+G140</f>
        <v>0</v>
      </c>
      <c r="I140" s="320">
        <f>'t1'!K140+'t1'!L140</f>
        <v>0</v>
      </c>
      <c r="J140" s="95" t="str">
        <f t="shared" ref="J140:J167" si="5">IF(H140=I140,"OK","ERRORE")</f>
        <v>OK</v>
      </c>
    </row>
    <row r="141" spans="1:13" ht="12.75" customHeight="1" x14ac:dyDescent="0.2">
      <c r="A141" s="17" t="str">
        <f>'t1'!A141</f>
        <v>RUOLO SANITARIO - PROF. SAN. INFERMIER. SENIOR A ESAURIMENTO</v>
      </c>
      <c r="B141" s="169" t="str">
        <f>'t1'!B141</f>
        <v>SPFINE</v>
      </c>
      <c r="C141" s="319">
        <f>'t1'!C141+'t1'!D141</f>
        <v>0</v>
      </c>
      <c r="D141" s="319">
        <f>'t5'!U142+'t5'!V142</f>
        <v>0</v>
      </c>
      <c r="E141" s="320">
        <f>'t6'!U142+'t6'!V142</f>
        <v>0</v>
      </c>
      <c r="F141" s="320">
        <f>'t4'!FI151</f>
        <v>0</v>
      </c>
      <c r="G141" s="320">
        <f>'t4'!EH178</f>
        <v>0</v>
      </c>
      <c r="H141" s="320">
        <f t="shared" si="4"/>
        <v>0</v>
      </c>
      <c r="I141" s="320">
        <f>'t1'!K141+'t1'!L141</f>
        <v>0</v>
      </c>
      <c r="J141" s="95" t="str">
        <f t="shared" si="5"/>
        <v>OK</v>
      </c>
    </row>
    <row r="142" spans="1:13" ht="12.75" customHeight="1" x14ac:dyDescent="0.2">
      <c r="A142" s="17" t="str">
        <f>'t1'!A142</f>
        <v>RUOLO SANITARIO - ALTRI PROFILI SANIT. SENIOR A ESAURIMENTO</v>
      </c>
      <c r="B142" s="169" t="str">
        <f>'t1'!B142</f>
        <v>SPFASE</v>
      </c>
      <c r="C142" s="319">
        <f>'t1'!C142+'t1'!D142</f>
        <v>0</v>
      </c>
      <c r="D142" s="319">
        <f>'t5'!U143+'t5'!V143</f>
        <v>0</v>
      </c>
      <c r="E142" s="320">
        <f>'t6'!U143+'t6'!V143</f>
        <v>0</v>
      </c>
      <c r="F142" s="320">
        <f>'t4'!FI152</f>
        <v>0</v>
      </c>
      <c r="G142" s="320">
        <f>'t4'!EI178</f>
        <v>0</v>
      </c>
      <c r="H142" s="320">
        <f t="shared" si="4"/>
        <v>0</v>
      </c>
      <c r="I142" s="320">
        <f>'t1'!K142+'t1'!L142</f>
        <v>0</v>
      </c>
      <c r="J142" s="95" t="str">
        <f t="shared" si="5"/>
        <v>OK</v>
      </c>
    </row>
    <row r="143" spans="1:13" ht="12.75" customHeight="1" x14ac:dyDescent="0.2">
      <c r="A143" s="17" t="str">
        <f>'t1'!A143</f>
        <v>RUOLO SOCIOSANITARIO - ASSISTENTE SOCIALE</v>
      </c>
      <c r="B143" s="169" t="str">
        <f>'t1'!B143</f>
        <v>KPFASC</v>
      </c>
      <c r="C143" s="319">
        <f>'t1'!C143+'t1'!D143</f>
        <v>0</v>
      </c>
      <c r="D143" s="319">
        <f>'t5'!U144+'t5'!V144</f>
        <v>0</v>
      </c>
      <c r="E143" s="320">
        <f>'t6'!U144+'t6'!V144</f>
        <v>0</v>
      </c>
      <c r="F143" s="320">
        <f>'t4'!FI153</f>
        <v>0</v>
      </c>
      <c r="G143" s="320">
        <f>'t4'!EJ178</f>
        <v>0</v>
      </c>
      <c r="H143" s="320">
        <f t="shared" si="4"/>
        <v>0</v>
      </c>
      <c r="I143" s="320">
        <f>'t1'!K143+'t1'!L143</f>
        <v>0</v>
      </c>
      <c r="J143" s="95" t="str">
        <f t="shared" si="5"/>
        <v>OK</v>
      </c>
    </row>
    <row r="144" spans="1:13" ht="12.75" customHeight="1" x14ac:dyDescent="0.2">
      <c r="A144" s="17" t="str">
        <f>'t1'!A144</f>
        <v>RUOLO SOCIOSANITARIO - ASSISTENTE SOC. SENIOR AD ESAURIMENTO</v>
      </c>
      <c r="B144" s="169" t="str">
        <f>'t1'!B144</f>
        <v>KPFSCE</v>
      </c>
      <c r="C144" s="319">
        <f>'t1'!C144+'t1'!D144</f>
        <v>0</v>
      </c>
      <c r="D144" s="319">
        <f>'t5'!U145+'t5'!V145</f>
        <v>0</v>
      </c>
      <c r="E144" s="320">
        <f>'t6'!U145+'t6'!V145</f>
        <v>0</v>
      </c>
      <c r="F144" s="320">
        <f>'t4'!FI154</f>
        <v>0</v>
      </c>
      <c r="G144" s="921">
        <f>'t4'!EK178</f>
        <v>0</v>
      </c>
      <c r="H144" s="320">
        <f t="shared" si="4"/>
        <v>0</v>
      </c>
      <c r="I144" s="320">
        <f>'t1'!K144+'t1'!L144</f>
        <v>0</v>
      </c>
      <c r="J144" s="95" t="str">
        <f t="shared" si="5"/>
        <v>OK</v>
      </c>
    </row>
    <row r="145" spans="1:13" ht="12.75" customHeight="1" x14ac:dyDescent="0.2">
      <c r="A145" s="17" t="str">
        <f>'t1'!A145</f>
        <v>RUOLO PROFESSIONALE - SPECIALISTA DELLA COMUNIC. ISTIT.</v>
      </c>
      <c r="B145" s="169" t="str">
        <f>'t1'!B145</f>
        <v>PPF871</v>
      </c>
      <c r="C145" s="319">
        <f>'t1'!C145+'t1'!D145</f>
        <v>0</v>
      </c>
      <c r="D145" s="319">
        <f>'t5'!U146+'t5'!V146</f>
        <v>0</v>
      </c>
      <c r="E145" s="320">
        <f>'t6'!U146+'t6'!V146</f>
        <v>0</v>
      </c>
      <c r="F145" s="320">
        <f>'t4'!FI155</f>
        <v>0</v>
      </c>
      <c r="G145" s="921">
        <f>'t4'!EL178</f>
        <v>0</v>
      </c>
      <c r="H145" s="320">
        <f t="shared" si="4"/>
        <v>0</v>
      </c>
      <c r="I145" s="320">
        <f>'t1'!K145+'t1'!L145</f>
        <v>0</v>
      </c>
      <c r="J145" s="95" t="str">
        <f t="shared" si="5"/>
        <v>OK</v>
      </c>
    </row>
    <row r="146" spans="1:13" ht="12.75" customHeight="1" x14ac:dyDescent="0.2">
      <c r="A146" s="17" t="str">
        <f>'t1'!A146</f>
        <v>RUOLO PROFESSIONALE - SPECIALISTA RAPPORTI CON I MEDIA</v>
      </c>
      <c r="B146" s="169" t="str">
        <f>'t1'!B146</f>
        <v>PPF872</v>
      </c>
      <c r="C146" s="319">
        <f>'t1'!C146+'t1'!D146</f>
        <v>0</v>
      </c>
      <c r="D146" s="319">
        <f>'t5'!U147+'t5'!V147</f>
        <v>0</v>
      </c>
      <c r="E146" s="320">
        <f>'t6'!U147+'t6'!V147</f>
        <v>0</v>
      </c>
      <c r="F146" s="320">
        <f>'t4'!FI156</f>
        <v>0</v>
      </c>
      <c r="G146" s="921">
        <f>'t4'!EM178</f>
        <v>0</v>
      </c>
      <c r="H146" s="320">
        <f t="shared" si="4"/>
        <v>0</v>
      </c>
      <c r="I146" s="320">
        <f>'t1'!K146+'t1'!L146</f>
        <v>0</v>
      </c>
      <c r="J146" s="95" t="str">
        <f t="shared" si="5"/>
        <v>OK</v>
      </c>
    </row>
    <row r="147" spans="1:13" ht="12.75" customHeight="1" x14ac:dyDescent="0.2">
      <c r="A147" s="17" t="str">
        <f>'t1'!A147</f>
        <v>RUOLO PROFESSIONALE - ASSISTENTE RELIGIOSO</v>
      </c>
      <c r="B147" s="169" t="str">
        <f>'t1'!B147</f>
        <v>PPF006</v>
      </c>
      <c r="C147" s="319">
        <f>'t1'!C147+'t1'!D147</f>
        <v>0</v>
      </c>
      <c r="D147" s="319">
        <f>'t5'!U148+'t5'!V148</f>
        <v>0</v>
      </c>
      <c r="E147" s="320">
        <f>'t6'!U148+'t6'!V148</f>
        <v>0</v>
      </c>
      <c r="F147" s="320">
        <f>'t4'!FI157</f>
        <v>0</v>
      </c>
      <c r="G147" s="921">
        <f>'t4'!EN178</f>
        <v>0</v>
      </c>
      <c r="H147" s="320">
        <f t="shared" si="4"/>
        <v>0</v>
      </c>
      <c r="I147" s="320">
        <f>'t1'!K147+'t1'!L147</f>
        <v>0</v>
      </c>
      <c r="J147" s="95" t="str">
        <f t="shared" si="5"/>
        <v>OK</v>
      </c>
      <c r="M147" s="929"/>
    </row>
    <row r="148" spans="1:13" ht="12.75" customHeight="1" x14ac:dyDescent="0.2">
      <c r="A148" s="17" t="str">
        <f>'t1'!A148</f>
        <v>RUOLO TECNICO - COLLABORATORE TECNICO PROFESSIONALE</v>
      </c>
      <c r="B148" s="169" t="str">
        <f>'t1'!B148</f>
        <v>TPF026</v>
      </c>
      <c r="C148" s="319">
        <f>'t1'!C148+'t1'!D148</f>
        <v>0</v>
      </c>
      <c r="D148" s="319">
        <f>'t5'!U149+'t5'!V149</f>
        <v>0</v>
      </c>
      <c r="E148" s="320">
        <f>'t6'!U149+'t6'!V149</f>
        <v>0</v>
      </c>
      <c r="F148" s="320">
        <f>'t4'!FI158</f>
        <v>0</v>
      </c>
      <c r="G148" s="921">
        <f>'t4'!EO178</f>
        <v>0</v>
      </c>
      <c r="H148" s="320">
        <f t="shared" si="4"/>
        <v>0</v>
      </c>
      <c r="I148" s="320">
        <f>'t1'!K148+'t1'!L148</f>
        <v>0</v>
      </c>
      <c r="J148" s="95" t="str">
        <f t="shared" si="5"/>
        <v>OK</v>
      </c>
      <c r="M148" s="929"/>
    </row>
    <row r="149" spans="1:13" ht="12.75" customHeight="1" x14ac:dyDescent="0.2">
      <c r="A149" s="17" t="str">
        <f>'t1'!A149</f>
        <v>RUOLO TECNICO - COLLAB. TECNICO PROF. SENIOR AD ESAURIMENTO</v>
      </c>
      <c r="B149" s="169" t="str">
        <f>'t1'!B149</f>
        <v>TPFCTS</v>
      </c>
      <c r="C149" s="319">
        <f>'t1'!C149+'t1'!D149</f>
        <v>0</v>
      </c>
      <c r="D149" s="319">
        <f>'t5'!U150+'t5'!V150</f>
        <v>0</v>
      </c>
      <c r="E149" s="320">
        <f>'t6'!U150+'t6'!V150</f>
        <v>0</v>
      </c>
      <c r="F149" s="320">
        <f>'t4'!FI159</f>
        <v>0</v>
      </c>
      <c r="G149" s="921">
        <f>'t4'!EP178</f>
        <v>0</v>
      </c>
      <c r="H149" s="320">
        <f t="shared" si="4"/>
        <v>0</v>
      </c>
      <c r="I149" s="320">
        <f>'t1'!K149+'t1'!L149</f>
        <v>0</v>
      </c>
      <c r="J149" s="95" t="str">
        <f t="shared" si="5"/>
        <v>OK</v>
      </c>
      <c r="M149" s="929"/>
    </row>
    <row r="150" spans="1:13" ht="12.75" customHeight="1" x14ac:dyDescent="0.2">
      <c r="A150" s="17" t="str">
        <f>'t1'!A150</f>
        <v>RUOLO AMMINISTRATIVO - COLLAB. AMMINISTRATIVO PROFESS.</v>
      </c>
      <c r="B150" s="169" t="str">
        <f>'t1'!B150</f>
        <v>APF028</v>
      </c>
      <c r="C150" s="319">
        <f>'t1'!C150+'t1'!D150</f>
        <v>0</v>
      </c>
      <c r="D150" s="319">
        <f>'t5'!U151+'t5'!V151</f>
        <v>0</v>
      </c>
      <c r="E150" s="320">
        <f>'t6'!U151+'t6'!V151</f>
        <v>0</v>
      </c>
      <c r="F150" s="320">
        <f>'t4'!FI160</f>
        <v>0</v>
      </c>
      <c r="G150" s="921">
        <f>'t4'!EQ178</f>
        <v>0</v>
      </c>
      <c r="H150" s="320">
        <f t="shared" si="4"/>
        <v>0</v>
      </c>
      <c r="I150" s="320">
        <f>'t1'!K150+'t1'!L150</f>
        <v>0</v>
      </c>
      <c r="J150" s="95" t="str">
        <f t="shared" si="5"/>
        <v>OK</v>
      </c>
      <c r="M150" s="929"/>
    </row>
    <row r="151" spans="1:13" ht="12.75" customHeight="1" x14ac:dyDescent="0.2">
      <c r="A151" s="17" t="str">
        <f>'t1'!A151</f>
        <v>RUOLO AMM.VO - COLLAB. AMM.VO PROFESS. SENIOR AD ESAURIMENTO</v>
      </c>
      <c r="B151" s="169" t="str">
        <f>'t1'!B151</f>
        <v>APFCAS</v>
      </c>
      <c r="C151" s="319">
        <f>'t1'!C151+'t1'!D151</f>
        <v>0</v>
      </c>
      <c r="D151" s="319">
        <f>'t5'!U152+'t5'!V152</f>
        <v>0</v>
      </c>
      <c r="E151" s="320">
        <f>'t6'!U152+'t6'!V152</f>
        <v>0</v>
      </c>
      <c r="F151" s="320">
        <f>'t4'!FI161</f>
        <v>0</v>
      </c>
      <c r="G151" s="921">
        <f>'t4'!ER178</f>
        <v>0</v>
      </c>
      <c r="H151" s="320">
        <f t="shared" si="4"/>
        <v>0</v>
      </c>
      <c r="I151" s="320">
        <f>'t1'!K151+'t1'!L151</f>
        <v>0</v>
      </c>
      <c r="J151" s="95" t="str">
        <f t="shared" si="5"/>
        <v>OK</v>
      </c>
      <c r="M151" s="929"/>
    </row>
    <row r="152" spans="1:13" ht="12.75" customHeight="1" x14ac:dyDescent="0.2">
      <c r="A152" s="17" t="str">
        <f>'t1'!A152</f>
        <v>RUOLO SANITARIO - PROFILI AREA ASSITENTI AD ESAURIMENTO</v>
      </c>
      <c r="B152" s="169" t="str">
        <f>'t1'!B152</f>
        <v>SAT162</v>
      </c>
      <c r="C152" s="319">
        <f>'t1'!C152+'t1'!D152</f>
        <v>0</v>
      </c>
      <c r="D152" s="319">
        <f>'t5'!U153+'t5'!V153</f>
        <v>0</v>
      </c>
      <c r="E152" s="320">
        <f>'t6'!U153+'t6'!V153</f>
        <v>0</v>
      </c>
      <c r="F152" s="320">
        <f>'t4'!FI162</f>
        <v>0</v>
      </c>
      <c r="G152" s="921">
        <f>'t4'!ES178</f>
        <v>0</v>
      </c>
      <c r="H152" s="320">
        <f t="shared" si="4"/>
        <v>0</v>
      </c>
      <c r="I152" s="320">
        <f>'t1'!K152+'t1'!L152</f>
        <v>0</v>
      </c>
      <c r="J152" s="95" t="str">
        <f t="shared" si="5"/>
        <v>OK</v>
      </c>
      <c r="M152" s="929"/>
    </row>
    <row r="153" spans="1:13" ht="12.75" customHeight="1" x14ac:dyDescent="0.2">
      <c r="A153" s="17" t="str">
        <f>'t1'!A153</f>
        <v>RUOLO SOCIOSANITARIO - OPERATORE SOCIOSANITARIO SENIOR</v>
      </c>
      <c r="B153" s="169" t="str">
        <f>'t1'!B153</f>
        <v>KAT660</v>
      </c>
      <c r="C153" s="319">
        <f>'t1'!C153+'t1'!D153</f>
        <v>0</v>
      </c>
      <c r="D153" s="319">
        <f>'t5'!U154+'t5'!V154</f>
        <v>0</v>
      </c>
      <c r="E153" s="320">
        <f>'t6'!U154+'t6'!V154</f>
        <v>0</v>
      </c>
      <c r="F153" s="320">
        <f>'t4'!FI163</f>
        <v>0</v>
      </c>
      <c r="G153" s="921">
        <f>'t4'!ET178</f>
        <v>0</v>
      </c>
      <c r="H153" s="320">
        <f t="shared" si="4"/>
        <v>0</v>
      </c>
      <c r="I153" s="320">
        <f>'t1'!K153+'t1'!L153</f>
        <v>0</v>
      </c>
      <c r="J153" s="95" t="str">
        <f t="shared" si="5"/>
        <v>OK</v>
      </c>
      <c r="M153" s="929"/>
    </row>
    <row r="154" spans="1:13" ht="12.75" customHeight="1" x14ac:dyDescent="0.2">
      <c r="A154" s="17" t="str">
        <f>'t1'!A154</f>
        <v>RUOLO SOCIOSANITARIO - PROFILI AREA ASSITENTI AD ESAURIMENTO</v>
      </c>
      <c r="B154" s="169" t="str">
        <f>'t1'!B154</f>
        <v>KAT162</v>
      </c>
      <c r="C154" s="319">
        <f>'t1'!C154+'t1'!D154</f>
        <v>0</v>
      </c>
      <c r="D154" s="319">
        <f>'t5'!U155+'t5'!V155</f>
        <v>0</v>
      </c>
      <c r="E154" s="320">
        <f>'t6'!U155+'t6'!V155</f>
        <v>0</v>
      </c>
      <c r="F154" s="320">
        <f>'t4'!FI164</f>
        <v>0</v>
      </c>
      <c r="G154" s="921">
        <f>'t4'!EU178</f>
        <v>0</v>
      </c>
      <c r="H154" s="320">
        <f t="shared" si="4"/>
        <v>0</v>
      </c>
      <c r="I154" s="320">
        <f>'t1'!K154+'t1'!L154</f>
        <v>0</v>
      </c>
      <c r="J154" s="95" t="str">
        <f t="shared" si="5"/>
        <v>OK</v>
      </c>
      <c r="M154" s="929"/>
    </row>
    <row r="155" spans="1:13" ht="12.75" customHeight="1" x14ac:dyDescent="0.2">
      <c r="A155" s="17" t="str">
        <f>'t1'!A155</f>
        <v>RUOLO PROFESSIONALE - ASSISTENTE DELLINFORMAZIONE</v>
      </c>
      <c r="B155" s="169" t="str">
        <f>'t1'!B155</f>
        <v>PATINZ</v>
      </c>
      <c r="C155" s="319">
        <f>'t1'!C155+'t1'!D155</f>
        <v>0</v>
      </c>
      <c r="D155" s="319">
        <f>'t5'!U156+'t5'!V156</f>
        <v>0</v>
      </c>
      <c r="E155" s="320">
        <f>'t6'!U156+'t6'!V156</f>
        <v>0</v>
      </c>
      <c r="F155" s="320">
        <f>'t4'!FI165</f>
        <v>0</v>
      </c>
      <c r="G155" s="921">
        <f>'t4'!EV178</f>
        <v>0</v>
      </c>
      <c r="H155" s="320">
        <f t="shared" si="4"/>
        <v>0</v>
      </c>
      <c r="I155" s="320">
        <f>'t1'!K155+'t1'!L155</f>
        <v>0</v>
      </c>
      <c r="J155" s="95" t="str">
        <f t="shared" si="5"/>
        <v>OK</v>
      </c>
      <c r="M155" s="929"/>
    </row>
    <row r="156" spans="1:13" ht="12.75" customHeight="1" x14ac:dyDescent="0.2">
      <c r="A156" s="17" t="str">
        <f>'t1'!A156</f>
        <v>RUOLO TECNICO - ASSISTENTE INFORMATICO</v>
      </c>
      <c r="B156" s="169" t="str">
        <f>'t1'!B156</f>
        <v>TATIFC</v>
      </c>
      <c r="C156" s="319">
        <f>'t1'!C156+'t1'!D156</f>
        <v>0</v>
      </c>
      <c r="D156" s="319">
        <f>'t5'!U157+'t5'!V157</f>
        <v>0</v>
      </c>
      <c r="E156" s="320">
        <f>'t6'!U157+'t6'!V157</f>
        <v>0</v>
      </c>
      <c r="F156" s="320">
        <f>'t4'!FI166</f>
        <v>0</v>
      </c>
      <c r="G156" s="921">
        <f>'t4'!EW178</f>
        <v>0</v>
      </c>
      <c r="H156" s="320">
        <f t="shared" si="4"/>
        <v>0</v>
      </c>
      <c r="I156" s="320">
        <f>'t1'!K156+'t1'!L156</f>
        <v>0</v>
      </c>
      <c r="J156" s="95" t="str">
        <f t="shared" si="5"/>
        <v>OK</v>
      </c>
      <c r="M156" s="929"/>
    </row>
    <row r="157" spans="1:13" ht="12.75" customHeight="1" x14ac:dyDescent="0.2">
      <c r="A157" s="17" t="str">
        <f>'t1'!A157</f>
        <v>RUOLO TECNICO - ASSISTENTE TECNICO</v>
      </c>
      <c r="B157" s="169" t="str">
        <f>'t1'!B157</f>
        <v>TAT119</v>
      </c>
      <c r="C157" s="319">
        <f>'t1'!C157+'t1'!D157</f>
        <v>0</v>
      </c>
      <c r="D157" s="319">
        <f>'t5'!U158+'t5'!V158</f>
        <v>0</v>
      </c>
      <c r="E157" s="320">
        <f>'t6'!U158+'t6'!V158</f>
        <v>0</v>
      </c>
      <c r="F157" s="320">
        <f>'t4'!FI167</f>
        <v>0</v>
      </c>
      <c r="G157" s="921">
        <f>'t4'!EX178</f>
        <v>0</v>
      </c>
      <c r="H157" s="320">
        <f t="shared" si="4"/>
        <v>0</v>
      </c>
      <c r="I157" s="320">
        <f>'t1'!K157+'t1'!L157</f>
        <v>0</v>
      </c>
      <c r="J157" s="95" t="str">
        <f t="shared" si="5"/>
        <v>OK</v>
      </c>
      <c r="M157" s="929"/>
    </row>
    <row r="158" spans="1:13" ht="12.75" customHeight="1" x14ac:dyDescent="0.2">
      <c r="A158" s="17" t="str">
        <f>'t1'!A158</f>
        <v>RUOLO TECNICO - PROFILI AREA ASSITENTI AD ESAURIMENTO</v>
      </c>
      <c r="B158" s="169" t="str">
        <f>'t1'!B158</f>
        <v>TAT162</v>
      </c>
      <c r="C158" s="319">
        <f>'t1'!C158+'t1'!D158</f>
        <v>0</v>
      </c>
      <c r="D158" s="319">
        <f>'t5'!U159+'t5'!V159</f>
        <v>0</v>
      </c>
      <c r="E158" s="320">
        <f>'t6'!U159+'t6'!V159</f>
        <v>0</v>
      </c>
      <c r="F158" s="320">
        <f>'t4'!FI168</f>
        <v>0</v>
      </c>
      <c r="G158" s="921">
        <f>'t4'!EY178</f>
        <v>0</v>
      </c>
      <c r="H158" s="320">
        <f t="shared" ref="H158:H162" si="6">C158-D158+E158-F158+G158</f>
        <v>0</v>
      </c>
      <c r="I158" s="320">
        <f>'t1'!K158+'t1'!L158</f>
        <v>0</v>
      </c>
      <c r="J158" s="95" t="str">
        <f t="shared" ref="J158:J162" si="7">IF(H158=I158,"OK","ERRORE")</f>
        <v>OK</v>
      </c>
      <c r="M158" s="929"/>
    </row>
    <row r="159" spans="1:13" ht="12.75" customHeight="1" x14ac:dyDescent="0.2">
      <c r="A159" s="17" t="str">
        <f>'t1'!A159</f>
        <v>RUOLO AMMINISTRATIVO - ASSISTENTE AMMINISTRATIVO</v>
      </c>
      <c r="B159" s="169" t="str">
        <f>'t1'!B159</f>
        <v>AAT117</v>
      </c>
      <c r="C159" s="319">
        <f>'t1'!C159+'t1'!D159</f>
        <v>0</v>
      </c>
      <c r="D159" s="319">
        <f>'t5'!U160+'t5'!V160</f>
        <v>0</v>
      </c>
      <c r="E159" s="320">
        <f>'t6'!U160+'t6'!V160</f>
        <v>0</v>
      </c>
      <c r="F159" s="320">
        <f>'t4'!FI169</f>
        <v>0</v>
      </c>
      <c r="G159" s="921">
        <f>'t4'!EZ178</f>
        <v>0</v>
      </c>
      <c r="H159" s="320">
        <f t="shared" si="6"/>
        <v>0</v>
      </c>
      <c r="I159" s="320">
        <f>'t1'!K159+'t1'!L159</f>
        <v>0</v>
      </c>
      <c r="J159" s="95" t="str">
        <f t="shared" si="7"/>
        <v>OK</v>
      </c>
      <c r="M159" s="929"/>
    </row>
    <row r="160" spans="1:13" ht="12.75" customHeight="1" x14ac:dyDescent="0.2">
      <c r="A160" s="17" t="str">
        <f>'t1'!A160</f>
        <v>RUOLO SOCIOSANITARIO - OPERATORE SOCIOSANITARIO</v>
      </c>
      <c r="B160" s="169" t="str">
        <f>'t1'!B160</f>
        <v>KOP660</v>
      </c>
      <c r="C160" s="319">
        <f>'t1'!C160+'t1'!D160</f>
        <v>0</v>
      </c>
      <c r="D160" s="319">
        <f>'t5'!U161+'t5'!V161</f>
        <v>0</v>
      </c>
      <c r="E160" s="320">
        <f>'t6'!U161+'t6'!V161</f>
        <v>0</v>
      </c>
      <c r="F160" s="320">
        <f>'t4'!FI170</f>
        <v>0</v>
      </c>
      <c r="G160" s="921">
        <f>'t4'!FA178</f>
        <v>0</v>
      </c>
      <c r="H160" s="320">
        <f t="shared" si="6"/>
        <v>0</v>
      </c>
      <c r="I160" s="320">
        <f>'t1'!K160+'t1'!L160</f>
        <v>0</v>
      </c>
      <c r="J160" s="95" t="str">
        <f t="shared" si="7"/>
        <v>OK</v>
      </c>
      <c r="M160" s="929"/>
    </row>
    <row r="161" spans="1:20" ht="12.75" customHeight="1" x14ac:dyDescent="0.2">
      <c r="A161" s="17" t="str">
        <f>'t1'!A161</f>
        <v>RUOLO TECNICO - OPERATORE TECNICO SPECIALIZZATO</v>
      </c>
      <c r="B161" s="169" t="str">
        <f>'t1'!B161</f>
        <v>TOP059</v>
      </c>
      <c r="C161" s="319">
        <f>'t1'!C161+'t1'!D161</f>
        <v>0</v>
      </c>
      <c r="D161" s="319">
        <f>'t5'!U162+'t5'!V162</f>
        <v>0</v>
      </c>
      <c r="E161" s="320">
        <f>'t6'!U162+'t6'!V162</f>
        <v>0</v>
      </c>
      <c r="F161" s="320">
        <f>'t4'!FI171</f>
        <v>0</v>
      </c>
      <c r="G161" s="921">
        <f>'t4'!FB178</f>
        <v>0</v>
      </c>
      <c r="H161" s="320">
        <f t="shared" si="6"/>
        <v>0</v>
      </c>
      <c r="I161" s="320">
        <f>'t1'!K161+'t1'!L161</f>
        <v>0</v>
      </c>
      <c r="J161" s="95" t="str">
        <f t="shared" si="7"/>
        <v>OK</v>
      </c>
      <c r="M161" s="929"/>
    </row>
    <row r="162" spans="1:20" ht="12.75" customHeight="1" x14ac:dyDescent="0.2">
      <c r="A162" s="17" t="str">
        <f>'t1'!A162</f>
        <v>RUOLO AMMINISTRATIVO - COADIUTORE AMMINISTRATIVO SENIOR</v>
      </c>
      <c r="B162" s="169" t="str">
        <f>'t1'!B162</f>
        <v>AOP870</v>
      </c>
      <c r="C162" s="319">
        <f>'t1'!C162+'t1'!D162</f>
        <v>0</v>
      </c>
      <c r="D162" s="319">
        <f>'t5'!U163+'t5'!V163</f>
        <v>0</v>
      </c>
      <c r="E162" s="320">
        <f>'t6'!U163+'t6'!V163</f>
        <v>0</v>
      </c>
      <c r="F162" s="320">
        <f>'t4'!FI172</f>
        <v>0</v>
      </c>
      <c r="G162" s="921">
        <f>'t4'!FC178</f>
        <v>0</v>
      </c>
      <c r="H162" s="320">
        <f t="shared" si="6"/>
        <v>0</v>
      </c>
      <c r="I162" s="320">
        <f>'t1'!K162+'t1'!L162</f>
        <v>0</v>
      </c>
      <c r="J162" s="95" t="str">
        <f t="shared" si="7"/>
        <v>OK</v>
      </c>
      <c r="M162" s="929"/>
    </row>
    <row r="163" spans="1:20" ht="12.75" customHeight="1" x14ac:dyDescent="0.2">
      <c r="A163" s="17" t="str">
        <f>'t1'!A163</f>
        <v>PROFILI AREA DEGLI OPERATORI AD ESAURIMENTO</v>
      </c>
      <c r="B163" s="169" t="str">
        <f>'t1'!B163</f>
        <v>0OP269</v>
      </c>
      <c r="C163" s="319">
        <f>'t1'!C163+'t1'!D163</f>
        <v>0</v>
      </c>
      <c r="D163" s="319">
        <f>'t5'!U164+'t5'!V164</f>
        <v>0</v>
      </c>
      <c r="E163" s="320">
        <f>'t6'!U164+'t6'!V164</f>
        <v>0</v>
      </c>
      <c r="F163" s="320">
        <f>'t4'!FI173</f>
        <v>0</v>
      </c>
      <c r="G163" s="921">
        <f>'t4'!FD178</f>
        <v>0</v>
      </c>
      <c r="H163" s="320">
        <f t="shared" si="4"/>
        <v>0</v>
      </c>
      <c r="I163" s="320">
        <f>'t1'!K163+'t1'!L163</f>
        <v>0</v>
      </c>
      <c r="J163" s="95" t="str">
        <f t="shared" si="5"/>
        <v>OK</v>
      </c>
      <c r="M163" s="929"/>
    </row>
    <row r="164" spans="1:20" ht="12.75" customHeight="1" x14ac:dyDescent="0.2">
      <c r="A164" s="17" t="str">
        <f>'t1'!A164</f>
        <v>RUOLO TECNICO - OPERATORE TECNICO</v>
      </c>
      <c r="B164" s="169" t="str">
        <f>'t1'!B164</f>
        <v>TPT092</v>
      </c>
      <c r="C164" s="319">
        <f>'t1'!C164+'t1'!D164</f>
        <v>0</v>
      </c>
      <c r="D164" s="319">
        <f>'t5'!U165+'t5'!V165</f>
        <v>0</v>
      </c>
      <c r="E164" s="320">
        <f>'t6'!U165+'t6'!V165</f>
        <v>0</v>
      </c>
      <c r="F164" s="320">
        <f>'t4'!FI174</f>
        <v>0</v>
      </c>
      <c r="G164" s="921">
        <f>'t4'!FE178</f>
        <v>0</v>
      </c>
      <c r="H164" s="320">
        <f t="shared" si="4"/>
        <v>0</v>
      </c>
      <c r="I164" s="320">
        <f>'t1'!K164+'t1'!L164</f>
        <v>0</v>
      </c>
      <c r="J164" s="95" t="str">
        <f t="shared" si="5"/>
        <v>OK</v>
      </c>
      <c r="M164" s="929"/>
    </row>
    <row r="165" spans="1:20" ht="12.75" customHeight="1" x14ac:dyDescent="0.2">
      <c r="A165" s="17" t="str">
        <f>'t1'!A165</f>
        <v>RUOLO AMMINISTRATIVO - COADIUTORE AMMINISTRATIVO</v>
      </c>
      <c r="B165" s="169" t="str">
        <f>'t1'!B165</f>
        <v>APT017</v>
      </c>
      <c r="C165" s="319">
        <f>'t1'!C165+'t1'!D165</f>
        <v>0</v>
      </c>
      <c r="D165" s="319">
        <f>'t5'!U166+'t5'!V166</f>
        <v>0</v>
      </c>
      <c r="E165" s="320">
        <f>'t6'!U166+'t6'!V166</f>
        <v>0</v>
      </c>
      <c r="F165" s="320">
        <f>'t4'!FI175</f>
        <v>0</v>
      </c>
      <c r="G165" s="921">
        <f>'t4'!FF178</f>
        <v>0</v>
      </c>
      <c r="H165" s="320">
        <f t="shared" si="4"/>
        <v>0</v>
      </c>
      <c r="I165" s="320">
        <f>'t1'!K165+'t1'!L165</f>
        <v>0</v>
      </c>
      <c r="J165" s="95" t="str">
        <f t="shared" si="5"/>
        <v>OK</v>
      </c>
      <c r="M165" s="929"/>
    </row>
    <row r="166" spans="1:20" ht="12.75" customHeight="1" x14ac:dyDescent="0.2">
      <c r="A166" s="17" t="str">
        <f>'t1'!A166</f>
        <v>PROFILI AREA PERSONALE DI SUPPORTO AD ESAURIMENTO</v>
      </c>
      <c r="B166" s="169" t="str">
        <f>'t1'!B166</f>
        <v>0PTSPR</v>
      </c>
      <c r="C166" s="319">
        <f>'t1'!C166+'t1'!D166</f>
        <v>0</v>
      </c>
      <c r="D166" s="319">
        <f>'t5'!U167+'t5'!V167</f>
        <v>0</v>
      </c>
      <c r="E166" s="320">
        <f>'t6'!U167+'t6'!V167</f>
        <v>0</v>
      </c>
      <c r="F166" s="320">
        <f>'t4'!FI176</f>
        <v>0</v>
      </c>
      <c r="G166" s="921">
        <f>'t4'!FG178</f>
        <v>0</v>
      </c>
      <c r="H166" s="320">
        <f t="shared" si="4"/>
        <v>0</v>
      </c>
      <c r="I166" s="320">
        <f>'t1'!K166+'t1'!L166</f>
        <v>0</v>
      </c>
      <c r="J166" s="95" t="str">
        <f t="shared" si="5"/>
        <v>OK</v>
      </c>
      <c r="M166" s="929"/>
    </row>
    <row r="167" spans="1:20" ht="12.75" customHeight="1" x14ac:dyDescent="0.2">
      <c r="A167" s="17" t="str">
        <f>'t1'!A167</f>
        <v>CONTRATTISTI</v>
      </c>
      <c r="B167" s="169" t="str">
        <f>'t1'!B167</f>
        <v>000061</v>
      </c>
      <c r="C167" s="319">
        <f>'t1'!C167+'t1'!D167</f>
        <v>0</v>
      </c>
      <c r="D167" s="319">
        <f>'t5'!U168+'t5'!V168</f>
        <v>0</v>
      </c>
      <c r="E167" s="320">
        <f>'t6'!U168+'t6'!V168</f>
        <v>0</v>
      </c>
      <c r="F167" s="320">
        <f>'t4'!FI177</f>
        <v>0</v>
      </c>
      <c r="G167" s="921">
        <f>'t4'!FH178</f>
        <v>0</v>
      </c>
      <c r="H167" s="320">
        <f t="shared" si="4"/>
        <v>0</v>
      </c>
      <c r="I167" s="320">
        <f>'t1'!K167+'t1'!L167</f>
        <v>0</v>
      </c>
      <c r="J167" s="95" t="str">
        <f t="shared" si="5"/>
        <v>OK</v>
      </c>
    </row>
    <row r="168" spans="1:20" s="326" customFormat="1" ht="15" customHeight="1" x14ac:dyDescent="0.2">
      <c r="A168" s="339" t="str">
        <f>'t1'!A168</f>
        <v>TOTALE</v>
      </c>
      <c r="B168" s="189"/>
      <c r="C168" s="340">
        <f>SUM(C6:C167)</f>
        <v>0</v>
      </c>
      <c r="D168" s="340">
        <f t="shared" ref="D168:I168" si="8">SUM(D6:D167)</f>
        <v>0</v>
      </c>
      <c r="E168" s="340">
        <f t="shared" si="8"/>
        <v>0</v>
      </c>
      <c r="F168" s="340">
        <f t="shared" si="8"/>
        <v>0</v>
      </c>
      <c r="G168" s="340">
        <f t="shared" si="8"/>
        <v>0</v>
      </c>
      <c r="H168" s="340">
        <f t="shared" si="8"/>
        <v>0</v>
      </c>
      <c r="I168" s="340">
        <f t="shared" si="8"/>
        <v>0</v>
      </c>
      <c r="J168" s="161" t="str">
        <f>IF(H168=I168,"OK","ERRORE")</f>
        <v>OK</v>
      </c>
    </row>
    <row r="173" spans="1:20" x14ac:dyDescent="0.2">
      <c r="F173" s="336"/>
      <c r="G173" s="336"/>
      <c r="H173" s="336"/>
      <c r="I173" s="336"/>
      <c r="J173" s="336"/>
      <c r="K173" s="337"/>
      <c r="L173" s="337"/>
      <c r="M173" s="337"/>
      <c r="N173" s="337"/>
      <c r="O173" s="337"/>
      <c r="P173" s="337"/>
      <c r="Q173" s="337"/>
      <c r="R173" s="337"/>
      <c r="S173" s="337"/>
      <c r="T173" s="337"/>
    </row>
    <row r="177" spans="7:7" x14ac:dyDescent="0.2">
      <c r="G177" s="336"/>
    </row>
    <row r="178" spans="7:7" x14ac:dyDescent="0.2">
      <c r="G178" s="336"/>
    </row>
    <row r="179" spans="7:7" x14ac:dyDescent="0.2">
      <c r="G179" s="336"/>
    </row>
    <row r="180" spans="7:7" x14ac:dyDescent="0.2">
      <c r="G180" s="336"/>
    </row>
    <row r="181" spans="7:7" x14ac:dyDescent="0.2">
      <c r="G181" s="336"/>
    </row>
    <row r="182" spans="7:7" x14ac:dyDescent="0.2">
      <c r="G182" s="337"/>
    </row>
    <row r="183" spans="7:7" x14ac:dyDescent="0.2">
      <c r="G183" s="337"/>
    </row>
    <row r="184" spans="7:7" x14ac:dyDescent="0.2">
      <c r="G184" s="337"/>
    </row>
    <row r="185" spans="7:7" x14ac:dyDescent="0.2">
      <c r="G185" s="337"/>
    </row>
    <row r="186" spans="7:7" x14ac:dyDescent="0.2">
      <c r="G186" s="337"/>
    </row>
    <row r="187" spans="7:7" x14ac:dyDescent="0.2">
      <c r="G187" s="337"/>
    </row>
    <row r="188" spans="7:7" x14ac:dyDescent="0.2">
      <c r="G188" s="337"/>
    </row>
    <row r="189" spans="7:7" x14ac:dyDescent="0.2">
      <c r="G189" s="337"/>
    </row>
    <row r="190" spans="7:7" x14ac:dyDescent="0.2">
      <c r="G190" s="337"/>
    </row>
    <row r="191" spans="7:7" x14ac:dyDescent="0.2">
      <c r="G191" s="337"/>
    </row>
  </sheetData>
  <sheetProtection algorithmName="SHA-512" hashValue="2FTNtzX8qdoB48/XZMTKxlp3GSUFJdTYyZNPxpzYOso8+UcMQ381CwyM+cjOx5pbQEqCJOHcTrZ3jBJ5qaFdvw==" saltValue="4iCAPUuJKHIjqrA56efLsw==" spinCount="100000" sheet="1" formatColumns="0" selectLockedCells="1" selectUnlockedCells="1"/>
  <dataConsolidate/>
  <mergeCells count="2">
    <mergeCell ref="A1:H1"/>
    <mergeCell ref="D2:J2"/>
  </mergeCells>
  <phoneticPr fontId="31" type="noConversion"/>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3"/>
  <dimension ref="A1:M169"/>
  <sheetViews>
    <sheetView showGridLines="0" workbookViewId="0">
      <pane xSplit="2" ySplit="6" topLeftCell="C7" activePane="bottomRight" state="frozen"/>
      <selection activeCell="A117" sqref="A117:IV119"/>
      <selection pane="topRight" activeCell="A117" sqref="A117:IV119"/>
      <selection pane="bottomLeft" activeCell="A117" sqref="A117:IV119"/>
      <selection pane="bottomRight" activeCell="B6" sqref="B6"/>
    </sheetView>
  </sheetViews>
  <sheetFormatPr defaultColWidth="9.28515625" defaultRowHeight="10.199999999999999" x14ac:dyDescent="0.2"/>
  <cols>
    <col min="1" max="1" width="52" style="3" customWidth="1"/>
    <col min="2" max="2" width="10" style="2" customWidth="1"/>
    <col min="3" max="3" width="11" style="2" customWidth="1"/>
    <col min="4" max="5" width="15.140625" style="2" customWidth="1"/>
    <col min="6" max="7" width="15.28515625" style="2" customWidth="1"/>
    <col min="8" max="8" width="11" style="2" customWidth="1"/>
    <col min="9" max="10" width="15.140625" style="2" customWidth="1"/>
    <col min="11" max="11" width="15.28515625" style="2" customWidth="1"/>
    <col min="12" max="12" width="15.28515625" style="3" customWidth="1"/>
    <col min="13" max="16384" width="9.28515625" style="3"/>
  </cols>
  <sheetData>
    <row r="1" spans="1:13" ht="43.5" customHeight="1" x14ac:dyDescent="0.2">
      <c r="A1" s="2052" t="str">
        <f>'t1'!A1</f>
        <v>SERVIZIO SANITARIO NAZIONALE - anno 2024</v>
      </c>
      <c r="B1" s="2052"/>
      <c r="C1" s="2052"/>
      <c r="D1" s="2052"/>
      <c r="E1" s="2052"/>
      <c r="F1" s="2052"/>
      <c r="G1" s="2052"/>
      <c r="H1" s="2052"/>
      <c r="I1" s="2052"/>
      <c r="J1" s="2052"/>
      <c r="K1" s="3"/>
      <c r="L1" s="292"/>
      <c r="M1"/>
    </row>
    <row r="2" spans="1:13" ht="10.5" customHeight="1" x14ac:dyDescent="0.2">
      <c r="B2" s="3"/>
      <c r="C2" s="3"/>
      <c r="D2" s="3"/>
      <c r="E2" s="2057"/>
      <c r="F2" s="2057"/>
      <c r="G2" s="2057"/>
      <c r="H2" s="2057"/>
      <c r="I2" s="2057"/>
      <c r="J2" s="2057"/>
      <c r="K2" s="2057"/>
      <c r="L2" s="2057"/>
      <c r="M2"/>
    </row>
    <row r="3" spans="1:13" ht="21" customHeight="1" x14ac:dyDescent="0.25">
      <c r="A3" s="179" t="str">
        <f>"Tavola di coerenza tra presenti al 31.12."&amp;'t1'!L1&amp;" rilevati nelle Tabelle 1, 7, 8 e 9 (Squadratura 2)"</f>
        <v>Tavola di coerenza tra presenti al 31.12.2024 rilevati nelle Tabelle 1, 7, 8 e 9 (Squadratura 2)</v>
      </c>
      <c r="C3" s="3"/>
      <c r="D3" s="3"/>
      <c r="E3" s="3"/>
      <c r="F3" s="3"/>
      <c r="G3" s="3"/>
      <c r="H3" s="3"/>
      <c r="I3" s="3"/>
      <c r="J3" s="3"/>
      <c r="K3" s="3"/>
    </row>
    <row r="4" spans="1:13" s="94" customFormat="1" ht="11.25" customHeight="1" x14ac:dyDescent="0.25">
      <c r="A4" s="171"/>
      <c r="B4" s="171"/>
      <c r="C4" s="2138" t="s">
        <v>443</v>
      </c>
      <c r="D4" s="2139"/>
      <c r="E4" s="2139"/>
      <c r="F4" s="2139"/>
      <c r="G4" s="2140"/>
      <c r="H4" s="2138" t="s">
        <v>444</v>
      </c>
      <c r="I4" s="2139"/>
      <c r="J4" s="2139"/>
      <c r="K4" s="2139"/>
      <c r="L4" s="2140"/>
    </row>
    <row r="5" spans="1:13" ht="70.5" customHeight="1" x14ac:dyDescent="0.2">
      <c r="A5" s="162" t="s">
        <v>381</v>
      </c>
      <c r="B5" s="162" t="s">
        <v>380</v>
      </c>
      <c r="C5" s="170" t="str">
        <f>"Presenti 31.12."&amp;'t1'!L1&amp;" (Tab 1)"</f>
        <v>Presenti 31.12.2024 (Tab 1)</v>
      </c>
      <c r="D5" s="166" t="s">
        <v>391</v>
      </c>
      <c r="E5" s="166" t="s">
        <v>392</v>
      </c>
      <c r="F5" s="166" t="s">
        <v>393</v>
      </c>
      <c r="G5" s="166" t="s">
        <v>390</v>
      </c>
      <c r="H5" s="170" t="str">
        <f>"Presenti 31.12."&amp;'t1'!L1&amp;" (Tab 1)"</f>
        <v>Presenti 31.12.2024 (Tab 1)</v>
      </c>
      <c r="I5" s="166" t="s">
        <v>391</v>
      </c>
      <c r="J5" s="166" t="s">
        <v>392</v>
      </c>
      <c r="K5" s="166" t="s">
        <v>393</v>
      </c>
      <c r="L5" s="166" t="s">
        <v>390</v>
      </c>
    </row>
    <row r="6" spans="1:13" x14ac:dyDescent="0.2">
      <c r="A6" s="163"/>
      <c r="B6" s="163"/>
      <c r="C6" s="172" t="s">
        <v>382</v>
      </c>
      <c r="D6" s="172" t="s">
        <v>383</v>
      </c>
      <c r="E6" s="172" t="s">
        <v>384</v>
      </c>
      <c r="F6" s="172" t="s">
        <v>385</v>
      </c>
      <c r="G6" s="173" t="s">
        <v>406</v>
      </c>
      <c r="H6" s="172" t="s">
        <v>386</v>
      </c>
      <c r="I6" s="172" t="s">
        <v>404</v>
      </c>
      <c r="J6" s="172" t="s">
        <v>388</v>
      </c>
      <c r="K6" s="172" t="s">
        <v>394</v>
      </c>
      <c r="L6" s="173" t="s">
        <v>407</v>
      </c>
    </row>
    <row r="7" spans="1:13" ht="12.75" customHeight="1" x14ac:dyDescent="0.2">
      <c r="A7" s="123" t="str">
        <f>'t1'!A6</f>
        <v>DIRETTORE GENERALE</v>
      </c>
      <c r="B7" s="169" t="str">
        <f>'t1'!B6</f>
        <v>0D0097</v>
      </c>
      <c r="C7" s="319">
        <f>'t1'!K6</f>
        <v>0</v>
      </c>
      <c r="D7" s="319">
        <f>'t7'!W6</f>
        <v>0</v>
      </c>
      <c r="E7" s="320">
        <f>'t8'!AA6</f>
        <v>0</v>
      </c>
      <c r="F7" s="320">
        <f>'t9'!O6</f>
        <v>0</v>
      </c>
      <c r="G7" s="95" t="str">
        <f>IF(COUNTIF(C7:F7,C7)=4,"OK","ERRORE")</f>
        <v>OK</v>
      </c>
      <c r="H7" s="320">
        <f>'t1'!L6</f>
        <v>0</v>
      </c>
      <c r="I7" s="320">
        <f>'t7'!X6</f>
        <v>0</v>
      </c>
      <c r="J7" s="320">
        <f>'t8'!AB6</f>
        <v>0</v>
      </c>
      <c r="K7" s="319">
        <f>'t9'!P6</f>
        <v>0</v>
      </c>
      <c r="L7" s="95" t="str">
        <f>IF(COUNTIF(H7:K7,H7)=4,"OK","ERRORE")</f>
        <v>OK</v>
      </c>
    </row>
    <row r="8" spans="1:13" ht="12.75" customHeight="1" x14ac:dyDescent="0.2">
      <c r="A8" s="123" t="str">
        <f>'t1'!A7</f>
        <v>DIRETTORE SANITARIO</v>
      </c>
      <c r="B8" s="169" t="str">
        <f>'t1'!B7</f>
        <v>0D0482</v>
      </c>
      <c r="C8" s="319">
        <f>'t1'!K7</f>
        <v>0</v>
      </c>
      <c r="D8" s="319">
        <f>'t7'!W7</f>
        <v>0</v>
      </c>
      <c r="E8" s="320">
        <f>'t8'!AA7</f>
        <v>0</v>
      </c>
      <c r="F8" s="320">
        <f>'t9'!O7</f>
        <v>0</v>
      </c>
      <c r="G8" s="95" t="str">
        <f>IF(COUNTIF(C8:F8,C8)=4,"OK","ERRORE")</f>
        <v>OK</v>
      </c>
      <c r="H8" s="320">
        <f>'t1'!L7</f>
        <v>0</v>
      </c>
      <c r="I8" s="320">
        <f>'t7'!X7</f>
        <v>0</v>
      </c>
      <c r="J8" s="320">
        <f>'t8'!AB7</f>
        <v>0</v>
      </c>
      <c r="K8" s="319">
        <f>'t9'!P7</f>
        <v>0</v>
      </c>
      <c r="L8" s="95" t="str">
        <f>IF(COUNTIF(H8:K8,H8)=4,"OK","ERRORE")</f>
        <v>OK</v>
      </c>
    </row>
    <row r="9" spans="1:13" ht="12.75" customHeight="1" x14ac:dyDescent="0.2">
      <c r="A9" s="123" t="str">
        <f>'t1'!A8</f>
        <v>DIRETTORE AMMINISTRATIVO</v>
      </c>
      <c r="B9" s="169" t="str">
        <f>'t1'!B8</f>
        <v>0D0163</v>
      </c>
      <c r="C9" s="319">
        <f>'t1'!K8</f>
        <v>0</v>
      </c>
      <c r="D9" s="319">
        <f>'t7'!W8</f>
        <v>0</v>
      </c>
      <c r="E9" s="320">
        <f>'t8'!AA8</f>
        <v>0</v>
      </c>
      <c r="F9" s="320">
        <f>'t9'!O8</f>
        <v>0</v>
      </c>
      <c r="G9" s="95" t="str">
        <f t="shared" ref="G9:G72" si="0">IF(COUNTIF(C9:F9,C9)=4,"OK","ERRORE")</f>
        <v>OK</v>
      </c>
      <c r="H9" s="320">
        <f>'t1'!L8</f>
        <v>0</v>
      </c>
      <c r="I9" s="320">
        <f>'t7'!X8</f>
        <v>0</v>
      </c>
      <c r="J9" s="320">
        <f>'t8'!AB8</f>
        <v>0</v>
      </c>
      <c r="K9" s="319">
        <f>'t9'!P8</f>
        <v>0</v>
      </c>
      <c r="L9" s="95" t="str">
        <f t="shared" ref="L9:L72" si="1">IF(COUNTIF(H9:K9,H9)=4,"OK","ERRORE")</f>
        <v>OK</v>
      </c>
    </row>
    <row r="10" spans="1:13" ht="12.75" customHeight="1" x14ac:dyDescent="0.2">
      <c r="A10" s="123" t="str">
        <f>'t1'!A9</f>
        <v>DIRETTORE DEI SERVIZI SOCIALI</v>
      </c>
      <c r="B10" s="169" t="str">
        <f>'t1'!B9</f>
        <v>0D0484</v>
      </c>
      <c r="C10" s="319">
        <f>'t1'!K9</f>
        <v>0</v>
      </c>
      <c r="D10" s="319">
        <f>'t7'!W9</f>
        <v>0</v>
      </c>
      <c r="E10" s="320">
        <f>'t8'!AA9</f>
        <v>0</v>
      </c>
      <c r="F10" s="320">
        <f>'t9'!O9</f>
        <v>0</v>
      </c>
      <c r="G10" s="95" t="str">
        <f t="shared" si="0"/>
        <v>OK</v>
      </c>
      <c r="H10" s="320">
        <f>'t1'!L9</f>
        <v>0</v>
      </c>
      <c r="I10" s="320">
        <f>'t7'!X9</f>
        <v>0</v>
      </c>
      <c r="J10" s="320">
        <f>'t8'!AB9</f>
        <v>0</v>
      </c>
      <c r="K10" s="319">
        <f>'t9'!P9</f>
        <v>0</v>
      </c>
      <c r="L10" s="95" t="str">
        <f t="shared" si="1"/>
        <v>OK</v>
      </c>
    </row>
    <row r="11" spans="1:13" ht="12.75" customHeight="1" x14ac:dyDescent="0.2">
      <c r="A11" s="123" t="str">
        <f>'t1'!A10</f>
        <v>DIR. MEDICO CON INC. STRUTTURA COMPLESSA (RAPP. ESCLUSIVO)</v>
      </c>
      <c r="B11" s="169" t="str">
        <f>'t1'!B10</f>
        <v>SD0E33</v>
      </c>
      <c r="C11" s="319">
        <f>'t1'!K10</f>
        <v>0</v>
      </c>
      <c r="D11" s="319">
        <f>'t7'!W10</f>
        <v>0</v>
      </c>
      <c r="E11" s="320">
        <f>'t8'!AA10</f>
        <v>0</v>
      </c>
      <c r="F11" s="320">
        <f>'t9'!O10</f>
        <v>0</v>
      </c>
      <c r="G11" s="95" t="str">
        <f t="shared" si="0"/>
        <v>OK</v>
      </c>
      <c r="H11" s="320">
        <f>'t1'!L10</f>
        <v>0</v>
      </c>
      <c r="I11" s="320">
        <f>'t7'!X10</f>
        <v>0</v>
      </c>
      <c r="J11" s="320">
        <f>'t8'!AB10</f>
        <v>0</v>
      </c>
      <c r="K11" s="319">
        <f>'t9'!P10</f>
        <v>0</v>
      </c>
      <c r="L11" s="95" t="str">
        <f t="shared" si="1"/>
        <v>OK</v>
      </c>
    </row>
    <row r="12" spans="1:13" ht="12.75" customHeight="1" x14ac:dyDescent="0.2">
      <c r="A12" s="123" t="str">
        <f>'t1'!A11</f>
        <v>DIR. MEDICO CON INC. DI STRUTTURA COMPLESSA (RAPP. NON ESCL.</v>
      </c>
      <c r="B12" s="169" t="str">
        <f>'t1'!B11</f>
        <v>SD0N33</v>
      </c>
      <c r="C12" s="319">
        <f>'t1'!K11</f>
        <v>0</v>
      </c>
      <c r="D12" s="319">
        <f>'t7'!W11</f>
        <v>0</v>
      </c>
      <c r="E12" s="320">
        <f>'t8'!AA11</f>
        <v>0</v>
      </c>
      <c r="F12" s="320">
        <f>'t9'!O11</f>
        <v>0</v>
      </c>
      <c r="G12" s="95" t="str">
        <f t="shared" si="0"/>
        <v>OK</v>
      </c>
      <c r="H12" s="320">
        <f>'t1'!L11</f>
        <v>0</v>
      </c>
      <c r="I12" s="320">
        <f>'t7'!X11</f>
        <v>0</v>
      </c>
      <c r="J12" s="320">
        <f>'t8'!AB11</f>
        <v>0</v>
      </c>
      <c r="K12" s="319">
        <f>'t9'!P11</f>
        <v>0</v>
      </c>
      <c r="L12" s="95" t="str">
        <f t="shared" si="1"/>
        <v>OK</v>
      </c>
    </row>
    <row r="13" spans="1:13" ht="12.75" customHeight="1" x14ac:dyDescent="0.2">
      <c r="A13" s="123" t="str">
        <f>'t1'!A12</f>
        <v>DIR. MEDICO CON INCARICO DI STRUTTURA SEMPLICE (RAPP. ESCLUS</v>
      </c>
      <c r="B13" s="169" t="str">
        <f>'t1'!B12</f>
        <v>SD0E34</v>
      </c>
      <c r="C13" s="319">
        <f>'t1'!K12</f>
        <v>0</v>
      </c>
      <c r="D13" s="319">
        <f>'t7'!W12</f>
        <v>0</v>
      </c>
      <c r="E13" s="320">
        <f>'t8'!AA12</f>
        <v>0</v>
      </c>
      <c r="F13" s="320">
        <f>'t9'!O12</f>
        <v>0</v>
      </c>
      <c r="G13" s="95" t="str">
        <f t="shared" si="0"/>
        <v>OK</v>
      </c>
      <c r="H13" s="320">
        <f>'t1'!L12</f>
        <v>0</v>
      </c>
      <c r="I13" s="320">
        <f>'t7'!X12</f>
        <v>0</v>
      </c>
      <c r="J13" s="320">
        <f>'t8'!AB12</f>
        <v>0</v>
      </c>
      <c r="K13" s="319">
        <f>'t9'!P12</f>
        <v>0</v>
      </c>
      <c r="L13" s="95" t="str">
        <f t="shared" si="1"/>
        <v>OK</v>
      </c>
    </row>
    <row r="14" spans="1:13" ht="12.75" customHeight="1" x14ac:dyDescent="0.2">
      <c r="A14" s="123" t="str">
        <f>'t1'!A13</f>
        <v>DIR. MEDICO CON INCARICO STRUTTURA SEMPLICE (RAPP. NON ESCL.</v>
      </c>
      <c r="B14" s="169" t="str">
        <f>'t1'!B13</f>
        <v>SD0N34</v>
      </c>
      <c r="C14" s="319">
        <f>'t1'!K13</f>
        <v>0</v>
      </c>
      <c r="D14" s="319">
        <f>'t7'!W13</f>
        <v>0</v>
      </c>
      <c r="E14" s="320">
        <f>'t8'!AA13</f>
        <v>0</v>
      </c>
      <c r="F14" s="320">
        <f>'t9'!O13</f>
        <v>0</v>
      </c>
      <c r="G14" s="95" t="str">
        <f t="shared" si="0"/>
        <v>OK</v>
      </c>
      <c r="H14" s="320">
        <f>'t1'!L13</f>
        <v>0</v>
      </c>
      <c r="I14" s="320">
        <f>'t7'!X13</f>
        <v>0</v>
      </c>
      <c r="J14" s="320">
        <f>'t8'!AB13</f>
        <v>0</v>
      </c>
      <c r="K14" s="319">
        <f>'t9'!P13</f>
        <v>0</v>
      </c>
      <c r="L14" s="95" t="str">
        <f t="shared" si="1"/>
        <v>OK</v>
      </c>
    </row>
    <row r="15" spans="1:13" ht="12.75" customHeight="1" x14ac:dyDescent="0.2">
      <c r="A15" s="123" t="str">
        <f>'t1'!A14</f>
        <v>DIRIGENTI MEDICI CON ALTRI INCAR. PROF.LI (RAPP. ESCLUSIVO)</v>
      </c>
      <c r="B15" s="169" t="str">
        <f>'t1'!B14</f>
        <v>SD0035</v>
      </c>
      <c r="C15" s="319">
        <f>'t1'!K14</f>
        <v>0</v>
      </c>
      <c r="D15" s="319">
        <f>'t7'!W14</f>
        <v>0</v>
      </c>
      <c r="E15" s="320">
        <f>'t8'!AA14</f>
        <v>0</v>
      </c>
      <c r="F15" s="320">
        <f>'t9'!O14</f>
        <v>0</v>
      </c>
      <c r="G15" s="95" t="str">
        <f t="shared" si="0"/>
        <v>OK</v>
      </c>
      <c r="H15" s="320">
        <f>'t1'!L14</f>
        <v>0</v>
      </c>
      <c r="I15" s="320">
        <f>'t7'!X14</f>
        <v>0</v>
      </c>
      <c r="J15" s="320">
        <f>'t8'!AB14</f>
        <v>0</v>
      </c>
      <c r="K15" s="319">
        <f>'t9'!P14</f>
        <v>0</v>
      </c>
      <c r="L15" s="95" t="str">
        <f t="shared" si="1"/>
        <v>OK</v>
      </c>
    </row>
    <row r="16" spans="1:13" ht="12.75" customHeight="1" x14ac:dyDescent="0.2">
      <c r="A16" s="123" t="str">
        <f>'t1'!A15</f>
        <v>DIRIGENTI MEDICI CON ALTRI INCAR. PROF.LI (RAPP. NON ESCL.)</v>
      </c>
      <c r="B16" s="169" t="str">
        <f>'t1'!B15</f>
        <v>SD0036</v>
      </c>
      <c r="C16" s="319">
        <f>'t1'!K15</f>
        <v>0</v>
      </c>
      <c r="D16" s="319">
        <f>'t7'!W15</f>
        <v>0</v>
      </c>
      <c r="E16" s="320">
        <f>'t8'!AA15</f>
        <v>0</v>
      </c>
      <c r="F16" s="320">
        <f>'t9'!O15</f>
        <v>0</v>
      </c>
      <c r="G16" s="95" t="str">
        <f t="shared" si="0"/>
        <v>OK</v>
      </c>
      <c r="H16" s="320">
        <f>'t1'!L15</f>
        <v>0</v>
      </c>
      <c r="I16" s="320">
        <f>'t7'!X15</f>
        <v>0</v>
      </c>
      <c r="J16" s="320">
        <f>'t8'!AB15</f>
        <v>0</v>
      </c>
      <c r="K16" s="319">
        <f>'t9'!P15</f>
        <v>0</v>
      </c>
      <c r="L16" s="95" t="str">
        <f t="shared" si="1"/>
        <v>OK</v>
      </c>
    </row>
    <row r="17" spans="1:12" ht="12.75" customHeight="1" x14ac:dyDescent="0.2">
      <c r="A17" s="123" t="str">
        <f>'t1'!A16</f>
        <v>DIR. MEDICI A T.  DETERMINATO(ART. 15-SEPTIES D.LGS. 502/92)</v>
      </c>
      <c r="B17" s="169" t="str">
        <f>'t1'!B16</f>
        <v>SD0597</v>
      </c>
      <c r="C17" s="319">
        <f>'t1'!K16</f>
        <v>0</v>
      </c>
      <c r="D17" s="319">
        <f>'t7'!W16</f>
        <v>0</v>
      </c>
      <c r="E17" s="320">
        <f>'t8'!AA16</f>
        <v>0</v>
      </c>
      <c r="F17" s="320">
        <f>'t9'!O16</f>
        <v>0</v>
      </c>
      <c r="G17" s="95" t="str">
        <f t="shared" si="0"/>
        <v>OK</v>
      </c>
      <c r="H17" s="320">
        <f>'t1'!L16</f>
        <v>0</v>
      </c>
      <c r="I17" s="320">
        <f>'t7'!X16</f>
        <v>0</v>
      </c>
      <c r="J17" s="320">
        <f>'t8'!AB16</f>
        <v>0</v>
      </c>
      <c r="K17" s="319">
        <f>'t9'!P16</f>
        <v>0</v>
      </c>
      <c r="L17" s="95" t="str">
        <f t="shared" si="1"/>
        <v>OK</v>
      </c>
    </row>
    <row r="18" spans="1:12" ht="12.75" customHeight="1" x14ac:dyDescent="0.2">
      <c r="A18" s="123" t="str">
        <f>'t1'!A17</f>
        <v>VETERINARI CON INC. DI STRUTTURA COMPLESSA (RAPP.ESCLUSIVO)</v>
      </c>
      <c r="B18" s="169" t="str">
        <f>'t1'!B17</f>
        <v>SD0E74</v>
      </c>
      <c r="C18" s="319">
        <f>'t1'!K17</f>
        <v>0</v>
      </c>
      <c r="D18" s="319">
        <f>'t7'!W17</f>
        <v>0</v>
      </c>
      <c r="E18" s="320">
        <f>'t8'!AA17</f>
        <v>0</v>
      </c>
      <c r="F18" s="320">
        <f>'t9'!O17</f>
        <v>0</v>
      </c>
      <c r="G18" s="95" t="str">
        <f t="shared" si="0"/>
        <v>OK</v>
      </c>
      <c r="H18" s="320">
        <f>'t1'!L17</f>
        <v>0</v>
      </c>
      <c r="I18" s="320">
        <f>'t7'!X17</f>
        <v>0</v>
      </c>
      <c r="J18" s="320">
        <f>'t8'!AB17</f>
        <v>0</v>
      </c>
      <c r="K18" s="319">
        <f>'t9'!P17</f>
        <v>0</v>
      </c>
      <c r="L18" s="95" t="str">
        <f t="shared" si="1"/>
        <v>OK</v>
      </c>
    </row>
    <row r="19" spans="1:12" ht="12.75" customHeight="1" x14ac:dyDescent="0.2">
      <c r="A19" s="123" t="str">
        <f>'t1'!A18</f>
        <v>VETERINARI CON INC. DI STRUTTURA COMPLESSA (RAPP. NON ESCL.)</v>
      </c>
      <c r="B19" s="169" t="str">
        <f>'t1'!B18</f>
        <v>SD0N74</v>
      </c>
      <c r="C19" s="319">
        <f>'t1'!K18</f>
        <v>0</v>
      </c>
      <c r="D19" s="319">
        <f>'t7'!W18</f>
        <v>0</v>
      </c>
      <c r="E19" s="320">
        <f>'t8'!AA18</f>
        <v>0</v>
      </c>
      <c r="F19" s="320">
        <f>'t9'!O18</f>
        <v>0</v>
      </c>
      <c r="G19" s="95" t="str">
        <f t="shared" si="0"/>
        <v>OK</v>
      </c>
      <c r="H19" s="320">
        <f>'t1'!L18</f>
        <v>0</v>
      </c>
      <c r="I19" s="320">
        <f>'t7'!X18</f>
        <v>0</v>
      </c>
      <c r="J19" s="320">
        <f>'t8'!AB18</f>
        <v>0</v>
      </c>
      <c r="K19" s="319">
        <f>'t9'!P18</f>
        <v>0</v>
      </c>
      <c r="L19" s="95" t="str">
        <f t="shared" si="1"/>
        <v>OK</v>
      </c>
    </row>
    <row r="20" spans="1:12" ht="12.75" customHeight="1" x14ac:dyDescent="0.2">
      <c r="A20" s="123" t="str">
        <f>'t1'!A19</f>
        <v>VETERINARI CON INC. DI STRUTTURA SEMPLICE (RAPP. ESCLUSIVO)</v>
      </c>
      <c r="B20" s="169" t="str">
        <f>'t1'!B19</f>
        <v>SD0E73</v>
      </c>
      <c r="C20" s="319">
        <f>'t1'!K19</f>
        <v>0</v>
      </c>
      <c r="D20" s="319">
        <f>'t7'!W19</f>
        <v>0</v>
      </c>
      <c r="E20" s="320">
        <f>'t8'!AA19</f>
        <v>0</v>
      </c>
      <c r="F20" s="320">
        <f>'t9'!O19</f>
        <v>0</v>
      </c>
      <c r="G20" s="95" t="str">
        <f t="shared" si="0"/>
        <v>OK</v>
      </c>
      <c r="H20" s="320">
        <f>'t1'!L19</f>
        <v>0</v>
      </c>
      <c r="I20" s="320">
        <f>'t7'!X19</f>
        <v>0</v>
      </c>
      <c r="J20" s="320">
        <f>'t8'!AB19</f>
        <v>0</v>
      </c>
      <c r="K20" s="319">
        <f>'t9'!P19</f>
        <v>0</v>
      </c>
      <c r="L20" s="95" t="str">
        <f t="shared" si="1"/>
        <v>OK</v>
      </c>
    </row>
    <row r="21" spans="1:12" ht="12.75" customHeight="1" x14ac:dyDescent="0.2">
      <c r="A21" s="123" t="str">
        <f>'t1'!A20</f>
        <v>VETERINARI CON INC. DI STRUTTURA SEMPLICE (RAPP. NON ESCL.)</v>
      </c>
      <c r="B21" s="169" t="str">
        <f>'t1'!B20</f>
        <v>SD0N73</v>
      </c>
      <c r="C21" s="319">
        <f>'t1'!K20</f>
        <v>0</v>
      </c>
      <c r="D21" s="319">
        <f>'t7'!W20</f>
        <v>0</v>
      </c>
      <c r="E21" s="320">
        <f>'t8'!AA20</f>
        <v>0</v>
      </c>
      <c r="F21" s="320">
        <f>'t9'!O20</f>
        <v>0</v>
      </c>
      <c r="G21" s="95" t="str">
        <f t="shared" si="0"/>
        <v>OK</v>
      </c>
      <c r="H21" s="320">
        <f>'t1'!L20</f>
        <v>0</v>
      </c>
      <c r="I21" s="320">
        <f>'t7'!X20</f>
        <v>0</v>
      </c>
      <c r="J21" s="320">
        <f>'t8'!AB20</f>
        <v>0</v>
      </c>
      <c r="K21" s="319">
        <f>'t9'!P20</f>
        <v>0</v>
      </c>
      <c r="L21" s="95" t="str">
        <f t="shared" si="1"/>
        <v>OK</v>
      </c>
    </row>
    <row r="22" spans="1:12" ht="12.75" customHeight="1" x14ac:dyDescent="0.2">
      <c r="A22" s="123" t="str">
        <f>'t1'!A21</f>
        <v>VETERINARI CON ALTRI INCAR. PROF.LI (RAPP. ESCLUSIVO)</v>
      </c>
      <c r="B22" s="169" t="str">
        <f>'t1'!B21</f>
        <v>SD0A73</v>
      </c>
      <c r="C22" s="319">
        <f>'t1'!K21</f>
        <v>0</v>
      </c>
      <c r="D22" s="319">
        <f>'t7'!W21</f>
        <v>0</v>
      </c>
      <c r="E22" s="320">
        <f>'t8'!AA21</f>
        <v>0</v>
      </c>
      <c r="F22" s="320">
        <f>'t9'!O21</f>
        <v>0</v>
      </c>
      <c r="G22" s="95" t="str">
        <f t="shared" si="0"/>
        <v>OK</v>
      </c>
      <c r="H22" s="320">
        <f>'t1'!L21</f>
        <v>0</v>
      </c>
      <c r="I22" s="320">
        <f>'t7'!X21</f>
        <v>0</v>
      </c>
      <c r="J22" s="320">
        <f>'t8'!AB21</f>
        <v>0</v>
      </c>
      <c r="K22" s="319">
        <f>'t9'!P21</f>
        <v>0</v>
      </c>
      <c r="L22" s="95" t="str">
        <f t="shared" si="1"/>
        <v>OK</v>
      </c>
    </row>
    <row r="23" spans="1:12" ht="12.75" customHeight="1" x14ac:dyDescent="0.2">
      <c r="A23" s="123" t="str">
        <f>'t1'!A22</f>
        <v>VETERINARI CON ALTRI INCAR. PROF.LI (RAPP. NON ESCL.)</v>
      </c>
      <c r="B23" s="169" t="str">
        <f>'t1'!B22</f>
        <v>SD0072</v>
      </c>
      <c r="C23" s="319">
        <f>'t1'!K22</f>
        <v>0</v>
      </c>
      <c r="D23" s="319">
        <f>'t7'!W22</f>
        <v>0</v>
      </c>
      <c r="E23" s="320">
        <f>'t8'!AA22</f>
        <v>0</v>
      </c>
      <c r="F23" s="320">
        <f>'t9'!O22</f>
        <v>0</v>
      </c>
      <c r="G23" s="95" t="str">
        <f t="shared" si="0"/>
        <v>OK</v>
      </c>
      <c r="H23" s="320">
        <f>'t1'!L22</f>
        <v>0</v>
      </c>
      <c r="I23" s="320">
        <f>'t7'!X22</f>
        <v>0</v>
      </c>
      <c r="J23" s="320">
        <f>'t8'!AB22</f>
        <v>0</v>
      </c>
      <c r="K23" s="319">
        <f>'t9'!P22</f>
        <v>0</v>
      </c>
      <c r="L23" s="95" t="str">
        <f t="shared" si="1"/>
        <v>OK</v>
      </c>
    </row>
    <row r="24" spans="1:12" ht="12.75" customHeight="1" x14ac:dyDescent="0.2">
      <c r="A24" s="123" t="str">
        <f>'t1'!A23</f>
        <v>VETERINARI A T. DETERMINATO (ART. 15-SEPTIES D.LGS. 502/92)</v>
      </c>
      <c r="B24" s="169" t="str">
        <f>'t1'!B23</f>
        <v>SD0598</v>
      </c>
      <c r="C24" s="319">
        <f>'t1'!K23</f>
        <v>0</v>
      </c>
      <c r="D24" s="319">
        <f>'t7'!W23</f>
        <v>0</v>
      </c>
      <c r="E24" s="320">
        <f>'t8'!AA23</f>
        <v>0</v>
      </c>
      <c r="F24" s="320">
        <f>'t9'!O23</f>
        <v>0</v>
      </c>
      <c r="G24" s="95" t="str">
        <f t="shared" si="0"/>
        <v>OK</v>
      </c>
      <c r="H24" s="320">
        <f>'t1'!L23</f>
        <v>0</v>
      </c>
      <c r="I24" s="320">
        <f>'t7'!X23</f>
        <v>0</v>
      </c>
      <c r="J24" s="320">
        <f>'t8'!AB23</f>
        <v>0</v>
      </c>
      <c r="K24" s="319">
        <f>'t9'!P23</f>
        <v>0</v>
      </c>
      <c r="L24" s="95" t="str">
        <f t="shared" si="1"/>
        <v>OK</v>
      </c>
    </row>
    <row r="25" spans="1:12" ht="12.75" customHeight="1" x14ac:dyDescent="0.2">
      <c r="A25" s="123" t="str">
        <f>'t1'!A24</f>
        <v>ODONTOIATRI CON INC. DI STRUTTURA COMPLESSA (RAPP. ESCL.)</v>
      </c>
      <c r="B25" s="169" t="str">
        <f>'t1'!B24</f>
        <v>SD0E49</v>
      </c>
      <c r="C25" s="319">
        <f>'t1'!K24</f>
        <v>0</v>
      </c>
      <c r="D25" s="319">
        <f>'t7'!W24</f>
        <v>0</v>
      </c>
      <c r="E25" s="320">
        <f>'t8'!AA24</f>
        <v>0</v>
      </c>
      <c r="F25" s="320">
        <f>'t9'!O24</f>
        <v>0</v>
      </c>
      <c r="G25" s="95" t="str">
        <f t="shared" si="0"/>
        <v>OK</v>
      </c>
      <c r="H25" s="320">
        <f>'t1'!L24</f>
        <v>0</v>
      </c>
      <c r="I25" s="320">
        <f>'t7'!X24</f>
        <v>0</v>
      </c>
      <c r="J25" s="320">
        <f>'t8'!AB24</f>
        <v>0</v>
      </c>
      <c r="K25" s="319">
        <f>'t9'!P24</f>
        <v>0</v>
      </c>
      <c r="L25" s="95" t="str">
        <f t="shared" si="1"/>
        <v>OK</v>
      </c>
    </row>
    <row r="26" spans="1:12" ht="12.75" customHeight="1" x14ac:dyDescent="0.2">
      <c r="A26" s="123" t="str">
        <f>'t1'!A25</f>
        <v>ODONTOIATRI CON INC. DI STRUTTURA COMPLESSA (RAPP. NON ESCL.</v>
      </c>
      <c r="B26" s="169" t="str">
        <f>'t1'!B25</f>
        <v>SD0N49</v>
      </c>
      <c r="C26" s="319">
        <f>'t1'!K25</f>
        <v>0</v>
      </c>
      <c r="D26" s="319">
        <f>'t7'!W25</f>
        <v>0</v>
      </c>
      <c r="E26" s="320">
        <f>'t8'!AA25</f>
        <v>0</v>
      </c>
      <c r="F26" s="320">
        <f>'t9'!O25</f>
        <v>0</v>
      </c>
      <c r="G26" s="95" t="str">
        <f t="shared" si="0"/>
        <v>OK</v>
      </c>
      <c r="H26" s="320">
        <f>'t1'!L25</f>
        <v>0</v>
      </c>
      <c r="I26" s="320">
        <f>'t7'!X25</f>
        <v>0</v>
      </c>
      <c r="J26" s="320">
        <f>'t8'!AB25</f>
        <v>0</v>
      </c>
      <c r="K26" s="319">
        <f>'t9'!P25</f>
        <v>0</v>
      </c>
      <c r="L26" s="95" t="str">
        <f t="shared" si="1"/>
        <v>OK</v>
      </c>
    </row>
    <row r="27" spans="1:12" ht="12.75" customHeight="1" x14ac:dyDescent="0.2">
      <c r="A27" s="123" t="str">
        <f>'t1'!A26</f>
        <v>ODONTOIATRI CON INC. DI STRUTTURA SEMPLICE (RAPP. ESCLUSIVO)</v>
      </c>
      <c r="B27" s="169" t="str">
        <f>'t1'!B26</f>
        <v>SD0E48</v>
      </c>
      <c r="C27" s="319">
        <f>'t1'!K26</f>
        <v>0</v>
      </c>
      <c r="D27" s="319">
        <f>'t7'!W26</f>
        <v>0</v>
      </c>
      <c r="E27" s="320">
        <f>'t8'!AA26</f>
        <v>0</v>
      </c>
      <c r="F27" s="320">
        <f>'t9'!O26</f>
        <v>0</v>
      </c>
      <c r="G27" s="95" t="str">
        <f t="shared" si="0"/>
        <v>OK</v>
      </c>
      <c r="H27" s="320">
        <f>'t1'!L26</f>
        <v>0</v>
      </c>
      <c r="I27" s="320">
        <f>'t7'!X26</f>
        <v>0</v>
      </c>
      <c r="J27" s="320">
        <f>'t8'!AB26</f>
        <v>0</v>
      </c>
      <c r="K27" s="319">
        <f>'t9'!P26</f>
        <v>0</v>
      </c>
      <c r="L27" s="95" t="str">
        <f t="shared" si="1"/>
        <v>OK</v>
      </c>
    </row>
    <row r="28" spans="1:12" ht="12.75" customHeight="1" x14ac:dyDescent="0.2">
      <c r="A28" s="123" t="str">
        <f>'t1'!A27</f>
        <v>ODONTOIATRI CON INC. DI STRUTTURA SEMPLICE (RAPP. NON ESCL.)</v>
      </c>
      <c r="B28" s="169" t="str">
        <f>'t1'!B27</f>
        <v>SD0N48</v>
      </c>
      <c r="C28" s="319">
        <f>'t1'!K27</f>
        <v>0</v>
      </c>
      <c r="D28" s="319">
        <f>'t7'!W27</f>
        <v>0</v>
      </c>
      <c r="E28" s="320">
        <f>'t8'!AA27</f>
        <v>0</v>
      </c>
      <c r="F28" s="320">
        <f>'t9'!O27</f>
        <v>0</v>
      </c>
      <c r="G28" s="95" t="str">
        <f t="shared" si="0"/>
        <v>OK</v>
      </c>
      <c r="H28" s="320">
        <f>'t1'!L27</f>
        <v>0</v>
      </c>
      <c r="I28" s="320">
        <f>'t7'!X27</f>
        <v>0</v>
      </c>
      <c r="J28" s="320">
        <f>'t8'!AB27</f>
        <v>0</v>
      </c>
      <c r="K28" s="319">
        <f>'t9'!P27</f>
        <v>0</v>
      </c>
      <c r="L28" s="95" t="str">
        <f t="shared" si="1"/>
        <v>OK</v>
      </c>
    </row>
    <row r="29" spans="1:12" ht="12.75" customHeight="1" x14ac:dyDescent="0.2">
      <c r="A29" s="123" t="str">
        <f>'t1'!A28</f>
        <v>ODONTOIATRI CON ALTRI INCAR. PROF.LI (RAPP. ESCLUSIVO)</v>
      </c>
      <c r="B29" s="169" t="str">
        <f>'t1'!B28</f>
        <v>SD0A48</v>
      </c>
      <c r="C29" s="319">
        <f>'t1'!K28</f>
        <v>0</v>
      </c>
      <c r="D29" s="319">
        <f>'t7'!W28</f>
        <v>0</v>
      </c>
      <c r="E29" s="320">
        <f>'t8'!AA28</f>
        <v>0</v>
      </c>
      <c r="F29" s="320">
        <f>'t9'!O28</f>
        <v>0</v>
      </c>
      <c r="G29" s="95" t="str">
        <f t="shared" si="0"/>
        <v>OK</v>
      </c>
      <c r="H29" s="320">
        <f>'t1'!L28</f>
        <v>0</v>
      </c>
      <c r="I29" s="320">
        <f>'t7'!X28</f>
        <v>0</v>
      </c>
      <c r="J29" s="320">
        <f>'t8'!AB28</f>
        <v>0</v>
      </c>
      <c r="K29" s="319">
        <f>'t9'!P28</f>
        <v>0</v>
      </c>
      <c r="L29" s="95" t="str">
        <f t="shared" si="1"/>
        <v>OK</v>
      </c>
    </row>
    <row r="30" spans="1:12" ht="12.75" customHeight="1" x14ac:dyDescent="0.2">
      <c r="A30" s="123" t="str">
        <f>'t1'!A29</f>
        <v>ODONTOIATRI CON ALTRI INCAR. PROF.LI (RAPP. NON ESCL.)</v>
      </c>
      <c r="B30" s="169" t="str">
        <f>'t1'!B29</f>
        <v>SD0047</v>
      </c>
      <c r="C30" s="319">
        <f>'t1'!K29</f>
        <v>0</v>
      </c>
      <c r="D30" s="319">
        <f>'t7'!W29</f>
        <v>0</v>
      </c>
      <c r="E30" s="320">
        <f>'t8'!AA29</f>
        <v>0</v>
      </c>
      <c r="F30" s="320">
        <f>'t9'!O29</f>
        <v>0</v>
      </c>
      <c r="G30" s="95" t="str">
        <f t="shared" si="0"/>
        <v>OK</v>
      </c>
      <c r="H30" s="320">
        <f>'t1'!L29</f>
        <v>0</v>
      </c>
      <c r="I30" s="320">
        <f>'t7'!X29</f>
        <v>0</v>
      </c>
      <c r="J30" s="320">
        <f>'t8'!AB29</f>
        <v>0</v>
      </c>
      <c r="K30" s="319">
        <f>'t9'!P29</f>
        <v>0</v>
      </c>
      <c r="L30" s="95" t="str">
        <f t="shared" si="1"/>
        <v>OK</v>
      </c>
    </row>
    <row r="31" spans="1:12" ht="12.75" customHeight="1" x14ac:dyDescent="0.2">
      <c r="A31" s="123" t="str">
        <f>'t1'!A30</f>
        <v>ODONTOIATRI A T. DETERMINATO (ART. 15-SEPTIES D.LGS. 502/92)</v>
      </c>
      <c r="B31" s="169" t="str">
        <f>'t1'!B30</f>
        <v>SD0599</v>
      </c>
      <c r="C31" s="319">
        <f>'t1'!K30</f>
        <v>0</v>
      </c>
      <c r="D31" s="319">
        <f>'t7'!W30</f>
        <v>0</v>
      </c>
      <c r="E31" s="320">
        <f>'t8'!AA30</f>
        <v>0</v>
      </c>
      <c r="F31" s="320">
        <f>'t9'!O30</f>
        <v>0</v>
      </c>
      <c r="G31" s="95" t="str">
        <f t="shared" si="0"/>
        <v>OK</v>
      </c>
      <c r="H31" s="320">
        <f>'t1'!L30</f>
        <v>0</v>
      </c>
      <c r="I31" s="320">
        <f>'t7'!X30</f>
        <v>0</v>
      </c>
      <c r="J31" s="320">
        <f>'t8'!AB30</f>
        <v>0</v>
      </c>
      <c r="K31" s="319">
        <f>'t9'!P30</f>
        <v>0</v>
      </c>
      <c r="L31" s="95" t="str">
        <f t="shared" si="1"/>
        <v>OK</v>
      </c>
    </row>
    <row r="32" spans="1:12" ht="12.75" customHeight="1" x14ac:dyDescent="0.2">
      <c r="A32" s="123" t="str">
        <f>'t1'!A31</f>
        <v>FARMACISTI CON INC. DI STRUTTURA COMPLESSA (RAPP. ESCLUSIVO)</v>
      </c>
      <c r="B32" s="169" t="str">
        <f>'t1'!B31</f>
        <v>SD0E39</v>
      </c>
      <c r="C32" s="319">
        <f>'t1'!K31</f>
        <v>0</v>
      </c>
      <c r="D32" s="319">
        <f>'t7'!W31</f>
        <v>0</v>
      </c>
      <c r="E32" s="320">
        <f>'t8'!AA31</f>
        <v>0</v>
      </c>
      <c r="F32" s="320">
        <f>'t9'!O31</f>
        <v>0</v>
      </c>
      <c r="G32" s="95" t="str">
        <f t="shared" si="0"/>
        <v>OK</v>
      </c>
      <c r="H32" s="320">
        <f>'t1'!L31</f>
        <v>0</v>
      </c>
      <c r="I32" s="320">
        <f>'t7'!X31</f>
        <v>0</v>
      </c>
      <c r="J32" s="320">
        <f>'t8'!AB31</f>
        <v>0</v>
      </c>
      <c r="K32" s="319">
        <f>'t9'!P31</f>
        <v>0</v>
      </c>
      <c r="L32" s="95" t="str">
        <f t="shared" si="1"/>
        <v>OK</v>
      </c>
    </row>
    <row r="33" spans="1:12" ht="12.75" customHeight="1" x14ac:dyDescent="0.2">
      <c r="A33" s="123" t="str">
        <f>'t1'!A32</f>
        <v>FARMACISTI CON INC. DI STRUTTURA COMPLESSA (RAPP. NON ESCL.)</v>
      </c>
      <c r="B33" s="169" t="str">
        <f>'t1'!B32</f>
        <v>SD0N39</v>
      </c>
      <c r="C33" s="319">
        <f>'t1'!K32</f>
        <v>0</v>
      </c>
      <c r="D33" s="319">
        <f>'t7'!W32</f>
        <v>0</v>
      </c>
      <c r="E33" s="320">
        <f>'t8'!AA32</f>
        <v>0</v>
      </c>
      <c r="F33" s="320">
        <f>'t9'!O32</f>
        <v>0</v>
      </c>
      <c r="G33" s="95" t="str">
        <f t="shared" si="0"/>
        <v>OK</v>
      </c>
      <c r="H33" s="320">
        <f>'t1'!L32</f>
        <v>0</v>
      </c>
      <c r="I33" s="320">
        <f>'t7'!X32</f>
        <v>0</v>
      </c>
      <c r="J33" s="320">
        <f>'t8'!AB32</f>
        <v>0</v>
      </c>
      <c r="K33" s="319">
        <f>'t9'!P32</f>
        <v>0</v>
      </c>
      <c r="L33" s="95" t="str">
        <f t="shared" si="1"/>
        <v>OK</v>
      </c>
    </row>
    <row r="34" spans="1:12" ht="12.75" customHeight="1" x14ac:dyDescent="0.2">
      <c r="A34" s="123" t="str">
        <f>'t1'!A33</f>
        <v>FARMACISTI CON INC. DI STRUTTURA SEMPLICE (RAPP. ESCLUSIVO)</v>
      </c>
      <c r="B34" s="169" t="str">
        <f>'t1'!B33</f>
        <v>SD0E38</v>
      </c>
      <c r="C34" s="319">
        <f>'t1'!K33</f>
        <v>0</v>
      </c>
      <c r="D34" s="319">
        <f>'t7'!W33</f>
        <v>0</v>
      </c>
      <c r="E34" s="320">
        <f>'t8'!AA33</f>
        <v>0</v>
      </c>
      <c r="F34" s="320">
        <f>'t9'!O33</f>
        <v>0</v>
      </c>
      <c r="G34" s="95" t="str">
        <f t="shared" si="0"/>
        <v>OK</v>
      </c>
      <c r="H34" s="320">
        <f>'t1'!L33</f>
        <v>0</v>
      </c>
      <c r="I34" s="320">
        <f>'t7'!X33</f>
        <v>0</v>
      </c>
      <c r="J34" s="320">
        <f>'t8'!AB33</f>
        <v>0</v>
      </c>
      <c r="K34" s="319">
        <f>'t9'!P33</f>
        <v>0</v>
      </c>
      <c r="L34" s="95" t="str">
        <f t="shared" si="1"/>
        <v>OK</v>
      </c>
    </row>
    <row r="35" spans="1:12" ht="12.75" customHeight="1" x14ac:dyDescent="0.2">
      <c r="A35" s="123" t="str">
        <f>'t1'!A34</f>
        <v>FARMACISTI CON INC. DI STRUTTURA SEMPLICE (RAPP. NON ESCL.)</v>
      </c>
      <c r="B35" s="169" t="str">
        <f>'t1'!B34</f>
        <v>SD0N38</v>
      </c>
      <c r="C35" s="319">
        <f>'t1'!K34</f>
        <v>0</v>
      </c>
      <c r="D35" s="319">
        <f>'t7'!W34</f>
        <v>0</v>
      </c>
      <c r="E35" s="320">
        <f>'t8'!AA34</f>
        <v>0</v>
      </c>
      <c r="F35" s="320">
        <f>'t9'!O34</f>
        <v>0</v>
      </c>
      <c r="G35" s="95" t="str">
        <f t="shared" si="0"/>
        <v>OK</v>
      </c>
      <c r="H35" s="320">
        <f>'t1'!L34</f>
        <v>0</v>
      </c>
      <c r="I35" s="320">
        <f>'t7'!X34</f>
        <v>0</v>
      </c>
      <c r="J35" s="320">
        <f>'t8'!AB34</f>
        <v>0</v>
      </c>
      <c r="K35" s="319">
        <f>'t9'!P34</f>
        <v>0</v>
      </c>
      <c r="L35" s="95" t="str">
        <f t="shared" si="1"/>
        <v>OK</v>
      </c>
    </row>
    <row r="36" spans="1:12" ht="12.75" customHeight="1" x14ac:dyDescent="0.2">
      <c r="A36" s="123" t="str">
        <f>'t1'!A35</f>
        <v>FARMACISTI CON ALTRI INCAR. PROF.LI (RAPP. ESCLUSIVO)</v>
      </c>
      <c r="B36" s="169" t="str">
        <f>'t1'!B35</f>
        <v>SD0A38</v>
      </c>
      <c r="C36" s="319">
        <f>'t1'!K35</f>
        <v>0</v>
      </c>
      <c r="D36" s="319">
        <f>'t7'!W35</f>
        <v>0</v>
      </c>
      <c r="E36" s="320">
        <f>'t8'!AA35</f>
        <v>0</v>
      </c>
      <c r="F36" s="320">
        <f>'t9'!O35</f>
        <v>0</v>
      </c>
      <c r="G36" s="95" t="str">
        <f t="shared" si="0"/>
        <v>OK</v>
      </c>
      <c r="H36" s="320">
        <f>'t1'!L35</f>
        <v>0</v>
      </c>
      <c r="I36" s="320">
        <f>'t7'!X35</f>
        <v>0</v>
      </c>
      <c r="J36" s="320">
        <f>'t8'!AB35</f>
        <v>0</v>
      </c>
      <c r="K36" s="319">
        <f>'t9'!P35</f>
        <v>0</v>
      </c>
      <c r="L36" s="95" t="str">
        <f t="shared" si="1"/>
        <v>OK</v>
      </c>
    </row>
    <row r="37" spans="1:12" ht="12.75" customHeight="1" x14ac:dyDescent="0.2">
      <c r="A37" s="123" t="str">
        <f>'t1'!A36</f>
        <v>FARMACISTI CON ALTRI INCAR. PROF.LI (RAPP. NON ESCL.)</v>
      </c>
      <c r="B37" s="169" t="str">
        <f>'t1'!B36</f>
        <v>SD0037</v>
      </c>
      <c r="C37" s="319">
        <f>'t1'!K36</f>
        <v>0</v>
      </c>
      <c r="D37" s="319">
        <f>'t7'!W36</f>
        <v>0</v>
      </c>
      <c r="E37" s="320">
        <f>'t8'!AA36</f>
        <v>0</v>
      </c>
      <c r="F37" s="320">
        <f>'t9'!O36</f>
        <v>0</v>
      </c>
      <c r="G37" s="95" t="str">
        <f t="shared" si="0"/>
        <v>OK</v>
      </c>
      <c r="H37" s="320">
        <f>'t1'!L36</f>
        <v>0</v>
      </c>
      <c r="I37" s="320">
        <f>'t7'!X36</f>
        <v>0</v>
      </c>
      <c r="J37" s="320">
        <f>'t8'!AB36</f>
        <v>0</v>
      </c>
      <c r="K37" s="319">
        <f>'t9'!P36</f>
        <v>0</v>
      </c>
      <c r="L37" s="95" t="str">
        <f t="shared" si="1"/>
        <v>OK</v>
      </c>
    </row>
    <row r="38" spans="1:12" ht="12.75" customHeight="1" x14ac:dyDescent="0.2">
      <c r="A38" s="123" t="str">
        <f>'t1'!A37</f>
        <v>FARMACISTI A T. DETERMINATO (ART. 15-SEPTIES D.LGS. 502/92)</v>
      </c>
      <c r="B38" s="169" t="str">
        <f>'t1'!B37</f>
        <v>SD0600</v>
      </c>
      <c r="C38" s="319">
        <f>'t1'!K37</f>
        <v>0</v>
      </c>
      <c r="D38" s="319">
        <f>'t7'!W37</f>
        <v>0</v>
      </c>
      <c r="E38" s="320">
        <f>'t8'!AA37</f>
        <v>0</v>
      </c>
      <c r="F38" s="320">
        <f>'t9'!O37</f>
        <v>0</v>
      </c>
      <c r="G38" s="95" t="str">
        <f t="shared" si="0"/>
        <v>OK</v>
      </c>
      <c r="H38" s="320">
        <f>'t1'!L37</f>
        <v>0</v>
      </c>
      <c r="I38" s="320">
        <f>'t7'!X37</f>
        <v>0</v>
      </c>
      <c r="J38" s="320">
        <f>'t8'!AB37</f>
        <v>0</v>
      </c>
      <c r="K38" s="319">
        <f>'t9'!P37</f>
        <v>0</v>
      </c>
      <c r="L38" s="95" t="str">
        <f t="shared" si="1"/>
        <v>OK</v>
      </c>
    </row>
    <row r="39" spans="1:12" ht="12.75" customHeight="1" x14ac:dyDescent="0.2">
      <c r="A39" s="123" t="str">
        <f>'t1'!A38</f>
        <v>BIOLOGI CON INC. DI STRUTTURA COMPLESSA (RAPP. ESCLUSIVO)</v>
      </c>
      <c r="B39" s="169" t="str">
        <f>'t1'!B38</f>
        <v>SD0E13</v>
      </c>
      <c r="C39" s="319">
        <f>'t1'!K38</f>
        <v>0</v>
      </c>
      <c r="D39" s="319">
        <f>'t7'!W38</f>
        <v>0</v>
      </c>
      <c r="E39" s="320">
        <f>'t8'!AA38</f>
        <v>0</v>
      </c>
      <c r="F39" s="320">
        <f>'t9'!O38</f>
        <v>0</v>
      </c>
      <c r="G39" s="95" t="str">
        <f t="shared" si="0"/>
        <v>OK</v>
      </c>
      <c r="H39" s="320">
        <f>'t1'!L38</f>
        <v>0</v>
      </c>
      <c r="I39" s="320">
        <f>'t7'!X38</f>
        <v>0</v>
      </c>
      <c r="J39" s="320">
        <f>'t8'!AB38</f>
        <v>0</v>
      </c>
      <c r="K39" s="319">
        <f>'t9'!P38</f>
        <v>0</v>
      </c>
      <c r="L39" s="95" t="str">
        <f t="shared" si="1"/>
        <v>OK</v>
      </c>
    </row>
    <row r="40" spans="1:12" ht="12.75" customHeight="1" x14ac:dyDescent="0.2">
      <c r="A40" s="123" t="str">
        <f>'t1'!A39</f>
        <v>BIOLOGI CON INC. DI STRUTTURA COMPLESSA (RAPP. NON ESCL.)</v>
      </c>
      <c r="B40" s="169" t="str">
        <f>'t1'!B39</f>
        <v>SD0N13</v>
      </c>
      <c r="C40" s="319">
        <f>'t1'!K39</f>
        <v>0</v>
      </c>
      <c r="D40" s="319">
        <f>'t7'!W39</f>
        <v>0</v>
      </c>
      <c r="E40" s="320">
        <f>'t8'!AA39</f>
        <v>0</v>
      </c>
      <c r="F40" s="320">
        <f>'t9'!O39</f>
        <v>0</v>
      </c>
      <c r="G40" s="95" t="str">
        <f t="shared" si="0"/>
        <v>OK</v>
      </c>
      <c r="H40" s="320">
        <f>'t1'!L39</f>
        <v>0</v>
      </c>
      <c r="I40" s="320">
        <f>'t7'!X39</f>
        <v>0</v>
      </c>
      <c r="J40" s="320">
        <f>'t8'!AB39</f>
        <v>0</v>
      </c>
      <c r="K40" s="319">
        <f>'t9'!P39</f>
        <v>0</v>
      </c>
      <c r="L40" s="95" t="str">
        <f t="shared" si="1"/>
        <v>OK</v>
      </c>
    </row>
    <row r="41" spans="1:12" ht="12.75" customHeight="1" x14ac:dyDescent="0.2">
      <c r="A41" s="123" t="str">
        <f>'t1'!A40</f>
        <v>BIOLOGI CON INC. DI STRUTTURA SEMPLICE (RAPP. ESCLUSIVO)</v>
      </c>
      <c r="B41" s="169" t="str">
        <f>'t1'!B40</f>
        <v>SD0E12</v>
      </c>
      <c r="C41" s="319">
        <f>'t1'!K40</f>
        <v>0</v>
      </c>
      <c r="D41" s="319">
        <f>'t7'!W40</f>
        <v>0</v>
      </c>
      <c r="E41" s="320">
        <f>'t8'!AA40</f>
        <v>0</v>
      </c>
      <c r="F41" s="320">
        <f>'t9'!O40</f>
        <v>0</v>
      </c>
      <c r="G41" s="95" t="str">
        <f t="shared" si="0"/>
        <v>OK</v>
      </c>
      <c r="H41" s="320">
        <f>'t1'!L40</f>
        <v>0</v>
      </c>
      <c r="I41" s="320">
        <f>'t7'!X40</f>
        <v>0</v>
      </c>
      <c r="J41" s="320">
        <f>'t8'!AB40</f>
        <v>0</v>
      </c>
      <c r="K41" s="319">
        <f>'t9'!P40</f>
        <v>0</v>
      </c>
      <c r="L41" s="95" t="str">
        <f t="shared" si="1"/>
        <v>OK</v>
      </c>
    </row>
    <row r="42" spans="1:12" ht="12.75" customHeight="1" x14ac:dyDescent="0.2">
      <c r="A42" s="123" t="str">
        <f>'t1'!A41</f>
        <v>BIOLOGI CON INC. DI STRUTTURA SEMPLICE (RAPP. NON ESCL.)</v>
      </c>
      <c r="B42" s="169" t="str">
        <f>'t1'!B41</f>
        <v>SD0N12</v>
      </c>
      <c r="C42" s="319">
        <f>'t1'!K41</f>
        <v>0</v>
      </c>
      <c r="D42" s="319">
        <f>'t7'!W41</f>
        <v>0</v>
      </c>
      <c r="E42" s="320">
        <f>'t8'!AA41</f>
        <v>0</v>
      </c>
      <c r="F42" s="320">
        <f>'t9'!O41</f>
        <v>0</v>
      </c>
      <c r="G42" s="95" t="str">
        <f t="shared" si="0"/>
        <v>OK</v>
      </c>
      <c r="H42" s="320">
        <f>'t1'!L41</f>
        <v>0</v>
      </c>
      <c r="I42" s="320">
        <f>'t7'!X41</f>
        <v>0</v>
      </c>
      <c r="J42" s="320">
        <f>'t8'!AB41</f>
        <v>0</v>
      </c>
      <c r="K42" s="319">
        <f>'t9'!P41</f>
        <v>0</v>
      </c>
      <c r="L42" s="95" t="str">
        <f t="shared" si="1"/>
        <v>OK</v>
      </c>
    </row>
    <row r="43" spans="1:12" ht="12.75" customHeight="1" x14ac:dyDescent="0.2">
      <c r="A43" s="123" t="str">
        <f>'t1'!A42</f>
        <v>BIOLOGI CON ALTRI INCAR. PROF.LI (RAPP. ESCLUSIVO)</v>
      </c>
      <c r="B43" s="169" t="str">
        <f>'t1'!B42</f>
        <v>SD0A12</v>
      </c>
      <c r="C43" s="319">
        <f>'t1'!K42</f>
        <v>0</v>
      </c>
      <c r="D43" s="319">
        <f>'t7'!W42</f>
        <v>0</v>
      </c>
      <c r="E43" s="320">
        <f>'t8'!AA42</f>
        <v>0</v>
      </c>
      <c r="F43" s="320">
        <f>'t9'!O42</f>
        <v>0</v>
      </c>
      <c r="G43" s="95" t="str">
        <f t="shared" si="0"/>
        <v>OK</v>
      </c>
      <c r="H43" s="320">
        <f>'t1'!L42</f>
        <v>0</v>
      </c>
      <c r="I43" s="320">
        <f>'t7'!X42</f>
        <v>0</v>
      </c>
      <c r="J43" s="320">
        <f>'t8'!AB42</f>
        <v>0</v>
      </c>
      <c r="K43" s="319">
        <f>'t9'!P42</f>
        <v>0</v>
      </c>
      <c r="L43" s="95" t="str">
        <f t="shared" si="1"/>
        <v>OK</v>
      </c>
    </row>
    <row r="44" spans="1:12" ht="12.75" customHeight="1" x14ac:dyDescent="0.2">
      <c r="A44" s="123" t="str">
        <f>'t1'!A43</f>
        <v>BIOLOGI CON ALTRI INCAR. PROF.LI (RAPP. NON ESCL.)</v>
      </c>
      <c r="B44" s="169" t="str">
        <f>'t1'!B43</f>
        <v>SD0011</v>
      </c>
      <c r="C44" s="319">
        <f>'t1'!K43</f>
        <v>0</v>
      </c>
      <c r="D44" s="319">
        <f>'t7'!W43</f>
        <v>0</v>
      </c>
      <c r="E44" s="320">
        <f>'t8'!AA43</f>
        <v>0</v>
      </c>
      <c r="F44" s="320">
        <f>'t9'!O43</f>
        <v>0</v>
      </c>
      <c r="G44" s="95" t="str">
        <f t="shared" si="0"/>
        <v>OK</v>
      </c>
      <c r="H44" s="320">
        <f>'t1'!L43</f>
        <v>0</v>
      </c>
      <c r="I44" s="320">
        <f>'t7'!X43</f>
        <v>0</v>
      </c>
      <c r="J44" s="320">
        <f>'t8'!AB43</f>
        <v>0</v>
      </c>
      <c r="K44" s="319">
        <f>'t9'!P43</f>
        <v>0</v>
      </c>
      <c r="L44" s="95" t="str">
        <f t="shared" si="1"/>
        <v>OK</v>
      </c>
    </row>
    <row r="45" spans="1:12" ht="12.75" customHeight="1" x14ac:dyDescent="0.2">
      <c r="A45" s="123" t="str">
        <f>'t1'!A44</f>
        <v>BIOLOGI A T. DETERMINATO (ART. 15-SEPTIES D.LGS. 502/92)</v>
      </c>
      <c r="B45" s="169" t="str">
        <f>'t1'!B44</f>
        <v>SD0601</v>
      </c>
      <c r="C45" s="319">
        <f>'t1'!K44</f>
        <v>0</v>
      </c>
      <c r="D45" s="319">
        <f>'t7'!W44</f>
        <v>0</v>
      </c>
      <c r="E45" s="320">
        <f>'t8'!AA44</f>
        <v>0</v>
      </c>
      <c r="F45" s="320">
        <f>'t9'!O44</f>
        <v>0</v>
      </c>
      <c r="G45" s="95" t="str">
        <f t="shared" si="0"/>
        <v>OK</v>
      </c>
      <c r="H45" s="320">
        <f>'t1'!L44</f>
        <v>0</v>
      </c>
      <c r="I45" s="320">
        <f>'t7'!X44</f>
        <v>0</v>
      </c>
      <c r="J45" s="320">
        <f>'t8'!AB44</f>
        <v>0</v>
      </c>
      <c r="K45" s="319">
        <f>'t9'!P44</f>
        <v>0</v>
      </c>
      <c r="L45" s="95" t="str">
        <f t="shared" si="1"/>
        <v>OK</v>
      </c>
    </row>
    <row r="46" spans="1:12" ht="12.75" customHeight="1" x14ac:dyDescent="0.2">
      <c r="A46" s="123" t="str">
        <f>'t1'!A45</f>
        <v>CHIMICI CON INC. DI STRUTTURA COMPLESSA (RAPP. ESCLUSIVO)</v>
      </c>
      <c r="B46" s="169" t="str">
        <f>'t1'!B45</f>
        <v>SD0E16</v>
      </c>
      <c r="C46" s="319">
        <f>'t1'!K45</f>
        <v>0</v>
      </c>
      <c r="D46" s="319">
        <f>'t7'!W45</f>
        <v>0</v>
      </c>
      <c r="E46" s="320">
        <f>'t8'!AA45</f>
        <v>0</v>
      </c>
      <c r="F46" s="320">
        <f>'t9'!O45</f>
        <v>0</v>
      </c>
      <c r="G46" s="95" t="str">
        <f t="shared" si="0"/>
        <v>OK</v>
      </c>
      <c r="H46" s="320">
        <f>'t1'!L45</f>
        <v>0</v>
      </c>
      <c r="I46" s="320">
        <f>'t7'!X45</f>
        <v>0</v>
      </c>
      <c r="J46" s="320">
        <f>'t8'!AB45</f>
        <v>0</v>
      </c>
      <c r="K46" s="319">
        <f>'t9'!P45</f>
        <v>0</v>
      </c>
      <c r="L46" s="95" t="str">
        <f t="shared" si="1"/>
        <v>OK</v>
      </c>
    </row>
    <row r="47" spans="1:12" ht="12.75" customHeight="1" x14ac:dyDescent="0.2">
      <c r="A47" s="123" t="str">
        <f>'t1'!A46</f>
        <v>CHIMICI CON INC. DI STRUTTURA COMPLESSA (RAPP.NON ESCL.)</v>
      </c>
      <c r="B47" s="169" t="str">
        <f>'t1'!B46</f>
        <v>SD0N16</v>
      </c>
      <c r="C47" s="319">
        <f>'t1'!K46</f>
        <v>0</v>
      </c>
      <c r="D47" s="319">
        <f>'t7'!W46</f>
        <v>0</v>
      </c>
      <c r="E47" s="320">
        <f>'t8'!AA46</f>
        <v>0</v>
      </c>
      <c r="F47" s="320">
        <f>'t9'!O46</f>
        <v>0</v>
      </c>
      <c r="G47" s="95" t="str">
        <f t="shared" si="0"/>
        <v>OK</v>
      </c>
      <c r="H47" s="320">
        <f>'t1'!L46</f>
        <v>0</v>
      </c>
      <c r="I47" s="320">
        <f>'t7'!X46</f>
        <v>0</v>
      </c>
      <c r="J47" s="320">
        <f>'t8'!AB46</f>
        <v>0</v>
      </c>
      <c r="K47" s="319">
        <f>'t9'!P46</f>
        <v>0</v>
      </c>
      <c r="L47" s="95" t="str">
        <f t="shared" si="1"/>
        <v>OK</v>
      </c>
    </row>
    <row r="48" spans="1:12" ht="12.75" customHeight="1" x14ac:dyDescent="0.2">
      <c r="A48" s="123" t="str">
        <f>'t1'!A47</f>
        <v>CHIMICI CON INC. DI STRUTTURA SEMPLICE (RAPP. ESCLUSIVO)</v>
      </c>
      <c r="B48" s="169" t="str">
        <f>'t1'!B47</f>
        <v>SD0E15</v>
      </c>
      <c r="C48" s="319">
        <f>'t1'!K47</f>
        <v>0</v>
      </c>
      <c r="D48" s="319">
        <f>'t7'!W47</f>
        <v>0</v>
      </c>
      <c r="E48" s="320">
        <f>'t8'!AA47</f>
        <v>0</v>
      </c>
      <c r="F48" s="320">
        <f>'t9'!O47</f>
        <v>0</v>
      </c>
      <c r="G48" s="95" t="str">
        <f t="shared" si="0"/>
        <v>OK</v>
      </c>
      <c r="H48" s="320">
        <f>'t1'!L47</f>
        <v>0</v>
      </c>
      <c r="I48" s="320">
        <f>'t7'!X47</f>
        <v>0</v>
      </c>
      <c r="J48" s="320">
        <f>'t8'!AB47</f>
        <v>0</v>
      </c>
      <c r="K48" s="319">
        <f>'t9'!P47</f>
        <v>0</v>
      </c>
      <c r="L48" s="95" t="str">
        <f t="shared" si="1"/>
        <v>OK</v>
      </c>
    </row>
    <row r="49" spans="1:12" ht="12.75" customHeight="1" x14ac:dyDescent="0.2">
      <c r="A49" s="123" t="str">
        <f>'t1'!A48</f>
        <v>CHIMICI CON INC. DI STRUTTURA SEMPLICE (RAPP. NON ESCL.)</v>
      </c>
      <c r="B49" s="169" t="str">
        <f>'t1'!B48</f>
        <v>SD0N15</v>
      </c>
      <c r="C49" s="319">
        <f>'t1'!K48</f>
        <v>0</v>
      </c>
      <c r="D49" s="319">
        <f>'t7'!W48</f>
        <v>0</v>
      </c>
      <c r="E49" s="320">
        <f>'t8'!AA48</f>
        <v>0</v>
      </c>
      <c r="F49" s="320">
        <f>'t9'!O48</f>
        <v>0</v>
      </c>
      <c r="G49" s="95" t="str">
        <f t="shared" si="0"/>
        <v>OK</v>
      </c>
      <c r="H49" s="320">
        <f>'t1'!L48</f>
        <v>0</v>
      </c>
      <c r="I49" s="320">
        <f>'t7'!X48</f>
        <v>0</v>
      </c>
      <c r="J49" s="320">
        <f>'t8'!AB48</f>
        <v>0</v>
      </c>
      <c r="K49" s="319">
        <f>'t9'!P48</f>
        <v>0</v>
      </c>
      <c r="L49" s="95" t="str">
        <f t="shared" si="1"/>
        <v>OK</v>
      </c>
    </row>
    <row r="50" spans="1:12" ht="12.75" customHeight="1" x14ac:dyDescent="0.2">
      <c r="A50" s="123" t="str">
        <f>'t1'!A49</f>
        <v>CHIMICI CON ALTRI INCAR. PROF.LI (RAPP. ESCLUSIVO)</v>
      </c>
      <c r="B50" s="169" t="str">
        <f>'t1'!B49</f>
        <v>SD0A15</v>
      </c>
      <c r="C50" s="319">
        <f>'t1'!K49</f>
        <v>0</v>
      </c>
      <c r="D50" s="319">
        <f>'t7'!W49</f>
        <v>0</v>
      </c>
      <c r="E50" s="320">
        <f>'t8'!AA49</f>
        <v>0</v>
      </c>
      <c r="F50" s="320">
        <f>'t9'!O49</f>
        <v>0</v>
      </c>
      <c r="G50" s="95" t="str">
        <f t="shared" si="0"/>
        <v>OK</v>
      </c>
      <c r="H50" s="320">
        <f>'t1'!L49</f>
        <v>0</v>
      </c>
      <c r="I50" s="320">
        <f>'t7'!X49</f>
        <v>0</v>
      </c>
      <c r="J50" s="320">
        <f>'t8'!AB49</f>
        <v>0</v>
      </c>
      <c r="K50" s="319">
        <f>'t9'!P49</f>
        <v>0</v>
      </c>
      <c r="L50" s="95" t="str">
        <f t="shared" si="1"/>
        <v>OK</v>
      </c>
    </row>
    <row r="51" spans="1:12" ht="12.75" customHeight="1" x14ac:dyDescent="0.2">
      <c r="A51" s="123" t="str">
        <f>'t1'!A50</f>
        <v>CHIMICI CON ALTRI INCAR. PROF.LI (RAPP. NON ESCL.)</v>
      </c>
      <c r="B51" s="169" t="str">
        <f>'t1'!B50</f>
        <v>SD0014</v>
      </c>
      <c r="C51" s="319">
        <f>'t1'!K50</f>
        <v>0</v>
      </c>
      <c r="D51" s="319">
        <f>'t7'!W50</f>
        <v>0</v>
      </c>
      <c r="E51" s="320">
        <f>'t8'!AA50</f>
        <v>0</v>
      </c>
      <c r="F51" s="320">
        <f>'t9'!O50</f>
        <v>0</v>
      </c>
      <c r="G51" s="95" t="str">
        <f t="shared" si="0"/>
        <v>OK</v>
      </c>
      <c r="H51" s="320">
        <f>'t1'!L50</f>
        <v>0</v>
      </c>
      <c r="I51" s="320">
        <f>'t7'!X50</f>
        <v>0</v>
      </c>
      <c r="J51" s="320">
        <f>'t8'!AB50</f>
        <v>0</v>
      </c>
      <c r="K51" s="319">
        <f>'t9'!P50</f>
        <v>0</v>
      </c>
      <c r="L51" s="95" t="str">
        <f t="shared" si="1"/>
        <v>OK</v>
      </c>
    </row>
    <row r="52" spans="1:12" ht="12.75" customHeight="1" x14ac:dyDescent="0.2">
      <c r="A52" s="123" t="str">
        <f>'t1'!A51</f>
        <v>CHIMICI A T. DETERMINATO (ART. 15-SEPTIES D.LGS. 502/92)</v>
      </c>
      <c r="B52" s="169" t="str">
        <f>'t1'!B51</f>
        <v>SD0602</v>
      </c>
      <c r="C52" s="319">
        <f>'t1'!K51</f>
        <v>0</v>
      </c>
      <c r="D52" s="319">
        <f>'t7'!W51</f>
        <v>0</v>
      </c>
      <c r="E52" s="320">
        <f>'t8'!AA51</f>
        <v>0</v>
      </c>
      <c r="F52" s="320">
        <f>'t9'!O51</f>
        <v>0</v>
      </c>
      <c r="G52" s="95" t="str">
        <f t="shared" si="0"/>
        <v>OK</v>
      </c>
      <c r="H52" s="320">
        <f>'t1'!L51</f>
        <v>0</v>
      </c>
      <c r="I52" s="320">
        <f>'t7'!X51</f>
        <v>0</v>
      </c>
      <c r="J52" s="320">
        <f>'t8'!AB51</f>
        <v>0</v>
      </c>
      <c r="K52" s="319">
        <f>'t9'!P51</f>
        <v>0</v>
      </c>
      <c r="L52" s="95" t="str">
        <f t="shared" si="1"/>
        <v>OK</v>
      </c>
    </row>
    <row r="53" spans="1:12" ht="12.75" customHeight="1" x14ac:dyDescent="0.2">
      <c r="A53" s="123" t="str">
        <f>'t1'!A52</f>
        <v>FISICI CON INC. DI STRUTTURA COMPLESSA (RAPP. ESCLUSIVO)</v>
      </c>
      <c r="B53" s="169" t="str">
        <f>'t1'!B52</f>
        <v>SD0E42</v>
      </c>
      <c r="C53" s="319">
        <f>'t1'!K52</f>
        <v>0</v>
      </c>
      <c r="D53" s="319">
        <f>'t7'!W52</f>
        <v>0</v>
      </c>
      <c r="E53" s="320">
        <f>'t8'!AA52</f>
        <v>0</v>
      </c>
      <c r="F53" s="320">
        <f>'t9'!O52</f>
        <v>0</v>
      </c>
      <c r="G53" s="95" t="str">
        <f t="shared" si="0"/>
        <v>OK</v>
      </c>
      <c r="H53" s="320">
        <f>'t1'!L52</f>
        <v>0</v>
      </c>
      <c r="I53" s="320">
        <f>'t7'!X52</f>
        <v>0</v>
      </c>
      <c r="J53" s="320">
        <f>'t8'!AB52</f>
        <v>0</v>
      </c>
      <c r="K53" s="319">
        <f>'t9'!P52</f>
        <v>0</v>
      </c>
      <c r="L53" s="95" t="str">
        <f t="shared" si="1"/>
        <v>OK</v>
      </c>
    </row>
    <row r="54" spans="1:12" ht="12.75" customHeight="1" x14ac:dyDescent="0.2">
      <c r="A54" s="123" t="str">
        <f>'t1'!A53</f>
        <v>FISICI CON INC. DI STRUTTURA COMPLESSA (RAPP. NON ESCL.)</v>
      </c>
      <c r="B54" s="169" t="str">
        <f>'t1'!B53</f>
        <v>SD0N42</v>
      </c>
      <c r="C54" s="319">
        <f>'t1'!K53</f>
        <v>0</v>
      </c>
      <c r="D54" s="319">
        <f>'t7'!W53</f>
        <v>0</v>
      </c>
      <c r="E54" s="320">
        <f>'t8'!AA53</f>
        <v>0</v>
      </c>
      <c r="F54" s="320">
        <f>'t9'!O53</f>
        <v>0</v>
      </c>
      <c r="G54" s="95" t="str">
        <f t="shared" si="0"/>
        <v>OK</v>
      </c>
      <c r="H54" s="320">
        <f>'t1'!L53</f>
        <v>0</v>
      </c>
      <c r="I54" s="320">
        <f>'t7'!X53</f>
        <v>0</v>
      </c>
      <c r="J54" s="320">
        <f>'t8'!AB53</f>
        <v>0</v>
      </c>
      <c r="K54" s="319">
        <f>'t9'!P53</f>
        <v>0</v>
      </c>
      <c r="L54" s="95" t="str">
        <f t="shared" si="1"/>
        <v>OK</v>
      </c>
    </row>
    <row r="55" spans="1:12" ht="12.75" customHeight="1" x14ac:dyDescent="0.2">
      <c r="A55" s="123" t="str">
        <f>'t1'!A54</f>
        <v>FISICI CON INC. DI STRUTTURA SEMPLICE (RAPP. ESCLUSIVO)</v>
      </c>
      <c r="B55" s="169" t="str">
        <f>'t1'!B54</f>
        <v>SD0E41</v>
      </c>
      <c r="C55" s="319">
        <f>'t1'!K54</f>
        <v>0</v>
      </c>
      <c r="D55" s="319">
        <f>'t7'!W54</f>
        <v>0</v>
      </c>
      <c r="E55" s="320">
        <f>'t8'!AA54</f>
        <v>0</v>
      </c>
      <c r="F55" s="320">
        <f>'t9'!O54</f>
        <v>0</v>
      </c>
      <c r="G55" s="95" t="str">
        <f t="shared" si="0"/>
        <v>OK</v>
      </c>
      <c r="H55" s="320">
        <f>'t1'!L54</f>
        <v>0</v>
      </c>
      <c r="I55" s="320">
        <f>'t7'!X54</f>
        <v>0</v>
      </c>
      <c r="J55" s="320">
        <f>'t8'!AB54</f>
        <v>0</v>
      </c>
      <c r="K55" s="319">
        <f>'t9'!P54</f>
        <v>0</v>
      </c>
      <c r="L55" s="95" t="str">
        <f t="shared" si="1"/>
        <v>OK</v>
      </c>
    </row>
    <row r="56" spans="1:12" ht="12.75" customHeight="1" x14ac:dyDescent="0.2">
      <c r="A56" s="123" t="str">
        <f>'t1'!A55</f>
        <v>FISICI CON INC. DI STRUTTURA SEMPLICE (RAPP. NON ESCL.)</v>
      </c>
      <c r="B56" s="169" t="str">
        <f>'t1'!B55</f>
        <v>SD0N41</v>
      </c>
      <c r="C56" s="319">
        <f>'t1'!K55</f>
        <v>0</v>
      </c>
      <c r="D56" s="319">
        <f>'t7'!W55</f>
        <v>0</v>
      </c>
      <c r="E56" s="320">
        <f>'t8'!AA55</f>
        <v>0</v>
      </c>
      <c r="F56" s="320">
        <f>'t9'!O55</f>
        <v>0</v>
      </c>
      <c r="G56" s="95" t="str">
        <f t="shared" si="0"/>
        <v>OK</v>
      </c>
      <c r="H56" s="320">
        <f>'t1'!L55</f>
        <v>0</v>
      </c>
      <c r="I56" s="320">
        <f>'t7'!X55</f>
        <v>0</v>
      </c>
      <c r="J56" s="320">
        <f>'t8'!AB55</f>
        <v>0</v>
      </c>
      <c r="K56" s="319">
        <f>'t9'!P55</f>
        <v>0</v>
      </c>
      <c r="L56" s="95" t="str">
        <f t="shared" si="1"/>
        <v>OK</v>
      </c>
    </row>
    <row r="57" spans="1:12" ht="12.75" customHeight="1" x14ac:dyDescent="0.2">
      <c r="A57" s="123" t="str">
        <f>'t1'!A56</f>
        <v>FISICI CON ALTRI INCAR. PROF.LI (RAPP. ESCLUSIVO)</v>
      </c>
      <c r="B57" s="169" t="str">
        <f>'t1'!B56</f>
        <v>SD0A41</v>
      </c>
      <c r="C57" s="319">
        <f>'t1'!K56</f>
        <v>0</v>
      </c>
      <c r="D57" s="319">
        <f>'t7'!W56</f>
        <v>0</v>
      </c>
      <c r="E57" s="320">
        <f>'t8'!AA56</f>
        <v>0</v>
      </c>
      <c r="F57" s="320">
        <f>'t9'!O56</f>
        <v>0</v>
      </c>
      <c r="G57" s="95" t="str">
        <f t="shared" si="0"/>
        <v>OK</v>
      </c>
      <c r="H57" s="320">
        <f>'t1'!L56</f>
        <v>0</v>
      </c>
      <c r="I57" s="320">
        <f>'t7'!X56</f>
        <v>0</v>
      </c>
      <c r="J57" s="320">
        <f>'t8'!AB56</f>
        <v>0</v>
      </c>
      <c r="K57" s="319">
        <f>'t9'!P56</f>
        <v>0</v>
      </c>
      <c r="L57" s="95" t="str">
        <f t="shared" si="1"/>
        <v>OK</v>
      </c>
    </row>
    <row r="58" spans="1:12" ht="12.75" customHeight="1" x14ac:dyDescent="0.2">
      <c r="A58" s="123" t="str">
        <f>'t1'!A57</f>
        <v>FISICI CON ALTRI INCAR. PROF.LI (RAPP. NON ESCL.)</v>
      </c>
      <c r="B58" s="169" t="str">
        <f>'t1'!B57</f>
        <v>SD0040</v>
      </c>
      <c r="C58" s="319">
        <f>'t1'!K57</f>
        <v>0</v>
      </c>
      <c r="D58" s="319">
        <f>'t7'!W57</f>
        <v>0</v>
      </c>
      <c r="E58" s="320">
        <f>'t8'!AA57</f>
        <v>0</v>
      </c>
      <c r="F58" s="320">
        <f>'t9'!O57</f>
        <v>0</v>
      </c>
      <c r="G58" s="95" t="str">
        <f t="shared" si="0"/>
        <v>OK</v>
      </c>
      <c r="H58" s="320">
        <f>'t1'!L57</f>
        <v>0</v>
      </c>
      <c r="I58" s="320">
        <f>'t7'!X57</f>
        <v>0</v>
      </c>
      <c r="J58" s="320">
        <f>'t8'!AB57</f>
        <v>0</v>
      </c>
      <c r="K58" s="319">
        <f>'t9'!P57</f>
        <v>0</v>
      </c>
      <c r="L58" s="95" t="str">
        <f t="shared" si="1"/>
        <v>OK</v>
      </c>
    </row>
    <row r="59" spans="1:12" ht="12.75" customHeight="1" x14ac:dyDescent="0.2">
      <c r="A59" s="123" t="str">
        <f>'t1'!A58</f>
        <v>FISICI A T. DETERMINATO (ART. 15-SEPTIES D.LGS. 502/92)</v>
      </c>
      <c r="B59" s="169" t="str">
        <f>'t1'!B58</f>
        <v>SD0603</v>
      </c>
      <c r="C59" s="319">
        <f>'t1'!K58</f>
        <v>0</v>
      </c>
      <c r="D59" s="319">
        <f>'t7'!W58</f>
        <v>0</v>
      </c>
      <c r="E59" s="320">
        <f>'t8'!AA58</f>
        <v>0</v>
      </c>
      <c r="F59" s="320">
        <f>'t9'!O58</f>
        <v>0</v>
      </c>
      <c r="G59" s="95" t="str">
        <f t="shared" si="0"/>
        <v>OK</v>
      </c>
      <c r="H59" s="320">
        <f>'t1'!L58</f>
        <v>0</v>
      </c>
      <c r="I59" s="320">
        <f>'t7'!X58</f>
        <v>0</v>
      </c>
      <c r="J59" s="320">
        <f>'t8'!AB58</f>
        <v>0</v>
      </c>
      <c r="K59" s="319">
        <f>'t9'!P58</f>
        <v>0</v>
      </c>
      <c r="L59" s="95" t="str">
        <f t="shared" si="1"/>
        <v>OK</v>
      </c>
    </row>
    <row r="60" spans="1:12" ht="12.75" customHeight="1" x14ac:dyDescent="0.2">
      <c r="A60" s="123" t="str">
        <f>'t1'!A59</f>
        <v>PSICOLOGI CON INC. DI STRUTTURA COMPLESSA (RAPP. ESCLUSIVO)</v>
      </c>
      <c r="B60" s="169" t="str">
        <f>'t1'!B59</f>
        <v>SD0E66</v>
      </c>
      <c r="C60" s="319">
        <f>'t1'!K59</f>
        <v>0</v>
      </c>
      <c r="D60" s="319">
        <f>'t7'!W59</f>
        <v>0</v>
      </c>
      <c r="E60" s="320">
        <f>'t8'!AA59</f>
        <v>0</v>
      </c>
      <c r="F60" s="320">
        <f>'t9'!O59</f>
        <v>0</v>
      </c>
      <c r="G60" s="95" t="str">
        <f t="shared" si="0"/>
        <v>OK</v>
      </c>
      <c r="H60" s="320">
        <f>'t1'!L59</f>
        <v>0</v>
      </c>
      <c r="I60" s="320">
        <f>'t7'!X59</f>
        <v>0</v>
      </c>
      <c r="J60" s="320">
        <f>'t8'!AB59</f>
        <v>0</v>
      </c>
      <c r="K60" s="319">
        <f>'t9'!P59</f>
        <v>0</v>
      </c>
      <c r="L60" s="95" t="str">
        <f t="shared" si="1"/>
        <v>OK</v>
      </c>
    </row>
    <row r="61" spans="1:12" ht="12.75" customHeight="1" x14ac:dyDescent="0.2">
      <c r="A61" s="123" t="str">
        <f>'t1'!A60</f>
        <v>PSICOLOGI CON INC. DI STRUTTURA COMPLESSA (RAPP. NON ESCL.)</v>
      </c>
      <c r="B61" s="169" t="str">
        <f>'t1'!B60</f>
        <v>SD0N66</v>
      </c>
      <c r="C61" s="319">
        <f>'t1'!K60</f>
        <v>0</v>
      </c>
      <c r="D61" s="319">
        <f>'t7'!W60</f>
        <v>0</v>
      </c>
      <c r="E61" s="320">
        <f>'t8'!AA60</f>
        <v>0</v>
      </c>
      <c r="F61" s="320">
        <f>'t9'!O60</f>
        <v>0</v>
      </c>
      <c r="G61" s="95" t="str">
        <f t="shared" si="0"/>
        <v>OK</v>
      </c>
      <c r="H61" s="320">
        <f>'t1'!L60</f>
        <v>0</v>
      </c>
      <c r="I61" s="320">
        <f>'t7'!X60</f>
        <v>0</v>
      </c>
      <c r="J61" s="320">
        <f>'t8'!AB60</f>
        <v>0</v>
      </c>
      <c r="K61" s="319">
        <f>'t9'!P60</f>
        <v>0</v>
      </c>
      <c r="L61" s="95" t="str">
        <f t="shared" si="1"/>
        <v>OK</v>
      </c>
    </row>
    <row r="62" spans="1:12" ht="12.75" customHeight="1" x14ac:dyDescent="0.2">
      <c r="A62" s="123" t="str">
        <f>'t1'!A61</f>
        <v>PSICOLOGI CON INC. DI STRUTTURA SEMPLICE (RAPP. ESCLUSIVO)</v>
      </c>
      <c r="B62" s="169" t="str">
        <f>'t1'!B61</f>
        <v>SD0E65</v>
      </c>
      <c r="C62" s="319">
        <f>'t1'!K61</f>
        <v>0</v>
      </c>
      <c r="D62" s="319">
        <f>'t7'!W61</f>
        <v>0</v>
      </c>
      <c r="E62" s="320">
        <f>'t8'!AA61</f>
        <v>0</v>
      </c>
      <c r="F62" s="320">
        <f>'t9'!O61</f>
        <v>0</v>
      </c>
      <c r="G62" s="95" t="str">
        <f t="shared" si="0"/>
        <v>OK</v>
      </c>
      <c r="H62" s="320">
        <f>'t1'!L61</f>
        <v>0</v>
      </c>
      <c r="I62" s="320">
        <f>'t7'!X61</f>
        <v>0</v>
      </c>
      <c r="J62" s="320">
        <f>'t8'!AB61</f>
        <v>0</v>
      </c>
      <c r="K62" s="319">
        <f>'t9'!P61</f>
        <v>0</v>
      </c>
      <c r="L62" s="95" t="str">
        <f t="shared" si="1"/>
        <v>OK</v>
      </c>
    </row>
    <row r="63" spans="1:12" ht="12.75" customHeight="1" x14ac:dyDescent="0.2">
      <c r="A63" s="123" t="str">
        <f>'t1'!A62</f>
        <v>PSICOLOGI CON INC. DI STRUTTURA SEMPLICE (RAPP. NON ESCL.)</v>
      </c>
      <c r="B63" s="169" t="str">
        <f>'t1'!B62</f>
        <v>SD0N65</v>
      </c>
      <c r="C63" s="319">
        <f>'t1'!K62</f>
        <v>0</v>
      </c>
      <c r="D63" s="319">
        <f>'t7'!W62</f>
        <v>0</v>
      </c>
      <c r="E63" s="320">
        <f>'t8'!AA62</f>
        <v>0</v>
      </c>
      <c r="F63" s="320">
        <f>'t9'!O62</f>
        <v>0</v>
      </c>
      <c r="G63" s="95" t="str">
        <f t="shared" si="0"/>
        <v>OK</v>
      </c>
      <c r="H63" s="320">
        <f>'t1'!L62</f>
        <v>0</v>
      </c>
      <c r="I63" s="320">
        <f>'t7'!X62</f>
        <v>0</v>
      </c>
      <c r="J63" s="320">
        <f>'t8'!AB62</f>
        <v>0</v>
      </c>
      <c r="K63" s="319">
        <f>'t9'!P62</f>
        <v>0</v>
      </c>
      <c r="L63" s="95" t="str">
        <f t="shared" si="1"/>
        <v>OK</v>
      </c>
    </row>
    <row r="64" spans="1:12" ht="12.75" customHeight="1" x14ac:dyDescent="0.2">
      <c r="A64" s="123" t="str">
        <f>'t1'!A63</f>
        <v>PSICOLOGI CON ALTRI INCAR. PROF.LI (RAPP. ESCLUSIVO)</v>
      </c>
      <c r="B64" s="169" t="str">
        <f>'t1'!B63</f>
        <v>SD0A65</v>
      </c>
      <c r="C64" s="319">
        <f>'t1'!K63</f>
        <v>0</v>
      </c>
      <c r="D64" s="319">
        <f>'t7'!W63</f>
        <v>0</v>
      </c>
      <c r="E64" s="320">
        <f>'t8'!AA63</f>
        <v>0</v>
      </c>
      <c r="F64" s="320">
        <f>'t9'!O63</f>
        <v>0</v>
      </c>
      <c r="G64" s="95" t="str">
        <f t="shared" si="0"/>
        <v>OK</v>
      </c>
      <c r="H64" s="320">
        <f>'t1'!L63</f>
        <v>0</v>
      </c>
      <c r="I64" s="320">
        <f>'t7'!X63</f>
        <v>0</v>
      </c>
      <c r="J64" s="320">
        <f>'t8'!AB63</f>
        <v>0</v>
      </c>
      <c r="K64" s="319">
        <f>'t9'!P63</f>
        <v>0</v>
      </c>
      <c r="L64" s="95" t="str">
        <f t="shared" si="1"/>
        <v>OK</v>
      </c>
    </row>
    <row r="65" spans="1:12" ht="12.75" customHeight="1" x14ac:dyDescent="0.2">
      <c r="A65" s="123" t="str">
        <f>'t1'!A64</f>
        <v>PSICOLOGI CON ALTRI INCAR. PROF.LI (RAPP. NON ESCL.)</v>
      </c>
      <c r="B65" s="169" t="str">
        <f>'t1'!B64</f>
        <v>SD0064</v>
      </c>
      <c r="C65" s="319">
        <f>'t1'!K64</f>
        <v>0</v>
      </c>
      <c r="D65" s="319">
        <f>'t7'!W64</f>
        <v>0</v>
      </c>
      <c r="E65" s="320">
        <f>'t8'!AA64</f>
        <v>0</v>
      </c>
      <c r="F65" s="320">
        <f>'t9'!O64</f>
        <v>0</v>
      </c>
      <c r="G65" s="95" t="str">
        <f t="shared" si="0"/>
        <v>OK</v>
      </c>
      <c r="H65" s="320">
        <f>'t1'!L64</f>
        <v>0</v>
      </c>
      <c r="I65" s="320">
        <f>'t7'!X64</f>
        <v>0</v>
      </c>
      <c r="J65" s="320">
        <f>'t8'!AB64</f>
        <v>0</v>
      </c>
      <c r="K65" s="319">
        <f>'t9'!P64</f>
        <v>0</v>
      </c>
      <c r="L65" s="95" t="str">
        <f t="shared" si="1"/>
        <v>OK</v>
      </c>
    </row>
    <row r="66" spans="1:12" ht="12.75" customHeight="1" x14ac:dyDescent="0.2">
      <c r="A66" s="123" t="str">
        <f>'t1'!A65</f>
        <v>PSICOLOGI A T. DETERMINATO (ART. 15-SEPTIES D.LGS. 502/92)</v>
      </c>
      <c r="B66" s="169" t="str">
        <f>'t1'!B65</f>
        <v>SD0604</v>
      </c>
      <c r="C66" s="319">
        <f>'t1'!K65</f>
        <v>0</v>
      </c>
      <c r="D66" s="319">
        <f>'t7'!W65</f>
        <v>0</v>
      </c>
      <c r="E66" s="320">
        <f>'t8'!AA65</f>
        <v>0</v>
      </c>
      <c r="F66" s="320">
        <f>'t9'!O65</f>
        <v>0</v>
      </c>
      <c r="G66" s="95" t="str">
        <f t="shared" si="0"/>
        <v>OK</v>
      </c>
      <c r="H66" s="320">
        <f>'t1'!L65</f>
        <v>0</v>
      </c>
      <c r="I66" s="320">
        <f>'t7'!X65</f>
        <v>0</v>
      </c>
      <c r="J66" s="320">
        <f>'t8'!AB65</f>
        <v>0</v>
      </c>
      <c r="K66" s="319">
        <f>'t9'!P65</f>
        <v>0</v>
      </c>
      <c r="L66" s="95" t="str">
        <f t="shared" si="1"/>
        <v>OK</v>
      </c>
    </row>
    <row r="67" spans="1:12" ht="12.75" customHeight="1" x14ac:dyDescent="0.2">
      <c r="A67" s="123" t="str">
        <f>'t1'!A66</f>
        <v>DIRIGENTE PROF. SANIT. INFERM/OSTETRICA (INC. STRUT. COMPL.)</v>
      </c>
      <c r="B67" s="169" t="str">
        <f>'t1'!B66</f>
        <v>SD0CO1</v>
      </c>
      <c r="C67" s="319">
        <f>'t1'!K66</f>
        <v>0</v>
      </c>
      <c r="D67" s="319">
        <f>'t7'!W66</f>
        <v>0</v>
      </c>
      <c r="E67" s="320">
        <f>'t8'!AA66</f>
        <v>0</v>
      </c>
      <c r="F67" s="320">
        <f>'t9'!O66</f>
        <v>0</v>
      </c>
      <c r="G67" s="95" t="str">
        <f t="shared" si="0"/>
        <v>OK</v>
      </c>
      <c r="H67" s="320">
        <f>'t1'!L66</f>
        <v>0</v>
      </c>
      <c r="I67" s="320">
        <f>'t7'!X66</f>
        <v>0</v>
      </c>
      <c r="J67" s="320">
        <f>'t8'!AB66</f>
        <v>0</v>
      </c>
      <c r="K67" s="319">
        <f>'t9'!P66</f>
        <v>0</v>
      </c>
      <c r="L67" s="95" t="str">
        <f t="shared" si="1"/>
        <v>OK</v>
      </c>
    </row>
    <row r="68" spans="1:12" ht="12.75" customHeight="1" x14ac:dyDescent="0.2">
      <c r="A68" s="123" t="str">
        <f>'t1'!A67</f>
        <v>DIRIGENTE PROF. SANIT. INFERM/OSTETRICA (INC. STRUT. SEMPL.)</v>
      </c>
      <c r="B68" s="169" t="str">
        <f>'t1'!B67</f>
        <v>SD0SE1</v>
      </c>
      <c r="C68" s="319">
        <f>'t1'!K67</f>
        <v>0</v>
      </c>
      <c r="D68" s="319">
        <f>'t7'!W67</f>
        <v>0</v>
      </c>
      <c r="E68" s="320">
        <f>'t8'!AA67</f>
        <v>0</v>
      </c>
      <c r="F68" s="320">
        <f>'t9'!O67</f>
        <v>0</v>
      </c>
      <c r="G68" s="95" t="str">
        <f t="shared" si="0"/>
        <v>OK</v>
      </c>
      <c r="H68" s="320">
        <f>'t1'!L67</f>
        <v>0</v>
      </c>
      <c r="I68" s="320">
        <f>'t7'!X67</f>
        <v>0</v>
      </c>
      <c r="J68" s="320">
        <f>'t8'!AB67</f>
        <v>0</v>
      </c>
      <c r="K68" s="319">
        <f>'t9'!P67</f>
        <v>0</v>
      </c>
      <c r="L68" s="95" t="str">
        <f t="shared" si="1"/>
        <v>OK</v>
      </c>
    </row>
    <row r="69" spans="1:12" ht="12.75" customHeight="1" x14ac:dyDescent="0.2">
      <c r="A69" s="123" t="str">
        <f>'t1'!A68</f>
        <v>DIRIGENTE PROF. SANIT. INFERM/OSTETRICA (ALTRI INC. PROF.LI)</v>
      </c>
      <c r="B69" s="169" t="str">
        <f>'t1'!B68</f>
        <v>SD0AI1</v>
      </c>
      <c r="C69" s="319">
        <f>'t1'!K68</f>
        <v>0</v>
      </c>
      <c r="D69" s="319">
        <f>'t7'!W68</f>
        <v>0</v>
      </c>
      <c r="E69" s="320">
        <f>'t8'!AA68</f>
        <v>0</v>
      </c>
      <c r="F69" s="320">
        <f>'t9'!O68</f>
        <v>0</v>
      </c>
      <c r="G69" s="95" t="str">
        <f t="shared" si="0"/>
        <v>OK</v>
      </c>
      <c r="H69" s="320">
        <f>'t1'!L68</f>
        <v>0</v>
      </c>
      <c r="I69" s="320">
        <f>'t7'!X68</f>
        <v>0</v>
      </c>
      <c r="J69" s="320">
        <f>'t8'!AB68</f>
        <v>0</v>
      </c>
      <c r="K69" s="319">
        <f>'t9'!P68</f>
        <v>0</v>
      </c>
      <c r="L69" s="95" t="str">
        <f t="shared" si="1"/>
        <v>OK</v>
      </c>
    </row>
    <row r="70" spans="1:12" ht="12.75" customHeight="1" x14ac:dyDescent="0.2">
      <c r="A70" s="123" t="str">
        <f>'t1'!A69</f>
        <v>DIR. PROF.SAN.INFERM/OSTET T.DET.ART.15-SEPTIES DLGS 502/92</v>
      </c>
      <c r="B70" s="169" t="str">
        <f>'t1'!B69</f>
        <v>SD048B</v>
      </c>
      <c r="C70" s="319">
        <f>'t1'!K69</f>
        <v>0</v>
      </c>
      <c r="D70" s="319">
        <f>'t7'!W69</f>
        <v>0</v>
      </c>
      <c r="E70" s="320">
        <f>'t8'!AA69</f>
        <v>0</v>
      </c>
      <c r="F70" s="320">
        <f>'t9'!O69</f>
        <v>0</v>
      </c>
      <c r="G70" s="95" t="str">
        <f t="shared" si="0"/>
        <v>OK</v>
      </c>
      <c r="H70" s="320">
        <f>'t1'!L69</f>
        <v>0</v>
      </c>
      <c r="I70" s="320">
        <f>'t7'!X69</f>
        <v>0</v>
      </c>
      <c r="J70" s="320">
        <f>'t8'!AB69</f>
        <v>0</v>
      </c>
      <c r="K70" s="319">
        <f>'t9'!P69</f>
        <v>0</v>
      </c>
      <c r="L70" s="95" t="str">
        <f t="shared" si="1"/>
        <v>OK</v>
      </c>
    </row>
    <row r="71" spans="1:12" ht="12.75" customHeight="1" x14ac:dyDescent="0.2">
      <c r="A71" s="123" t="str">
        <f>'t1'!A70</f>
        <v>DIRIGENTE PROF. SANIT. RIABILITATIVE (INC. STRUT. COMPL.)</v>
      </c>
      <c r="B71" s="169" t="str">
        <f>'t1'!B70</f>
        <v>SD0CO2</v>
      </c>
      <c r="C71" s="319">
        <f>'t1'!K70</f>
        <v>0</v>
      </c>
      <c r="D71" s="319">
        <f>'t7'!W70</f>
        <v>0</v>
      </c>
      <c r="E71" s="320">
        <f>'t8'!AA70</f>
        <v>0</v>
      </c>
      <c r="F71" s="320">
        <f>'t9'!O70</f>
        <v>0</v>
      </c>
      <c r="G71" s="95" t="str">
        <f t="shared" si="0"/>
        <v>OK</v>
      </c>
      <c r="H71" s="320">
        <f>'t1'!L70</f>
        <v>0</v>
      </c>
      <c r="I71" s="320">
        <f>'t7'!X70</f>
        <v>0</v>
      </c>
      <c r="J71" s="320">
        <f>'t8'!AB70</f>
        <v>0</v>
      </c>
      <c r="K71" s="319">
        <f>'t9'!P70</f>
        <v>0</v>
      </c>
      <c r="L71" s="95" t="str">
        <f t="shared" si="1"/>
        <v>OK</v>
      </c>
    </row>
    <row r="72" spans="1:12" ht="12.75" customHeight="1" x14ac:dyDescent="0.2">
      <c r="A72" s="123" t="str">
        <f>'t1'!A71</f>
        <v>DIRIGENTE PROF. SANIT. RIABILITATIVE (INC. STRUT. SEMPL.)</v>
      </c>
      <c r="B72" s="169" t="str">
        <f>'t1'!B71</f>
        <v>SD0SE2</v>
      </c>
      <c r="C72" s="319">
        <f>'t1'!K71</f>
        <v>0</v>
      </c>
      <c r="D72" s="319">
        <f>'t7'!W71</f>
        <v>0</v>
      </c>
      <c r="E72" s="320">
        <f>'t8'!AA71</f>
        <v>0</v>
      </c>
      <c r="F72" s="320">
        <f>'t9'!O71</f>
        <v>0</v>
      </c>
      <c r="G72" s="95" t="str">
        <f t="shared" si="0"/>
        <v>OK</v>
      </c>
      <c r="H72" s="320">
        <f>'t1'!L71</f>
        <v>0</v>
      </c>
      <c r="I72" s="320">
        <f>'t7'!X71</f>
        <v>0</v>
      </c>
      <c r="J72" s="320">
        <f>'t8'!AB71</f>
        <v>0</v>
      </c>
      <c r="K72" s="319">
        <f>'t9'!P71</f>
        <v>0</v>
      </c>
      <c r="L72" s="95" t="str">
        <f t="shared" si="1"/>
        <v>OK</v>
      </c>
    </row>
    <row r="73" spans="1:12" ht="12.75" customHeight="1" x14ac:dyDescent="0.2">
      <c r="A73" s="123" t="str">
        <f>'t1'!A72</f>
        <v>DIRIGENTE PROF. SANIT. RIABILITATIVE (ALTRI INC. PROF.LI)</v>
      </c>
      <c r="B73" s="169" t="str">
        <f>'t1'!B72</f>
        <v>SD0AI2</v>
      </c>
      <c r="C73" s="319">
        <f>'t1'!K72</f>
        <v>0</v>
      </c>
      <c r="D73" s="319">
        <f>'t7'!W72</f>
        <v>0</v>
      </c>
      <c r="E73" s="320">
        <f>'t8'!AA72</f>
        <v>0</v>
      </c>
      <c r="F73" s="320">
        <f>'t9'!O72</f>
        <v>0</v>
      </c>
      <c r="G73" s="95" t="str">
        <f t="shared" ref="G73:G140" si="2">IF(COUNTIF(C73:F73,C73)=4,"OK","ERRORE")</f>
        <v>OK</v>
      </c>
      <c r="H73" s="320">
        <f>'t1'!L72</f>
        <v>0</v>
      </c>
      <c r="I73" s="320">
        <f>'t7'!X72</f>
        <v>0</v>
      </c>
      <c r="J73" s="320">
        <f>'t8'!AB72</f>
        <v>0</v>
      </c>
      <c r="K73" s="319">
        <f>'t9'!P72</f>
        <v>0</v>
      </c>
      <c r="L73" s="95" t="str">
        <f t="shared" ref="L73:L140" si="3">IF(COUNTIF(H73:K73,H73)=4,"OK","ERRORE")</f>
        <v>OK</v>
      </c>
    </row>
    <row r="74" spans="1:12" ht="12.75" customHeight="1" x14ac:dyDescent="0.2">
      <c r="A74" s="123" t="str">
        <f>'t1'!A73</f>
        <v>DIR. PROF. SAN. RIABILITAT. T.DET.ART.15-SEPTIES DLGS 502/92</v>
      </c>
      <c r="B74" s="169" t="str">
        <f>'t1'!B73</f>
        <v>SD048C</v>
      </c>
      <c r="C74" s="319">
        <f>'t1'!K73</f>
        <v>0</v>
      </c>
      <c r="D74" s="319">
        <f>'t7'!W73</f>
        <v>0</v>
      </c>
      <c r="E74" s="320">
        <f>'t8'!AA73</f>
        <v>0</v>
      </c>
      <c r="F74" s="320">
        <f>'t9'!O73</f>
        <v>0</v>
      </c>
      <c r="G74" s="95" t="str">
        <f t="shared" si="2"/>
        <v>OK</v>
      </c>
      <c r="H74" s="320">
        <f>'t1'!L73</f>
        <v>0</v>
      </c>
      <c r="I74" s="320">
        <f>'t7'!X73</f>
        <v>0</v>
      </c>
      <c r="J74" s="320">
        <f>'t8'!AB73</f>
        <v>0</v>
      </c>
      <c r="K74" s="319">
        <f>'t9'!P73</f>
        <v>0</v>
      </c>
      <c r="L74" s="95" t="str">
        <f t="shared" si="3"/>
        <v>OK</v>
      </c>
    </row>
    <row r="75" spans="1:12" ht="12.75" customHeight="1" x14ac:dyDescent="0.2">
      <c r="A75" s="123" t="str">
        <f>'t1'!A74</f>
        <v>DIRIGENTE PROF. TECNICO SANITARIE (INC. STRUT. COMPL.)</v>
      </c>
      <c r="B75" s="169" t="str">
        <f>'t1'!B74</f>
        <v>SD0CO3</v>
      </c>
      <c r="C75" s="319">
        <f>'t1'!K74</f>
        <v>0</v>
      </c>
      <c r="D75" s="319">
        <f>'t7'!W74</f>
        <v>0</v>
      </c>
      <c r="E75" s="320">
        <f>'t8'!AA74</f>
        <v>0</v>
      </c>
      <c r="F75" s="320">
        <f>'t9'!O74</f>
        <v>0</v>
      </c>
      <c r="G75" s="95" t="str">
        <f t="shared" si="2"/>
        <v>OK</v>
      </c>
      <c r="H75" s="320">
        <f>'t1'!L74</f>
        <v>0</v>
      </c>
      <c r="I75" s="320">
        <f>'t7'!X74</f>
        <v>0</v>
      </c>
      <c r="J75" s="320">
        <f>'t8'!AB74</f>
        <v>0</v>
      </c>
      <c r="K75" s="319">
        <f>'t9'!P74</f>
        <v>0</v>
      </c>
      <c r="L75" s="95" t="str">
        <f t="shared" si="3"/>
        <v>OK</v>
      </c>
    </row>
    <row r="76" spans="1:12" ht="12.75" customHeight="1" x14ac:dyDescent="0.2">
      <c r="A76" s="123" t="str">
        <f>'t1'!A75</f>
        <v>DIRIGENTE PROF. TECNICO SANITARIE (INC. STRUT. SEMPL.)</v>
      </c>
      <c r="B76" s="169" t="str">
        <f>'t1'!B75</f>
        <v>SD0SE3</v>
      </c>
      <c r="C76" s="319">
        <f>'t1'!K75</f>
        <v>0</v>
      </c>
      <c r="D76" s="319">
        <f>'t7'!W75</f>
        <v>0</v>
      </c>
      <c r="E76" s="320">
        <f>'t8'!AA75</f>
        <v>0</v>
      </c>
      <c r="F76" s="320">
        <f>'t9'!O75</f>
        <v>0</v>
      </c>
      <c r="G76" s="95" t="str">
        <f t="shared" si="2"/>
        <v>OK</v>
      </c>
      <c r="H76" s="320">
        <f>'t1'!L75</f>
        <v>0</v>
      </c>
      <c r="I76" s="320">
        <f>'t7'!X75</f>
        <v>0</v>
      </c>
      <c r="J76" s="320">
        <f>'t8'!AB75</f>
        <v>0</v>
      </c>
      <c r="K76" s="319">
        <f>'t9'!P75</f>
        <v>0</v>
      </c>
      <c r="L76" s="95" t="str">
        <f t="shared" si="3"/>
        <v>OK</v>
      </c>
    </row>
    <row r="77" spans="1:12" ht="12.75" customHeight="1" x14ac:dyDescent="0.2">
      <c r="A77" s="123" t="str">
        <f>'t1'!A76</f>
        <v>DIRIGENTE PROF. TECNICO SANITARIE (ALTRI INC. PROF.LI)</v>
      </c>
      <c r="B77" s="169" t="str">
        <f>'t1'!B76</f>
        <v>SD0AI3</v>
      </c>
      <c r="C77" s="319">
        <f>'t1'!K76</f>
        <v>0</v>
      </c>
      <c r="D77" s="319">
        <f>'t7'!W76</f>
        <v>0</v>
      </c>
      <c r="E77" s="320">
        <f>'t8'!AA76</f>
        <v>0</v>
      </c>
      <c r="F77" s="320">
        <f>'t9'!O76</f>
        <v>0</v>
      </c>
      <c r="G77" s="95" t="str">
        <f t="shared" si="2"/>
        <v>OK</v>
      </c>
      <c r="H77" s="320">
        <f>'t1'!L76</f>
        <v>0</v>
      </c>
      <c r="I77" s="320">
        <f>'t7'!X76</f>
        <v>0</v>
      </c>
      <c r="J77" s="320">
        <f>'t8'!AB76</f>
        <v>0</v>
      </c>
      <c r="K77" s="319">
        <f>'t9'!P76</f>
        <v>0</v>
      </c>
      <c r="L77" s="95" t="str">
        <f t="shared" si="3"/>
        <v>OK</v>
      </c>
    </row>
    <row r="78" spans="1:12" ht="12.75" customHeight="1" x14ac:dyDescent="0.2">
      <c r="A78" s="123" t="str">
        <f>'t1'!A77</f>
        <v>DIR. PROF.TECNICO SANITARIE T.DET.ART.15-SEPTIES DLGS 502/92</v>
      </c>
      <c r="B78" s="169" t="str">
        <f>'t1'!B77</f>
        <v>SD048D</v>
      </c>
      <c r="C78" s="319">
        <f>'t1'!K77</f>
        <v>0</v>
      </c>
      <c r="D78" s="319">
        <f>'t7'!W77</f>
        <v>0</v>
      </c>
      <c r="E78" s="320">
        <f>'t8'!AA77</f>
        <v>0</v>
      </c>
      <c r="F78" s="320">
        <f>'t9'!O77</f>
        <v>0</v>
      </c>
      <c r="G78" s="95" t="str">
        <f t="shared" si="2"/>
        <v>OK</v>
      </c>
      <c r="H78" s="320">
        <f>'t1'!L77</f>
        <v>0</v>
      </c>
      <c r="I78" s="320">
        <f>'t7'!X77</f>
        <v>0</v>
      </c>
      <c r="J78" s="320">
        <f>'t8'!AB77</f>
        <v>0</v>
      </c>
      <c r="K78" s="319">
        <f>'t9'!P77</f>
        <v>0</v>
      </c>
      <c r="L78" s="95" t="str">
        <f t="shared" si="3"/>
        <v>OK</v>
      </c>
    </row>
    <row r="79" spans="1:12" ht="12.75" customHeight="1" x14ac:dyDescent="0.2">
      <c r="A79" s="123" t="str">
        <f>'t1'!A78</f>
        <v>DIRIGENTE PROF.TECNICHE DELLA PREVENZIONE (INC.STRUT.COMPL.)</v>
      </c>
      <c r="B79" s="169" t="str">
        <f>'t1'!B78</f>
        <v>SD0CO4</v>
      </c>
      <c r="C79" s="319">
        <f>'t1'!K78</f>
        <v>0</v>
      </c>
      <c r="D79" s="319">
        <f>'t7'!W78</f>
        <v>0</v>
      </c>
      <c r="E79" s="320">
        <f>'t8'!AA78</f>
        <v>0</v>
      </c>
      <c r="F79" s="320">
        <f>'t9'!O78</f>
        <v>0</v>
      </c>
      <c r="G79" s="95" t="str">
        <f t="shared" si="2"/>
        <v>OK</v>
      </c>
      <c r="H79" s="320">
        <f>'t1'!L78</f>
        <v>0</v>
      </c>
      <c r="I79" s="320">
        <f>'t7'!X78</f>
        <v>0</v>
      </c>
      <c r="J79" s="320">
        <f>'t8'!AB78</f>
        <v>0</v>
      </c>
      <c r="K79" s="319">
        <f>'t9'!P78</f>
        <v>0</v>
      </c>
      <c r="L79" s="95" t="str">
        <f t="shared" si="3"/>
        <v>OK</v>
      </c>
    </row>
    <row r="80" spans="1:12" ht="12.75" customHeight="1" x14ac:dyDescent="0.2">
      <c r="A80" s="123" t="str">
        <f>'t1'!A79</f>
        <v>DIRIGENTE PROF.TECNICHE DELLA PREVENZIONE (INC.STRUT.SEMPL.)</v>
      </c>
      <c r="B80" s="169" t="str">
        <f>'t1'!B79</f>
        <v>SD0SE4</v>
      </c>
      <c r="C80" s="319">
        <f>'t1'!K79</f>
        <v>0</v>
      </c>
      <c r="D80" s="319">
        <f>'t7'!W79</f>
        <v>0</v>
      </c>
      <c r="E80" s="320">
        <f>'t8'!AA79</f>
        <v>0</v>
      </c>
      <c r="F80" s="320">
        <f>'t9'!O79</f>
        <v>0</v>
      </c>
      <c r="G80" s="95" t="str">
        <f t="shared" si="2"/>
        <v>OK</v>
      </c>
      <c r="H80" s="320">
        <f>'t1'!L79</f>
        <v>0</v>
      </c>
      <c r="I80" s="320">
        <f>'t7'!X79</f>
        <v>0</v>
      </c>
      <c r="J80" s="320">
        <f>'t8'!AB79</f>
        <v>0</v>
      </c>
      <c r="K80" s="319">
        <f>'t9'!P79</f>
        <v>0</v>
      </c>
      <c r="L80" s="95" t="str">
        <f t="shared" si="3"/>
        <v>OK</v>
      </c>
    </row>
    <row r="81" spans="1:12" ht="12.75" customHeight="1" x14ac:dyDescent="0.2">
      <c r="A81" s="123" t="str">
        <f>'t1'!A80</f>
        <v>DIRIGENTE PROF.TECNICHE DELLA PREVENZIONE(ALTRI INC.PROF.LI)</v>
      </c>
      <c r="B81" s="169" t="str">
        <f>'t1'!B80</f>
        <v>SD0AI4</v>
      </c>
      <c r="C81" s="319">
        <f>'t1'!K80</f>
        <v>0</v>
      </c>
      <c r="D81" s="319">
        <f>'t7'!W80</f>
        <v>0</v>
      </c>
      <c r="E81" s="320">
        <f>'t8'!AA80</f>
        <v>0</v>
      </c>
      <c r="F81" s="320">
        <f>'t9'!O80</f>
        <v>0</v>
      </c>
      <c r="G81" s="95" t="str">
        <f t="shared" si="2"/>
        <v>OK</v>
      </c>
      <c r="H81" s="320">
        <f>'t1'!L80</f>
        <v>0</v>
      </c>
      <c r="I81" s="320">
        <f>'t7'!X80</f>
        <v>0</v>
      </c>
      <c r="J81" s="320">
        <f>'t8'!AB80</f>
        <v>0</v>
      </c>
      <c r="K81" s="319">
        <f>'t9'!P80</f>
        <v>0</v>
      </c>
      <c r="L81" s="95" t="str">
        <f t="shared" si="3"/>
        <v>OK</v>
      </c>
    </row>
    <row r="82" spans="1:12" ht="12.75" customHeight="1" x14ac:dyDescent="0.2">
      <c r="A82" s="123" t="str">
        <f>'t1'!A81</f>
        <v>DIR. PROF.TECNICHE PREVENZ. T.DET.ART.15-SEPTIES DLGS 502/92</v>
      </c>
      <c r="B82" s="169" t="str">
        <f>'t1'!B81</f>
        <v>SD048E</v>
      </c>
      <c r="C82" s="319">
        <f>'t1'!K81</f>
        <v>0</v>
      </c>
      <c r="D82" s="319">
        <f>'t7'!W81</f>
        <v>0</v>
      </c>
      <c r="E82" s="320">
        <f>'t8'!AA81</f>
        <v>0</v>
      </c>
      <c r="F82" s="320">
        <f>'t9'!O81</f>
        <v>0</v>
      </c>
      <c r="G82" s="95" t="str">
        <f t="shared" si="2"/>
        <v>OK</v>
      </c>
      <c r="H82" s="320">
        <f>'t1'!L81</f>
        <v>0</v>
      </c>
      <c r="I82" s="320">
        <f>'t7'!X81</f>
        <v>0</v>
      </c>
      <c r="J82" s="320">
        <f>'t8'!AB81</f>
        <v>0</v>
      </c>
      <c r="K82" s="319">
        <f>'t9'!P81</f>
        <v>0</v>
      </c>
      <c r="L82" s="95" t="str">
        <f t="shared" si="3"/>
        <v>OK</v>
      </c>
    </row>
    <row r="83" spans="1:12" ht="12.75" customHeight="1" x14ac:dyDescent="0.2">
      <c r="A83" s="123" t="str">
        <f>'t1'!A82</f>
        <v>AVVOCATO DIRIG. CON INCARICO DI STRUTTURA COMPLESSA</v>
      </c>
      <c r="B83" s="169" t="str">
        <f>'t1'!B82</f>
        <v>PD0010</v>
      </c>
      <c r="C83" s="319">
        <f>'t1'!K82</f>
        <v>0</v>
      </c>
      <c r="D83" s="319">
        <f>'t7'!W82</f>
        <v>0</v>
      </c>
      <c r="E83" s="320">
        <f>'t8'!AA82</f>
        <v>0</v>
      </c>
      <c r="F83" s="320">
        <f>'t9'!O82</f>
        <v>0</v>
      </c>
      <c r="G83" s="95" t="str">
        <f t="shared" si="2"/>
        <v>OK</v>
      </c>
      <c r="H83" s="320">
        <f>'t1'!L82</f>
        <v>0</v>
      </c>
      <c r="I83" s="320">
        <f>'t7'!X82</f>
        <v>0</v>
      </c>
      <c r="J83" s="320">
        <f>'t8'!AB82</f>
        <v>0</v>
      </c>
      <c r="K83" s="319">
        <f>'t9'!P82</f>
        <v>0</v>
      </c>
      <c r="L83" s="95" t="str">
        <f t="shared" si="3"/>
        <v>OK</v>
      </c>
    </row>
    <row r="84" spans="1:12" ht="12.75" customHeight="1" x14ac:dyDescent="0.2">
      <c r="A84" s="123" t="str">
        <f>'t1'!A83</f>
        <v>AVVOCATO DIRIG. CON INCARICO DI STRUTTURA SEMPLICE</v>
      </c>
      <c r="B84" s="169" t="str">
        <f>'t1'!B83</f>
        <v>PD0S09</v>
      </c>
      <c r="C84" s="319">
        <f>'t1'!K83</f>
        <v>0</v>
      </c>
      <c r="D84" s="319">
        <f>'t7'!W83</f>
        <v>0</v>
      </c>
      <c r="E84" s="320">
        <f>'t8'!AA83</f>
        <v>0</v>
      </c>
      <c r="F84" s="320">
        <f>'t9'!O83</f>
        <v>0</v>
      </c>
      <c r="G84" s="95" t="str">
        <f t="shared" si="2"/>
        <v>OK</v>
      </c>
      <c r="H84" s="320">
        <f>'t1'!L83</f>
        <v>0</v>
      </c>
      <c r="I84" s="320">
        <f>'t7'!X83</f>
        <v>0</v>
      </c>
      <c r="J84" s="320">
        <f>'t8'!AB83</f>
        <v>0</v>
      </c>
      <c r="K84" s="319">
        <f>'t9'!P83</f>
        <v>0</v>
      </c>
      <c r="L84" s="95" t="str">
        <f t="shared" si="3"/>
        <v>OK</v>
      </c>
    </row>
    <row r="85" spans="1:12" ht="12.75" customHeight="1" x14ac:dyDescent="0.2">
      <c r="A85" s="123" t="str">
        <f>'t1'!A84</f>
        <v>AVVOCATO DIRIG. CON ALTRI INCAR.PROF.LI</v>
      </c>
      <c r="B85" s="169" t="str">
        <f>'t1'!B84</f>
        <v>PD0A09</v>
      </c>
      <c r="C85" s="319">
        <f>'t1'!K84</f>
        <v>0</v>
      </c>
      <c r="D85" s="319">
        <f>'t7'!W84</f>
        <v>0</v>
      </c>
      <c r="E85" s="320">
        <f>'t8'!AA84</f>
        <v>0</v>
      </c>
      <c r="F85" s="320">
        <f>'t9'!O84</f>
        <v>0</v>
      </c>
      <c r="G85" s="95" t="str">
        <f t="shared" si="2"/>
        <v>OK</v>
      </c>
      <c r="H85" s="320">
        <f>'t1'!L84</f>
        <v>0</v>
      </c>
      <c r="I85" s="320">
        <f>'t7'!X84</f>
        <v>0</v>
      </c>
      <c r="J85" s="320">
        <f>'t8'!AB84</f>
        <v>0</v>
      </c>
      <c r="K85" s="319">
        <f>'t9'!P84</f>
        <v>0</v>
      </c>
      <c r="L85" s="95" t="str">
        <f t="shared" si="3"/>
        <v>OK</v>
      </c>
    </row>
    <row r="86" spans="1:12" ht="12.75" customHeight="1" x14ac:dyDescent="0.2">
      <c r="A86" s="123" t="str">
        <f>'t1'!A85</f>
        <v>AVVOCATO DIR. A T. DETERMINATO(ART. 15-SEPTIES DLGS. 502/92)</v>
      </c>
      <c r="B86" s="169" t="str">
        <f>'t1'!B85</f>
        <v>PD0605</v>
      </c>
      <c r="C86" s="319">
        <f>'t1'!K85</f>
        <v>0</v>
      </c>
      <c r="D86" s="319">
        <f>'t7'!W85</f>
        <v>0</v>
      </c>
      <c r="E86" s="320">
        <f>'t8'!AA85</f>
        <v>0</v>
      </c>
      <c r="F86" s="320">
        <f>'t9'!O85</f>
        <v>0</v>
      </c>
      <c r="G86" s="95" t="str">
        <f t="shared" si="2"/>
        <v>OK</v>
      </c>
      <c r="H86" s="320">
        <f>'t1'!L85</f>
        <v>0</v>
      </c>
      <c r="I86" s="320">
        <f>'t7'!X85</f>
        <v>0</v>
      </c>
      <c r="J86" s="320">
        <f>'t8'!AB85</f>
        <v>0</v>
      </c>
      <c r="K86" s="319">
        <f>'t9'!P85</f>
        <v>0</v>
      </c>
      <c r="L86" s="95" t="str">
        <f t="shared" si="3"/>
        <v>OK</v>
      </c>
    </row>
    <row r="87" spans="1:12" ht="12.75" customHeight="1" x14ac:dyDescent="0.2">
      <c r="A87" s="123" t="str">
        <f>'t1'!A86</f>
        <v>INGEGNERE DIRIG. CON INCARICO DI STRUTTURA COMPLESSA</v>
      </c>
      <c r="B87" s="169" t="str">
        <f>'t1'!B86</f>
        <v>PD0046</v>
      </c>
      <c r="C87" s="319">
        <f>'t1'!K86</f>
        <v>0</v>
      </c>
      <c r="D87" s="319">
        <f>'t7'!W86</f>
        <v>0</v>
      </c>
      <c r="E87" s="320">
        <f>'t8'!AA86</f>
        <v>0</v>
      </c>
      <c r="F87" s="320">
        <f>'t9'!O86</f>
        <v>0</v>
      </c>
      <c r="G87" s="95" t="str">
        <f t="shared" si="2"/>
        <v>OK</v>
      </c>
      <c r="H87" s="320">
        <f>'t1'!L86</f>
        <v>0</v>
      </c>
      <c r="I87" s="320">
        <f>'t7'!X86</f>
        <v>0</v>
      </c>
      <c r="J87" s="320">
        <f>'t8'!AB86</f>
        <v>0</v>
      </c>
      <c r="K87" s="319">
        <f>'t9'!P86</f>
        <v>0</v>
      </c>
      <c r="L87" s="95" t="str">
        <f t="shared" si="3"/>
        <v>OK</v>
      </c>
    </row>
    <row r="88" spans="1:12" ht="12.75" customHeight="1" x14ac:dyDescent="0.2">
      <c r="A88" s="123" t="str">
        <f>'t1'!A87</f>
        <v>INGEGNERE DIRIG. CON INCARICO DI STRUTTURA SEMPLICE</v>
      </c>
      <c r="B88" s="169" t="str">
        <f>'t1'!B87</f>
        <v>PD0S45</v>
      </c>
      <c r="C88" s="319">
        <f>'t1'!K87</f>
        <v>0</v>
      </c>
      <c r="D88" s="319">
        <f>'t7'!W87</f>
        <v>0</v>
      </c>
      <c r="E88" s="320">
        <f>'t8'!AA87</f>
        <v>0</v>
      </c>
      <c r="F88" s="320">
        <f>'t9'!O87</f>
        <v>0</v>
      </c>
      <c r="G88" s="95" t="str">
        <f t="shared" si="2"/>
        <v>OK</v>
      </c>
      <c r="H88" s="320">
        <f>'t1'!L87</f>
        <v>0</v>
      </c>
      <c r="I88" s="320">
        <f>'t7'!X87</f>
        <v>0</v>
      </c>
      <c r="J88" s="320">
        <f>'t8'!AB87</f>
        <v>0</v>
      </c>
      <c r="K88" s="319">
        <f>'t9'!P87</f>
        <v>0</v>
      </c>
      <c r="L88" s="95" t="str">
        <f t="shared" si="3"/>
        <v>OK</v>
      </c>
    </row>
    <row r="89" spans="1:12" ht="12.75" customHeight="1" x14ac:dyDescent="0.2">
      <c r="A89" s="123" t="str">
        <f>'t1'!A88</f>
        <v>INGEGNERE DIRIG. CON ALTRI INCAR.PROF.LI</v>
      </c>
      <c r="B89" s="169" t="str">
        <f>'t1'!B88</f>
        <v>PD0A45</v>
      </c>
      <c r="C89" s="319">
        <f>'t1'!K88</f>
        <v>0</v>
      </c>
      <c r="D89" s="319">
        <f>'t7'!W88</f>
        <v>0</v>
      </c>
      <c r="E89" s="320">
        <f>'t8'!AA88</f>
        <v>0</v>
      </c>
      <c r="F89" s="320">
        <f>'t9'!O88</f>
        <v>0</v>
      </c>
      <c r="G89" s="95" t="str">
        <f t="shared" si="2"/>
        <v>OK</v>
      </c>
      <c r="H89" s="320">
        <f>'t1'!L88</f>
        <v>0</v>
      </c>
      <c r="I89" s="320">
        <f>'t7'!X88</f>
        <v>0</v>
      </c>
      <c r="J89" s="320">
        <f>'t8'!AB88</f>
        <v>0</v>
      </c>
      <c r="K89" s="319">
        <f>'t9'!P88</f>
        <v>0</v>
      </c>
      <c r="L89" s="95" t="str">
        <f t="shared" si="3"/>
        <v>OK</v>
      </c>
    </row>
    <row r="90" spans="1:12" ht="12.75" customHeight="1" x14ac:dyDescent="0.2">
      <c r="A90" s="123" t="str">
        <f>'t1'!A89</f>
        <v>INGEGNERE DIR. A T. DETERMINATO(ART.15-SEPTIES DLGS. 502/92)</v>
      </c>
      <c r="B90" s="169" t="str">
        <f>'t1'!B89</f>
        <v>PD0606</v>
      </c>
      <c r="C90" s="319">
        <f>'t1'!K89</f>
        <v>0</v>
      </c>
      <c r="D90" s="319">
        <f>'t7'!W89</f>
        <v>0</v>
      </c>
      <c r="E90" s="320">
        <f>'t8'!AA89</f>
        <v>0</v>
      </c>
      <c r="F90" s="320">
        <f>'t9'!O89</f>
        <v>0</v>
      </c>
      <c r="G90" s="95" t="str">
        <f t="shared" si="2"/>
        <v>OK</v>
      </c>
      <c r="H90" s="320">
        <f>'t1'!L89</f>
        <v>0</v>
      </c>
      <c r="I90" s="320">
        <f>'t7'!X89</f>
        <v>0</v>
      </c>
      <c r="J90" s="320">
        <f>'t8'!AB89</f>
        <v>0</v>
      </c>
      <c r="K90" s="319">
        <f>'t9'!P89</f>
        <v>0</v>
      </c>
      <c r="L90" s="95" t="str">
        <f t="shared" si="3"/>
        <v>OK</v>
      </c>
    </row>
    <row r="91" spans="1:12" ht="12.75" customHeight="1" x14ac:dyDescent="0.2">
      <c r="A91" s="123" t="str">
        <f>'t1'!A90</f>
        <v>ARCHITETTI DIRIG. CON INCARICO DI STRUTTURA COMPLESSA</v>
      </c>
      <c r="B91" s="169" t="str">
        <f>'t1'!B90</f>
        <v>PD0004</v>
      </c>
      <c r="C91" s="319">
        <f>'t1'!K90</f>
        <v>0</v>
      </c>
      <c r="D91" s="319">
        <f>'t7'!W90</f>
        <v>0</v>
      </c>
      <c r="E91" s="320">
        <f>'t8'!AA90</f>
        <v>0</v>
      </c>
      <c r="F91" s="320">
        <f>'t9'!O90</f>
        <v>0</v>
      </c>
      <c r="G91" s="95" t="str">
        <f t="shared" si="2"/>
        <v>OK</v>
      </c>
      <c r="H91" s="320">
        <f>'t1'!L90</f>
        <v>0</v>
      </c>
      <c r="I91" s="320">
        <f>'t7'!X90</f>
        <v>0</v>
      </c>
      <c r="J91" s="320">
        <f>'t8'!AB90</f>
        <v>0</v>
      </c>
      <c r="K91" s="319">
        <f>'t9'!P90</f>
        <v>0</v>
      </c>
      <c r="L91" s="95" t="str">
        <f t="shared" si="3"/>
        <v>OK</v>
      </c>
    </row>
    <row r="92" spans="1:12" ht="12.75" customHeight="1" x14ac:dyDescent="0.2">
      <c r="A92" s="123" t="str">
        <f>'t1'!A91</f>
        <v>ARCHITETTI DIRIG. CON INCARICO DI STRUTTURA SEMPLICE</v>
      </c>
      <c r="B92" s="169" t="str">
        <f>'t1'!B91</f>
        <v>PD0S03</v>
      </c>
      <c r="C92" s="319">
        <f>'t1'!K91</f>
        <v>0</v>
      </c>
      <c r="D92" s="319">
        <f>'t7'!W91</f>
        <v>0</v>
      </c>
      <c r="E92" s="320">
        <f>'t8'!AA91</f>
        <v>0</v>
      </c>
      <c r="F92" s="320">
        <f>'t9'!O91</f>
        <v>0</v>
      </c>
      <c r="G92" s="95" t="str">
        <f t="shared" si="2"/>
        <v>OK</v>
      </c>
      <c r="H92" s="320">
        <f>'t1'!L91</f>
        <v>0</v>
      </c>
      <c r="I92" s="320">
        <f>'t7'!X91</f>
        <v>0</v>
      </c>
      <c r="J92" s="320">
        <f>'t8'!AB91</f>
        <v>0</v>
      </c>
      <c r="K92" s="319">
        <f>'t9'!P91</f>
        <v>0</v>
      </c>
      <c r="L92" s="95" t="str">
        <f t="shared" si="3"/>
        <v>OK</v>
      </c>
    </row>
    <row r="93" spans="1:12" ht="12.75" customHeight="1" x14ac:dyDescent="0.2">
      <c r="A93" s="123" t="str">
        <f>'t1'!A92</f>
        <v>ARCHITETTI DIRIG. CON ALTRI INCAR.PROF.LI</v>
      </c>
      <c r="B93" s="169" t="str">
        <f>'t1'!B92</f>
        <v>PD0A03</v>
      </c>
      <c r="C93" s="319">
        <f>'t1'!K92</f>
        <v>0</v>
      </c>
      <c r="D93" s="319">
        <f>'t7'!W92</f>
        <v>0</v>
      </c>
      <c r="E93" s="320">
        <f>'t8'!AA92</f>
        <v>0</v>
      </c>
      <c r="F93" s="320">
        <f>'t9'!O92</f>
        <v>0</v>
      </c>
      <c r="G93" s="95" t="str">
        <f t="shared" si="2"/>
        <v>OK</v>
      </c>
      <c r="H93" s="320">
        <f>'t1'!L92</f>
        <v>0</v>
      </c>
      <c r="I93" s="320">
        <f>'t7'!X92</f>
        <v>0</v>
      </c>
      <c r="J93" s="320">
        <f>'t8'!AB92</f>
        <v>0</v>
      </c>
      <c r="K93" s="319">
        <f>'t9'!P92</f>
        <v>0</v>
      </c>
      <c r="L93" s="95" t="str">
        <f t="shared" si="3"/>
        <v>OK</v>
      </c>
    </row>
    <row r="94" spans="1:12" ht="12.75" customHeight="1" x14ac:dyDescent="0.2">
      <c r="A94" s="123" t="str">
        <f>'t1'!A93</f>
        <v>ARCHITETTI DIR. A T.DETERMINATO(ART. 15-SEPTIES DLGS.502/92)</v>
      </c>
      <c r="B94" s="169" t="str">
        <f>'t1'!B93</f>
        <v>PD0607</v>
      </c>
      <c r="C94" s="319">
        <f>'t1'!K93</f>
        <v>0</v>
      </c>
      <c r="D94" s="319">
        <f>'t7'!W93</f>
        <v>0</v>
      </c>
      <c r="E94" s="320">
        <f>'t8'!AA93</f>
        <v>0</v>
      </c>
      <c r="F94" s="320">
        <f>'t9'!O93</f>
        <v>0</v>
      </c>
      <c r="G94" s="95" t="str">
        <f t="shared" si="2"/>
        <v>OK</v>
      </c>
      <c r="H94" s="320">
        <f>'t1'!L93</f>
        <v>0</v>
      </c>
      <c r="I94" s="320">
        <f>'t7'!X93</f>
        <v>0</v>
      </c>
      <c r="J94" s="320">
        <f>'t8'!AB93</f>
        <v>0</v>
      </c>
      <c r="K94" s="319">
        <f>'t9'!P93</f>
        <v>0</v>
      </c>
      <c r="L94" s="95" t="str">
        <f t="shared" si="3"/>
        <v>OK</v>
      </c>
    </row>
    <row r="95" spans="1:12" ht="12.75" customHeight="1" x14ac:dyDescent="0.2">
      <c r="A95" s="123" t="str">
        <f>'t1'!A94</f>
        <v>GEOLOGI DIRIG. CON INCARICO DI STRUTTURA COMPLESSA</v>
      </c>
      <c r="B95" s="169" t="str">
        <f>'t1'!B94</f>
        <v>PD0044</v>
      </c>
      <c r="C95" s="319">
        <f>'t1'!K94</f>
        <v>0</v>
      </c>
      <c r="D95" s="319">
        <f>'t7'!W94</f>
        <v>0</v>
      </c>
      <c r="E95" s="320">
        <f>'t8'!AA94</f>
        <v>0</v>
      </c>
      <c r="F95" s="320">
        <f>'t9'!O94</f>
        <v>0</v>
      </c>
      <c r="G95" s="95" t="str">
        <f t="shared" si="2"/>
        <v>OK</v>
      </c>
      <c r="H95" s="320">
        <f>'t1'!L94</f>
        <v>0</v>
      </c>
      <c r="I95" s="320">
        <f>'t7'!X94</f>
        <v>0</v>
      </c>
      <c r="J95" s="320">
        <f>'t8'!AB94</f>
        <v>0</v>
      </c>
      <c r="K95" s="319">
        <f>'t9'!P94</f>
        <v>0</v>
      </c>
      <c r="L95" s="95" t="str">
        <f t="shared" si="3"/>
        <v>OK</v>
      </c>
    </row>
    <row r="96" spans="1:12" ht="12.75" customHeight="1" x14ac:dyDescent="0.2">
      <c r="A96" s="123" t="str">
        <f>'t1'!A95</f>
        <v>GEOLOGI DIRIG. CON INCARICO DI STRUTTURA SEMPLICE</v>
      </c>
      <c r="B96" s="169" t="str">
        <f>'t1'!B95</f>
        <v>PD0S43</v>
      </c>
      <c r="C96" s="319">
        <f>'t1'!K95</f>
        <v>0</v>
      </c>
      <c r="D96" s="319">
        <f>'t7'!W95</f>
        <v>0</v>
      </c>
      <c r="E96" s="320">
        <f>'t8'!AA95</f>
        <v>0</v>
      </c>
      <c r="F96" s="320">
        <f>'t9'!O95</f>
        <v>0</v>
      </c>
      <c r="G96" s="95" t="str">
        <f t="shared" si="2"/>
        <v>OK</v>
      </c>
      <c r="H96" s="320">
        <f>'t1'!L95</f>
        <v>0</v>
      </c>
      <c r="I96" s="320">
        <f>'t7'!X95</f>
        <v>0</v>
      </c>
      <c r="J96" s="320">
        <f>'t8'!AB95</f>
        <v>0</v>
      </c>
      <c r="K96" s="319">
        <f>'t9'!P95</f>
        <v>0</v>
      </c>
      <c r="L96" s="95" t="str">
        <f t="shared" si="3"/>
        <v>OK</v>
      </c>
    </row>
    <row r="97" spans="1:12" ht="12.75" customHeight="1" x14ac:dyDescent="0.2">
      <c r="A97" s="123" t="str">
        <f>'t1'!A96</f>
        <v>GEOLOGI DIRIG. CON ALTRI INCAR.PROF.LI</v>
      </c>
      <c r="B97" s="169" t="str">
        <f>'t1'!B96</f>
        <v>PD0A43</v>
      </c>
      <c r="C97" s="319">
        <f>'t1'!K96</f>
        <v>0</v>
      </c>
      <c r="D97" s="319">
        <f>'t7'!W96</f>
        <v>0</v>
      </c>
      <c r="E97" s="320">
        <f>'t8'!AA96</f>
        <v>0</v>
      </c>
      <c r="F97" s="320">
        <f>'t9'!O96</f>
        <v>0</v>
      </c>
      <c r="G97" s="95" t="str">
        <f t="shared" si="2"/>
        <v>OK</v>
      </c>
      <c r="H97" s="320">
        <f>'t1'!L96</f>
        <v>0</v>
      </c>
      <c r="I97" s="320">
        <f>'t7'!X96</f>
        <v>0</v>
      </c>
      <c r="J97" s="320">
        <f>'t8'!AB96</f>
        <v>0</v>
      </c>
      <c r="K97" s="319">
        <f>'t9'!P96</f>
        <v>0</v>
      </c>
      <c r="L97" s="95" t="str">
        <f t="shared" si="3"/>
        <v>OK</v>
      </c>
    </row>
    <row r="98" spans="1:12" ht="12.75" customHeight="1" x14ac:dyDescent="0.2">
      <c r="A98" s="123" t="str">
        <f>'t1'!A97</f>
        <v>GEOLOGI  DIR. A T. DETERMINATO(ART. 15-SEPTIES DLGS. 502/92)</v>
      </c>
      <c r="B98" s="169" t="str">
        <f>'t1'!B97</f>
        <v>PD0608</v>
      </c>
      <c r="C98" s="319">
        <f>'t1'!K97</f>
        <v>0</v>
      </c>
      <c r="D98" s="319">
        <f>'t7'!W97</f>
        <v>0</v>
      </c>
      <c r="E98" s="320">
        <f>'t8'!AA97</f>
        <v>0</v>
      </c>
      <c r="F98" s="320">
        <f>'t9'!O97</f>
        <v>0</v>
      </c>
      <c r="G98" s="95" t="str">
        <f t="shared" si="2"/>
        <v>OK</v>
      </c>
      <c r="H98" s="320">
        <f>'t1'!L97</f>
        <v>0</v>
      </c>
      <c r="I98" s="320">
        <f>'t7'!X97</f>
        <v>0</v>
      </c>
      <c r="J98" s="320">
        <f>'t8'!AB97</f>
        <v>0</v>
      </c>
      <c r="K98" s="319">
        <f>'t9'!P97</f>
        <v>0</v>
      </c>
      <c r="L98" s="95" t="str">
        <f t="shared" si="3"/>
        <v>OK</v>
      </c>
    </row>
    <row r="99" spans="1:12" ht="12.75" customHeight="1" x14ac:dyDescent="0.2">
      <c r="A99" s="123" t="str">
        <f>'t1'!A98</f>
        <v>ANALISTI DIRIG. CON INCARICO DI STRUTTURA COMPLESSA</v>
      </c>
      <c r="B99" s="169" t="str">
        <f>'t1'!B98</f>
        <v>TD0002</v>
      </c>
      <c r="C99" s="319">
        <f>'t1'!K98</f>
        <v>0</v>
      </c>
      <c r="D99" s="319">
        <f>'t7'!W98</f>
        <v>0</v>
      </c>
      <c r="E99" s="320">
        <f>'t8'!AA98</f>
        <v>0</v>
      </c>
      <c r="F99" s="320">
        <f>'t9'!O98</f>
        <v>0</v>
      </c>
      <c r="G99" s="95" t="str">
        <f t="shared" si="2"/>
        <v>OK</v>
      </c>
      <c r="H99" s="320">
        <f>'t1'!L98</f>
        <v>0</v>
      </c>
      <c r="I99" s="320">
        <f>'t7'!X98</f>
        <v>0</v>
      </c>
      <c r="J99" s="320">
        <f>'t8'!AB98</f>
        <v>0</v>
      </c>
      <c r="K99" s="319">
        <f>'t9'!P98</f>
        <v>0</v>
      </c>
      <c r="L99" s="95" t="str">
        <f t="shared" si="3"/>
        <v>OK</v>
      </c>
    </row>
    <row r="100" spans="1:12" ht="12.75" customHeight="1" x14ac:dyDescent="0.2">
      <c r="A100" s="123" t="str">
        <f>'t1'!A99</f>
        <v>ANALISTI DIRIG. CON INCARICO DI STRUTTURA SEMPLICE</v>
      </c>
      <c r="B100" s="169" t="str">
        <f>'t1'!B99</f>
        <v>TD0S01</v>
      </c>
      <c r="C100" s="319">
        <f>'t1'!K99</f>
        <v>0</v>
      </c>
      <c r="D100" s="319">
        <f>'t7'!W99</f>
        <v>0</v>
      </c>
      <c r="E100" s="320">
        <f>'t8'!AA99</f>
        <v>0</v>
      </c>
      <c r="F100" s="320">
        <f>'t9'!O99</f>
        <v>0</v>
      </c>
      <c r="G100" s="95" t="str">
        <f t="shared" si="2"/>
        <v>OK</v>
      </c>
      <c r="H100" s="320">
        <f>'t1'!L99</f>
        <v>0</v>
      </c>
      <c r="I100" s="320">
        <f>'t7'!X99</f>
        <v>0</v>
      </c>
      <c r="J100" s="320">
        <f>'t8'!AB99</f>
        <v>0</v>
      </c>
      <c r="K100" s="319">
        <f>'t9'!P99</f>
        <v>0</v>
      </c>
      <c r="L100" s="95" t="str">
        <f t="shared" si="3"/>
        <v>OK</v>
      </c>
    </row>
    <row r="101" spans="1:12" ht="12.75" customHeight="1" x14ac:dyDescent="0.2">
      <c r="A101" s="123" t="str">
        <f>'t1'!A100</f>
        <v>ANALISTI DIRIG. CON ALTRI INCAR.PROF.LI</v>
      </c>
      <c r="B101" s="169" t="str">
        <f>'t1'!B100</f>
        <v>TD0A01</v>
      </c>
      <c r="C101" s="319">
        <f>'t1'!K100</f>
        <v>0</v>
      </c>
      <c r="D101" s="319">
        <f>'t7'!W100</f>
        <v>0</v>
      </c>
      <c r="E101" s="320">
        <f>'t8'!AA100</f>
        <v>0</v>
      </c>
      <c r="F101" s="320">
        <f>'t9'!O100</f>
        <v>0</v>
      </c>
      <c r="G101" s="95" t="str">
        <f t="shared" si="2"/>
        <v>OK</v>
      </c>
      <c r="H101" s="320">
        <f>'t1'!L100</f>
        <v>0</v>
      </c>
      <c r="I101" s="320">
        <f>'t7'!X100</f>
        <v>0</v>
      </c>
      <c r="J101" s="320">
        <f>'t8'!AB100</f>
        <v>0</v>
      </c>
      <c r="K101" s="319">
        <f>'t9'!P100</f>
        <v>0</v>
      </c>
      <c r="L101" s="95" t="str">
        <f t="shared" si="3"/>
        <v>OK</v>
      </c>
    </row>
    <row r="102" spans="1:12" ht="12.75" customHeight="1" x14ac:dyDescent="0.2">
      <c r="A102" s="123" t="str">
        <f>'t1'!A101</f>
        <v>ANALISTI DIR. A T. DETERMINATO(ART. 15-SEPTIES DLGS. 502/92)</v>
      </c>
      <c r="B102" s="169" t="str">
        <f>'t1'!B101</f>
        <v>TD0609</v>
      </c>
      <c r="C102" s="319">
        <f>'t1'!K101</f>
        <v>0</v>
      </c>
      <c r="D102" s="319">
        <f>'t7'!W101</f>
        <v>0</v>
      </c>
      <c r="E102" s="320">
        <f>'t8'!AA101</f>
        <v>0</v>
      </c>
      <c r="F102" s="320">
        <f>'t9'!O101</f>
        <v>0</v>
      </c>
      <c r="G102" s="95" t="str">
        <f t="shared" si="2"/>
        <v>OK</v>
      </c>
      <c r="H102" s="320">
        <f>'t1'!L101</f>
        <v>0</v>
      </c>
      <c r="I102" s="320">
        <f>'t7'!X101</f>
        <v>0</v>
      </c>
      <c r="J102" s="320">
        <f>'t8'!AB101</f>
        <v>0</v>
      </c>
      <c r="K102" s="319">
        <f>'t9'!P101</f>
        <v>0</v>
      </c>
      <c r="L102" s="95" t="str">
        <f t="shared" si="3"/>
        <v>OK</v>
      </c>
    </row>
    <row r="103" spans="1:12" ht="12.75" customHeight="1" x14ac:dyDescent="0.2">
      <c r="A103" s="123" t="str">
        <f>'t1'!A102</f>
        <v>STATISTICO DIRIG. CON INCARICO DI STRUTTURA COMPLESSA</v>
      </c>
      <c r="B103" s="169" t="str">
        <f>'t1'!B102</f>
        <v>TD0071</v>
      </c>
      <c r="C103" s="319">
        <f>'t1'!K102</f>
        <v>0</v>
      </c>
      <c r="D103" s="319">
        <f>'t7'!W102</f>
        <v>0</v>
      </c>
      <c r="E103" s="320">
        <f>'t8'!AA102</f>
        <v>0</v>
      </c>
      <c r="F103" s="320">
        <f>'t9'!O102</f>
        <v>0</v>
      </c>
      <c r="G103" s="95" t="str">
        <f t="shared" si="2"/>
        <v>OK</v>
      </c>
      <c r="H103" s="320">
        <f>'t1'!L102</f>
        <v>0</v>
      </c>
      <c r="I103" s="320">
        <f>'t7'!X102</f>
        <v>0</v>
      </c>
      <c r="J103" s="320">
        <f>'t8'!AB102</f>
        <v>0</v>
      </c>
      <c r="K103" s="319">
        <f>'t9'!P102</f>
        <v>0</v>
      </c>
      <c r="L103" s="95" t="str">
        <f t="shared" si="3"/>
        <v>OK</v>
      </c>
    </row>
    <row r="104" spans="1:12" ht="12.75" customHeight="1" x14ac:dyDescent="0.2">
      <c r="A104" s="123" t="str">
        <f>'t1'!A103</f>
        <v>STATISTICO DIRIG. CON INCARICO DI STRUTTURA SEMPLICE</v>
      </c>
      <c r="B104" s="169" t="str">
        <f>'t1'!B103</f>
        <v>TD0S70</v>
      </c>
      <c r="C104" s="319">
        <f>'t1'!K103</f>
        <v>0</v>
      </c>
      <c r="D104" s="319">
        <f>'t7'!W103</f>
        <v>0</v>
      </c>
      <c r="E104" s="320">
        <f>'t8'!AA103</f>
        <v>0</v>
      </c>
      <c r="F104" s="320">
        <f>'t9'!O103</f>
        <v>0</v>
      </c>
      <c r="G104" s="95" t="str">
        <f t="shared" si="2"/>
        <v>OK</v>
      </c>
      <c r="H104" s="320">
        <f>'t1'!L103</f>
        <v>0</v>
      </c>
      <c r="I104" s="320">
        <f>'t7'!X103</f>
        <v>0</v>
      </c>
      <c r="J104" s="320">
        <f>'t8'!AB103</f>
        <v>0</v>
      </c>
      <c r="K104" s="319">
        <f>'t9'!P103</f>
        <v>0</v>
      </c>
      <c r="L104" s="95" t="str">
        <f t="shared" si="3"/>
        <v>OK</v>
      </c>
    </row>
    <row r="105" spans="1:12" ht="12.75" customHeight="1" x14ac:dyDescent="0.2">
      <c r="A105" s="123" t="str">
        <f>'t1'!A104</f>
        <v>STATISTICO DIRIG. CON ALTRI INCAR.PROF.LI</v>
      </c>
      <c r="B105" s="169" t="str">
        <f>'t1'!B104</f>
        <v>TD0A70</v>
      </c>
      <c r="C105" s="319">
        <f>'t1'!K104</f>
        <v>0</v>
      </c>
      <c r="D105" s="319">
        <f>'t7'!W104</f>
        <v>0</v>
      </c>
      <c r="E105" s="320">
        <f>'t8'!AA104</f>
        <v>0</v>
      </c>
      <c r="F105" s="320">
        <f>'t9'!O104</f>
        <v>0</v>
      </c>
      <c r="G105" s="95" t="str">
        <f t="shared" si="2"/>
        <v>OK</v>
      </c>
      <c r="H105" s="320">
        <f>'t1'!L104</f>
        <v>0</v>
      </c>
      <c r="I105" s="320">
        <f>'t7'!X104</f>
        <v>0</v>
      </c>
      <c r="J105" s="320">
        <f>'t8'!AB104</f>
        <v>0</v>
      </c>
      <c r="K105" s="319">
        <f>'t9'!P104</f>
        <v>0</v>
      </c>
      <c r="L105" s="95" t="str">
        <f t="shared" si="3"/>
        <v>OK</v>
      </c>
    </row>
    <row r="106" spans="1:12" ht="12.75" customHeight="1" x14ac:dyDescent="0.2">
      <c r="A106" s="123" t="str">
        <f>'t1'!A105</f>
        <v>STATISTICO DIR. A T.DETERMINATO(ART. 15-SEPTIES DLGS.502/92)</v>
      </c>
      <c r="B106" s="169" t="str">
        <f>'t1'!B105</f>
        <v>TD0610</v>
      </c>
      <c r="C106" s="319">
        <f>'t1'!K105</f>
        <v>0</v>
      </c>
      <c r="D106" s="319">
        <f>'t7'!W105</f>
        <v>0</v>
      </c>
      <c r="E106" s="320">
        <f>'t8'!AA105</f>
        <v>0</v>
      </c>
      <c r="F106" s="320">
        <f>'t9'!O105</f>
        <v>0</v>
      </c>
      <c r="G106" s="95" t="str">
        <f t="shared" si="2"/>
        <v>OK</v>
      </c>
      <c r="H106" s="320">
        <f>'t1'!L105</f>
        <v>0</v>
      </c>
      <c r="I106" s="320">
        <f>'t7'!X105</f>
        <v>0</v>
      </c>
      <c r="J106" s="320">
        <f>'t8'!AB105</f>
        <v>0</v>
      </c>
      <c r="K106" s="319">
        <f>'t9'!P105</f>
        <v>0</v>
      </c>
      <c r="L106" s="95" t="str">
        <f t="shared" si="3"/>
        <v>OK</v>
      </c>
    </row>
    <row r="107" spans="1:12" ht="12.75" customHeight="1" x14ac:dyDescent="0.2">
      <c r="A107" s="123" t="str">
        <f>'t1'!A106</f>
        <v>SOCIOLOGO DIRIG. CON INCARICO DI STRUTTURA COMPLESSA</v>
      </c>
      <c r="B107" s="169" t="str">
        <f>'t1'!B106</f>
        <v>TD0068</v>
      </c>
      <c r="C107" s="319">
        <f>'t1'!K106</f>
        <v>0</v>
      </c>
      <c r="D107" s="319">
        <f>'t7'!W106</f>
        <v>0</v>
      </c>
      <c r="E107" s="320">
        <f>'t8'!AA106</f>
        <v>0</v>
      </c>
      <c r="F107" s="320">
        <f>'t9'!O106</f>
        <v>0</v>
      </c>
      <c r="G107" s="95" t="str">
        <f t="shared" si="2"/>
        <v>OK</v>
      </c>
      <c r="H107" s="320">
        <f>'t1'!L106</f>
        <v>0</v>
      </c>
      <c r="I107" s="320">
        <f>'t7'!X106</f>
        <v>0</v>
      </c>
      <c r="J107" s="320">
        <f>'t8'!AB106</f>
        <v>0</v>
      </c>
      <c r="K107" s="319">
        <f>'t9'!P106</f>
        <v>0</v>
      </c>
      <c r="L107" s="95" t="str">
        <f t="shared" si="3"/>
        <v>OK</v>
      </c>
    </row>
    <row r="108" spans="1:12" ht="12.75" customHeight="1" x14ac:dyDescent="0.2">
      <c r="A108" s="123" t="str">
        <f>'t1'!A107</f>
        <v>SOCIOLOGO DIRIG. CON INCARICO DI STRUTTURA SEMPLICE</v>
      </c>
      <c r="B108" s="169" t="str">
        <f>'t1'!B107</f>
        <v>TD0S67</v>
      </c>
      <c r="C108" s="319">
        <f>'t1'!K107</f>
        <v>0</v>
      </c>
      <c r="D108" s="319">
        <f>'t7'!W107</f>
        <v>0</v>
      </c>
      <c r="E108" s="320">
        <f>'t8'!AA107</f>
        <v>0</v>
      </c>
      <c r="F108" s="320">
        <f>'t9'!O107</f>
        <v>0</v>
      </c>
      <c r="G108" s="95" t="str">
        <f t="shared" si="2"/>
        <v>OK</v>
      </c>
      <c r="H108" s="320">
        <f>'t1'!L107</f>
        <v>0</v>
      </c>
      <c r="I108" s="320">
        <f>'t7'!X107</f>
        <v>0</v>
      </c>
      <c r="J108" s="320">
        <f>'t8'!AB107</f>
        <v>0</v>
      </c>
      <c r="K108" s="319">
        <f>'t9'!P107</f>
        <v>0</v>
      </c>
      <c r="L108" s="95" t="str">
        <f t="shared" si="3"/>
        <v>OK</v>
      </c>
    </row>
    <row r="109" spans="1:12" ht="12.75" customHeight="1" x14ac:dyDescent="0.2">
      <c r="A109" s="123" t="str">
        <f>'t1'!A108</f>
        <v>SOCIOLOGO DIRIG. CON ALTRI INCAR.PROF.LI</v>
      </c>
      <c r="B109" s="169" t="str">
        <f>'t1'!B108</f>
        <v>TD0A67</v>
      </c>
      <c r="C109" s="319">
        <f>'t1'!K108</f>
        <v>0</v>
      </c>
      <c r="D109" s="319">
        <f>'t7'!W108</f>
        <v>0</v>
      </c>
      <c r="E109" s="320">
        <f>'t8'!AA108</f>
        <v>0</v>
      </c>
      <c r="F109" s="320">
        <f>'t9'!O108</f>
        <v>0</v>
      </c>
      <c r="G109" s="95" t="str">
        <f t="shared" si="2"/>
        <v>OK</v>
      </c>
      <c r="H109" s="320">
        <f>'t1'!L108</f>
        <v>0</v>
      </c>
      <c r="I109" s="320">
        <f>'t7'!X108</f>
        <v>0</v>
      </c>
      <c r="J109" s="320">
        <f>'t8'!AB108</f>
        <v>0</v>
      </c>
      <c r="K109" s="319">
        <f>'t9'!P108</f>
        <v>0</v>
      </c>
      <c r="L109" s="95" t="str">
        <f t="shared" si="3"/>
        <v>OK</v>
      </c>
    </row>
    <row r="110" spans="1:12" ht="12.75" customHeight="1" x14ac:dyDescent="0.2">
      <c r="A110" s="123" t="str">
        <f>'t1'!A109</f>
        <v>SOCIOLOGO DIR. A T. DETERMINATO(ART.15-SEPTIES DLGS. 502/92)</v>
      </c>
      <c r="B110" s="169" t="str">
        <f>'t1'!B109</f>
        <v>TD0611</v>
      </c>
      <c r="C110" s="319">
        <f>'t1'!K109</f>
        <v>0</v>
      </c>
      <c r="D110" s="319">
        <f>'t7'!W109</f>
        <v>0</v>
      </c>
      <c r="E110" s="320">
        <f>'t8'!AA109</f>
        <v>0</v>
      </c>
      <c r="F110" s="320">
        <f>'t9'!O109</f>
        <v>0</v>
      </c>
      <c r="G110" s="95" t="str">
        <f t="shared" si="2"/>
        <v>OK</v>
      </c>
      <c r="H110" s="320">
        <f>'t1'!L109</f>
        <v>0</v>
      </c>
      <c r="I110" s="320">
        <f>'t7'!X109</f>
        <v>0</v>
      </c>
      <c r="J110" s="320">
        <f>'t8'!AB109</f>
        <v>0</v>
      </c>
      <c r="K110" s="319">
        <f>'t9'!P109</f>
        <v>0</v>
      </c>
      <c r="L110" s="95" t="str">
        <f t="shared" si="3"/>
        <v>OK</v>
      </c>
    </row>
    <row r="111" spans="1:12" ht="12.75" customHeight="1" x14ac:dyDescent="0.2">
      <c r="A111" s="123" t="str">
        <f>'t1'!A110</f>
        <v>DIR. AMBIENTALE CON INCARICO DI STRUTTURA COMPLESSA</v>
      </c>
      <c r="B111" s="169" t="str">
        <f>'t1'!B110</f>
        <v>TD0C02</v>
      </c>
      <c r="C111" s="319">
        <f>'t1'!K110</f>
        <v>0</v>
      </c>
      <c r="D111" s="319">
        <f>'t7'!W110</f>
        <v>0</v>
      </c>
      <c r="E111" s="320">
        <f>'t8'!AA110</f>
        <v>0</v>
      </c>
      <c r="F111" s="320">
        <f>'t9'!O110</f>
        <v>0</v>
      </c>
      <c r="G111" s="95" t="str">
        <f t="shared" si="2"/>
        <v>OK</v>
      </c>
      <c r="H111" s="320">
        <f>'t1'!L110</f>
        <v>0</v>
      </c>
      <c r="I111" s="320">
        <f>'t7'!X110</f>
        <v>0</v>
      </c>
      <c r="J111" s="320">
        <f>'t8'!AB110</f>
        <v>0</v>
      </c>
      <c r="K111" s="319">
        <f>'t9'!P110</f>
        <v>0</v>
      </c>
      <c r="L111" s="95" t="str">
        <f t="shared" si="3"/>
        <v>OK</v>
      </c>
    </row>
    <row r="112" spans="1:12" ht="12.75" customHeight="1" x14ac:dyDescent="0.2">
      <c r="A112" s="123" t="str">
        <f>'t1'!A111</f>
        <v>DIR. AMBIENTALE CON INCARICO DI STRUTTURA SEMPLICE</v>
      </c>
      <c r="B112" s="169" t="str">
        <f>'t1'!B111</f>
        <v>TD0S02</v>
      </c>
      <c r="C112" s="319">
        <f>'t1'!K111</f>
        <v>0</v>
      </c>
      <c r="D112" s="319">
        <f>'t7'!W111</f>
        <v>0</v>
      </c>
      <c r="E112" s="320">
        <f>'t8'!AA111</f>
        <v>0</v>
      </c>
      <c r="F112" s="320">
        <f>'t9'!O111</f>
        <v>0</v>
      </c>
      <c r="G112" s="95" t="str">
        <f t="shared" si="2"/>
        <v>OK</v>
      </c>
      <c r="H112" s="320">
        <f>'t1'!L111</f>
        <v>0</v>
      </c>
      <c r="I112" s="320">
        <f>'t7'!X111</f>
        <v>0</v>
      </c>
      <c r="J112" s="320">
        <f>'t8'!AB111</f>
        <v>0</v>
      </c>
      <c r="K112" s="319">
        <f>'t9'!P111</f>
        <v>0</v>
      </c>
      <c r="L112" s="95" t="str">
        <f t="shared" si="3"/>
        <v>OK</v>
      </c>
    </row>
    <row r="113" spans="1:12" ht="12.75" customHeight="1" x14ac:dyDescent="0.2">
      <c r="A113" s="123" t="str">
        <f>'t1'!A112</f>
        <v>DIR. AMBIENTALE CON ALTRI INCAR.PROF.LI</v>
      </c>
      <c r="B113" s="169" t="str">
        <f>'t1'!B112</f>
        <v>TD0A02</v>
      </c>
      <c r="C113" s="319">
        <f>'t1'!K112</f>
        <v>0</v>
      </c>
      <c r="D113" s="319">
        <f>'t7'!W112</f>
        <v>0</v>
      </c>
      <c r="E113" s="320">
        <f>'t8'!AA112</f>
        <v>0</v>
      </c>
      <c r="F113" s="320">
        <f>'t9'!O112</f>
        <v>0</v>
      </c>
      <c r="G113" s="95" t="str">
        <f t="shared" si="2"/>
        <v>OK</v>
      </c>
      <c r="H113" s="320">
        <f>'t1'!L112</f>
        <v>0</v>
      </c>
      <c r="I113" s="320">
        <f>'t7'!X112</f>
        <v>0</v>
      </c>
      <c r="J113" s="320">
        <f>'t8'!AB112</f>
        <v>0</v>
      </c>
      <c r="K113" s="319">
        <f>'t9'!P112</f>
        <v>0</v>
      </c>
      <c r="L113" s="95" t="str">
        <f t="shared" si="3"/>
        <v>OK</v>
      </c>
    </row>
    <row r="114" spans="1:12" ht="12.75" customHeight="1" x14ac:dyDescent="0.2">
      <c r="A114" s="123" t="str">
        <f>'t1'!A113</f>
        <v>DIR. AMBIENTALE A T.DETERMINATO (ART.15-SEPTIES DLGS 502/92)</v>
      </c>
      <c r="B114" s="169" t="str">
        <f>'t1'!B113</f>
        <v>TD0810</v>
      </c>
      <c r="C114" s="319">
        <f>'t1'!K113</f>
        <v>0</v>
      </c>
      <c r="D114" s="319">
        <f>'t7'!W113</f>
        <v>0</v>
      </c>
      <c r="E114" s="320">
        <f>'t8'!AA113</f>
        <v>0</v>
      </c>
      <c r="F114" s="320">
        <f>'t9'!O113</f>
        <v>0</v>
      </c>
      <c r="G114" s="95" t="str">
        <f t="shared" si="2"/>
        <v>OK</v>
      </c>
      <c r="H114" s="320">
        <f>'t1'!L113</f>
        <v>0</v>
      </c>
      <c r="I114" s="320">
        <f>'t7'!X113</f>
        <v>0</v>
      </c>
      <c r="J114" s="320">
        <f>'t8'!AB113</f>
        <v>0</v>
      </c>
      <c r="K114" s="319">
        <f>'t9'!P113</f>
        <v>0</v>
      </c>
      <c r="L114" s="95" t="str">
        <f t="shared" si="3"/>
        <v>OK</v>
      </c>
    </row>
    <row r="115" spans="1:12" ht="12.75" customHeight="1" x14ac:dyDescent="0.2">
      <c r="A115" s="123" t="str">
        <f>'t1'!A114</f>
        <v>DIRIGENTE AMM.VO CON INCARICO DI STRUTTURA COMPLESSA</v>
      </c>
      <c r="B115" s="169" t="str">
        <f>'t1'!B114</f>
        <v>AD0032</v>
      </c>
      <c r="C115" s="319">
        <f>'t1'!K114</f>
        <v>0</v>
      </c>
      <c r="D115" s="319">
        <f>'t7'!W114</f>
        <v>0</v>
      </c>
      <c r="E115" s="320">
        <f>'t8'!AA114</f>
        <v>0</v>
      </c>
      <c r="F115" s="320">
        <f>'t9'!O114</f>
        <v>0</v>
      </c>
      <c r="G115" s="95" t="str">
        <f t="shared" si="2"/>
        <v>OK</v>
      </c>
      <c r="H115" s="320">
        <f>'t1'!L114</f>
        <v>0</v>
      </c>
      <c r="I115" s="320">
        <f>'t7'!X114</f>
        <v>0</v>
      </c>
      <c r="J115" s="320">
        <f>'t8'!AB114</f>
        <v>0</v>
      </c>
      <c r="K115" s="319">
        <f>'t9'!P114</f>
        <v>0</v>
      </c>
      <c r="L115" s="95" t="str">
        <f t="shared" si="3"/>
        <v>OK</v>
      </c>
    </row>
    <row r="116" spans="1:12" ht="12.75" customHeight="1" x14ac:dyDescent="0.2">
      <c r="A116" s="123" t="str">
        <f>'t1'!A115</f>
        <v>DIRIGENTE AMM.VO CON INCARICO DI STRUTTURA SEMPLICE</v>
      </c>
      <c r="B116" s="169" t="str">
        <f>'t1'!B115</f>
        <v>AD0S31</v>
      </c>
      <c r="C116" s="319">
        <f>'t1'!K115</f>
        <v>0</v>
      </c>
      <c r="D116" s="319">
        <f>'t7'!W115</f>
        <v>0</v>
      </c>
      <c r="E116" s="320">
        <f>'t8'!AA115</f>
        <v>0</v>
      </c>
      <c r="F116" s="320">
        <f>'t9'!O115</f>
        <v>0</v>
      </c>
      <c r="G116" s="95" t="str">
        <f t="shared" si="2"/>
        <v>OK</v>
      </c>
      <c r="H116" s="320">
        <f>'t1'!L115</f>
        <v>0</v>
      </c>
      <c r="I116" s="320">
        <f>'t7'!X115</f>
        <v>0</v>
      </c>
      <c r="J116" s="320">
        <f>'t8'!AB115</f>
        <v>0</v>
      </c>
      <c r="K116" s="319">
        <f>'t9'!P115</f>
        <v>0</v>
      </c>
      <c r="L116" s="95" t="str">
        <f t="shared" si="3"/>
        <v>OK</v>
      </c>
    </row>
    <row r="117" spans="1:12" ht="12.75" customHeight="1" x14ac:dyDescent="0.2">
      <c r="A117" s="123" t="str">
        <f>'t1'!A116</f>
        <v>DIRIGENTE AMM.VO CON ALTRI INCAR.PROF.LI</v>
      </c>
      <c r="B117" s="169" t="str">
        <f>'t1'!B116</f>
        <v>AD0A31</v>
      </c>
      <c r="C117" s="319">
        <f>'t1'!K116</f>
        <v>0</v>
      </c>
      <c r="D117" s="319">
        <f>'t7'!W116</f>
        <v>0</v>
      </c>
      <c r="E117" s="320">
        <f>'t8'!AA116</f>
        <v>0</v>
      </c>
      <c r="F117" s="320">
        <f>'t9'!O116</f>
        <v>0</v>
      </c>
      <c r="G117" s="95" t="str">
        <f t="shared" si="2"/>
        <v>OK</v>
      </c>
      <c r="H117" s="320">
        <f>'t1'!L116</f>
        <v>0</v>
      </c>
      <c r="I117" s="320">
        <f>'t7'!X116</f>
        <v>0</v>
      </c>
      <c r="J117" s="320">
        <f>'t8'!AB116</f>
        <v>0</v>
      </c>
      <c r="K117" s="319">
        <f>'t9'!P116</f>
        <v>0</v>
      </c>
      <c r="L117" s="95" t="str">
        <f t="shared" si="3"/>
        <v>OK</v>
      </c>
    </row>
    <row r="118" spans="1:12" ht="12.75" customHeight="1" x14ac:dyDescent="0.2">
      <c r="A118" s="123" t="str">
        <f>'t1'!A117</f>
        <v>DIRIG. AMM.VO A T. DETERMINATO (ART. 15-SEPTIES DLGS.502/92)</v>
      </c>
      <c r="B118" s="169" t="str">
        <f>'t1'!B117</f>
        <v>AD0612</v>
      </c>
      <c r="C118" s="319">
        <f>'t1'!K117</f>
        <v>0</v>
      </c>
      <c r="D118" s="319">
        <f>'t7'!W117</f>
        <v>0</v>
      </c>
      <c r="E118" s="320">
        <f>'t8'!AA117</f>
        <v>0</v>
      </c>
      <c r="F118" s="320">
        <f>'t9'!O117</f>
        <v>0</v>
      </c>
      <c r="G118" s="95" t="str">
        <f t="shared" si="2"/>
        <v>OK</v>
      </c>
      <c r="H118" s="320">
        <f>'t1'!L117</f>
        <v>0</v>
      </c>
      <c r="I118" s="320">
        <f>'t7'!X117</f>
        <v>0</v>
      </c>
      <c r="J118" s="320">
        <f>'t8'!AB117</f>
        <v>0</v>
      </c>
      <c r="K118" s="319">
        <f>'t9'!P117</f>
        <v>0</v>
      </c>
      <c r="L118" s="95" t="str">
        <f t="shared" si="3"/>
        <v>OK</v>
      </c>
    </row>
    <row r="119" spans="1:12" ht="12.75" customHeight="1" x14ac:dyDescent="0.2">
      <c r="A119" s="123" t="str">
        <f>'t1'!A118</f>
        <v>RICERCATORE SANITARIO</v>
      </c>
      <c r="B119" s="169" t="str">
        <f>'t1'!B118</f>
        <v>N18694</v>
      </c>
      <c r="C119" s="319">
        <f>'t1'!K118</f>
        <v>0</v>
      </c>
      <c r="D119" s="319">
        <f>'t7'!W118</f>
        <v>0</v>
      </c>
      <c r="E119" s="320">
        <f>'t8'!AA118</f>
        <v>0</v>
      </c>
      <c r="F119" s="320">
        <f>'t9'!O118</f>
        <v>0</v>
      </c>
      <c r="G119" s="95" t="str">
        <f t="shared" si="2"/>
        <v>OK</v>
      </c>
      <c r="H119" s="320">
        <f>'t1'!L118</f>
        <v>0</v>
      </c>
      <c r="I119" s="320">
        <f>'t7'!X118</f>
        <v>0</v>
      </c>
      <c r="J119" s="320">
        <f>'t8'!AB118</f>
        <v>0</v>
      </c>
      <c r="K119" s="319">
        <f>'t9'!P118</f>
        <v>0</v>
      </c>
      <c r="L119" s="95" t="str">
        <f t="shared" si="3"/>
        <v>OK</v>
      </c>
    </row>
    <row r="120" spans="1:12" ht="12.75" customHeight="1" x14ac:dyDescent="0.2">
      <c r="A120" s="123" t="str">
        <f>'t1'!A119</f>
        <v>COLLABORATORE PROF.LE DI RICERCA SANITARIA</v>
      </c>
      <c r="B120" s="169" t="str">
        <f>'t1'!B119</f>
        <v>N16695</v>
      </c>
      <c r="C120" s="319">
        <f>'t1'!K119</f>
        <v>0</v>
      </c>
      <c r="D120" s="319">
        <f>'t7'!W119</f>
        <v>0</v>
      </c>
      <c r="E120" s="320">
        <f>'t8'!AA119</f>
        <v>0</v>
      </c>
      <c r="F120" s="320">
        <f>'t9'!O119</f>
        <v>0</v>
      </c>
      <c r="G120" s="95" t="str">
        <f t="shared" si="2"/>
        <v>OK</v>
      </c>
      <c r="H120" s="320">
        <f>'t1'!L119</f>
        <v>0</v>
      </c>
      <c r="I120" s="320">
        <f>'t7'!X119</f>
        <v>0</v>
      </c>
      <c r="J120" s="320">
        <f>'t8'!AB119</f>
        <v>0</v>
      </c>
      <c r="K120" s="319">
        <f>'t9'!P119</f>
        <v>0</v>
      </c>
      <c r="L120" s="95" t="str">
        <f t="shared" si="3"/>
        <v>OK</v>
      </c>
    </row>
    <row r="121" spans="1:12" ht="12.75" customHeight="1" x14ac:dyDescent="0.2">
      <c r="A121" s="123" t="str">
        <f>'t1'!A120</f>
        <v>RUOLO SANITARIO - PROF. SANITARIE INFERMIERISTICHE E.Q.</v>
      </c>
      <c r="B121" s="169" t="str">
        <f>'t1'!B120</f>
        <v>SEQINF</v>
      </c>
      <c r="C121" s="319">
        <f>'t1'!K120</f>
        <v>0</v>
      </c>
      <c r="D121" s="319">
        <f>'t7'!W120</f>
        <v>0</v>
      </c>
      <c r="E121" s="320">
        <f>'t8'!AA120</f>
        <v>0</v>
      </c>
      <c r="F121" s="320">
        <f>'t9'!O120</f>
        <v>0</v>
      </c>
      <c r="G121" s="95" t="str">
        <f t="shared" si="2"/>
        <v>OK</v>
      </c>
      <c r="H121" s="320">
        <f>'t1'!L120</f>
        <v>0</v>
      </c>
      <c r="I121" s="320">
        <f>'t7'!X120</f>
        <v>0</v>
      </c>
      <c r="J121" s="320">
        <f>'t8'!AB120</f>
        <v>0</v>
      </c>
      <c r="K121" s="319">
        <f>'t9'!P120</f>
        <v>0</v>
      </c>
      <c r="L121" s="95" t="str">
        <f t="shared" si="3"/>
        <v>OK</v>
      </c>
    </row>
    <row r="122" spans="1:12" ht="12.75" customHeight="1" x14ac:dyDescent="0.2">
      <c r="A122" s="123" t="str">
        <f>'t1'!A121</f>
        <v>RUOLO SANITARIO - PROF. SANITARIA OSTETRICA E.Q.</v>
      </c>
      <c r="B122" s="169" t="str">
        <f>'t1'!B121</f>
        <v>SEQOST</v>
      </c>
      <c r="C122" s="319">
        <f>'t1'!K121</f>
        <v>0</v>
      </c>
      <c r="D122" s="319">
        <f>'t7'!W121</f>
        <v>0</v>
      </c>
      <c r="E122" s="320">
        <f>'t8'!AA121</f>
        <v>0</v>
      </c>
      <c r="F122" s="320">
        <f>'t9'!O121</f>
        <v>0</v>
      </c>
      <c r="G122" s="95" t="str">
        <f t="shared" si="2"/>
        <v>OK</v>
      </c>
      <c r="H122" s="320">
        <f>'t1'!L121</f>
        <v>0</v>
      </c>
      <c r="I122" s="320">
        <f>'t7'!X121</f>
        <v>0</v>
      </c>
      <c r="J122" s="320">
        <f>'t8'!AB121</f>
        <v>0</v>
      </c>
      <c r="K122" s="319">
        <f>'t9'!P121</f>
        <v>0</v>
      </c>
      <c r="L122" s="95" t="str">
        <f t="shared" si="3"/>
        <v>OK</v>
      </c>
    </row>
    <row r="123" spans="1:12" ht="12.75" customHeight="1" x14ac:dyDescent="0.2">
      <c r="A123" s="123" t="str">
        <f>'t1'!A122</f>
        <v>RUOLO SANITARIO - PROFESSIONI TECNICO SANITARIE E.Q.</v>
      </c>
      <c r="B123" s="169" t="str">
        <f>'t1'!B122</f>
        <v>SEQTCN</v>
      </c>
      <c r="C123" s="319">
        <f>'t1'!K122</f>
        <v>0</v>
      </c>
      <c r="D123" s="319">
        <f>'t7'!W122</f>
        <v>0</v>
      </c>
      <c r="E123" s="320">
        <f>'t8'!AA122</f>
        <v>0</v>
      </c>
      <c r="F123" s="320">
        <f>'t9'!O122</f>
        <v>0</v>
      </c>
      <c r="G123" s="95" t="str">
        <f t="shared" si="2"/>
        <v>OK</v>
      </c>
      <c r="H123" s="320">
        <f>'t1'!L122</f>
        <v>0</v>
      </c>
      <c r="I123" s="320">
        <f>'t7'!X122</f>
        <v>0</v>
      </c>
      <c r="J123" s="320">
        <f>'t8'!AB122</f>
        <v>0</v>
      </c>
      <c r="K123" s="319">
        <f>'t9'!P122</f>
        <v>0</v>
      </c>
      <c r="L123" s="95" t="str">
        <f t="shared" si="3"/>
        <v>OK</v>
      </c>
    </row>
    <row r="124" spans="1:12" ht="12.75" customHeight="1" x14ac:dyDescent="0.2">
      <c r="A124" s="123" t="str">
        <f>'t1'!A123</f>
        <v>RUOLO SANITARIO - PROF. SANITARIE DELLA RIABILITAZIONE E.Q.</v>
      </c>
      <c r="B124" s="169" t="str">
        <f>'t1'!B123</f>
        <v>SEQRAB</v>
      </c>
      <c r="C124" s="319">
        <f>'t1'!K123</f>
        <v>0</v>
      </c>
      <c r="D124" s="319">
        <f>'t7'!W123</f>
        <v>0</v>
      </c>
      <c r="E124" s="320">
        <f>'t8'!AA123</f>
        <v>0</v>
      </c>
      <c r="F124" s="320">
        <f>'t9'!O123</f>
        <v>0</v>
      </c>
      <c r="G124" s="95" t="str">
        <f t="shared" si="2"/>
        <v>OK</v>
      </c>
      <c r="H124" s="320">
        <f>'t1'!L123</f>
        <v>0</v>
      </c>
      <c r="I124" s="320">
        <f>'t7'!X123</f>
        <v>0</v>
      </c>
      <c r="J124" s="320">
        <f>'t8'!AB123</f>
        <v>0</v>
      </c>
      <c r="K124" s="319">
        <f>'t9'!P123</f>
        <v>0</v>
      </c>
      <c r="L124" s="95" t="str">
        <f t="shared" si="3"/>
        <v>OK</v>
      </c>
    </row>
    <row r="125" spans="1:12" ht="12.75" customHeight="1" x14ac:dyDescent="0.2">
      <c r="A125" s="123" t="str">
        <f>'t1'!A124</f>
        <v>RUOLO SANITARIO - PROF. SANITARIE DELLA PREVENZIONE E.Q.</v>
      </c>
      <c r="B125" s="169" t="str">
        <f>'t1'!B124</f>
        <v>SEQPRV</v>
      </c>
      <c r="C125" s="319">
        <f>'t1'!K124</f>
        <v>0</v>
      </c>
      <c r="D125" s="319">
        <f>'t7'!W124</f>
        <v>0</v>
      </c>
      <c r="E125" s="320">
        <f>'t8'!AA124</f>
        <v>0</v>
      </c>
      <c r="F125" s="320">
        <f>'t9'!O124</f>
        <v>0</v>
      </c>
      <c r="G125" s="95" t="str">
        <f t="shared" si="2"/>
        <v>OK</v>
      </c>
      <c r="H125" s="320">
        <f>'t1'!L124</f>
        <v>0</v>
      </c>
      <c r="I125" s="320">
        <f>'t7'!X124</f>
        <v>0</v>
      </c>
      <c r="J125" s="320">
        <f>'t8'!AB124</f>
        <v>0</v>
      </c>
      <c r="K125" s="319">
        <f>'t9'!P124</f>
        <v>0</v>
      </c>
      <c r="L125" s="95" t="str">
        <f t="shared" si="3"/>
        <v>OK</v>
      </c>
    </row>
    <row r="126" spans="1:12" ht="12.75" customHeight="1" x14ac:dyDescent="0.2">
      <c r="A126" s="123" t="str">
        <f>'t1'!A125</f>
        <v>RUOLO SANITARIO - PROF. SAN. INFERM. SENIOR ESAURIMENTO E.Q.</v>
      </c>
      <c r="B126" s="169" t="str">
        <f>'t1'!B125</f>
        <v>SEQINE</v>
      </c>
      <c r="C126" s="319">
        <f>'t1'!K125</f>
        <v>0</v>
      </c>
      <c r="D126" s="319">
        <f>'t7'!W125</f>
        <v>0</v>
      </c>
      <c r="E126" s="320">
        <f>'t8'!AA125</f>
        <v>0</v>
      </c>
      <c r="F126" s="320">
        <f>'t9'!O125</f>
        <v>0</v>
      </c>
      <c r="G126" s="95" t="str">
        <f t="shared" si="2"/>
        <v>OK</v>
      </c>
      <c r="H126" s="320">
        <f>'t1'!L125</f>
        <v>0</v>
      </c>
      <c r="I126" s="320">
        <f>'t7'!X125</f>
        <v>0</v>
      </c>
      <c r="J126" s="320">
        <f>'t8'!AB125</f>
        <v>0</v>
      </c>
      <c r="K126" s="319">
        <f>'t9'!P125</f>
        <v>0</v>
      </c>
      <c r="L126" s="95" t="str">
        <f t="shared" si="3"/>
        <v>OK</v>
      </c>
    </row>
    <row r="127" spans="1:12" ht="12.75" customHeight="1" x14ac:dyDescent="0.2">
      <c r="A127" s="123" t="str">
        <f>'t1'!A126</f>
        <v>RUOLO SANITARIO - ALTRI PROF. SAN. SENIOR A ESAURIMENTO E.Q.</v>
      </c>
      <c r="B127" s="169" t="str">
        <f>'t1'!B126</f>
        <v>SEQASE</v>
      </c>
      <c r="C127" s="319">
        <f>'t1'!K126</f>
        <v>0</v>
      </c>
      <c r="D127" s="319">
        <f>'t7'!W126</f>
        <v>0</v>
      </c>
      <c r="E127" s="320">
        <f>'t8'!AA126</f>
        <v>0</v>
      </c>
      <c r="F127" s="320">
        <f>'t9'!O126</f>
        <v>0</v>
      </c>
      <c r="G127" s="95" t="str">
        <f t="shared" si="2"/>
        <v>OK</v>
      </c>
      <c r="H127" s="320">
        <f>'t1'!L126</f>
        <v>0</v>
      </c>
      <c r="I127" s="320">
        <f>'t7'!X126</f>
        <v>0</v>
      </c>
      <c r="J127" s="320">
        <f>'t8'!AB126</f>
        <v>0</v>
      </c>
      <c r="K127" s="319">
        <f>'t9'!P126</f>
        <v>0</v>
      </c>
      <c r="L127" s="95" t="str">
        <f t="shared" si="3"/>
        <v>OK</v>
      </c>
    </row>
    <row r="128" spans="1:12" ht="12.75" customHeight="1" x14ac:dyDescent="0.2">
      <c r="A128" s="123" t="str">
        <f>'t1'!A127</f>
        <v>RUOLO SOCIOSANITARIO - ASSISTENTE SOCIALE E.Q.</v>
      </c>
      <c r="B128" s="169" t="str">
        <f>'t1'!B127</f>
        <v>KEQASC</v>
      </c>
      <c r="C128" s="319">
        <f>'t1'!K127</f>
        <v>0</v>
      </c>
      <c r="D128" s="319">
        <f>'t7'!W127</f>
        <v>0</v>
      </c>
      <c r="E128" s="320">
        <f>'t8'!AA127</f>
        <v>0</v>
      </c>
      <c r="F128" s="320">
        <f>'t9'!O127</f>
        <v>0</v>
      </c>
      <c r="G128" s="95" t="str">
        <f t="shared" si="2"/>
        <v>OK</v>
      </c>
      <c r="H128" s="320">
        <f>'t1'!L127</f>
        <v>0</v>
      </c>
      <c r="I128" s="320">
        <f>'t7'!X127</f>
        <v>0</v>
      </c>
      <c r="J128" s="320">
        <f>'t8'!AB127</f>
        <v>0</v>
      </c>
      <c r="K128" s="319">
        <f>'t9'!P127</f>
        <v>0</v>
      </c>
      <c r="L128" s="95" t="str">
        <f t="shared" si="3"/>
        <v>OK</v>
      </c>
    </row>
    <row r="129" spans="1:12" ht="12.75" customHeight="1" x14ac:dyDescent="0.2">
      <c r="A129" s="123" t="str">
        <f>'t1'!A128</f>
        <v>RUOLO SOCIOSANITARIO - ASSIST. SOC. SENIOR ESAURIMENTO E.Q.</v>
      </c>
      <c r="B129" s="169" t="str">
        <f>'t1'!B128</f>
        <v>KEQSCE</v>
      </c>
      <c r="C129" s="319">
        <f>'t1'!K128</f>
        <v>0</v>
      </c>
      <c r="D129" s="319">
        <f>'t7'!W128</f>
        <v>0</v>
      </c>
      <c r="E129" s="320">
        <f>'t8'!AA128</f>
        <v>0</v>
      </c>
      <c r="F129" s="320">
        <f>'t9'!O128</f>
        <v>0</v>
      </c>
      <c r="G129" s="95" t="str">
        <f t="shared" si="2"/>
        <v>OK</v>
      </c>
      <c r="H129" s="320">
        <f>'t1'!L128</f>
        <v>0</v>
      </c>
      <c r="I129" s="320">
        <f>'t7'!X128</f>
        <v>0</v>
      </c>
      <c r="J129" s="320">
        <f>'t8'!AB128</f>
        <v>0</v>
      </c>
      <c r="K129" s="319">
        <f>'t9'!P128</f>
        <v>0</v>
      </c>
      <c r="L129" s="95" t="str">
        <f t="shared" si="3"/>
        <v>OK</v>
      </c>
    </row>
    <row r="130" spans="1:12" ht="12.75" customHeight="1" x14ac:dyDescent="0.2">
      <c r="A130" s="123" t="str">
        <f>'t1'!A129</f>
        <v>RUOLO PROFESSIONALE - SPECIALISTA DELLA COMUNIC. ISTIT. E.Q.</v>
      </c>
      <c r="B130" s="169" t="str">
        <f>'t1'!B129</f>
        <v>PEQ871</v>
      </c>
      <c r="C130" s="319">
        <f>'t1'!K129</f>
        <v>0</v>
      </c>
      <c r="D130" s="319">
        <f>'t7'!W129</f>
        <v>0</v>
      </c>
      <c r="E130" s="320">
        <f>'t8'!AA129</f>
        <v>0</v>
      </c>
      <c r="F130" s="320">
        <f>'t9'!O129</f>
        <v>0</v>
      </c>
      <c r="G130" s="95" t="str">
        <f t="shared" si="2"/>
        <v>OK</v>
      </c>
      <c r="H130" s="320">
        <f>'t1'!L129</f>
        <v>0</v>
      </c>
      <c r="I130" s="320">
        <f>'t7'!X129</f>
        <v>0</v>
      </c>
      <c r="J130" s="320">
        <f>'t8'!AB129</f>
        <v>0</v>
      </c>
      <c r="K130" s="319">
        <f>'t9'!P129</f>
        <v>0</v>
      </c>
      <c r="L130" s="95" t="str">
        <f t="shared" si="3"/>
        <v>OK</v>
      </c>
    </row>
    <row r="131" spans="1:12" ht="12.75" customHeight="1" x14ac:dyDescent="0.2">
      <c r="A131" s="123" t="str">
        <f>'t1'!A130</f>
        <v>RUOLO PROFESSIONALE - SPECIALISTA RAPPORTI CON I MEDIA E.Q.</v>
      </c>
      <c r="B131" s="169" t="str">
        <f>'t1'!B130</f>
        <v>PEQ872</v>
      </c>
      <c r="C131" s="319">
        <f>'t1'!K130</f>
        <v>0</v>
      </c>
      <c r="D131" s="319">
        <f>'t7'!W130</f>
        <v>0</v>
      </c>
      <c r="E131" s="320">
        <f>'t8'!AA130</f>
        <v>0</v>
      </c>
      <c r="F131" s="320">
        <f>'t9'!O130</f>
        <v>0</v>
      </c>
      <c r="G131" s="95" t="str">
        <f t="shared" si="2"/>
        <v>OK</v>
      </c>
      <c r="H131" s="320">
        <f>'t1'!L130</f>
        <v>0</v>
      </c>
      <c r="I131" s="320">
        <f>'t7'!X130</f>
        <v>0</v>
      </c>
      <c r="J131" s="320">
        <f>'t8'!AB130</f>
        <v>0</v>
      </c>
      <c r="K131" s="319">
        <f>'t9'!P130</f>
        <v>0</v>
      </c>
      <c r="L131" s="95" t="str">
        <f t="shared" si="3"/>
        <v>OK</v>
      </c>
    </row>
    <row r="132" spans="1:12" ht="12.75" customHeight="1" x14ac:dyDescent="0.2">
      <c r="A132" s="123" t="str">
        <f>'t1'!A131</f>
        <v>RUOLO PROFESSIONALE - ASSISTENTE RELIGIOSO E.Q.</v>
      </c>
      <c r="B132" s="169" t="str">
        <f>'t1'!B131</f>
        <v>PEQ006</v>
      </c>
      <c r="C132" s="319">
        <f>'t1'!K131</f>
        <v>0</v>
      </c>
      <c r="D132" s="319">
        <f>'t7'!W131</f>
        <v>0</v>
      </c>
      <c r="E132" s="320">
        <f>'t8'!AA131</f>
        <v>0</v>
      </c>
      <c r="F132" s="320">
        <f>'t9'!O131</f>
        <v>0</v>
      </c>
      <c r="G132" s="95" t="str">
        <f>IF(COUNTIF(C132:F132,C132)=4,"OK","ERRORE")</f>
        <v>OK</v>
      </c>
      <c r="H132" s="320">
        <f>'t1'!L131</f>
        <v>0</v>
      </c>
      <c r="I132" s="320">
        <f>'t7'!X131</f>
        <v>0</v>
      </c>
      <c r="J132" s="320">
        <f>'t8'!AB131</f>
        <v>0</v>
      </c>
      <c r="K132" s="319">
        <f>'t9'!P131</f>
        <v>0</v>
      </c>
      <c r="L132" s="95" t="str">
        <f>IF(COUNTIF(H132:K132,H132)=4,"OK","ERRORE")</f>
        <v>OK</v>
      </c>
    </row>
    <row r="133" spans="1:12" ht="12.75" customHeight="1" x14ac:dyDescent="0.2">
      <c r="A133" s="123" t="str">
        <f>'t1'!A132</f>
        <v>RUOLO TECNICO - COLLABORATORE TECNICO PROFESSIONALE E.Q.</v>
      </c>
      <c r="B133" s="169" t="str">
        <f>'t1'!B132</f>
        <v>TEQ027</v>
      </c>
      <c r="C133" s="319">
        <f>'t1'!K132</f>
        <v>0</v>
      </c>
      <c r="D133" s="319">
        <f>'t7'!W132</f>
        <v>0</v>
      </c>
      <c r="E133" s="320">
        <f>'t8'!AA132</f>
        <v>0</v>
      </c>
      <c r="F133" s="320">
        <f>'t9'!O132</f>
        <v>0</v>
      </c>
      <c r="G133" s="95" t="str">
        <f>IF(COUNTIF(C133:F133,C133)=4,"OK","ERRORE")</f>
        <v>OK</v>
      </c>
      <c r="H133" s="320">
        <f>'t1'!L132</f>
        <v>0</v>
      </c>
      <c r="I133" s="320">
        <f>'t7'!X132</f>
        <v>0</v>
      </c>
      <c r="J133" s="320">
        <f>'t8'!AB132</f>
        <v>0</v>
      </c>
      <c r="K133" s="319">
        <f>'t9'!P132</f>
        <v>0</v>
      </c>
      <c r="L133" s="95" t="str">
        <f>IF(COUNTIF(H133:K133,H133)=4,"OK","ERRORE")</f>
        <v>OK</v>
      </c>
    </row>
    <row r="134" spans="1:12" ht="12.75" customHeight="1" x14ac:dyDescent="0.2">
      <c r="A134" s="123" t="str">
        <f>'t1'!A133</f>
        <v>RUOLO TECNICO - COLLAB. TEC. PROF. SENIOR A ESAURIMENTO E.Q.</v>
      </c>
      <c r="B134" s="169" t="str">
        <f>'t1'!B133</f>
        <v>TEQCTS</v>
      </c>
      <c r="C134" s="319">
        <f>'t1'!K133</f>
        <v>0</v>
      </c>
      <c r="D134" s="319">
        <f>'t7'!W133</f>
        <v>0</v>
      </c>
      <c r="E134" s="320">
        <f>'t8'!AA133</f>
        <v>0</v>
      </c>
      <c r="F134" s="320">
        <f>'t9'!O133</f>
        <v>0</v>
      </c>
      <c r="G134" s="95" t="str">
        <f>IF(COUNTIF(C134:F134,C134)=4,"OK","ERRORE")</f>
        <v>OK</v>
      </c>
      <c r="H134" s="320">
        <f>'t1'!L133</f>
        <v>0</v>
      </c>
      <c r="I134" s="320">
        <f>'t7'!X133</f>
        <v>0</v>
      </c>
      <c r="J134" s="320">
        <f>'t8'!AB133</f>
        <v>0</v>
      </c>
      <c r="K134" s="319">
        <f>'t9'!P133</f>
        <v>0</v>
      </c>
      <c r="L134" s="95" t="str">
        <f>IF(COUNTIF(H134:K134,H134)=4,"OK","ERRORE")</f>
        <v>OK</v>
      </c>
    </row>
    <row r="135" spans="1:12" ht="12.75" customHeight="1" x14ac:dyDescent="0.2">
      <c r="A135" s="123" t="str">
        <f>'t1'!A134</f>
        <v>RUOLO AMMINISTRATIVO - COLLAB. AMMINISTRATIVO PROFESS. E.Q.</v>
      </c>
      <c r="B135" s="169" t="str">
        <f>'t1'!B134</f>
        <v>AEQ029</v>
      </c>
      <c r="C135" s="319">
        <f>'t1'!K134</f>
        <v>0</v>
      </c>
      <c r="D135" s="319">
        <f>'t7'!W134</f>
        <v>0</v>
      </c>
      <c r="E135" s="320">
        <f>'t8'!AA134</f>
        <v>0</v>
      </c>
      <c r="F135" s="320">
        <f>'t9'!O134</f>
        <v>0</v>
      </c>
      <c r="G135" s="95" t="str">
        <f>IF(COUNTIF(C135:F135,C135)=4,"OK","ERRORE")</f>
        <v>OK</v>
      </c>
      <c r="H135" s="320">
        <f>'t1'!L134</f>
        <v>0</v>
      </c>
      <c r="I135" s="320">
        <f>'t7'!X134</f>
        <v>0</v>
      </c>
      <c r="J135" s="320">
        <f>'t8'!AB134</f>
        <v>0</v>
      </c>
      <c r="K135" s="319">
        <f>'t9'!P134</f>
        <v>0</v>
      </c>
      <c r="L135" s="95" t="str">
        <f>IF(COUNTIF(H135:K135,H135)=4,"OK","ERRORE")</f>
        <v>OK</v>
      </c>
    </row>
    <row r="136" spans="1:12" ht="12.75" customHeight="1" x14ac:dyDescent="0.2">
      <c r="A136" s="123" t="str">
        <f>'t1'!A135</f>
        <v>RUOLO AMM.VO - COLLAB. AMM.VO PROF. SENIOR ESAURIMENTO E.Q.</v>
      </c>
      <c r="B136" s="169" t="str">
        <f>'t1'!B135</f>
        <v>AEQCAS</v>
      </c>
      <c r="C136" s="319">
        <f>'t1'!K135</f>
        <v>0</v>
      </c>
      <c r="D136" s="319">
        <f>'t7'!W135</f>
        <v>0</v>
      </c>
      <c r="E136" s="320">
        <f>'t8'!AA135</f>
        <v>0</v>
      </c>
      <c r="F136" s="320">
        <f>'t9'!O135</f>
        <v>0</v>
      </c>
      <c r="G136" s="95" t="str">
        <f>IF(COUNTIF(C136:F136,C136)=4,"OK","ERRORE")</f>
        <v>OK</v>
      </c>
      <c r="H136" s="320">
        <f>'t1'!L135</f>
        <v>0</v>
      </c>
      <c r="I136" s="320">
        <f>'t7'!X135</f>
        <v>0</v>
      </c>
      <c r="J136" s="320">
        <f>'t8'!AB135</f>
        <v>0</v>
      </c>
      <c r="K136" s="319">
        <f>'t9'!P135</f>
        <v>0</v>
      </c>
      <c r="L136" s="95" t="str">
        <f>IF(COUNTIF(H136:K136,H136)=4,"OK","ERRORE")</f>
        <v>OK</v>
      </c>
    </row>
    <row r="137" spans="1:12" ht="12.75" customHeight="1" x14ac:dyDescent="0.2">
      <c r="A137" s="123" t="str">
        <f>'t1'!A136</f>
        <v>RUOLO SANITARIO - PROF. SANITARIE INFERMIERISTICHE</v>
      </c>
      <c r="B137" s="169" t="str">
        <f>'t1'!B136</f>
        <v>SPFINF</v>
      </c>
      <c r="C137" s="319">
        <f>'t1'!K136</f>
        <v>0</v>
      </c>
      <c r="D137" s="319">
        <f>'t7'!W136</f>
        <v>0</v>
      </c>
      <c r="E137" s="320">
        <f>'t8'!AA136</f>
        <v>0</v>
      </c>
      <c r="F137" s="320">
        <f>'t9'!O136</f>
        <v>0</v>
      </c>
      <c r="G137" s="95" t="str">
        <f t="shared" si="2"/>
        <v>OK</v>
      </c>
      <c r="H137" s="320">
        <f>'t1'!L136</f>
        <v>0</v>
      </c>
      <c r="I137" s="320">
        <f>'t7'!X136</f>
        <v>0</v>
      </c>
      <c r="J137" s="320">
        <f>'t8'!AB136</f>
        <v>0</v>
      </c>
      <c r="K137" s="319">
        <f>'t9'!P136</f>
        <v>0</v>
      </c>
      <c r="L137" s="95" t="str">
        <f t="shared" si="3"/>
        <v>OK</v>
      </c>
    </row>
    <row r="138" spans="1:12" ht="12.75" customHeight="1" x14ac:dyDescent="0.2">
      <c r="A138" s="123" t="str">
        <f>'t1'!A137</f>
        <v>RUOLO SANITARIO - PROF. SANITARIA OSTETRICA</v>
      </c>
      <c r="B138" s="169" t="str">
        <f>'t1'!B137</f>
        <v>SPFOST</v>
      </c>
      <c r="C138" s="319">
        <f>'t1'!K137</f>
        <v>0</v>
      </c>
      <c r="D138" s="319">
        <f>'t7'!W137</f>
        <v>0</v>
      </c>
      <c r="E138" s="320">
        <f>'t8'!AA137</f>
        <v>0</v>
      </c>
      <c r="F138" s="320">
        <f>'t9'!O137</f>
        <v>0</v>
      </c>
      <c r="G138" s="95" t="str">
        <f t="shared" si="2"/>
        <v>OK</v>
      </c>
      <c r="H138" s="320">
        <f>'t1'!L137</f>
        <v>0</v>
      </c>
      <c r="I138" s="320">
        <f>'t7'!X137</f>
        <v>0</v>
      </c>
      <c r="J138" s="320">
        <f>'t8'!AB137</f>
        <v>0</v>
      </c>
      <c r="K138" s="319">
        <f>'t9'!P137</f>
        <v>0</v>
      </c>
      <c r="L138" s="95" t="str">
        <f t="shared" si="3"/>
        <v>OK</v>
      </c>
    </row>
    <row r="139" spans="1:12" ht="12.75" customHeight="1" x14ac:dyDescent="0.2">
      <c r="A139" s="123" t="str">
        <f>'t1'!A138</f>
        <v>RUOLO SANITARIO - PROFESSIONI TECNICO SANITARIE</v>
      </c>
      <c r="B139" s="169" t="str">
        <f>'t1'!B138</f>
        <v>SPFTCN</v>
      </c>
      <c r="C139" s="319">
        <f>'t1'!K138</f>
        <v>0</v>
      </c>
      <c r="D139" s="319">
        <f>'t7'!W138</f>
        <v>0</v>
      </c>
      <c r="E139" s="320">
        <f>'t8'!AA138</f>
        <v>0</v>
      </c>
      <c r="F139" s="320">
        <f>'t9'!O138</f>
        <v>0</v>
      </c>
      <c r="G139" s="95" t="str">
        <f t="shared" si="2"/>
        <v>OK</v>
      </c>
      <c r="H139" s="320">
        <f>'t1'!L138</f>
        <v>0</v>
      </c>
      <c r="I139" s="320">
        <f>'t7'!X138</f>
        <v>0</v>
      </c>
      <c r="J139" s="320">
        <f>'t8'!AB138</f>
        <v>0</v>
      </c>
      <c r="K139" s="319">
        <f>'t9'!P138</f>
        <v>0</v>
      </c>
      <c r="L139" s="95" t="str">
        <f t="shared" si="3"/>
        <v>OK</v>
      </c>
    </row>
    <row r="140" spans="1:12" ht="12.75" customHeight="1" x14ac:dyDescent="0.2">
      <c r="A140" s="123" t="str">
        <f>'t1'!A139</f>
        <v>RUOLO SANITARIO - PROF. SANITARIE DELLA RIABILITAZIONE</v>
      </c>
      <c r="B140" s="169" t="str">
        <f>'t1'!B139</f>
        <v>SPFRAB</v>
      </c>
      <c r="C140" s="319">
        <f>'t1'!K139</f>
        <v>0</v>
      </c>
      <c r="D140" s="319">
        <f>'t7'!W139</f>
        <v>0</v>
      </c>
      <c r="E140" s="320">
        <f>'t8'!AA139</f>
        <v>0</v>
      </c>
      <c r="F140" s="320">
        <f>'t9'!O139</f>
        <v>0</v>
      </c>
      <c r="G140" s="95" t="str">
        <f t="shared" si="2"/>
        <v>OK</v>
      </c>
      <c r="H140" s="320">
        <f>'t1'!L139</f>
        <v>0</v>
      </c>
      <c r="I140" s="320">
        <f>'t7'!X139</f>
        <v>0</v>
      </c>
      <c r="J140" s="320">
        <f>'t8'!AB139</f>
        <v>0</v>
      </c>
      <c r="K140" s="319">
        <f>'t9'!P139</f>
        <v>0</v>
      </c>
      <c r="L140" s="95" t="str">
        <f t="shared" si="3"/>
        <v>OK</v>
      </c>
    </row>
    <row r="141" spans="1:12" ht="12.75" customHeight="1" x14ac:dyDescent="0.2">
      <c r="A141" s="123" t="str">
        <f>'t1'!A140</f>
        <v>RUOLO SANITARIO - PROF. SANITARIE DELLA PREVENZIONE</v>
      </c>
      <c r="B141" s="169" t="str">
        <f>'t1'!B140</f>
        <v>SPFPRV</v>
      </c>
      <c r="C141" s="319">
        <f>'t1'!K140</f>
        <v>0</v>
      </c>
      <c r="D141" s="319">
        <f>'t7'!W140</f>
        <v>0</v>
      </c>
      <c r="E141" s="320">
        <f>'t8'!AA140</f>
        <v>0</v>
      </c>
      <c r="F141" s="320">
        <f>'t9'!O140</f>
        <v>0</v>
      </c>
      <c r="G141" s="95" t="str">
        <f t="shared" ref="G141:G168" si="4">IF(COUNTIF(C141:F141,C141)=4,"OK","ERRORE")</f>
        <v>OK</v>
      </c>
      <c r="H141" s="320">
        <f>'t1'!L140</f>
        <v>0</v>
      </c>
      <c r="I141" s="320">
        <f>'t7'!X140</f>
        <v>0</v>
      </c>
      <c r="J141" s="320">
        <f>'t8'!AB140</f>
        <v>0</v>
      </c>
      <c r="K141" s="319">
        <f>'t9'!P140</f>
        <v>0</v>
      </c>
      <c r="L141" s="95" t="str">
        <f t="shared" ref="L141:L168" si="5">IF(COUNTIF(H141:K141,H141)=4,"OK","ERRORE")</f>
        <v>OK</v>
      </c>
    </row>
    <row r="142" spans="1:12" ht="12.75" customHeight="1" x14ac:dyDescent="0.2">
      <c r="A142" s="123" t="str">
        <f>'t1'!A141</f>
        <v>RUOLO SANITARIO - PROF. SAN. INFERMIER. SENIOR A ESAURIMENTO</v>
      </c>
      <c r="B142" s="169" t="str">
        <f>'t1'!B141</f>
        <v>SPFINE</v>
      </c>
      <c r="C142" s="319">
        <f>'t1'!K141</f>
        <v>0</v>
      </c>
      <c r="D142" s="319">
        <f>'t7'!W141</f>
        <v>0</v>
      </c>
      <c r="E142" s="320">
        <f>'t8'!AA141</f>
        <v>0</v>
      </c>
      <c r="F142" s="320">
        <f>'t9'!O141</f>
        <v>0</v>
      </c>
      <c r="G142" s="95" t="str">
        <f t="shared" si="4"/>
        <v>OK</v>
      </c>
      <c r="H142" s="320">
        <f>'t1'!L141</f>
        <v>0</v>
      </c>
      <c r="I142" s="320">
        <f>'t7'!X141</f>
        <v>0</v>
      </c>
      <c r="J142" s="320">
        <f>'t8'!AB141</f>
        <v>0</v>
      </c>
      <c r="K142" s="319">
        <f>'t9'!P141</f>
        <v>0</v>
      </c>
      <c r="L142" s="95" t="str">
        <f t="shared" si="5"/>
        <v>OK</v>
      </c>
    </row>
    <row r="143" spans="1:12" ht="12.75" customHeight="1" x14ac:dyDescent="0.2">
      <c r="A143" s="123" t="str">
        <f>'t1'!A142</f>
        <v>RUOLO SANITARIO - ALTRI PROFILI SANIT. SENIOR A ESAURIMENTO</v>
      </c>
      <c r="B143" s="169" t="str">
        <f>'t1'!B142</f>
        <v>SPFASE</v>
      </c>
      <c r="C143" s="319">
        <f>'t1'!K142</f>
        <v>0</v>
      </c>
      <c r="D143" s="319">
        <f>'t7'!W142</f>
        <v>0</v>
      </c>
      <c r="E143" s="320">
        <f>'t8'!AA142</f>
        <v>0</v>
      </c>
      <c r="F143" s="320">
        <f>'t9'!O142</f>
        <v>0</v>
      </c>
      <c r="G143" s="95" t="str">
        <f t="shared" si="4"/>
        <v>OK</v>
      </c>
      <c r="H143" s="320">
        <f>'t1'!L142</f>
        <v>0</v>
      </c>
      <c r="I143" s="320">
        <f>'t7'!X142</f>
        <v>0</v>
      </c>
      <c r="J143" s="320">
        <f>'t8'!AB142</f>
        <v>0</v>
      </c>
      <c r="K143" s="319">
        <f>'t9'!P142</f>
        <v>0</v>
      </c>
      <c r="L143" s="95" t="str">
        <f t="shared" si="5"/>
        <v>OK</v>
      </c>
    </row>
    <row r="144" spans="1:12" ht="12.75" customHeight="1" x14ac:dyDescent="0.2">
      <c r="A144" s="123" t="str">
        <f>'t1'!A143</f>
        <v>RUOLO SOCIOSANITARIO - ASSISTENTE SOCIALE</v>
      </c>
      <c r="B144" s="169" t="str">
        <f>'t1'!B143</f>
        <v>KPFASC</v>
      </c>
      <c r="C144" s="319">
        <f>'t1'!K143</f>
        <v>0</v>
      </c>
      <c r="D144" s="319">
        <f>'t7'!W143</f>
        <v>0</v>
      </c>
      <c r="E144" s="320">
        <f>'t8'!AA143</f>
        <v>0</v>
      </c>
      <c r="F144" s="320">
        <f>'t9'!O143</f>
        <v>0</v>
      </c>
      <c r="G144" s="95" t="str">
        <f t="shared" si="4"/>
        <v>OK</v>
      </c>
      <c r="H144" s="320">
        <f>'t1'!L143</f>
        <v>0</v>
      </c>
      <c r="I144" s="320">
        <f>'t7'!X143</f>
        <v>0</v>
      </c>
      <c r="J144" s="320">
        <f>'t8'!AB143</f>
        <v>0</v>
      </c>
      <c r="K144" s="319">
        <f>'t9'!P143</f>
        <v>0</v>
      </c>
      <c r="L144" s="95" t="str">
        <f t="shared" si="5"/>
        <v>OK</v>
      </c>
    </row>
    <row r="145" spans="1:12" ht="12.75" customHeight="1" x14ac:dyDescent="0.2">
      <c r="A145" s="123" t="str">
        <f>'t1'!A144</f>
        <v>RUOLO SOCIOSANITARIO - ASSISTENTE SOC. SENIOR AD ESAURIMENTO</v>
      </c>
      <c r="B145" s="169" t="str">
        <f>'t1'!B144</f>
        <v>KPFSCE</v>
      </c>
      <c r="C145" s="319">
        <f>'t1'!K144</f>
        <v>0</v>
      </c>
      <c r="D145" s="319">
        <f>'t7'!W144</f>
        <v>0</v>
      </c>
      <c r="E145" s="320">
        <f>'t8'!AA144</f>
        <v>0</v>
      </c>
      <c r="F145" s="320">
        <f>'t9'!O144</f>
        <v>0</v>
      </c>
      <c r="G145" s="95" t="str">
        <f t="shared" si="4"/>
        <v>OK</v>
      </c>
      <c r="H145" s="320">
        <f>'t1'!L144</f>
        <v>0</v>
      </c>
      <c r="I145" s="320">
        <f>'t7'!X144</f>
        <v>0</v>
      </c>
      <c r="J145" s="320">
        <f>'t8'!AB144</f>
        <v>0</v>
      </c>
      <c r="K145" s="319">
        <f>'t9'!P144</f>
        <v>0</v>
      </c>
      <c r="L145" s="95" t="str">
        <f t="shared" si="5"/>
        <v>OK</v>
      </c>
    </row>
    <row r="146" spans="1:12" ht="12.75" customHeight="1" x14ac:dyDescent="0.2">
      <c r="A146" s="123" t="str">
        <f>'t1'!A145</f>
        <v>RUOLO PROFESSIONALE - SPECIALISTA DELLA COMUNIC. ISTIT.</v>
      </c>
      <c r="B146" s="169" t="str">
        <f>'t1'!B145</f>
        <v>PPF871</v>
      </c>
      <c r="C146" s="319">
        <f>'t1'!K145</f>
        <v>0</v>
      </c>
      <c r="D146" s="319">
        <f>'t7'!W145</f>
        <v>0</v>
      </c>
      <c r="E146" s="320">
        <f>'t8'!AA145</f>
        <v>0</v>
      </c>
      <c r="F146" s="320">
        <f>'t9'!O145</f>
        <v>0</v>
      </c>
      <c r="G146" s="95" t="str">
        <f t="shared" si="4"/>
        <v>OK</v>
      </c>
      <c r="H146" s="320">
        <f>'t1'!L145</f>
        <v>0</v>
      </c>
      <c r="I146" s="320">
        <f>'t7'!X145</f>
        <v>0</v>
      </c>
      <c r="J146" s="320">
        <f>'t8'!AB145</f>
        <v>0</v>
      </c>
      <c r="K146" s="319">
        <f>'t9'!P145</f>
        <v>0</v>
      </c>
      <c r="L146" s="95" t="str">
        <f t="shared" si="5"/>
        <v>OK</v>
      </c>
    </row>
    <row r="147" spans="1:12" ht="12.75" customHeight="1" x14ac:dyDescent="0.2">
      <c r="A147" s="123" t="str">
        <f>'t1'!A146</f>
        <v>RUOLO PROFESSIONALE - SPECIALISTA RAPPORTI CON I MEDIA</v>
      </c>
      <c r="B147" s="169" t="str">
        <f>'t1'!B146</f>
        <v>PPF872</v>
      </c>
      <c r="C147" s="319">
        <f>'t1'!K146</f>
        <v>0</v>
      </c>
      <c r="D147" s="319">
        <f>'t7'!W146</f>
        <v>0</v>
      </c>
      <c r="E147" s="320">
        <f>'t8'!AA146</f>
        <v>0</v>
      </c>
      <c r="F147" s="320">
        <f>'t9'!O146</f>
        <v>0</v>
      </c>
      <c r="G147" s="95" t="str">
        <f t="shared" si="4"/>
        <v>OK</v>
      </c>
      <c r="H147" s="320">
        <f>'t1'!L146</f>
        <v>0</v>
      </c>
      <c r="I147" s="320">
        <f>'t7'!X146</f>
        <v>0</v>
      </c>
      <c r="J147" s="320">
        <f>'t8'!AB146</f>
        <v>0</v>
      </c>
      <c r="K147" s="319">
        <f>'t9'!P146</f>
        <v>0</v>
      </c>
      <c r="L147" s="95" t="str">
        <f t="shared" si="5"/>
        <v>OK</v>
      </c>
    </row>
    <row r="148" spans="1:12" ht="12.75" customHeight="1" x14ac:dyDescent="0.2">
      <c r="A148" s="123" t="str">
        <f>'t1'!A147</f>
        <v>RUOLO PROFESSIONALE - ASSISTENTE RELIGIOSO</v>
      </c>
      <c r="B148" s="169" t="str">
        <f>'t1'!B147</f>
        <v>PPF006</v>
      </c>
      <c r="C148" s="319">
        <f>'t1'!K147</f>
        <v>0</v>
      </c>
      <c r="D148" s="319">
        <f>'t7'!W147</f>
        <v>0</v>
      </c>
      <c r="E148" s="320">
        <f>'t8'!AA147</f>
        <v>0</v>
      </c>
      <c r="F148" s="320">
        <f>'t9'!O147</f>
        <v>0</v>
      </c>
      <c r="G148" s="95" t="str">
        <f t="shared" si="4"/>
        <v>OK</v>
      </c>
      <c r="H148" s="320">
        <f>'t1'!L147</f>
        <v>0</v>
      </c>
      <c r="I148" s="320">
        <f>'t7'!X147</f>
        <v>0</v>
      </c>
      <c r="J148" s="320">
        <f>'t8'!AB147</f>
        <v>0</v>
      </c>
      <c r="K148" s="319">
        <f>'t9'!P147</f>
        <v>0</v>
      </c>
      <c r="L148" s="95" t="str">
        <f t="shared" si="5"/>
        <v>OK</v>
      </c>
    </row>
    <row r="149" spans="1:12" ht="12.75" customHeight="1" x14ac:dyDescent="0.2">
      <c r="A149" s="123" t="str">
        <f>'t1'!A148</f>
        <v>RUOLO TECNICO - COLLABORATORE TECNICO PROFESSIONALE</v>
      </c>
      <c r="B149" s="169" t="str">
        <f>'t1'!B148</f>
        <v>TPF026</v>
      </c>
      <c r="C149" s="319">
        <f>'t1'!K148</f>
        <v>0</v>
      </c>
      <c r="D149" s="319">
        <f>'t7'!W148</f>
        <v>0</v>
      </c>
      <c r="E149" s="320">
        <f>'t8'!AA148</f>
        <v>0</v>
      </c>
      <c r="F149" s="320">
        <f>'t9'!O148</f>
        <v>0</v>
      </c>
      <c r="G149" s="95" t="str">
        <f t="shared" si="4"/>
        <v>OK</v>
      </c>
      <c r="H149" s="320">
        <f>'t1'!L148</f>
        <v>0</v>
      </c>
      <c r="I149" s="320">
        <f>'t7'!X148</f>
        <v>0</v>
      </c>
      <c r="J149" s="320">
        <f>'t8'!AB148</f>
        <v>0</v>
      </c>
      <c r="K149" s="319">
        <f>'t9'!P148</f>
        <v>0</v>
      </c>
      <c r="L149" s="95" t="str">
        <f t="shared" si="5"/>
        <v>OK</v>
      </c>
    </row>
    <row r="150" spans="1:12" ht="12.75" customHeight="1" x14ac:dyDescent="0.2">
      <c r="A150" s="123" t="str">
        <f>'t1'!A149</f>
        <v>RUOLO TECNICO - COLLAB. TECNICO PROF. SENIOR AD ESAURIMENTO</v>
      </c>
      <c r="B150" s="169" t="str">
        <f>'t1'!B149</f>
        <v>TPFCTS</v>
      </c>
      <c r="C150" s="319">
        <f>'t1'!K149</f>
        <v>0</v>
      </c>
      <c r="D150" s="319">
        <f>'t7'!W149</f>
        <v>0</v>
      </c>
      <c r="E150" s="320">
        <f>'t8'!AA149</f>
        <v>0</v>
      </c>
      <c r="F150" s="320">
        <f>'t9'!O149</f>
        <v>0</v>
      </c>
      <c r="G150" s="95" t="str">
        <f t="shared" si="4"/>
        <v>OK</v>
      </c>
      <c r="H150" s="320">
        <f>'t1'!L149</f>
        <v>0</v>
      </c>
      <c r="I150" s="320">
        <f>'t7'!X149</f>
        <v>0</v>
      </c>
      <c r="J150" s="320">
        <f>'t8'!AB149</f>
        <v>0</v>
      </c>
      <c r="K150" s="319">
        <f>'t9'!P149</f>
        <v>0</v>
      </c>
      <c r="L150" s="95" t="str">
        <f t="shared" si="5"/>
        <v>OK</v>
      </c>
    </row>
    <row r="151" spans="1:12" ht="12.75" customHeight="1" x14ac:dyDescent="0.2">
      <c r="A151" s="123" t="str">
        <f>'t1'!A150</f>
        <v>RUOLO AMMINISTRATIVO - COLLAB. AMMINISTRATIVO PROFESS.</v>
      </c>
      <c r="B151" s="169" t="str">
        <f>'t1'!B150</f>
        <v>APF028</v>
      </c>
      <c r="C151" s="319">
        <f>'t1'!K150</f>
        <v>0</v>
      </c>
      <c r="D151" s="319">
        <f>'t7'!W150</f>
        <v>0</v>
      </c>
      <c r="E151" s="320">
        <f>'t8'!AA150</f>
        <v>0</v>
      </c>
      <c r="F151" s="320">
        <f>'t9'!O150</f>
        <v>0</v>
      </c>
      <c r="G151" s="95" t="str">
        <f t="shared" si="4"/>
        <v>OK</v>
      </c>
      <c r="H151" s="320">
        <f>'t1'!L150</f>
        <v>0</v>
      </c>
      <c r="I151" s="320">
        <f>'t7'!X150</f>
        <v>0</v>
      </c>
      <c r="J151" s="320">
        <f>'t8'!AB150</f>
        <v>0</v>
      </c>
      <c r="K151" s="319">
        <f>'t9'!P150</f>
        <v>0</v>
      </c>
      <c r="L151" s="95" t="str">
        <f t="shared" si="5"/>
        <v>OK</v>
      </c>
    </row>
    <row r="152" spans="1:12" ht="12.75" customHeight="1" x14ac:dyDescent="0.2">
      <c r="A152" s="123" t="str">
        <f>'t1'!A151</f>
        <v>RUOLO AMM.VO - COLLAB. AMM.VO PROFESS. SENIOR AD ESAURIMENTO</v>
      </c>
      <c r="B152" s="169" t="str">
        <f>'t1'!B151</f>
        <v>APFCAS</v>
      </c>
      <c r="C152" s="319">
        <f>'t1'!K151</f>
        <v>0</v>
      </c>
      <c r="D152" s="319">
        <f>'t7'!W151</f>
        <v>0</v>
      </c>
      <c r="E152" s="320">
        <f>'t8'!AA151</f>
        <v>0</v>
      </c>
      <c r="F152" s="320">
        <f>'t9'!O151</f>
        <v>0</v>
      </c>
      <c r="G152" s="95" t="str">
        <f t="shared" si="4"/>
        <v>OK</v>
      </c>
      <c r="H152" s="320">
        <f>'t1'!L151</f>
        <v>0</v>
      </c>
      <c r="I152" s="320">
        <f>'t7'!X151</f>
        <v>0</v>
      </c>
      <c r="J152" s="320">
        <f>'t8'!AB151</f>
        <v>0</v>
      </c>
      <c r="K152" s="319">
        <f>'t9'!P151</f>
        <v>0</v>
      </c>
      <c r="L152" s="95" t="str">
        <f t="shared" si="5"/>
        <v>OK</v>
      </c>
    </row>
    <row r="153" spans="1:12" ht="12.75" customHeight="1" x14ac:dyDescent="0.2">
      <c r="A153" s="123" t="str">
        <f>'t1'!A152</f>
        <v>RUOLO SANITARIO - PROFILI AREA ASSITENTI AD ESAURIMENTO</v>
      </c>
      <c r="B153" s="169" t="str">
        <f>'t1'!B152</f>
        <v>SAT162</v>
      </c>
      <c r="C153" s="319">
        <f>'t1'!K152</f>
        <v>0</v>
      </c>
      <c r="D153" s="319">
        <f>'t7'!W152</f>
        <v>0</v>
      </c>
      <c r="E153" s="320">
        <f>'t8'!AA152</f>
        <v>0</v>
      </c>
      <c r="F153" s="320">
        <f>'t9'!O152</f>
        <v>0</v>
      </c>
      <c r="G153" s="95" t="str">
        <f t="shared" si="4"/>
        <v>OK</v>
      </c>
      <c r="H153" s="320">
        <f>'t1'!L152</f>
        <v>0</v>
      </c>
      <c r="I153" s="320">
        <f>'t7'!X152</f>
        <v>0</v>
      </c>
      <c r="J153" s="320">
        <f>'t8'!AB152</f>
        <v>0</v>
      </c>
      <c r="K153" s="319">
        <f>'t9'!P152</f>
        <v>0</v>
      </c>
      <c r="L153" s="95" t="str">
        <f t="shared" si="5"/>
        <v>OK</v>
      </c>
    </row>
    <row r="154" spans="1:12" ht="12.75" customHeight="1" x14ac:dyDescent="0.2">
      <c r="A154" s="123" t="str">
        <f>'t1'!A153</f>
        <v>RUOLO SOCIOSANITARIO - OPERATORE SOCIOSANITARIO SENIOR</v>
      </c>
      <c r="B154" s="169" t="str">
        <f>'t1'!B153</f>
        <v>KAT660</v>
      </c>
      <c r="C154" s="319">
        <f>'t1'!K153</f>
        <v>0</v>
      </c>
      <c r="D154" s="319">
        <f>'t7'!W153</f>
        <v>0</v>
      </c>
      <c r="E154" s="320">
        <f>'t8'!AA153</f>
        <v>0</v>
      </c>
      <c r="F154" s="320">
        <f>'t9'!O153</f>
        <v>0</v>
      </c>
      <c r="G154" s="95" t="str">
        <f t="shared" si="4"/>
        <v>OK</v>
      </c>
      <c r="H154" s="320">
        <f>'t1'!L153</f>
        <v>0</v>
      </c>
      <c r="I154" s="320">
        <f>'t7'!X153</f>
        <v>0</v>
      </c>
      <c r="J154" s="320">
        <f>'t8'!AB153</f>
        <v>0</v>
      </c>
      <c r="K154" s="319">
        <f>'t9'!P153</f>
        <v>0</v>
      </c>
      <c r="L154" s="95" t="str">
        <f t="shared" si="5"/>
        <v>OK</v>
      </c>
    </row>
    <row r="155" spans="1:12" ht="12.75" customHeight="1" x14ac:dyDescent="0.2">
      <c r="A155" s="123" t="str">
        <f>'t1'!A154</f>
        <v>RUOLO SOCIOSANITARIO - PROFILI AREA ASSITENTI AD ESAURIMENTO</v>
      </c>
      <c r="B155" s="169" t="str">
        <f>'t1'!B154</f>
        <v>KAT162</v>
      </c>
      <c r="C155" s="319">
        <f>'t1'!K154</f>
        <v>0</v>
      </c>
      <c r="D155" s="319">
        <f>'t7'!W154</f>
        <v>0</v>
      </c>
      <c r="E155" s="320">
        <f>'t8'!AA154</f>
        <v>0</v>
      </c>
      <c r="F155" s="320">
        <f>'t9'!O154</f>
        <v>0</v>
      </c>
      <c r="G155" s="95" t="str">
        <f t="shared" si="4"/>
        <v>OK</v>
      </c>
      <c r="H155" s="320">
        <f>'t1'!L154</f>
        <v>0</v>
      </c>
      <c r="I155" s="320">
        <f>'t7'!X154</f>
        <v>0</v>
      </c>
      <c r="J155" s="320">
        <f>'t8'!AB154</f>
        <v>0</v>
      </c>
      <c r="K155" s="319">
        <f>'t9'!P154</f>
        <v>0</v>
      </c>
      <c r="L155" s="95" t="str">
        <f t="shared" si="5"/>
        <v>OK</v>
      </c>
    </row>
    <row r="156" spans="1:12" ht="12.75" customHeight="1" x14ac:dyDescent="0.2">
      <c r="A156" s="123" t="str">
        <f>'t1'!A155</f>
        <v>RUOLO PROFESSIONALE - ASSISTENTE DELLINFORMAZIONE</v>
      </c>
      <c r="B156" s="169" t="str">
        <f>'t1'!B155</f>
        <v>PATINZ</v>
      </c>
      <c r="C156" s="319">
        <f>'t1'!K155</f>
        <v>0</v>
      </c>
      <c r="D156" s="319">
        <f>'t7'!W155</f>
        <v>0</v>
      </c>
      <c r="E156" s="320">
        <f>'t8'!AA155</f>
        <v>0</v>
      </c>
      <c r="F156" s="320">
        <f>'t9'!O155</f>
        <v>0</v>
      </c>
      <c r="G156" s="95" t="str">
        <f t="shared" si="4"/>
        <v>OK</v>
      </c>
      <c r="H156" s="320">
        <f>'t1'!L155</f>
        <v>0</v>
      </c>
      <c r="I156" s="320">
        <f>'t7'!X155</f>
        <v>0</v>
      </c>
      <c r="J156" s="320">
        <f>'t8'!AB155</f>
        <v>0</v>
      </c>
      <c r="K156" s="319">
        <f>'t9'!P155</f>
        <v>0</v>
      </c>
      <c r="L156" s="95" t="str">
        <f t="shared" si="5"/>
        <v>OK</v>
      </c>
    </row>
    <row r="157" spans="1:12" ht="12.75" customHeight="1" x14ac:dyDescent="0.2">
      <c r="A157" s="123" t="str">
        <f>'t1'!A156</f>
        <v>RUOLO TECNICO - ASSISTENTE INFORMATICO</v>
      </c>
      <c r="B157" s="169" t="str">
        <f>'t1'!B156</f>
        <v>TATIFC</v>
      </c>
      <c r="C157" s="319">
        <f>'t1'!K156</f>
        <v>0</v>
      </c>
      <c r="D157" s="319">
        <f>'t7'!W156</f>
        <v>0</v>
      </c>
      <c r="E157" s="320">
        <f>'t8'!AA156</f>
        <v>0</v>
      </c>
      <c r="F157" s="320">
        <f>'t9'!O156</f>
        <v>0</v>
      </c>
      <c r="G157" s="95" t="str">
        <f t="shared" si="4"/>
        <v>OK</v>
      </c>
      <c r="H157" s="320">
        <f>'t1'!L156</f>
        <v>0</v>
      </c>
      <c r="I157" s="320">
        <f>'t7'!X156</f>
        <v>0</v>
      </c>
      <c r="J157" s="320">
        <f>'t8'!AB156</f>
        <v>0</v>
      </c>
      <c r="K157" s="319">
        <f>'t9'!P156</f>
        <v>0</v>
      </c>
      <c r="L157" s="95" t="str">
        <f t="shared" si="5"/>
        <v>OK</v>
      </c>
    </row>
    <row r="158" spans="1:12" ht="12.75" customHeight="1" x14ac:dyDescent="0.2">
      <c r="A158" s="123" t="str">
        <f>'t1'!A157</f>
        <v>RUOLO TECNICO - ASSISTENTE TECNICO</v>
      </c>
      <c r="B158" s="169" t="str">
        <f>'t1'!B157</f>
        <v>TAT119</v>
      </c>
      <c r="C158" s="319">
        <f>'t1'!K157</f>
        <v>0</v>
      </c>
      <c r="D158" s="319">
        <f>'t7'!W157</f>
        <v>0</v>
      </c>
      <c r="E158" s="320">
        <f>'t8'!AA157</f>
        <v>0</v>
      </c>
      <c r="F158" s="320">
        <f>'t9'!O157</f>
        <v>0</v>
      </c>
      <c r="G158" s="95" t="str">
        <f t="shared" si="4"/>
        <v>OK</v>
      </c>
      <c r="H158" s="320">
        <f>'t1'!L157</f>
        <v>0</v>
      </c>
      <c r="I158" s="320">
        <f>'t7'!X157</f>
        <v>0</v>
      </c>
      <c r="J158" s="320">
        <f>'t8'!AB157</f>
        <v>0</v>
      </c>
      <c r="K158" s="319">
        <f>'t9'!P157</f>
        <v>0</v>
      </c>
      <c r="L158" s="95" t="str">
        <f t="shared" si="5"/>
        <v>OK</v>
      </c>
    </row>
    <row r="159" spans="1:12" ht="12.75" customHeight="1" x14ac:dyDescent="0.2">
      <c r="A159" s="123" t="str">
        <f>'t1'!A158</f>
        <v>RUOLO TECNICO - PROFILI AREA ASSITENTI AD ESAURIMENTO</v>
      </c>
      <c r="B159" s="169" t="str">
        <f>'t1'!B158</f>
        <v>TAT162</v>
      </c>
      <c r="C159" s="319">
        <f>'t1'!K158</f>
        <v>0</v>
      </c>
      <c r="D159" s="319">
        <f>'t7'!W158</f>
        <v>0</v>
      </c>
      <c r="E159" s="320">
        <f>'t8'!AA158</f>
        <v>0</v>
      </c>
      <c r="F159" s="320">
        <f>'t9'!O158</f>
        <v>0</v>
      </c>
      <c r="G159" s="95" t="str">
        <f t="shared" ref="G159:G163" si="6">IF(COUNTIF(C159:F159,C159)=4,"OK","ERRORE")</f>
        <v>OK</v>
      </c>
      <c r="H159" s="320">
        <f>'t1'!L158</f>
        <v>0</v>
      </c>
      <c r="I159" s="320">
        <f>'t7'!X158</f>
        <v>0</v>
      </c>
      <c r="J159" s="320">
        <f>'t8'!AB158</f>
        <v>0</v>
      </c>
      <c r="K159" s="319">
        <f>'t9'!P158</f>
        <v>0</v>
      </c>
      <c r="L159" s="95" t="str">
        <f t="shared" ref="L159:L163" si="7">IF(COUNTIF(H159:K159,H159)=4,"OK","ERRORE")</f>
        <v>OK</v>
      </c>
    </row>
    <row r="160" spans="1:12" ht="12.75" customHeight="1" x14ac:dyDescent="0.2">
      <c r="A160" s="123" t="str">
        <f>'t1'!A159</f>
        <v>RUOLO AMMINISTRATIVO - ASSISTENTE AMMINISTRATIVO</v>
      </c>
      <c r="B160" s="169" t="str">
        <f>'t1'!B159</f>
        <v>AAT117</v>
      </c>
      <c r="C160" s="319">
        <f>'t1'!K159</f>
        <v>0</v>
      </c>
      <c r="D160" s="319">
        <f>'t7'!W159</f>
        <v>0</v>
      </c>
      <c r="E160" s="320">
        <f>'t8'!AA159</f>
        <v>0</v>
      </c>
      <c r="F160" s="320">
        <f>'t9'!O159</f>
        <v>0</v>
      </c>
      <c r="G160" s="95" t="str">
        <f t="shared" si="6"/>
        <v>OK</v>
      </c>
      <c r="H160" s="320">
        <f>'t1'!L159</f>
        <v>0</v>
      </c>
      <c r="I160" s="320">
        <f>'t7'!X159</f>
        <v>0</v>
      </c>
      <c r="J160" s="320">
        <f>'t8'!AB159</f>
        <v>0</v>
      </c>
      <c r="K160" s="319">
        <f>'t9'!P159</f>
        <v>0</v>
      </c>
      <c r="L160" s="95" t="str">
        <f t="shared" si="7"/>
        <v>OK</v>
      </c>
    </row>
    <row r="161" spans="1:12" ht="12.75" customHeight="1" x14ac:dyDescent="0.2">
      <c r="A161" s="123" t="str">
        <f>'t1'!A160</f>
        <v>RUOLO SOCIOSANITARIO - OPERATORE SOCIOSANITARIO</v>
      </c>
      <c r="B161" s="169" t="str">
        <f>'t1'!B160</f>
        <v>KOP660</v>
      </c>
      <c r="C161" s="319">
        <f>'t1'!K160</f>
        <v>0</v>
      </c>
      <c r="D161" s="319">
        <f>'t7'!W160</f>
        <v>0</v>
      </c>
      <c r="E161" s="320">
        <f>'t8'!AA160</f>
        <v>0</v>
      </c>
      <c r="F161" s="320">
        <f>'t9'!O160</f>
        <v>0</v>
      </c>
      <c r="G161" s="95" t="str">
        <f t="shared" si="6"/>
        <v>OK</v>
      </c>
      <c r="H161" s="320">
        <f>'t1'!L160</f>
        <v>0</v>
      </c>
      <c r="I161" s="320">
        <f>'t7'!X160</f>
        <v>0</v>
      </c>
      <c r="J161" s="320">
        <f>'t8'!AB160</f>
        <v>0</v>
      </c>
      <c r="K161" s="319">
        <f>'t9'!P160</f>
        <v>0</v>
      </c>
      <c r="L161" s="95" t="str">
        <f t="shared" si="7"/>
        <v>OK</v>
      </c>
    </row>
    <row r="162" spans="1:12" ht="12.75" customHeight="1" x14ac:dyDescent="0.2">
      <c r="A162" s="123" t="str">
        <f>'t1'!A161</f>
        <v>RUOLO TECNICO - OPERATORE TECNICO SPECIALIZZATO</v>
      </c>
      <c r="B162" s="169" t="str">
        <f>'t1'!B161</f>
        <v>TOP059</v>
      </c>
      <c r="C162" s="319">
        <f>'t1'!K161</f>
        <v>0</v>
      </c>
      <c r="D162" s="319">
        <f>'t7'!W161</f>
        <v>0</v>
      </c>
      <c r="E162" s="320">
        <f>'t8'!AA161</f>
        <v>0</v>
      </c>
      <c r="F162" s="320">
        <f>'t9'!O161</f>
        <v>0</v>
      </c>
      <c r="G162" s="95" t="str">
        <f t="shared" si="6"/>
        <v>OK</v>
      </c>
      <c r="H162" s="320">
        <f>'t1'!L161</f>
        <v>0</v>
      </c>
      <c r="I162" s="320">
        <f>'t7'!X161</f>
        <v>0</v>
      </c>
      <c r="J162" s="320">
        <f>'t8'!AB161</f>
        <v>0</v>
      </c>
      <c r="K162" s="319">
        <f>'t9'!P161</f>
        <v>0</v>
      </c>
      <c r="L162" s="95" t="str">
        <f t="shared" si="7"/>
        <v>OK</v>
      </c>
    </row>
    <row r="163" spans="1:12" ht="12.75" customHeight="1" x14ac:dyDescent="0.2">
      <c r="A163" s="123" t="str">
        <f>'t1'!A162</f>
        <v>RUOLO AMMINISTRATIVO - COADIUTORE AMMINISTRATIVO SENIOR</v>
      </c>
      <c r="B163" s="169" t="str">
        <f>'t1'!B162</f>
        <v>AOP870</v>
      </c>
      <c r="C163" s="319">
        <f>'t1'!K162</f>
        <v>0</v>
      </c>
      <c r="D163" s="319">
        <f>'t7'!W162</f>
        <v>0</v>
      </c>
      <c r="E163" s="320">
        <f>'t8'!AA162</f>
        <v>0</v>
      </c>
      <c r="F163" s="320">
        <f>'t9'!O162</f>
        <v>0</v>
      </c>
      <c r="G163" s="95" t="str">
        <f t="shared" si="6"/>
        <v>OK</v>
      </c>
      <c r="H163" s="320">
        <f>'t1'!L162</f>
        <v>0</v>
      </c>
      <c r="I163" s="320">
        <f>'t7'!X162</f>
        <v>0</v>
      </c>
      <c r="J163" s="320">
        <f>'t8'!AB162</f>
        <v>0</v>
      </c>
      <c r="K163" s="319">
        <f>'t9'!P162</f>
        <v>0</v>
      </c>
      <c r="L163" s="95" t="str">
        <f t="shared" si="7"/>
        <v>OK</v>
      </c>
    </row>
    <row r="164" spans="1:12" ht="12.75" customHeight="1" x14ac:dyDescent="0.2">
      <c r="A164" s="123" t="str">
        <f>'t1'!A163</f>
        <v>PROFILI AREA DEGLI OPERATORI AD ESAURIMENTO</v>
      </c>
      <c r="B164" s="169" t="str">
        <f>'t1'!B163</f>
        <v>0OP269</v>
      </c>
      <c r="C164" s="319">
        <f>'t1'!K163</f>
        <v>0</v>
      </c>
      <c r="D164" s="319">
        <f>'t7'!W163</f>
        <v>0</v>
      </c>
      <c r="E164" s="320">
        <f>'t8'!AA163</f>
        <v>0</v>
      </c>
      <c r="F164" s="320">
        <f>'t9'!O163</f>
        <v>0</v>
      </c>
      <c r="G164" s="95" t="str">
        <f t="shared" si="4"/>
        <v>OK</v>
      </c>
      <c r="H164" s="320">
        <f>'t1'!L163</f>
        <v>0</v>
      </c>
      <c r="I164" s="320">
        <f>'t7'!X163</f>
        <v>0</v>
      </c>
      <c r="J164" s="320">
        <f>'t8'!AB163</f>
        <v>0</v>
      </c>
      <c r="K164" s="319">
        <f>'t9'!P163</f>
        <v>0</v>
      </c>
      <c r="L164" s="95" t="str">
        <f t="shared" si="5"/>
        <v>OK</v>
      </c>
    </row>
    <row r="165" spans="1:12" ht="12.75" customHeight="1" x14ac:dyDescent="0.2">
      <c r="A165" s="123" t="str">
        <f>'t1'!A164</f>
        <v>RUOLO TECNICO - OPERATORE TECNICO</v>
      </c>
      <c r="B165" s="169" t="str">
        <f>'t1'!B164</f>
        <v>TPT092</v>
      </c>
      <c r="C165" s="319">
        <f>'t1'!K164</f>
        <v>0</v>
      </c>
      <c r="D165" s="319">
        <f>'t7'!W164</f>
        <v>0</v>
      </c>
      <c r="E165" s="320">
        <f>'t8'!AA164</f>
        <v>0</v>
      </c>
      <c r="F165" s="320">
        <f>'t9'!O164</f>
        <v>0</v>
      </c>
      <c r="G165" s="95" t="str">
        <f t="shared" si="4"/>
        <v>OK</v>
      </c>
      <c r="H165" s="320">
        <f>'t1'!L164</f>
        <v>0</v>
      </c>
      <c r="I165" s="320">
        <f>'t7'!X164</f>
        <v>0</v>
      </c>
      <c r="J165" s="320">
        <f>'t8'!AB164</f>
        <v>0</v>
      </c>
      <c r="K165" s="319">
        <f>'t9'!P164</f>
        <v>0</v>
      </c>
      <c r="L165" s="95" t="str">
        <f t="shared" si="5"/>
        <v>OK</v>
      </c>
    </row>
    <row r="166" spans="1:12" ht="12.75" customHeight="1" x14ac:dyDescent="0.2">
      <c r="A166" s="123" t="str">
        <f>'t1'!A165</f>
        <v>RUOLO AMMINISTRATIVO - COADIUTORE AMMINISTRATIVO</v>
      </c>
      <c r="B166" s="169" t="str">
        <f>'t1'!B165</f>
        <v>APT017</v>
      </c>
      <c r="C166" s="319">
        <f>'t1'!K165</f>
        <v>0</v>
      </c>
      <c r="D166" s="319">
        <f>'t7'!W165</f>
        <v>0</v>
      </c>
      <c r="E166" s="320">
        <f>'t8'!AA165</f>
        <v>0</v>
      </c>
      <c r="F166" s="320">
        <f>'t9'!O165</f>
        <v>0</v>
      </c>
      <c r="G166" s="95" t="str">
        <f t="shared" si="4"/>
        <v>OK</v>
      </c>
      <c r="H166" s="320">
        <f>'t1'!L165</f>
        <v>0</v>
      </c>
      <c r="I166" s="320">
        <f>'t7'!X165</f>
        <v>0</v>
      </c>
      <c r="J166" s="320">
        <f>'t8'!AB165</f>
        <v>0</v>
      </c>
      <c r="K166" s="319">
        <f>'t9'!P165</f>
        <v>0</v>
      </c>
      <c r="L166" s="95" t="str">
        <f t="shared" si="5"/>
        <v>OK</v>
      </c>
    </row>
    <row r="167" spans="1:12" ht="12.75" customHeight="1" x14ac:dyDescent="0.2">
      <c r="A167" s="123" t="str">
        <f>'t1'!A166</f>
        <v>PROFILI AREA PERSONALE DI SUPPORTO AD ESAURIMENTO</v>
      </c>
      <c r="B167" s="169" t="str">
        <f>'t1'!B166</f>
        <v>0PTSPR</v>
      </c>
      <c r="C167" s="319">
        <f>'t1'!K166</f>
        <v>0</v>
      </c>
      <c r="D167" s="319">
        <f>'t7'!W166</f>
        <v>0</v>
      </c>
      <c r="E167" s="320">
        <f>'t8'!AA166</f>
        <v>0</v>
      </c>
      <c r="F167" s="320">
        <f>'t9'!O166</f>
        <v>0</v>
      </c>
      <c r="G167" s="95" t="str">
        <f t="shared" si="4"/>
        <v>OK</v>
      </c>
      <c r="H167" s="320">
        <f>'t1'!L166</f>
        <v>0</v>
      </c>
      <c r="I167" s="320">
        <f>'t7'!X166</f>
        <v>0</v>
      </c>
      <c r="J167" s="320">
        <f>'t8'!AB166</f>
        <v>0</v>
      </c>
      <c r="K167" s="319">
        <f>'t9'!P166</f>
        <v>0</v>
      </c>
      <c r="L167" s="95" t="str">
        <f t="shared" si="5"/>
        <v>OK</v>
      </c>
    </row>
    <row r="168" spans="1:12" ht="12.75" customHeight="1" x14ac:dyDescent="0.2">
      <c r="A168" s="123" t="str">
        <f>'t1'!A167</f>
        <v>CONTRATTISTI</v>
      </c>
      <c r="B168" s="169" t="str">
        <f>'t1'!B167</f>
        <v>000061</v>
      </c>
      <c r="C168" s="319">
        <f>'t1'!K167</f>
        <v>0</v>
      </c>
      <c r="D168" s="319">
        <f>'t7'!W167</f>
        <v>0</v>
      </c>
      <c r="E168" s="320">
        <f>'t8'!AA167</f>
        <v>0</v>
      </c>
      <c r="F168" s="320">
        <f>'t9'!O167</f>
        <v>0</v>
      </c>
      <c r="G168" s="95" t="str">
        <f t="shared" si="4"/>
        <v>OK</v>
      </c>
      <c r="H168" s="320">
        <f>'t1'!L167</f>
        <v>0</v>
      </c>
      <c r="I168" s="320">
        <f>'t7'!X167</f>
        <v>0</v>
      </c>
      <c r="J168" s="320">
        <f>'t8'!AB167</f>
        <v>0</v>
      </c>
      <c r="K168" s="319">
        <f>'t9'!P167</f>
        <v>0</v>
      </c>
      <c r="L168" s="95" t="str">
        <f t="shared" si="5"/>
        <v>OK</v>
      </c>
    </row>
    <row r="169" spans="1:12" ht="15" customHeight="1" x14ac:dyDescent="0.2">
      <c r="A169" s="482" t="str">
        <f>'t1'!A168</f>
        <v>TOTALE</v>
      </c>
      <c r="B169" s="189"/>
      <c r="C169" s="340">
        <f>SUM(C7:C168)</f>
        <v>0</v>
      </c>
      <c r="D169" s="340">
        <f t="shared" ref="D169:K169" si="8">SUM(D7:D168)</f>
        <v>0</v>
      </c>
      <c r="E169" s="340">
        <f t="shared" si="8"/>
        <v>0</v>
      </c>
      <c r="F169" s="340">
        <f t="shared" si="8"/>
        <v>0</v>
      </c>
      <c r="G169" s="161" t="str">
        <f>IF(COUNTIF(C169:F169,C169)=4,"OK","ERRORE")</f>
        <v>OK</v>
      </c>
      <c r="H169" s="340">
        <f t="shared" si="8"/>
        <v>0</v>
      </c>
      <c r="I169" s="340">
        <f t="shared" si="8"/>
        <v>0</v>
      </c>
      <c r="J169" s="340">
        <f t="shared" si="8"/>
        <v>0</v>
      </c>
      <c r="K169" s="340">
        <f t="shared" si="8"/>
        <v>0</v>
      </c>
      <c r="L169" s="161" t="str">
        <f>IF(COUNTIF(H169:K169,H169)=4,"OK","ERRORE")</f>
        <v>OK</v>
      </c>
    </row>
  </sheetData>
  <sheetProtection algorithmName="SHA-512" hashValue="NSNidYGcdrNG/5dI2brZXCCc+oU0XJUaLjOSoPvtgqOpJ+IUahpabvAai+A5oDtdxvkuhmRQ5zbOHpVwZGu9ww==" saltValue="P0+eRT9fI7u67/I9Q//NfQ==" spinCount="100000" sheet="1" formatColumns="0" selectLockedCells="1" selectUnlockedCells="1"/>
  <mergeCells count="4">
    <mergeCell ref="C4:G4"/>
    <mergeCell ref="H4:L4"/>
    <mergeCell ref="E2:L2"/>
    <mergeCell ref="A1:J1"/>
  </mergeCells>
  <phoneticPr fontId="31" type="noConversion"/>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24">
    <tabColor rgb="FFFF0000"/>
  </sheetPr>
  <dimension ref="A1:Z170"/>
  <sheetViews>
    <sheetView showGridLines="0" workbookViewId="0">
      <pane xSplit="2" ySplit="7" topLeftCell="C8" activePane="bottomRight" state="frozen"/>
      <selection activeCell="A117" sqref="A117:IV119"/>
      <selection pane="topRight" activeCell="A117" sqref="A117:IV119"/>
      <selection pane="bottomLeft" activeCell="A117" sqref="A117:IV119"/>
      <selection pane="bottomRight" activeCell="AB8" sqref="AB8"/>
    </sheetView>
  </sheetViews>
  <sheetFormatPr defaultColWidth="9.28515625" defaultRowHeight="10.199999999999999" x14ac:dyDescent="0.2"/>
  <cols>
    <col min="1" max="1" width="52.28515625" style="3" customWidth="1"/>
    <col min="2" max="2" width="10" style="2" customWidth="1"/>
    <col min="3" max="10" width="10.7109375" style="2" customWidth="1"/>
    <col min="11" max="11" width="12.7109375" style="2" customWidth="1"/>
    <col min="12" max="12" width="10.7109375" style="2" customWidth="1"/>
    <col min="13" max="13" width="13.28515625" style="2" customWidth="1"/>
    <col min="14" max="14" width="12.7109375" style="2" bestFit="1" customWidth="1"/>
    <col min="15" max="22" width="10.7109375" style="2" customWidth="1"/>
    <col min="23" max="23" width="12.7109375" style="2" customWidth="1"/>
    <col min="24" max="24" width="10.7109375" style="2" customWidth="1"/>
    <col min="25" max="25" width="13.28515625" style="2" customWidth="1"/>
    <col min="26" max="26" width="12.7109375" style="2" bestFit="1" customWidth="1"/>
    <col min="27" max="16384" width="9.28515625" style="3"/>
  </cols>
  <sheetData>
    <row r="1" spans="1:26" ht="43.5" customHeight="1" x14ac:dyDescent="0.2">
      <c r="A1" s="2052" t="str">
        <f>'t1'!A1</f>
        <v>SERVIZIO SANITARIO NAZIONALE - anno 2024</v>
      </c>
      <c r="B1" s="2052"/>
      <c r="C1" s="2052"/>
      <c r="D1" s="2052"/>
      <c r="E1" s="2052"/>
      <c r="F1" s="2052"/>
      <c r="G1" s="2052"/>
      <c r="H1" s="2052"/>
      <c r="I1" s="2052"/>
      <c r="J1" s="2052"/>
      <c r="K1" s="2052"/>
      <c r="L1" s="2052"/>
      <c r="M1" s="2052"/>
      <c r="N1" s="2052"/>
      <c r="O1" s="2052"/>
      <c r="P1" s="2052"/>
      <c r="Q1" s="2052"/>
      <c r="R1" s="2052"/>
      <c r="S1" s="2052"/>
      <c r="T1" s="2052"/>
      <c r="U1" s="2052"/>
      <c r="V1" s="2052"/>
      <c r="W1" s="2052"/>
      <c r="X1" s="3"/>
      <c r="Y1" s="3"/>
      <c r="Z1" s="681"/>
    </row>
    <row r="2" spans="1:26" ht="33.75" customHeight="1" x14ac:dyDescent="0.3">
      <c r="A2" s="2141" t="s">
        <v>933</v>
      </c>
      <c r="B2" s="2141"/>
      <c r="C2" s="2141"/>
      <c r="D2" s="2141"/>
      <c r="E2" s="2141"/>
      <c r="F2" s="2141"/>
      <c r="G2" s="2141"/>
      <c r="H2" s="2141"/>
      <c r="I2" s="2141"/>
      <c r="J2" s="2141"/>
      <c r="K2" s="2141"/>
      <c r="L2" s="2141"/>
      <c r="M2" s="754"/>
      <c r="N2" s="755"/>
      <c r="O2" s="296"/>
      <c r="P2" s="296"/>
      <c r="Q2" s="296"/>
      <c r="R2" s="296"/>
      <c r="S2" s="296"/>
      <c r="T2" s="296"/>
      <c r="U2" s="296"/>
      <c r="V2" s="296"/>
      <c r="W2" s="296"/>
      <c r="X2" s="296"/>
      <c r="Y2" s="754"/>
      <c r="Z2" s="755"/>
    </row>
    <row r="3" spans="1:26" ht="18.75" customHeight="1" x14ac:dyDescent="0.25">
      <c r="A3" s="179" t="str">
        <f>"Tavola di coerenza tra presenti al 31.12."&amp;'t1'!L1&amp;" rilevati in Tabella 1 con il personale rilevato in Tabella 3 e con i presenti rilevati in Tabella 10 (Squadratura 3)(*)"</f>
        <v>Tavola di coerenza tra presenti al 31.12.2024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1.4" x14ac:dyDescent="0.2">
      <c r="A4" s="297" t="s">
        <v>408</v>
      </c>
      <c r="C4" s="3"/>
      <c r="D4" s="3"/>
      <c r="E4" s="3"/>
      <c r="F4" s="3"/>
      <c r="G4" s="3"/>
      <c r="H4" s="3"/>
      <c r="I4" s="3"/>
      <c r="J4" s="3"/>
      <c r="K4" s="3"/>
      <c r="L4" s="3"/>
      <c r="M4" s="3"/>
      <c r="N4" s="3"/>
      <c r="O4" s="3"/>
      <c r="P4" s="3"/>
      <c r="Q4" s="3"/>
      <c r="R4" s="3"/>
      <c r="S4" s="3"/>
      <c r="T4" s="3"/>
      <c r="U4" s="3"/>
      <c r="V4" s="3"/>
      <c r="W4" s="3"/>
      <c r="X4" s="3"/>
      <c r="Y4" s="3"/>
      <c r="Z4" s="3"/>
    </row>
    <row r="5" spans="1:26" ht="13.2" x14ac:dyDescent="0.25">
      <c r="A5" s="163"/>
      <c r="B5" s="95"/>
      <c r="C5" s="2134" t="s">
        <v>443</v>
      </c>
      <c r="D5" s="2135"/>
      <c r="E5" s="2135"/>
      <c r="F5" s="2135"/>
      <c r="G5" s="2135"/>
      <c r="H5" s="2135"/>
      <c r="I5" s="2135"/>
      <c r="J5" s="2135"/>
      <c r="K5" s="2135"/>
      <c r="L5" s="2135"/>
      <c r="M5" s="2135"/>
      <c r="N5" s="2135"/>
      <c r="O5" s="2134" t="s">
        <v>444</v>
      </c>
      <c r="P5" s="2135"/>
      <c r="Q5" s="2135"/>
      <c r="R5" s="2135"/>
      <c r="S5" s="2135"/>
      <c r="T5" s="2135"/>
      <c r="U5" s="2135"/>
      <c r="V5" s="2135"/>
      <c r="W5" s="2135"/>
      <c r="X5" s="2135"/>
      <c r="Y5" s="2135"/>
      <c r="Z5" s="2136"/>
    </row>
    <row r="6" spans="1:26" s="178" customFormat="1" ht="64.5" customHeight="1" x14ac:dyDescent="0.2">
      <c r="A6" s="166" t="s">
        <v>381</v>
      </c>
      <c r="B6" s="166" t="s">
        <v>380</v>
      </c>
      <c r="C6" s="166" t="str">
        <f>"Presenti 31.12."&amp;'t1'!L1&amp;" (Tab 1)"</f>
        <v>Presenti 31.12.2024 (Tab 1)</v>
      </c>
      <c r="D6" s="166" t="s">
        <v>420</v>
      </c>
      <c r="E6" s="166" t="s">
        <v>421</v>
      </c>
      <c r="F6" s="166" t="s">
        <v>422</v>
      </c>
      <c r="G6" s="166" t="s">
        <v>417</v>
      </c>
      <c r="H6" s="166" t="s">
        <v>418</v>
      </c>
      <c r="I6" s="166" t="s">
        <v>419</v>
      </c>
      <c r="J6" s="579" t="s">
        <v>1038</v>
      </c>
      <c r="K6" s="579" t="s">
        <v>409</v>
      </c>
      <c r="L6" s="166" t="s">
        <v>410</v>
      </c>
      <c r="M6" s="579" t="s">
        <v>929</v>
      </c>
      <c r="N6" s="579" t="s">
        <v>930</v>
      </c>
      <c r="O6" s="166" t="str">
        <f>"Presenti 31.12."&amp;'t1'!L1&amp;" (Tab 1)"</f>
        <v>Presenti 31.12.2024 (Tab 1)</v>
      </c>
      <c r="P6" s="166" t="s">
        <v>420</v>
      </c>
      <c r="Q6" s="166" t="s">
        <v>421</v>
      </c>
      <c r="R6" s="166" t="s">
        <v>422</v>
      </c>
      <c r="S6" s="166" t="s">
        <v>417</v>
      </c>
      <c r="T6" s="166" t="s">
        <v>418</v>
      </c>
      <c r="U6" s="166" t="s">
        <v>419</v>
      </c>
      <c r="V6" s="579" t="s">
        <v>1038</v>
      </c>
      <c r="W6" s="579" t="s">
        <v>409</v>
      </c>
      <c r="X6" s="579" t="s">
        <v>410</v>
      </c>
      <c r="Y6" s="579" t="s">
        <v>929</v>
      </c>
      <c r="Z6" s="579" t="s">
        <v>930</v>
      </c>
    </row>
    <row r="7" spans="1:26" s="176" customFormat="1" ht="20.399999999999999" x14ac:dyDescent="0.2">
      <c r="A7" s="175"/>
      <c r="B7" s="175"/>
      <c r="C7" s="172" t="s">
        <v>382</v>
      </c>
      <c r="D7" s="172" t="s">
        <v>383</v>
      </c>
      <c r="E7" s="172" t="s">
        <v>384</v>
      </c>
      <c r="F7" s="172" t="s">
        <v>385</v>
      </c>
      <c r="G7" s="173" t="s">
        <v>386</v>
      </c>
      <c r="H7" s="173" t="s">
        <v>404</v>
      </c>
      <c r="I7" s="173" t="s">
        <v>388</v>
      </c>
      <c r="J7" s="173" t="s">
        <v>394</v>
      </c>
      <c r="K7" s="173" t="s">
        <v>1317</v>
      </c>
      <c r="L7" s="173" t="s">
        <v>395</v>
      </c>
      <c r="M7" s="173" t="s">
        <v>1318</v>
      </c>
      <c r="N7" s="173" t="s">
        <v>1978</v>
      </c>
      <c r="O7" s="172" t="s">
        <v>396</v>
      </c>
      <c r="P7" s="172" t="s">
        <v>397</v>
      </c>
      <c r="Q7" s="172" t="s">
        <v>398</v>
      </c>
      <c r="R7" s="172" t="s">
        <v>494</v>
      </c>
      <c r="S7" s="173" t="s">
        <v>399</v>
      </c>
      <c r="T7" s="173" t="s">
        <v>495</v>
      </c>
      <c r="U7" s="173" t="s">
        <v>496</v>
      </c>
      <c r="V7" s="173" t="s">
        <v>1319</v>
      </c>
      <c r="W7" s="173" t="s">
        <v>1320</v>
      </c>
      <c r="X7" s="173" t="s">
        <v>734</v>
      </c>
      <c r="Y7" s="173" t="s">
        <v>1321</v>
      </c>
      <c r="Z7" s="173" t="s">
        <v>735</v>
      </c>
    </row>
    <row r="8" spans="1:26" ht="15" customHeight="1" x14ac:dyDescent="0.2">
      <c r="A8" s="123" t="str">
        <f>'t1'!A6</f>
        <v>DIRETTORE GENERALE</v>
      </c>
      <c r="B8" s="169" t="str">
        <f>'t1'!B6</f>
        <v>0D0097</v>
      </c>
      <c r="C8" s="319">
        <f>'t1'!K6</f>
        <v>0</v>
      </c>
      <c r="D8" s="319">
        <f>'t3'!K6</f>
        <v>0</v>
      </c>
      <c r="E8" s="320">
        <f>'t3'!M6</f>
        <v>0</v>
      </c>
      <c r="F8" s="320">
        <f>'t3'!O6</f>
        <v>0</v>
      </c>
      <c r="G8" s="320">
        <f>'t3'!C6</f>
        <v>0</v>
      </c>
      <c r="H8" s="320">
        <f>'t3'!E6</f>
        <v>0</v>
      </c>
      <c r="I8" s="320">
        <f>'t3'!G6</f>
        <v>0</v>
      </c>
      <c r="J8" s="320">
        <f>'t3'!I6</f>
        <v>0</v>
      </c>
      <c r="K8" s="320">
        <f>C8+D8+E8+F8-G8-H8-I8-J8</f>
        <v>0</v>
      </c>
      <c r="L8" s="320">
        <f>'t10'!AU6</f>
        <v>0</v>
      </c>
      <c r="M8" s="634" t="str">
        <f>IF(C8&lt;(G8+H8+I8+J8),"ERRORE","OK")</f>
        <v>OK</v>
      </c>
      <c r="N8" s="95" t="str">
        <f>IF(K8=L8,"OK","ERRORE")</f>
        <v>OK</v>
      </c>
      <c r="O8" s="319">
        <f>'t1'!L6</f>
        <v>0</v>
      </c>
      <c r="P8" s="319">
        <f>'t3'!L6</f>
        <v>0</v>
      </c>
      <c r="Q8" s="320">
        <f>'t3'!N6</f>
        <v>0</v>
      </c>
      <c r="R8" s="320">
        <f>'t3'!P6</f>
        <v>0</v>
      </c>
      <c r="S8" s="320">
        <f>'t3'!D6</f>
        <v>0</v>
      </c>
      <c r="T8" s="320">
        <f>'t3'!F6</f>
        <v>0</v>
      </c>
      <c r="U8" s="320">
        <f>'t3'!H6</f>
        <v>0</v>
      </c>
      <c r="V8" s="320">
        <f>'t3'!J6</f>
        <v>0</v>
      </c>
      <c r="W8" s="320">
        <f>O8+P8+Q8+R8-S8-T8-U8-V8</f>
        <v>0</v>
      </c>
      <c r="X8" s="320">
        <f>'t10'!AV6</f>
        <v>0</v>
      </c>
      <c r="Y8" s="634" t="str">
        <f>IF(O8&lt;(S8+T8+U8+V8),"ERRORE","OK")</f>
        <v>OK</v>
      </c>
      <c r="Z8" s="174" t="str">
        <f>IF(W8=X8,"OK","ERRORE")</f>
        <v>OK</v>
      </c>
    </row>
    <row r="9" spans="1:26" ht="15" customHeight="1" x14ac:dyDescent="0.2">
      <c r="A9" s="123" t="str">
        <f>'t1'!A7</f>
        <v>DIRETTORE SANITARIO</v>
      </c>
      <c r="B9" s="169" t="str">
        <f>'t1'!B7</f>
        <v>0D0482</v>
      </c>
      <c r="C9" s="319">
        <f>'t1'!K7</f>
        <v>0</v>
      </c>
      <c r="D9" s="319">
        <f>'t3'!K7</f>
        <v>0</v>
      </c>
      <c r="E9" s="320">
        <f>'t3'!M7</f>
        <v>0</v>
      </c>
      <c r="F9" s="320">
        <f>'t3'!O7</f>
        <v>0</v>
      </c>
      <c r="G9" s="320">
        <f>'t3'!C7</f>
        <v>0</v>
      </c>
      <c r="H9" s="320">
        <f>'t3'!E7</f>
        <v>0</v>
      </c>
      <c r="I9" s="320">
        <f>'t3'!G7</f>
        <v>0</v>
      </c>
      <c r="J9" s="320">
        <f>'t3'!I7</f>
        <v>0</v>
      </c>
      <c r="K9" s="320">
        <f t="shared" ref="K9:K72" si="0">C9+D9+E9+F9-G9-H9-I9-J9</f>
        <v>0</v>
      </c>
      <c r="L9" s="320">
        <f>'t10'!AU7</f>
        <v>0</v>
      </c>
      <c r="M9" s="634" t="str">
        <f t="shared" ref="M9:M72" si="1">IF(C9&lt;(G9+H9+I9+J9),"ERRORE","OK")</f>
        <v>OK</v>
      </c>
      <c r="N9" s="95" t="str">
        <f>IF(K9=L9,"OK","ERRORE")</f>
        <v>OK</v>
      </c>
      <c r="O9" s="319">
        <f>'t1'!L7</f>
        <v>0</v>
      </c>
      <c r="P9" s="319">
        <f>'t3'!L7</f>
        <v>0</v>
      </c>
      <c r="Q9" s="320">
        <f>'t3'!N7</f>
        <v>0</v>
      </c>
      <c r="R9" s="320">
        <f>'t3'!P7</f>
        <v>0</v>
      </c>
      <c r="S9" s="320">
        <f>'t3'!D7</f>
        <v>0</v>
      </c>
      <c r="T9" s="320">
        <f>'t3'!F7</f>
        <v>0</v>
      </c>
      <c r="U9" s="320">
        <f>'t3'!H7</f>
        <v>0</v>
      </c>
      <c r="V9" s="320">
        <f>'t3'!J7</f>
        <v>0</v>
      </c>
      <c r="W9" s="320">
        <f t="shared" ref="W9:W72" si="2">O9+P9+Q9+R9-S9-T9-U9-V9</f>
        <v>0</v>
      </c>
      <c r="X9" s="320">
        <f>'t10'!AV7</f>
        <v>0</v>
      </c>
      <c r="Y9" s="634" t="str">
        <f t="shared" ref="Y9:Y72" si="3">IF(O9&lt;(S9+T9+U9+V9),"ERRORE","OK")</f>
        <v>OK</v>
      </c>
      <c r="Z9" s="174" t="str">
        <f>IF(W9=X9,"OK","ERRORE")</f>
        <v>OK</v>
      </c>
    </row>
    <row r="10" spans="1:26" ht="15" customHeight="1" x14ac:dyDescent="0.2">
      <c r="A10" s="123" t="str">
        <f>'t1'!A8</f>
        <v>DIRETTORE AMMINISTRATIVO</v>
      </c>
      <c r="B10" s="169" t="str">
        <f>'t1'!B8</f>
        <v>0D0163</v>
      </c>
      <c r="C10" s="319">
        <f>'t1'!K8</f>
        <v>0</v>
      </c>
      <c r="D10" s="319">
        <f>'t3'!K8</f>
        <v>0</v>
      </c>
      <c r="E10" s="320">
        <f>'t3'!M8</f>
        <v>0</v>
      </c>
      <c r="F10" s="320">
        <f>'t3'!O8</f>
        <v>0</v>
      </c>
      <c r="G10" s="320">
        <f>'t3'!C8</f>
        <v>0</v>
      </c>
      <c r="H10" s="320">
        <f>'t3'!E8</f>
        <v>0</v>
      </c>
      <c r="I10" s="320">
        <f>'t3'!G8</f>
        <v>0</v>
      </c>
      <c r="J10" s="320">
        <f>'t3'!I8</f>
        <v>0</v>
      </c>
      <c r="K10" s="320">
        <f t="shared" si="0"/>
        <v>0</v>
      </c>
      <c r="L10" s="320">
        <f>'t10'!AU8</f>
        <v>0</v>
      </c>
      <c r="M10" s="634" t="str">
        <f t="shared" si="1"/>
        <v>OK</v>
      </c>
      <c r="N10" s="95" t="str">
        <f t="shared" ref="N10:N73" si="4">IF(K10=L10,"OK","ERRORE")</f>
        <v>OK</v>
      </c>
      <c r="O10" s="319">
        <f>'t1'!L8</f>
        <v>0</v>
      </c>
      <c r="P10" s="319">
        <f>'t3'!L8</f>
        <v>0</v>
      </c>
      <c r="Q10" s="320">
        <f>'t3'!N8</f>
        <v>0</v>
      </c>
      <c r="R10" s="320">
        <f>'t3'!P8</f>
        <v>0</v>
      </c>
      <c r="S10" s="320">
        <f>'t3'!D8</f>
        <v>0</v>
      </c>
      <c r="T10" s="320">
        <f>'t3'!F8</f>
        <v>0</v>
      </c>
      <c r="U10" s="320">
        <f>'t3'!H8</f>
        <v>0</v>
      </c>
      <c r="V10" s="320">
        <f>'t3'!J8</f>
        <v>0</v>
      </c>
      <c r="W10" s="320">
        <f t="shared" si="2"/>
        <v>0</v>
      </c>
      <c r="X10" s="320">
        <f>'t10'!AV8</f>
        <v>0</v>
      </c>
      <c r="Y10" s="634" t="str">
        <f t="shared" si="3"/>
        <v>OK</v>
      </c>
      <c r="Z10" s="174" t="str">
        <f t="shared" ref="Z10:Z73" si="5">IF(W10=X10,"OK","ERRORE")</f>
        <v>OK</v>
      </c>
    </row>
    <row r="11" spans="1:26" ht="15" customHeight="1" x14ac:dyDescent="0.2">
      <c r="A11" s="123" t="str">
        <f>'t1'!A9</f>
        <v>DIRETTORE DEI SERVIZI SOCIALI</v>
      </c>
      <c r="B11" s="169" t="str">
        <f>'t1'!B9</f>
        <v>0D0484</v>
      </c>
      <c r="C11" s="319">
        <f>'t1'!K9</f>
        <v>0</v>
      </c>
      <c r="D11" s="319">
        <f>'t3'!K9</f>
        <v>0</v>
      </c>
      <c r="E11" s="320">
        <f>'t3'!M9</f>
        <v>0</v>
      </c>
      <c r="F11" s="320">
        <f>'t3'!O9</f>
        <v>0</v>
      </c>
      <c r="G11" s="320">
        <f>'t3'!C9</f>
        <v>0</v>
      </c>
      <c r="H11" s="320">
        <f>'t3'!E9</f>
        <v>0</v>
      </c>
      <c r="I11" s="320">
        <f>'t3'!G9</f>
        <v>0</v>
      </c>
      <c r="J11" s="320">
        <f>'t3'!I9</f>
        <v>0</v>
      </c>
      <c r="K11" s="320">
        <f t="shared" si="0"/>
        <v>0</v>
      </c>
      <c r="L11" s="320">
        <f>'t10'!AU9</f>
        <v>0</v>
      </c>
      <c r="M11" s="634" t="str">
        <f t="shared" si="1"/>
        <v>OK</v>
      </c>
      <c r="N11" s="95" t="str">
        <f t="shared" si="4"/>
        <v>OK</v>
      </c>
      <c r="O11" s="319">
        <f>'t1'!L9</f>
        <v>0</v>
      </c>
      <c r="P11" s="319">
        <f>'t3'!L9</f>
        <v>0</v>
      </c>
      <c r="Q11" s="320">
        <f>'t3'!N9</f>
        <v>0</v>
      </c>
      <c r="R11" s="320">
        <f>'t3'!P9</f>
        <v>0</v>
      </c>
      <c r="S11" s="320">
        <f>'t3'!D9</f>
        <v>0</v>
      </c>
      <c r="T11" s="320">
        <f>'t3'!F9</f>
        <v>0</v>
      </c>
      <c r="U11" s="320">
        <f>'t3'!H9</f>
        <v>0</v>
      </c>
      <c r="V11" s="320">
        <f>'t3'!J9</f>
        <v>0</v>
      </c>
      <c r="W11" s="320">
        <f t="shared" si="2"/>
        <v>0</v>
      </c>
      <c r="X11" s="320">
        <f>'t10'!AV9</f>
        <v>0</v>
      </c>
      <c r="Y11" s="634" t="str">
        <f t="shared" si="3"/>
        <v>OK</v>
      </c>
      <c r="Z11" s="174" t="str">
        <f t="shared" si="5"/>
        <v>OK</v>
      </c>
    </row>
    <row r="12" spans="1:26" ht="15" customHeight="1" x14ac:dyDescent="0.2">
      <c r="A12" s="123" t="str">
        <f>'t1'!A10</f>
        <v>DIR. MEDICO CON INC. STRUTTURA COMPLESSA (RAPP. ESCLUSIVO)</v>
      </c>
      <c r="B12" s="169" t="str">
        <f>'t1'!B10</f>
        <v>SD0E33</v>
      </c>
      <c r="C12" s="319">
        <f>'t1'!K10</f>
        <v>0</v>
      </c>
      <c r="D12" s="319">
        <f>'t3'!K10</f>
        <v>0</v>
      </c>
      <c r="E12" s="320">
        <f>'t3'!M10</f>
        <v>0</v>
      </c>
      <c r="F12" s="320">
        <f>'t3'!O10</f>
        <v>0</v>
      </c>
      <c r="G12" s="320">
        <f>'t3'!C10</f>
        <v>0</v>
      </c>
      <c r="H12" s="320">
        <f>'t3'!E10</f>
        <v>0</v>
      </c>
      <c r="I12" s="320">
        <f>'t3'!G10</f>
        <v>0</v>
      </c>
      <c r="J12" s="320">
        <f>'t3'!I10</f>
        <v>0</v>
      </c>
      <c r="K12" s="320">
        <f t="shared" si="0"/>
        <v>0</v>
      </c>
      <c r="L12" s="320">
        <f>'t10'!AU10</f>
        <v>0</v>
      </c>
      <c r="M12" s="634" t="str">
        <f t="shared" si="1"/>
        <v>OK</v>
      </c>
      <c r="N12" s="95" t="str">
        <f t="shared" si="4"/>
        <v>OK</v>
      </c>
      <c r="O12" s="319">
        <f>'t1'!L10</f>
        <v>0</v>
      </c>
      <c r="P12" s="319">
        <f>'t3'!L10</f>
        <v>0</v>
      </c>
      <c r="Q12" s="320">
        <f>'t3'!N10</f>
        <v>0</v>
      </c>
      <c r="R12" s="320">
        <f>'t3'!P10</f>
        <v>0</v>
      </c>
      <c r="S12" s="320">
        <f>'t3'!D10</f>
        <v>0</v>
      </c>
      <c r="T12" s="320">
        <f>'t3'!F10</f>
        <v>0</v>
      </c>
      <c r="U12" s="320">
        <f>'t3'!H10</f>
        <v>0</v>
      </c>
      <c r="V12" s="320">
        <f>'t3'!J10</f>
        <v>0</v>
      </c>
      <c r="W12" s="320">
        <f t="shared" si="2"/>
        <v>0</v>
      </c>
      <c r="X12" s="320">
        <f>'t10'!AV10</f>
        <v>0</v>
      </c>
      <c r="Y12" s="634" t="str">
        <f t="shared" si="3"/>
        <v>OK</v>
      </c>
      <c r="Z12" s="174" t="str">
        <f t="shared" si="5"/>
        <v>OK</v>
      </c>
    </row>
    <row r="13" spans="1:26" ht="15" customHeight="1" x14ac:dyDescent="0.2">
      <c r="A13" s="123" t="str">
        <f>'t1'!A11</f>
        <v>DIR. MEDICO CON INC. DI STRUTTURA COMPLESSA (RAPP. NON ESCL.</v>
      </c>
      <c r="B13" s="169" t="str">
        <f>'t1'!B11</f>
        <v>SD0N33</v>
      </c>
      <c r="C13" s="319">
        <f>'t1'!K11</f>
        <v>0</v>
      </c>
      <c r="D13" s="319">
        <f>'t3'!K11</f>
        <v>0</v>
      </c>
      <c r="E13" s="320">
        <f>'t3'!M11</f>
        <v>0</v>
      </c>
      <c r="F13" s="320">
        <f>'t3'!O11</f>
        <v>0</v>
      </c>
      <c r="G13" s="320">
        <f>'t3'!C11</f>
        <v>0</v>
      </c>
      <c r="H13" s="320">
        <f>'t3'!E11</f>
        <v>0</v>
      </c>
      <c r="I13" s="320">
        <f>'t3'!G11</f>
        <v>0</v>
      </c>
      <c r="J13" s="320">
        <f>'t3'!I11</f>
        <v>0</v>
      </c>
      <c r="K13" s="320">
        <f t="shared" si="0"/>
        <v>0</v>
      </c>
      <c r="L13" s="320">
        <f>'t10'!AU11</f>
        <v>0</v>
      </c>
      <c r="M13" s="634" t="str">
        <f t="shared" si="1"/>
        <v>OK</v>
      </c>
      <c r="N13" s="95" t="str">
        <f t="shared" si="4"/>
        <v>OK</v>
      </c>
      <c r="O13" s="319">
        <f>'t1'!L11</f>
        <v>0</v>
      </c>
      <c r="P13" s="319">
        <f>'t3'!L11</f>
        <v>0</v>
      </c>
      <c r="Q13" s="320">
        <f>'t3'!N11</f>
        <v>0</v>
      </c>
      <c r="R13" s="320">
        <f>'t3'!P11</f>
        <v>0</v>
      </c>
      <c r="S13" s="320">
        <f>'t3'!D11</f>
        <v>0</v>
      </c>
      <c r="T13" s="320">
        <f>'t3'!F11</f>
        <v>0</v>
      </c>
      <c r="U13" s="320">
        <f>'t3'!H11</f>
        <v>0</v>
      </c>
      <c r="V13" s="320">
        <f>'t3'!J11</f>
        <v>0</v>
      </c>
      <c r="W13" s="320">
        <f t="shared" si="2"/>
        <v>0</v>
      </c>
      <c r="X13" s="320">
        <f>'t10'!AV11</f>
        <v>0</v>
      </c>
      <c r="Y13" s="634" t="str">
        <f t="shared" si="3"/>
        <v>OK</v>
      </c>
      <c r="Z13" s="174" t="str">
        <f t="shared" si="5"/>
        <v>OK</v>
      </c>
    </row>
    <row r="14" spans="1:26" ht="15" customHeight="1" x14ac:dyDescent="0.2">
      <c r="A14" s="123" t="str">
        <f>'t1'!A12</f>
        <v>DIR. MEDICO CON INCARICO DI STRUTTURA SEMPLICE (RAPP. ESCLUS</v>
      </c>
      <c r="B14" s="169" t="str">
        <f>'t1'!B12</f>
        <v>SD0E34</v>
      </c>
      <c r="C14" s="319">
        <f>'t1'!K12</f>
        <v>0</v>
      </c>
      <c r="D14" s="319">
        <f>'t3'!K12</f>
        <v>0</v>
      </c>
      <c r="E14" s="320">
        <f>'t3'!M12</f>
        <v>0</v>
      </c>
      <c r="F14" s="320">
        <f>'t3'!O12</f>
        <v>0</v>
      </c>
      <c r="G14" s="320">
        <f>'t3'!C12</f>
        <v>0</v>
      </c>
      <c r="H14" s="320">
        <f>'t3'!E12</f>
        <v>0</v>
      </c>
      <c r="I14" s="320">
        <f>'t3'!G12</f>
        <v>0</v>
      </c>
      <c r="J14" s="320">
        <f>'t3'!I12</f>
        <v>0</v>
      </c>
      <c r="K14" s="320">
        <f t="shared" si="0"/>
        <v>0</v>
      </c>
      <c r="L14" s="320">
        <f>'t10'!AU12</f>
        <v>0</v>
      </c>
      <c r="M14" s="634" t="str">
        <f t="shared" si="1"/>
        <v>OK</v>
      </c>
      <c r="N14" s="95" t="str">
        <f t="shared" si="4"/>
        <v>OK</v>
      </c>
      <c r="O14" s="319">
        <f>'t1'!L12</f>
        <v>0</v>
      </c>
      <c r="P14" s="319">
        <f>'t3'!L12</f>
        <v>0</v>
      </c>
      <c r="Q14" s="320">
        <f>'t3'!N12</f>
        <v>0</v>
      </c>
      <c r="R14" s="320">
        <f>'t3'!P12</f>
        <v>0</v>
      </c>
      <c r="S14" s="320">
        <f>'t3'!D12</f>
        <v>0</v>
      </c>
      <c r="T14" s="320">
        <f>'t3'!F12</f>
        <v>0</v>
      </c>
      <c r="U14" s="320">
        <f>'t3'!H12</f>
        <v>0</v>
      </c>
      <c r="V14" s="320">
        <f>'t3'!J12</f>
        <v>0</v>
      </c>
      <c r="W14" s="320">
        <f t="shared" si="2"/>
        <v>0</v>
      </c>
      <c r="X14" s="320">
        <f>'t10'!AV12</f>
        <v>0</v>
      </c>
      <c r="Y14" s="634" t="str">
        <f t="shared" si="3"/>
        <v>OK</v>
      </c>
      <c r="Z14" s="174" t="str">
        <f t="shared" si="5"/>
        <v>OK</v>
      </c>
    </row>
    <row r="15" spans="1:26" ht="15" customHeight="1" x14ac:dyDescent="0.2">
      <c r="A15" s="123" t="str">
        <f>'t1'!A13</f>
        <v>DIR. MEDICO CON INCARICO STRUTTURA SEMPLICE (RAPP. NON ESCL.</v>
      </c>
      <c r="B15" s="169" t="str">
        <f>'t1'!B13</f>
        <v>SD0N34</v>
      </c>
      <c r="C15" s="319">
        <f>'t1'!K13</f>
        <v>0</v>
      </c>
      <c r="D15" s="319">
        <f>'t3'!K13</f>
        <v>0</v>
      </c>
      <c r="E15" s="320">
        <f>'t3'!M13</f>
        <v>0</v>
      </c>
      <c r="F15" s="320">
        <f>'t3'!O13</f>
        <v>0</v>
      </c>
      <c r="G15" s="320">
        <f>'t3'!C13</f>
        <v>0</v>
      </c>
      <c r="H15" s="320">
        <f>'t3'!E13</f>
        <v>0</v>
      </c>
      <c r="I15" s="320">
        <f>'t3'!G13</f>
        <v>0</v>
      </c>
      <c r="J15" s="320">
        <f>'t3'!I13</f>
        <v>0</v>
      </c>
      <c r="K15" s="320">
        <f t="shared" si="0"/>
        <v>0</v>
      </c>
      <c r="L15" s="320">
        <f>'t10'!AU13</f>
        <v>0</v>
      </c>
      <c r="M15" s="634" t="str">
        <f t="shared" si="1"/>
        <v>OK</v>
      </c>
      <c r="N15" s="95" t="str">
        <f t="shared" si="4"/>
        <v>OK</v>
      </c>
      <c r="O15" s="319">
        <f>'t1'!L13</f>
        <v>0</v>
      </c>
      <c r="P15" s="319">
        <f>'t3'!L13</f>
        <v>0</v>
      </c>
      <c r="Q15" s="320">
        <f>'t3'!N13</f>
        <v>0</v>
      </c>
      <c r="R15" s="320">
        <f>'t3'!P13</f>
        <v>0</v>
      </c>
      <c r="S15" s="320">
        <f>'t3'!D13</f>
        <v>0</v>
      </c>
      <c r="T15" s="320">
        <f>'t3'!F13</f>
        <v>0</v>
      </c>
      <c r="U15" s="320">
        <f>'t3'!H13</f>
        <v>0</v>
      </c>
      <c r="V15" s="320">
        <f>'t3'!J13</f>
        <v>0</v>
      </c>
      <c r="W15" s="320">
        <f t="shared" si="2"/>
        <v>0</v>
      </c>
      <c r="X15" s="320">
        <f>'t10'!AV13</f>
        <v>0</v>
      </c>
      <c r="Y15" s="634" t="str">
        <f t="shared" si="3"/>
        <v>OK</v>
      </c>
      <c r="Z15" s="174" t="str">
        <f t="shared" si="5"/>
        <v>OK</v>
      </c>
    </row>
    <row r="16" spans="1:26" ht="15" customHeight="1" x14ac:dyDescent="0.2">
      <c r="A16" s="123" t="str">
        <f>'t1'!A14</f>
        <v>DIRIGENTI MEDICI CON ALTRI INCAR. PROF.LI (RAPP. ESCLUSIVO)</v>
      </c>
      <c r="B16" s="169" t="str">
        <f>'t1'!B14</f>
        <v>SD0035</v>
      </c>
      <c r="C16" s="319">
        <f>'t1'!K14</f>
        <v>0</v>
      </c>
      <c r="D16" s="319">
        <f>'t3'!K14</f>
        <v>0</v>
      </c>
      <c r="E16" s="320">
        <f>'t3'!M14</f>
        <v>0</v>
      </c>
      <c r="F16" s="320">
        <f>'t3'!O14</f>
        <v>0</v>
      </c>
      <c r="G16" s="320">
        <f>'t3'!C14</f>
        <v>0</v>
      </c>
      <c r="H16" s="320">
        <f>'t3'!E14</f>
        <v>0</v>
      </c>
      <c r="I16" s="320">
        <f>'t3'!G14</f>
        <v>0</v>
      </c>
      <c r="J16" s="320">
        <f>'t3'!I14</f>
        <v>0</v>
      </c>
      <c r="K16" s="320">
        <f t="shared" si="0"/>
        <v>0</v>
      </c>
      <c r="L16" s="320">
        <f>'t10'!AU14</f>
        <v>0</v>
      </c>
      <c r="M16" s="634" t="str">
        <f t="shared" si="1"/>
        <v>OK</v>
      </c>
      <c r="N16" s="95" t="str">
        <f t="shared" si="4"/>
        <v>OK</v>
      </c>
      <c r="O16" s="319">
        <f>'t1'!L14</f>
        <v>0</v>
      </c>
      <c r="P16" s="319">
        <f>'t3'!L14</f>
        <v>0</v>
      </c>
      <c r="Q16" s="320">
        <f>'t3'!N14</f>
        <v>0</v>
      </c>
      <c r="R16" s="320">
        <f>'t3'!P14</f>
        <v>0</v>
      </c>
      <c r="S16" s="320">
        <f>'t3'!D14</f>
        <v>0</v>
      </c>
      <c r="T16" s="320">
        <f>'t3'!F14</f>
        <v>0</v>
      </c>
      <c r="U16" s="320">
        <f>'t3'!H14</f>
        <v>0</v>
      </c>
      <c r="V16" s="320">
        <f>'t3'!J14</f>
        <v>0</v>
      </c>
      <c r="W16" s="320">
        <f t="shared" si="2"/>
        <v>0</v>
      </c>
      <c r="X16" s="320">
        <f>'t10'!AV14</f>
        <v>0</v>
      </c>
      <c r="Y16" s="634" t="str">
        <f t="shared" si="3"/>
        <v>OK</v>
      </c>
      <c r="Z16" s="174" t="str">
        <f t="shared" si="5"/>
        <v>OK</v>
      </c>
    </row>
    <row r="17" spans="1:26" ht="15" customHeight="1" x14ac:dyDescent="0.2">
      <c r="A17" s="123" t="str">
        <f>'t1'!A15</f>
        <v>DIRIGENTI MEDICI CON ALTRI INCAR. PROF.LI (RAPP. NON ESCL.)</v>
      </c>
      <c r="B17" s="169" t="str">
        <f>'t1'!B15</f>
        <v>SD0036</v>
      </c>
      <c r="C17" s="319">
        <f>'t1'!K15</f>
        <v>0</v>
      </c>
      <c r="D17" s="319">
        <f>'t3'!K15</f>
        <v>0</v>
      </c>
      <c r="E17" s="320">
        <f>'t3'!M15</f>
        <v>0</v>
      </c>
      <c r="F17" s="320">
        <f>'t3'!O15</f>
        <v>0</v>
      </c>
      <c r="G17" s="320">
        <f>'t3'!C15</f>
        <v>0</v>
      </c>
      <c r="H17" s="320">
        <f>'t3'!E15</f>
        <v>0</v>
      </c>
      <c r="I17" s="320">
        <f>'t3'!G15</f>
        <v>0</v>
      </c>
      <c r="J17" s="320">
        <f>'t3'!I15</f>
        <v>0</v>
      </c>
      <c r="K17" s="320">
        <f t="shared" si="0"/>
        <v>0</v>
      </c>
      <c r="L17" s="320">
        <f>'t10'!AU15</f>
        <v>0</v>
      </c>
      <c r="M17" s="634" t="str">
        <f t="shared" si="1"/>
        <v>OK</v>
      </c>
      <c r="N17" s="95" t="str">
        <f t="shared" si="4"/>
        <v>OK</v>
      </c>
      <c r="O17" s="319">
        <f>'t1'!L15</f>
        <v>0</v>
      </c>
      <c r="P17" s="319">
        <f>'t3'!L15</f>
        <v>0</v>
      </c>
      <c r="Q17" s="320">
        <f>'t3'!N15</f>
        <v>0</v>
      </c>
      <c r="R17" s="320">
        <f>'t3'!P15</f>
        <v>0</v>
      </c>
      <c r="S17" s="320">
        <f>'t3'!D15</f>
        <v>0</v>
      </c>
      <c r="T17" s="320">
        <f>'t3'!F15</f>
        <v>0</v>
      </c>
      <c r="U17" s="320">
        <f>'t3'!H15</f>
        <v>0</v>
      </c>
      <c r="V17" s="320">
        <f>'t3'!J15</f>
        <v>0</v>
      </c>
      <c r="W17" s="320">
        <f t="shared" si="2"/>
        <v>0</v>
      </c>
      <c r="X17" s="320">
        <f>'t10'!AV15</f>
        <v>0</v>
      </c>
      <c r="Y17" s="634" t="str">
        <f t="shared" si="3"/>
        <v>OK</v>
      </c>
      <c r="Z17" s="174" t="str">
        <f t="shared" si="5"/>
        <v>OK</v>
      </c>
    </row>
    <row r="18" spans="1:26" ht="15" customHeight="1" x14ac:dyDescent="0.2">
      <c r="A18" s="123" t="str">
        <f>'t1'!A16</f>
        <v>DIR. MEDICI A T.  DETERMINATO(ART. 15-SEPTIES D.LGS. 502/92)</v>
      </c>
      <c r="B18" s="169" t="str">
        <f>'t1'!B16</f>
        <v>SD0597</v>
      </c>
      <c r="C18" s="319">
        <f>'t1'!K16</f>
        <v>0</v>
      </c>
      <c r="D18" s="319">
        <f>'t3'!K16</f>
        <v>0</v>
      </c>
      <c r="E18" s="320">
        <f>'t3'!M16</f>
        <v>0</v>
      </c>
      <c r="F18" s="320">
        <f>'t3'!O16</f>
        <v>0</v>
      </c>
      <c r="G18" s="320">
        <f>'t3'!C16</f>
        <v>0</v>
      </c>
      <c r="H18" s="320">
        <f>'t3'!E16</f>
        <v>0</v>
      </c>
      <c r="I18" s="320">
        <f>'t3'!G16</f>
        <v>0</v>
      </c>
      <c r="J18" s="320">
        <f>'t3'!I16</f>
        <v>0</v>
      </c>
      <c r="K18" s="320">
        <f t="shared" si="0"/>
        <v>0</v>
      </c>
      <c r="L18" s="320">
        <f>'t10'!AU16</f>
        <v>0</v>
      </c>
      <c r="M18" s="634" t="str">
        <f t="shared" si="1"/>
        <v>OK</v>
      </c>
      <c r="N18" s="95" t="str">
        <f t="shared" si="4"/>
        <v>OK</v>
      </c>
      <c r="O18" s="319">
        <f>'t1'!L16</f>
        <v>0</v>
      </c>
      <c r="P18" s="319">
        <f>'t3'!L16</f>
        <v>0</v>
      </c>
      <c r="Q18" s="320">
        <f>'t3'!N16</f>
        <v>0</v>
      </c>
      <c r="R18" s="320">
        <f>'t3'!P16</f>
        <v>0</v>
      </c>
      <c r="S18" s="320">
        <f>'t3'!D16</f>
        <v>0</v>
      </c>
      <c r="T18" s="320">
        <f>'t3'!F16</f>
        <v>0</v>
      </c>
      <c r="U18" s="320">
        <f>'t3'!H16</f>
        <v>0</v>
      </c>
      <c r="V18" s="320">
        <f>'t3'!J16</f>
        <v>0</v>
      </c>
      <c r="W18" s="320">
        <f t="shared" si="2"/>
        <v>0</v>
      </c>
      <c r="X18" s="320">
        <f>'t10'!AV16</f>
        <v>0</v>
      </c>
      <c r="Y18" s="634" t="str">
        <f t="shared" si="3"/>
        <v>OK</v>
      </c>
      <c r="Z18" s="174" t="str">
        <f t="shared" si="5"/>
        <v>OK</v>
      </c>
    </row>
    <row r="19" spans="1:26" ht="15" customHeight="1" x14ac:dyDescent="0.2">
      <c r="A19" s="123" t="str">
        <f>'t1'!A17</f>
        <v>VETERINARI CON INC. DI STRUTTURA COMPLESSA (RAPP.ESCLUSIVO)</v>
      </c>
      <c r="B19" s="169" t="str">
        <f>'t1'!B17</f>
        <v>SD0E74</v>
      </c>
      <c r="C19" s="319">
        <f>'t1'!K17</f>
        <v>0</v>
      </c>
      <c r="D19" s="319">
        <f>'t3'!K17</f>
        <v>0</v>
      </c>
      <c r="E19" s="320">
        <f>'t3'!M17</f>
        <v>0</v>
      </c>
      <c r="F19" s="320">
        <f>'t3'!O17</f>
        <v>0</v>
      </c>
      <c r="G19" s="320">
        <f>'t3'!C17</f>
        <v>0</v>
      </c>
      <c r="H19" s="320">
        <f>'t3'!E17</f>
        <v>0</v>
      </c>
      <c r="I19" s="320">
        <f>'t3'!G17</f>
        <v>0</v>
      </c>
      <c r="J19" s="320">
        <f>'t3'!I17</f>
        <v>0</v>
      </c>
      <c r="K19" s="320">
        <f t="shared" si="0"/>
        <v>0</v>
      </c>
      <c r="L19" s="320">
        <f>'t10'!AU17</f>
        <v>0</v>
      </c>
      <c r="M19" s="634" t="str">
        <f t="shared" si="1"/>
        <v>OK</v>
      </c>
      <c r="N19" s="95" t="str">
        <f t="shared" si="4"/>
        <v>OK</v>
      </c>
      <c r="O19" s="319">
        <f>'t1'!L17</f>
        <v>0</v>
      </c>
      <c r="P19" s="319">
        <f>'t3'!L17</f>
        <v>0</v>
      </c>
      <c r="Q19" s="320">
        <f>'t3'!N17</f>
        <v>0</v>
      </c>
      <c r="R19" s="320">
        <f>'t3'!P17</f>
        <v>0</v>
      </c>
      <c r="S19" s="320">
        <f>'t3'!D17</f>
        <v>0</v>
      </c>
      <c r="T19" s="320">
        <f>'t3'!F17</f>
        <v>0</v>
      </c>
      <c r="U19" s="320">
        <f>'t3'!H17</f>
        <v>0</v>
      </c>
      <c r="V19" s="320">
        <f>'t3'!J17</f>
        <v>0</v>
      </c>
      <c r="W19" s="320">
        <f t="shared" si="2"/>
        <v>0</v>
      </c>
      <c r="X19" s="320">
        <f>'t10'!AV17</f>
        <v>0</v>
      </c>
      <c r="Y19" s="634" t="str">
        <f t="shared" si="3"/>
        <v>OK</v>
      </c>
      <c r="Z19" s="174" t="str">
        <f t="shared" si="5"/>
        <v>OK</v>
      </c>
    </row>
    <row r="20" spans="1:26" ht="15" customHeight="1" x14ac:dyDescent="0.2">
      <c r="A20" s="123" t="str">
        <f>'t1'!A18</f>
        <v>VETERINARI CON INC. DI STRUTTURA COMPLESSA (RAPP. NON ESCL.)</v>
      </c>
      <c r="B20" s="169" t="str">
        <f>'t1'!B18</f>
        <v>SD0N74</v>
      </c>
      <c r="C20" s="319">
        <f>'t1'!K18</f>
        <v>0</v>
      </c>
      <c r="D20" s="319">
        <f>'t3'!K18</f>
        <v>0</v>
      </c>
      <c r="E20" s="320">
        <f>'t3'!M18</f>
        <v>0</v>
      </c>
      <c r="F20" s="320">
        <f>'t3'!O18</f>
        <v>0</v>
      </c>
      <c r="G20" s="320">
        <f>'t3'!C18</f>
        <v>0</v>
      </c>
      <c r="H20" s="320">
        <f>'t3'!E18</f>
        <v>0</v>
      </c>
      <c r="I20" s="320">
        <f>'t3'!G18</f>
        <v>0</v>
      </c>
      <c r="J20" s="320">
        <f>'t3'!I18</f>
        <v>0</v>
      </c>
      <c r="K20" s="320">
        <f t="shared" si="0"/>
        <v>0</v>
      </c>
      <c r="L20" s="320">
        <f>'t10'!AU18</f>
        <v>0</v>
      </c>
      <c r="M20" s="634" t="str">
        <f t="shared" si="1"/>
        <v>OK</v>
      </c>
      <c r="N20" s="95" t="str">
        <f t="shared" si="4"/>
        <v>OK</v>
      </c>
      <c r="O20" s="319">
        <f>'t1'!L18</f>
        <v>0</v>
      </c>
      <c r="P20" s="319">
        <f>'t3'!L18</f>
        <v>0</v>
      </c>
      <c r="Q20" s="320">
        <f>'t3'!N18</f>
        <v>0</v>
      </c>
      <c r="R20" s="320">
        <f>'t3'!P18</f>
        <v>0</v>
      </c>
      <c r="S20" s="320">
        <f>'t3'!D18</f>
        <v>0</v>
      </c>
      <c r="T20" s="320">
        <f>'t3'!F18</f>
        <v>0</v>
      </c>
      <c r="U20" s="320">
        <f>'t3'!H18</f>
        <v>0</v>
      </c>
      <c r="V20" s="320">
        <f>'t3'!J18</f>
        <v>0</v>
      </c>
      <c r="W20" s="320">
        <f t="shared" si="2"/>
        <v>0</v>
      </c>
      <c r="X20" s="320">
        <f>'t10'!AV18</f>
        <v>0</v>
      </c>
      <c r="Y20" s="634" t="str">
        <f t="shared" si="3"/>
        <v>OK</v>
      </c>
      <c r="Z20" s="174" t="str">
        <f t="shared" si="5"/>
        <v>OK</v>
      </c>
    </row>
    <row r="21" spans="1:26" ht="15" customHeight="1" x14ac:dyDescent="0.2">
      <c r="A21" s="123" t="str">
        <f>'t1'!A19</f>
        <v>VETERINARI CON INC. DI STRUTTURA SEMPLICE (RAPP. ESCLUSIVO)</v>
      </c>
      <c r="B21" s="169" t="str">
        <f>'t1'!B19</f>
        <v>SD0E73</v>
      </c>
      <c r="C21" s="319">
        <f>'t1'!K19</f>
        <v>0</v>
      </c>
      <c r="D21" s="319">
        <f>'t3'!K19</f>
        <v>0</v>
      </c>
      <c r="E21" s="320">
        <f>'t3'!M19</f>
        <v>0</v>
      </c>
      <c r="F21" s="320">
        <f>'t3'!O19</f>
        <v>0</v>
      </c>
      <c r="G21" s="320">
        <f>'t3'!C19</f>
        <v>0</v>
      </c>
      <c r="H21" s="320">
        <f>'t3'!E19</f>
        <v>0</v>
      </c>
      <c r="I21" s="320">
        <f>'t3'!G19</f>
        <v>0</v>
      </c>
      <c r="J21" s="320">
        <f>'t3'!I19</f>
        <v>0</v>
      </c>
      <c r="K21" s="320">
        <f t="shared" si="0"/>
        <v>0</v>
      </c>
      <c r="L21" s="320">
        <f>'t10'!AU19</f>
        <v>0</v>
      </c>
      <c r="M21" s="634" t="str">
        <f t="shared" si="1"/>
        <v>OK</v>
      </c>
      <c r="N21" s="95" t="str">
        <f t="shared" si="4"/>
        <v>OK</v>
      </c>
      <c r="O21" s="319">
        <f>'t1'!L19</f>
        <v>0</v>
      </c>
      <c r="P21" s="319">
        <f>'t3'!L19</f>
        <v>0</v>
      </c>
      <c r="Q21" s="320">
        <f>'t3'!N19</f>
        <v>0</v>
      </c>
      <c r="R21" s="320">
        <f>'t3'!P19</f>
        <v>0</v>
      </c>
      <c r="S21" s="320">
        <f>'t3'!D19</f>
        <v>0</v>
      </c>
      <c r="T21" s="320">
        <f>'t3'!F19</f>
        <v>0</v>
      </c>
      <c r="U21" s="320">
        <f>'t3'!H19</f>
        <v>0</v>
      </c>
      <c r="V21" s="320">
        <f>'t3'!J19</f>
        <v>0</v>
      </c>
      <c r="W21" s="320">
        <f t="shared" si="2"/>
        <v>0</v>
      </c>
      <c r="X21" s="320">
        <f>'t10'!AV19</f>
        <v>0</v>
      </c>
      <c r="Y21" s="634" t="str">
        <f t="shared" si="3"/>
        <v>OK</v>
      </c>
      <c r="Z21" s="174" t="str">
        <f t="shared" si="5"/>
        <v>OK</v>
      </c>
    </row>
    <row r="22" spans="1:26" ht="15" customHeight="1" x14ac:dyDescent="0.2">
      <c r="A22" s="123" t="str">
        <f>'t1'!A20</f>
        <v>VETERINARI CON INC. DI STRUTTURA SEMPLICE (RAPP. NON ESCL.)</v>
      </c>
      <c r="B22" s="169" t="str">
        <f>'t1'!B20</f>
        <v>SD0N73</v>
      </c>
      <c r="C22" s="319">
        <f>'t1'!K20</f>
        <v>0</v>
      </c>
      <c r="D22" s="319">
        <f>'t3'!K20</f>
        <v>0</v>
      </c>
      <c r="E22" s="320">
        <f>'t3'!M20</f>
        <v>0</v>
      </c>
      <c r="F22" s="320">
        <f>'t3'!O20</f>
        <v>0</v>
      </c>
      <c r="G22" s="320">
        <f>'t3'!C20</f>
        <v>0</v>
      </c>
      <c r="H22" s="320">
        <f>'t3'!E20</f>
        <v>0</v>
      </c>
      <c r="I22" s="320">
        <f>'t3'!G20</f>
        <v>0</v>
      </c>
      <c r="J22" s="320">
        <f>'t3'!I20</f>
        <v>0</v>
      </c>
      <c r="K22" s="320">
        <f t="shared" si="0"/>
        <v>0</v>
      </c>
      <c r="L22" s="320">
        <f>'t10'!AU20</f>
        <v>0</v>
      </c>
      <c r="M22" s="634" t="str">
        <f t="shared" si="1"/>
        <v>OK</v>
      </c>
      <c r="N22" s="95" t="str">
        <f t="shared" si="4"/>
        <v>OK</v>
      </c>
      <c r="O22" s="319">
        <f>'t1'!L20</f>
        <v>0</v>
      </c>
      <c r="P22" s="319">
        <f>'t3'!L20</f>
        <v>0</v>
      </c>
      <c r="Q22" s="320">
        <f>'t3'!N20</f>
        <v>0</v>
      </c>
      <c r="R22" s="320">
        <f>'t3'!P20</f>
        <v>0</v>
      </c>
      <c r="S22" s="320">
        <f>'t3'!D20</f>
        <v>0</v>
      </c>
      <c r="T22" s="320">
        <f>'t3'!F20</f>
        <v>0</v>
      </c>
      <c r="U22" s="320">
        <f>'t3'!H20</f>
        <v>0</v>
      </c>
      <c r="V22" s="320">
        <f>'t3'!J20</f>
        <v>0</v>
      </c>
      <c r="W22" s="320">
        <f t="shared" si="2"/>
        <v>0</v>
      </c>
      <c r="X22" s="320">
        <f>'t10'!AV20</f>
        <v>0</v>
      </c>
      <c r="Y22" s="634" t="str">
        <f t="shared" si="3"/>
        <v>OK</v>
      </c>
      <c r="Z22" s="174" t="str">
        <f t="shared" si="5"/>
        <v>OK</v>
      </c>
    </row>
    <row r="23" spans="1:26" ht="15" customHeight="1" x14ac:dyDescent="0.2">
      <c r="A23" s="123" t="str">
        <f>'t1'!A21</f>
        <v>VETERINARI CON ALTRI INCAR. PROF.LI (RAPP. ESCLUSIVO)</v>
      </c>
      <c r="B23" s="169" t="str">
        <f>'t1'!B21</f>
        <v>SD0A73</v>
      </c>
      <c r="C23" s="319">
        <f>'t1'!K21</f>
        <v>0</v>
      </c>
      <c r="D23" s="319">
        <f>'t3'!K21</f>
        <v>0</v>
      </c>
      <c r="E23" s="320">
        <f>'t3'!M21</f>
        <v>0</v>
      </c>
      <c r="F23" s="320">
        <f>'t3'!O21</f>
        <v>0</v>
      </c>
      <c r="G23" s="320">
        <f>'t3'!C21</f>
        <v>0</v>
      </c>
      <c r="H23" s="320">
        <f>'t3'!E21</f>
        <v>0</v>
      </c>
      <c r="I23" s="320">
        <f>'t3'!G21</f>
        <v>0</v>
      </c>
      <c r="J23" s="320">
        <f>'t3'!I21</f>
        <v>0</v>
      </c>
      <c r="K23" s="320">
        <f t="shared" si="0"/>
        <v>0</v>
      </c>
      <c r="L23" s="320">
        <f>'t10'!AU21</f>
        <v>0</v>
      </c>
      <c r="M23" s="634" t="str">
        <f t="shared" si="1"/>
        <v>OK</v>
      </c>
      <c r="N23" s="95" t="str">
        <f t="shared" si="4"/>
        <v>OK</v>
      </c>
      <c r="O23" s="319">
        <f>'t1'!L21</f>
        <v>0</v>
      </c>
      <c r="P23" s="319">
        <f>'t3'!L21</f>
        <v>0</v>
      </c>
      <c r="Q23" s="320">
        <f>'t3'!N21</f>
        <v>0</v>
      </c>
      <c r="R23" s="320">
        <f>'t3'!P21</f>
        <v>0</v>
      </c>
      <c r="S23" s="320">
        <f>'t3'!D21</f>
        <v>0</v>
      </c>
      <c r="T23" s="320">
        <f>'t3'!F21</f>
        <v>0</v>
      </c>
      <c r="U23" s="320">
        <f>'t3'!H21</f>
        <v>0</v>
      </c>
      <c r="V23" s="320">
        <f>'t3'!J21</f>
        <v>0</v>
      </c>
      <c r="W23" s="320">
        <f t="shared" si="2"/>
        <v>0</v>
      </c>
      <c r="X23" s="320">
        <f>'t10'!AV21</f>
        <v>0</v>
      </c>
      <c r="Y23" s="634" t="str">
        <f t="shared" si="3"/>
        <v>OK</v>
      </c>
      <c r="Z23" s="174" t="str">
        <f t="shared" si="5"/>
        <v>OK</v>
      </c>
    </row>
    <row r="24" spans="1:26" ht="15" customHeight="1" x14ac:dyDescent="0.2">
      <c r="A24" s="123" t="str">
        <f>'t1'!A22</f>
        <v>VETERINARI CON ALTRI INCAR. PROF.LI (RAPP. NON ESCL.)</v>
      </c>
      <c r="B24" s="169" t="str">
        <f>'t1'!B22</f>
        <v>SD0072</v>
      </c>
      <c r="C24" s="319">
        <f>'t1'!K22</f>
        <v>0</v>
      </c>
      <c r="D24" s="319">
        <f>'t3'!K22</f>
        <v>0</v>
      </c>
      <c r="E24" s="320">
        <f>'t3'!M22</f>
        <v>0</v>
      </c>
      <c r="F24" s="320">
        <f>'t3'!O22</f>
        <v>0</v>
      </c>
      <c r="G24" s="320">
        <f>'t3'!C22</f>
        <v>0</v>
      </c>
      <c r="H24" s="320">
        <f>'t3'!E22</f>
        <v>0</v>
      </c>
      <c r="I24" s="320">
        <f>'t3'!G22</f>
        <v>0</v>
      </c>
      <c r="J24" s="320">
        <f>'t3'!I22</f>
        <v>0</v>
      </c>
      <c r="K24" s="320">
        <f t="shared" si="0"/>
        <v>0</v>
      </c>
      <c r="L24" s="320">
        <f>'t10'!AU22</f>
        <v>0</v>
      </c>
      <c r="M24" s="634" t="str">
        <f t="shared" si="1"/>
        <v>OK</v>
      </c>
      <c r="N24" s="95" t="str">
        <f t="shared" si="4"/>
        <v>OK</v>
      </c>
      <c r="O24" s="319">
        <f>'t1'!L22</f>
        <v>0</v>
      </c>
      <c r="P24" s="319">
        <f>'t3'!L22</f>
        <v>0</v>
      </c>
      <c r="Q24" s="320">
        <f>'t3'!N22</f>
        <v>0</v>
      </c>
      <c r="R24" s="320">
        <f>'t3'!P22</f>
        <v>0</v>
      </c>
      <c r="S24" s="320">
        <f>'t3'!D22</f>
        <v>0</v>
      </c>
      <c r="T24" s="320">
        <f>'t3'!F22</f>
        <v>0</v>
      </c>
      <c r="U24" s="320">
        <f>'t3'!H22</f>
        <v>0</v>
      </c>
      <c r="V24" s="320">
        <f>'t3'!J22</f>
        <v>0</v>
      </c>
      <c r="W24" s="320">
        <f t="shared" si="2"/>
        <v>0</v>
      </c>
      <c r="X24" s="320">
        <f>'t10'!AV22</f>
        <v>0</v>
      </c>
      <c r="Y24" s="634" t="str">
        <f t="shared" si="3"/>
        <v>OK</v>
      </c>
      <c r="Z24" s="174" t="str">
        <f t="shared" si="5"/>
        <v>OK</v>
      </c>
    </row>
    <row r="25" spans="1:26" ht="15" customHeight="1" x14ac:dyDescent="0.2">
      <c r="A25" s="123" t="str">
        <f>'t1'!A23</f>
        <v>VETERINARI A T. DETERMINATO (ART. 15-SEPTIES D.LGS. 502/92)</v>
      </c>
      <c r="B25" s="169" t="str">
        <f>'t1'!B23</f>
        <v>SD0598</v>
      </c>
      <c r="C25" s="319">
        <f>'t1'!K23</f>
        <v>0</v>
      </c>
      <c r="D25" s="319">
        <f>'t3'!K23</f>
        <v>0</v>
      </c>
      <c r="E25" s="320">
        <f>'t3'!M23</f>
        <v>0</v>
      </c>
      <c r="F25" s="320">
        <f>'t3'!O23</f>
        <v>0</v>
      </c>
      <c r="G25" s="320">
        <f>'t3'!C23</f>
        <v>0</v>
      </c>
      <c r="H25" s="320">
        <f>'t3'!E23</f>
        <v>0</v>
      </c>
      <c r="I25" s="320">
        <f>'t3'!G23</f>
        <v>0</v>
      </c>
      <c r="J25" s="320">
        <f>'t3'!I23</f>
        <v>0</v>
      </c>
      <c r="K25" s="320">
        <f t="shared" si="0"/>
        <v>0</v>
      </c>
      <c r="L25" s="320">
        <f>'t10'!AU23</f>
        <v>0</v>
      </c>
      <c r="M25" s="634" t="str">
        <f t="shared" si="1"/>
        <v>OK</v>
      </c>
      <c r="N25" s="95" t="str">
        <f t="shared" si="4"/>
        <v>OK</v>
      </c>
      <c r="O25" s="319">
        <f>'t1'!L23</f>
        <v>0</v>
      </c>
      <c r="P25" s="319">
        <f>'t3'!L23</f>
        <v>0</v>
      </c>
      <c r="Q25" s="320">
        <f>'t3'!N23</f>
        <v>0</v>
      </c>
      <c r="R25" s="320">
        <f>'t3'!P23</f>
        <v>0</v>
      </c>
      <c r="S25" s="320">
        <f>'t3'!D23</f>
        <v>0</v>
      </c>
      <c r="T25" s="320">
        <f>'t3'!F23</f>
        <v>0</v>
      </c>
      <c r="U25" s="320">
        <f>'t3'!H23</f>
        <v>0</v>
      </c>
      <c r="V25" s="320">
        <f>'t3'!J23</f>
        <v>0</v>
      </c>
      <c r="W25" s="320">
        <f t="shared" si="2"/>
        <v>0</v>
      </c>
      <c r="X25" s="320">
        <f>'t10'!AV23</f>
        <v>0</v>
      </c>
      <c r="Y25" s="634" t="str">
        <f t="shared" si="3"/>
        <v>OK</v>
      </c>
      <c r="Z25" s="174" t="str">
        <f t="shared" si="5"/>
        <v>OK</v>
      </c>
    </row>
    <row r="26" spans="1:26" ht="15" customHeight="1" x14ac:dyDescent="0.2">
      <c r="A26" s="123" t="str">
        <f>'t1'!A24</f>
        <v>ODONTOIATRI CON INC. DI STRUTTURA COMPLESSA (RAPP. ESCL.)</v>
      </c>
      <c r="B26" s="169" t="str">
        <f>'t1'!B24</f>
        <v>SD0E49</v>
      </c>
      <c r="C26" s="319">
        <f>'t1'!K24</f>
        <v>0</v>
      </c>
      <c r="D26" s="319">
        <f>'t3'!K24</f>
        <v>0</v>
      </c>
      <c r="E26" s="320">
        <f>'t3'!M24</f>
        <v>0</v>
      </c>
      <c r="F26" s="320">
        <f>'t3'!O24</f>
        <v>0</v>
      </c>
      <c r="G26" s="320">
        <f>'t3'!C24</f>
        <v>0</v>
      </c>
      <c r="H26" s="320">
        <f>'t3'!E24</f>
        <v>0</v>
      </c>
      <c r="I26" s="320">
        <f>'t3'!G24</f>
        <v>0</v>
      </c>
      <c r="J26" s="320">
        <f>'t3'!I24</f>
        <v>0</v>
      </c>
      <c r="K26" s="320">
        <f t="shared" si="0"/>
        <v>0</v>
      </c>
      <c r="L26" s="320">
        <f>'t10'!AU24</f>
        <v>0</v>
      </c>
      <c r="M26" s="634" t="str">
        <f t="shared" si="1"/>
        <v>OK</v>
      </c>
      <c r="N26" s="95" t="str">
        <f t="shared" si="4"/>
        <v>OK</v>
      </c>
      <c r="O26" s="319">
        <f>'t1'!L24</f>
        <v>0</v>
      </c>
      <c r="P26" s="319">
        <f>'t3'!L24</f>
        <v>0</v>
      </c>
      <c r="Q26" s="320">
        <f>'t3'!N24</f>
        <v>0</v>
      </c>
      <c r="R26" s="320">
        <f>'t3'!P24</f>
        <v>0</v>
      </c>
      <c r="S26" s="320">
        <f>'t3'!D24</f>
        <v>0</v>
      </c>
      <c r="T26" s="320">
        <f>'t3'!F24</f>
        <v>0</v>
      </c>
      <c r="U26" s="320">
        <f>'t3'!H24</f>
        <v>0</v>
      </c>
      <c r="V26" s="320">
        <f>'t3'!J24</f>
        <v>0</v>
      </c>
      <c r="W26" s="320">
        <f t="shared" si="2"/>
        <v>0</v>
      </c>
      <c r="X26" s="320">
        <f>'t10'!AV24</f>
        <v>0</v>
      </c>
      <c r="Y26" s="634" t="str">
        <f t="shared" si="3"/>
        <v>OK</v>
      </c>
      <c r="Z26" s="174" t="str">
        <f t="shared" si="5"/>
        <v>OK</v>
      </c>
    </row>
    <row r="27" spans="1:26" ht="15" customHeight="1" x14ac:dyDescent="0.2">
      <c r="A27" s="123" t="str">
        <f>'t1'!A25</f>
        <v>ODONTOIATRI CON INC. DI STRUTTURA COMPLESSA (RAPP. NON ESCL.</v>
      </c>
      <c r="B27" s="169" t="str">
        <f>'t1'!B25</f>
        <v>SD0N49</v>
      </c>
      <c r="C27" s="319">
        <f>'t1'!K25</f>
        <v>0</v>
      </c>
      <c r="D27" s="319">
        <f>'t3'!K25</f>
        <v>0</v>
      </c>
      <c r="E27" s="320">
        <f>'t3'!M25</f>
        <v>0</v>
      </c>
      <c r="F27" s="320">
        <f>'t3'!O25</f>
        <v>0</v>
      </c>
      <c r="G27" s="320">
        <f>'t3'!C25</f>
        <v>0</v>
      </c>
      <c r="H27" s="320">
        <f>'t3'!E25</f>
        <v>0</v>
      </c>
      <c r="I27" s="320">
        <f>'t3'!G25</f>
        <v>0</v>
      </c>
      <c r="J27" s="320">
        <f>'t3'!I25</f>
        <v>0</v>
      </c>
      <c r="K27" s="320">
        <f t="shared" si="0"/>
        <v>0</v>
      </c>
      <c r="L27" s="320">
        <f>'t10'!AU25</f>
        <v>0</v>
      </c>
      <c r="M27" s="634" t="str">
        <f t="shared" si="1"/>
        <v>OK</v>
      </c>
      <c r="N27" s="95" t="str">
        <f t="shared" si="4"/>
        <v>OK</v>
      </c>
      <c r="O27" s="319">
        <f>'t1'!L25</f>
        <v>0</v>
      </c>
      <c r="P27" s="319">
        <f>'t3'!L25</f>
        <v>0</v>
      </c>
      <c r="Q27" s="320">
        <f>'t3'!N25</f>
        <v>0</v>
      </c>
      <c r="R27" s="320">
        <f>'t3'!P25</f>
        <v>0</v>
      </c>
      <c r="S27" s="320">
        <f>'t3'!D25</f>
        <v>0</v>
      </c>
      <c r="T27" s="320">
        <f>'t3'!F25</f>
        <v>0</v>
      </c>
      <c r="U27" s="320">
        <f>'t3'!H25</f>
        <v>0</v>
      </c>
      <c r="V27" s="320">
        <f>'t3'!J25</f>
        <v>0</v>
      </c>
      <c r="W27" s="320">
        <f t="shared" si="2"/>
        <v>0</v>
      </c>
      <c r="X27" s="320">
        <f>'t10'!AV25</f>
        <v>0</v>
      </c>
      <c r="Y27" s="634" t="str">
        <f t="shared" si="3"/>
        <v>OK</v>
      </c>
      <c r="Z27" s="174" t="str">
        <f t="shared" si="5"/>
        <v>OK</v>
      </c>
    </row>
    <row r="28" spans="1:26" ht="15" customHeight="1" x14ac:dyDescent="0.2">
      <c r="A28" s="123" t="str">
        <f>'t1'!A26</f>
        <v>ODONTOIATRI CON INC. DI STRUTTURA SEMPLICE (RAPP. ESCLUSIVO)</v>
      </c>
      <c r="B28" s="169" t="str">
        <f>'t1'!B26</f>
        <v>SD0E48</v>
      </c>
      <c r="C28" s="319">
        <f>'t1'!K26</f>
        <v>0</v>
      </c>
      <c r="D28" s="319">
        <f>'t3'!K26</f>
        <v>0</v>
      </c>
      <c r="E28" s="320">
        <f>'t3'!M26</f>
        <v>0</v>
      </c>
      <c r="F28" s="320">
        <f>'t3'!O26</f>
        <v>0</v>
      </c>
      <c r="G28" s="320">
        <f>'t3'!C26</f>
        <v>0</v>
      </c>
      <c r="H28" s="320">
        <f>'t3'!E26</f>
        <v>0</v>
      </c>
      <c r="I28" s="320">
        <f>'t3'!G26</f>
        <v>0</v>
      </c>
      <c r="J28" s="320">
        <f>'t3'!I26</f>
        <v>0</v>
      </c>
      <c r="K28" s="320">
        <f t="shared" si="0"/>
        <v>0</v>
      </c>
      <c r="L28" s="320">
        <f>'t10'!AU26</f>
        <v>0</v>
      </c>
      <c r="M28" s="634" t="str">
        <f t="shared" si="1"/>
        <v>OK</v>
      </c>
      <c r="N28" s="95" t="str">
        <f t="shared" si="4"/>
        <v>OK</v>
      </c>
      <c r="O28" s="319">
        <f>'t1'!L26</f>
        <v>0</v>
      </c>
      <c r="P28" s="319">
        <f>'t3'!L26</f>
        <v>0</v>
      </c>
      <c r="Q28" s="320">
        <f>'t3'!N26</f>
        <v>0</v>
      </c>
      <c r="R28" s="320">
        <f>'t3'!P26</f>
        <v>0</v>
      </c>
      <c r="S28" s="320">
        <f>'t3'!D26</f>
        <v>0</v>
      </c>
      <c r="T28" s="320">
        <f>'t3'!F26</f>
        <v>0</v>
      </c>
      <c r="U28" s="320">
        <f>'t3'!H26</f>
        <v>0</v>
      </c>
      <c r="V28" s="320">
        <f>'t3'!J26</f>
        <v>0</v>
      </c>
      <c r="W28" s="320">
        <f t="shared" si="2"/>
        <v>0</v>
      </c>
      <c r="X28" s="320">
        <f>'t10'!AV26</f>
        <v>0</v>
      </c>
      <c r="Y28" s="634" t="str">
        <f t="shared" si="3"/>
        <v>OK</v>
      </c>
      <c r="Z28" s="174" t="str">
        <f t="shared" si="5"/>
        <v>OK</v>
      </c>
    </row>
    <row r="29" spans="1:26" ht="15" customHeight="1" x14ac:dyDescent="0.2">
      <c r="A29" s="123" t="str">
        <f>'t1'!A27</f>
        <v>ODONTOIATRI CON INC. DI STRUTTURA SEMPLICE (RAPP. NON ESCL.)</v>
      </c>
      <c r="B29" s="169" t="str">
        <f>'t1'!B27</f>
        <v>SD0N48</v>
      </c>
      <c r="C29" s="319">
        <f>'t1'!K27</f>
        <v>0</v>
      </c>
      <c r="D29" s="319">
        <f>'t3'!K27</f>
        <v>0</v>
      </c>
      <c r="E29" s="320">
        <f>'t3'!M27</f>
        <v>0</v>
      </c>
      <c r="F29" s="320">
        <f>'t3'!O27</f>
        <v>0</v>
      </c>
      <c r="G29" s="320">
        <f>'t3'!C27</f>
        <v>0</v>
      </c>
      <c r="H29" s="320">
        <f>'t3'!E27</f>
        <v>0</v>
      </c>
      <c r="I29" s="320">
        <f>'t3'!G27</f>
        <v>0</v>
      </c>
      <c r="J29" s="320">
        <f>'t3'!I27</f>
        <v>0</v>
      </c>
      <c r="K29" s="320">
        <f t="shared" si="0"/>
        <v>0</v>
      </c>
      <c r="L29" s="320">
        <f>'t10'!AU27</f>
        <v>0</v>
      </c>
      <c r="M29" s="634" t="str">
        <f t="shared" si="1"/>
        <v>OK</v>
      </c>
      <c r="N29" s="95" t="str">
        <f t="shared" si="4"/>
        <v>OK</v>
      </c>
      <c r="O29" s="319">
        <f>'t1'!L27</f>
        <v>0</v>
      </c>
      <c r="P29" s="319">
        <f>'t3'!L27</f>
        <v>0</v>
      </c>
      <c r="Q29" s="320">
        <f>'t3'!N27</f>
        <v>0</v>
      </c>
      <c r="R29" s="320">
        <f>'t3'!P27</f>
        <v>0</v>
      </c>
      <c r="S29" s="320">
        <f>'t3'!D27</f>
        <v>0</v>
      </c>
      <c r="T29" s="320">
        <f>'t3'!F27</f>
        <v>0</v>
      </c>
      <c r="U29" s="320">
        <f>'t3'!H27</f>
        <v>0</v>
      </c>
      <c r="V29" s="320">
        <f>'t3'!J27</f>
        <v>0</v>
      </c>
      <c r="W29" s="320">
        <f t="shared" si="2"/>
        <v>0</v>
      </c>
      <c r="X29" s="320">
        <f>'t10'!AV27</f>
        <v>0</v>
      </c>
      <c r="Y29" s="634" t="str">
        <f t="shared" si="3"/>
        <v>OK</v>
      </c>
      <c r="Z29" s="174" t="str">
        <f t="shared" si="5"/>
        <v>OK</v>
      </c>
    </row>
    <row r="30" spans="1:26" ht="15" customHeight="1" x14ac:dyDescent="0.2">
      <c r="A30" s="123" t="str">
        <f>'t1'!A28</f>
        <v>ODONTOIATRI CON ALTRI INCAR. PROF.LI (RAPP. ESCLUSIVO)</v>
      </c>
      <c r="B30" s="169" t="str">
        <f>'t1'!B28</f>
        <v>SD0A48</v>
      </c>
      <c r="C30" s="319">
        <f>'t1'!K28</f>
        <v>0</v>
      </c>
      <c r="D30" s="319">
        <f>'t3'!K28</f>
        <v>0</v>
      </c>
      <c r="E30" s="320">
        <f>'t3'!M28</f>
        <v>0</v>
      </c>
      <c r="F30" s="320">
        <f>'t3'!O28</f>
        <v>0</v>
      </c>
      <c r="G30" s="320">
        <f>'t3'!C28</f>
        <v>0</v>
      </c>
      <c r="H30" s="320">
        <f>'t3'!E28</f>
        <v>0</v>
      </c>
      <c r="I30" s="320">
        <f>'t3'!G28</f>
        <v>0</v>
      </c>
      <c r="J30" s="320">
        <f>'t3'!I28</f>
        <v>0</v>
      </c>
      <c r="K30" s="320">
        <f t="shared" si="0"/>
        <v>0</v>
      </c>
      <c r="L30" s="320">
        <f>'t10'!AU28</f>
        <v>0</v>
      </c>
      <c r="M30" s="634" t="str">
        <f t="shared" si="1"/>
        <v>OK</v>
      </c>
      <c r="N30" s="95" t="str">
        <f t="shared" si="4"/>
        <v>OK</v>
      </c>
      <c r="O30" s="319">
        <f>'t1'!L28</f>
        <v>0</v>
      </c>
      <c r="P30" s="319">
        <f>'t3'!L28</f>
        <v>0</v>
      </c>
      <c r="Q30" s="320">
        <f>'t3'!N28</f>
        <v>0</v>
      </c>
      <c r="R30" s="320">
        <f>'t3'!P28</f>
        <v>0</v>
      </c>
      <c r="S30" s="320">
        <f>'t3'!D28</f>
        <v>0</v>
      </c>
      <c r="T30" s="320">
        <f>'t3'!F28</f>
        <v>0</v>
      </c>
      <c r="U30" s="320">
        <f>'t3'!H28</f>
        <v>0</v>
      </c>
      <c r="V30" s="320">
        <f>'t3'!J28</f>
        <v>0</v>
      </c>
      <c r="W30" s="320">
        <f t="shared" si="2"/>
        <v>0</v>
      </c>
      <c r="X30" s="320">
        <f>'t10'!AV28</f>
        <v>0</v>
      </c>
      <c r="Y30" s="634" t="str">
        <f t="shared" si="3"/>
        <v>OK</v>
      </c>
      <c r="Z30" s="174" t="str">
        <f t="shared" si="5"/>
        <v>OK</v>
      </c>
    </row>
    <row r="31" spans="1:26" ht="15" customHeight="1" x14ac:dyDescent="0.2">
      <c r="A31" s="123" t="str">
        <f>'t1'!A29</f>
        <v>ODONTOIATRI CON ALTRI INCAR. PROF.LI (RAPP. NON ESCL.)</v>
      </c>
      <c r="B31" s="169" t="str">
        <f>'t1'!B29</f>
        <v>SD0047</v>
      </c>
      <c r="C31" s="319">
        <f>'t1'!K29</f>
        <v>0</v>
      </c>
      <c r="D31" s="319">
        <f>'t3'!K29</f>
        <v>0</v>
      </c>
      <c r="E31" s="320">
        <f>'t3'!M29</f>
        <v>0</v>
      </c>
      <c r="F31" s="320">
        <f>'t3'!O29</f>
        <v>0</v>
      </c>
      <c r="G31" s="320">
        <f>'t3'!C29</f>
        <v>0</v>
      </c>
      <c r="H31" s="320">
        <f>'t3'!E29</f>
        <v>0</v>
      </c>
      <c r="I31" s="320">
        <f>'t3'!G29</f>
        <v>0</v>
      </c>
      <c r="J31" s="320">
        <f>'t3'!I29</f>
        <v>0</v>
      </c>
      <c r="K31" s="320">
        <f t="shared" si="0"/>
        <v>0</v>
      </c>
      <c r="L31" s="320">
        <f>'t10'!AU29</f>
        <v>0</v>
      </c>
      <c r="M31" s="634" t="str">
        <f t="shared" si="1"/>
        <v>OK</v>
      </c>
      <c r="N31" s="95" t="str">
        <f t="shared" si="4"/>
        <v>OK</v>
      </c>
      <c r="O31" s="319">
        <f>'t1'!L29</f>
        <v>0</v>
      </c>
      <c r="P31" s="319">
        <f>'t3'!L29</f>
        <v>0</v>
      </c>
      <c r="Q31" s="320">
        <f>'t3'!N29</f>
        <v>0</v>
      </c>
      <c r="R31" s="320">
        <f>'t3'!P29</f>
        <v>0</v>
      </c>
      <c r="S31" s="320">
        <f>'t3'!D29</f>
        <v>0</v>
      </c>
      <c r="T31" s="320">
        <f>'t3'!F29</f>
        <v>0</v>
      </c>
      <c r="U31" s="320">
        <f>'t3'!H29</f>
        <v>0</v>
      </c>
      <c r="V31" s="320">
        <f>'t3'!J29</f>
        <v>0</v>
      </c>
      <c r="W31" s="320">
        <f t="shared" si="2"/>
        <v>0</v>
      </c>
      <c r="X31" s="320">
        <f>'t10'!AV29</f>
        <v>0</v>
      </c>
      <c r="Y31" s="634" t="str">
        <f t="shared" si="3"/>
        <v>OK</v>
      </c>
      <c r="Z31" s="174" t="str">
        <f t="shared" si="5"/>
        <v>OK</v>
      </c>
    </row>
    <row r="32" spans="1:26" ht="15" customHeight="1" x14ac:dyDescent="0.2">
      <c r="A32" s="123" t="str">
        <f>'t1'!A30</f>
        <v>ODONTOIATRI A T. DETERMINATO (ART. 15-SEPTIES D.LGS. 502/92)</v>
      </c>
      <c r="B32" s="169" t="str">
        <f>'t1'!B30</f>
        <v>SD0599</v>
      </c>
      <c r="C32" s="319">
        <f>'t1'!K30</f>
        <v>0</v>
      </c>
      <c r="D32" s="319">
        <f>'t3'!K30</f>
        <v>0</v>
      </c>
      <c r="E32" s="320">
        <f>'t3'!M30</f>
        <v>0</v>
      </c>
      <c r="F32" s="320">
        <f>'t3'!O30</f>
        <v>0</v>
      </c>
      <c r="G32" s="320">
        <f>'t3'!C30</f>
        <v>0</v>
      </c>
      <c r="H32" s="320">
        <f>'t3'!E30</f>
        <v>0</v>
      </c>
      <c r="I32" s="320">
        <f>'t3'!G30</f>
        <v>0</v>
      </c>
      <c r="J32" s="320">
        <f>'t3'!I30</f>
        <v>0</v>
      </c>
      <c r="K32" s="320">
        <f t="shared" si="0"/>
        <v>0</v>
      </c>
      <c r="L32" s="320">
        <f>'t10'!AU30</f>
        <v>0</v>
      </c>
      <c r="M32" s="634" t="str">
        <f t="shared" si="1"/>
        <v>OK</v>
      </c>
      <c r="N32" s="95" t="str">
        <f t="shared" si="4"/>
        <v>OK</v>
      </c>
      <c r="O32" s="319">
        <f>'t1'!L30</f>
        <v>0</v>
      </c>
      <c r="P32" s="319">
        <f>'t3'!L30</f>
        <v>0</v>
      </c>
      <c r="Q32" s="320">
        <f>'t3'!N30</f>
        <v>0</v>
      </c>
      <c r="R32" s="320">
        <f>'t3'!P30</f>
        <v>0</v>
      </c>
      <c r="S32" s="320">
        <f>'t3'!D30</f>
        <v>0</v>
      </c>
      <c r="T32" s="320">
        <f>'t3'!F30</f>
        <v>0</v>
      </c>
      <c r="U32" s="320">
        <f>'t3'!H30</f>
        <v>0</v>
      </c>
      <c r="V32" s="320">
        <f>'t3'!J30</f>
        <v>0</v>
      </c>
      <c r="W32" s="320">
        <f t="shared" si="2"/>
        <v>0</v>
      </c>
      <c r="X32" s="320">
        <f>'t10'!AV30</f>
        <v>0</v>
      </c>
      <c r="Y32" s="634" t="str">
        <f t="shared" si="3"/>
        <v>OK</v>
      </c>
      <c r="Z32" s="174" t="str">
        <f t="shared" si="5"/>
        <v>OK</v>
      </c>
    </row>
    <row r="33" spans="1:26" ht="15" customHeight="1" x14ac:dyDescent="0.2">
      <c r="A33" s="123" t="str">
        <f>'t1'!A31</f>
        <v>FARMACISTI CON INC. DI STRUTTURA COMPLESSA (RAPP. ESCLUSIVO)</v>
      </c>
      <c r="B33" s="169" t="str">
        <f>'t1'!B31</f>
        <v>SD0E39</v>
      </c>
      <c r="C33" s="319">
        <f>'t1'!K31</f>
        <v>0</v>
      </c>
      <c r="D33" s="319">
        <f>'t3'!K31</f>
        <v>0</v>
      </c>
      <c r="E33" s="320">
        <f>'t3'!M31</f>
        <v>0</v>
      </c>
      <c r="F33" s="320">
        <f>'t3'!O31</f>
        <v>0</v>
      </c>
      <c r="G33" s="320">
        <f>'t3'!C31</f>
        <v>0</v>
      </c>
      <c r="H33" s="320">
        <f>'t3'!E31</f>
        <v>0</v>
      </c>
      <c r="I33" s="320">
        <f>'t3'!G31</f>
        <v>0</v>
      </c>
      <c r="J33" s="320">
        <f>'t3'!I31</f>
        <v>0</v>
      </c>
      <c r="K33" s="320">
        <f t="shared" si="0"/>
        <v>0</v>
      </c>
      <c r="L33" s="320">
        <f>'t10'!AU31</f>
        <v>0</v>
      </c>
      <c r="M33" s="634" t="str">
        <f t="shared" si="1"/>
        <v>OK</v>
      </c>
      <c r="N33" s="95" t="str">
        <f t="shared" si="4"/>
        <v>OK</v>
      </c>
      <c r="O33" s="319">
        <f>'t1'!L31</f>
        <v>0</v>
      </c>
      <c r="P33" s="319">
        <f>'t3'!L31</f>
        <v>0</v>
      </c>
      <c r="Q33" s="320">
        <f>'t3'!N31</f>
        <v>0</v>
      </c>
      <c r="R33" s="320">
        <f>'t3'!P31</f>
        <v>0</v>
      </c>
      <c r="S33" s="320">
        <f>'t3'!D31</f>
        <v>0</v>
      </c>
      <c r="T33" s="320">
        <f>'t3'!F31</f>
        <v>0</v>
      </c>
      <c r="U33" s="320">
        <f>'t3'!H31</f>
        <v>0</v>
      </c>
      <c r="V33" s="320">
        <f>'t3'!J31</f>
        <v>0</v>
      </c>
      <c r="W33" s="320">
        <f t="shared" si="2"/>
        <v>0</v>
      </c>
      <c r="X33" s="320">
        <f>'t10'!AV31</f>
        <v>0</v>
      </c>
      <c r="Y33" s="634" t="str">
        <f t="shared" si="3"/>
        <v>OK</v>
      </c>
      <c r="Z33" s="174" t="str">
        <f t="shared" si="5"/>
        <v>OK</v>
      </c>
    </row>
    <row r="34" spans="1:26" ht="15" customHeight="1" x14ac:dyDescent="0.2">
      <c r="A34" s="123" t="str">
        <f>'t1'!A32</f>
        <v>FARMACISTI CON INC. DI STRUTTURA COMPLESSA (RAPP. NON ESCL.)</v>
      </c>
      <c r="B34" s="169" t="str">
        <f>'t1'!B32</f>
        <v>SD0N39</v>
      </c>
      <c r="C34" s="319">
        <f>'t1'!K32</f>
        <v>0</v>
      </c>
      <c r="D34" s="319">
        <f>'t3'!K32</f>
        <v>0</v>
      </c>
      <c r="E34" s="320">
        <f>'t3'!M32</f>
        <v>0</v>
      </c>
      <c r="F34" s="320">
        <f>'t3'!O32</f>
        <v>0</v>
      </c>
      <c r="G34" s="320">
        <f>'t3'!C32</f>
        <v>0</v>
      </c>
      <c r="H34" s="320">
        <f>'t3'!E32</f>
        <v>0</v>
      </c>
      <c r="I34" s="320">
        <f>'t3'!G32</f>
        <v>0</v>
      </c>
      <c r="J34" s="320">
        <f>'t3'!I32</f>
        <v>0</v>
      </c>
      <c r="K34" s="320">
        <f t="shared" si="0"/>
        <v>0</v>
      </c>
      <c r="L34" s="320">
        <f>'t10'!AU32</f>
        <v>0</v>
      </c>
      <c r="M34" s="634" t="str">
        <f t="shared" si="1"/>
        <v>OK</v>
      </c>
      <c r="N34" s="95" t="str">
        <f t="shared" si="4"/>
        <v>OK</v>
      </c>
      <c r="O34" s="319">
        <f>'t1'!L32</f>
        <v>0</v>
      </c>
      <c r="P34" s="319">
        <f>'t3'!L32</f>
        <v>0</v>
      </c>
      <c r="Q34" s="320">
        <f>'t3'!N32</f>
        <v>0</v>
      </c>
      <c r="R34" s="320">
        <f>'t3'!P32</f>
        <v>0</v>
      </c>
      <c r="S34" s="320">
        <f>'t3'!D32</f>
        <v>0</v>
      </c>
      <c r="T34" s="320">
        <f>'t3'!F32</f>
        <v>0</v>
      </c>
      <c r="U34" s="320">
        <f>'t3'!H32</f>
        <v>0</v>
      </c>
      <c r="V34" s="320">
        <f>'t3'!J32</f>
        <v>0</v>
      </c>
      <c r="W34" s="320">
        <f t="shared" si="2"/>
        <v>0</v>
      </c>
      <c r="X34" s="320">
        <f>'t10'!AV32</f>
        <v>0</v>
      </c>
      <c r="Y34" s="634" t="str">
        <f t="shared" si="3"/>
        <v>OK</v>
      </c>
      <c r="Z34" s="174" t="str">
        <f t="shared" si="5"/>
        <v>OK</v>
      </c>
    </row>
    <row r="35" spans="1:26" ht="15" customHeight="1" x14ac:dyDescent="0.2">
      <c r="A35" s="123" t="str">
        <f>'t1'!A33</f>
        <v>FARMACISTI CON INC. DI STRUTTURA SEMPLICE (RAPP. ESCLUSIVO)</v>
      </c>
      <c r="B35" s="169" t="str">
        <f>'t1'!B33</f>
        <v>SD0E38</v>
      </c>
      <c r="C35" s="319">
        <f>'t1'!K33</f>
        <v>0</v>
      </c>
      <c r="D35" s="319">
        <f>'t3'!K33</f>
        <v>0</v>
      </c>
      <c r="E35" s="320">
        <f>'t3'!M33</f>
        <v>0</v>
      </c>
      <c r="F35" s="320">
        <f>'t3'!O33</f>
        <v>0</v>
      </c>
      <c r="G35" s="320">
        <f>'t3'!C33</f>
        <v>0</v>
      </c>
      <c r="H35" s="320">
        <f>'t3'!E33</f>
        <v>0</v>
      </c>
      <c r="I35" s="320">
        <f>'t3'!G33</f>
        <v>0</v>
      </c>
      <c r="J35" s="320">
        <f>'t3'!I33</f>
        <v>0</v>
      </c>
      <c r="K35" s="320">
        <f t="shared" si="0"/>
        <v>0</v>
      </c>
      <c r="L35" s="320">
        <f>'t10'!AU33</f>
        <v>0</v>
      </c>
      <c r="M35" s="634" t="str">
        <f t="shared" si="1"/>
        <v>OK</v>
      </c>
      <c r="N35" s="95" t="str">
        <f t="shared" si="4"/>
        <v>OK</v>
      </c>
      <c r="O35" s="319">
        <f>'t1'!L33</f>
        <v>0</v>
      </c>
      <c r="P35" s="319">
        <f>'t3'!L33</f>
        <v>0</v>
      </c>
      <c r="Q35" s="320">
        <f>'t3'!N33</f>
        <v>0</v>
      </c>
      <c r="R35" s="320">
        <f>'t3'!P33</f>
        <v>0</v>
      </c>
      <c r="S35" s="320">
        <f>'t3'!D33</f>
        <v>0</v>
      </c>
      <c r="T35" s="320">
        <f>'t3'!F33</f>
        <v>0</v>
      </c>
      <c r="U35" s="320">
        <f>'t3'!H33</f>
        <v>0</v>
      </c>
      <c r="V35" s="320">
        <f>'t3'!J33</f>
        <v>0</v>
      </c>
      <c r="W35" s="320">
        <f t="shared" si="2"/>
        <v>0</v>
      </c>
      <c r="X35" s="320">
        <f>'t10'!AV33</f>
        <v>0</v>
      </c>
      <c r="Y35" s="634" t="str">
        <f t="shared" si="3"/>
        <v>OK</v>
      </c>
      <c r="Z35" s="174" t="str">
        <f t="shared" si="5"/>
        <v>OK</v>
      </c>
    </row>
    <row r="36" spans="1:26" ht="15" customHeight="1" x14ac:dyDescent="0.2">
      <c r="A36" s="123" t="str">
        <f>'t1'!A34</f>
        <v>FARMACISTI CON INC. DI STRUTTURA SEMPLICE (RAPP. NON ESCL.)</v>
      </c>
      <c r="B36" s="169" t="str">
        <f>'t1'!B34</f>
        <v>SD0N38</v>
      </c>
      <c r="C36" s="319">
        <f>'t1'!K34</f>
        <v>0</v>
      </c>
      <c r="D36" s="319">
        <f>'t3'!K34</f>
        <v>0</v>
      </c>
      <c r="E36" s="320">
        <f>'t3'!M34</f>
        <v>0</v>
      </c>
      <c r="F36" s="320">
        <f>'t3'!O34</f>
        <v>0</v>
      </c>
      <c r="G36" s="320">
        <f>'t3'!C34</f>
        <v>0</v>
      </c>
      <c r="H36" s="320">
        <f>'t3'!E34</f>
        <v>0</v>
      </c>
      <c r="I36" s="320">
        <f>'t3'!G34</f>
        <v>0</v>
      </c>
      <c r="J36" s="320">
        <f>'t3'!I34</f>
        <v>0</v>
      </c>
      <c r="K36" s="320">
        <f t="shared" si="0"/>
        <v>0</v>
      </c>
      <c r="L36" s="320">
        <f>'t10'!AU34</f>
        <v>0</v>
      </c>
      <c r="M36" s="634" t="str">
        <f t="shared" si="1"/>
        <v>OK</v>
      </c>
      <c r="N36" s="95" t="str">
        <f t="shared" si="4"/>
        <v>OK</v>
      </c>
      <c r="O36" s="319">
        <f>'t1'!L34</f>
        <v>0</v>
      </c>
      <c r="P36" s="319">
        <f>'t3'!L34</f>
        <v>0</v>
      </c>
      <c r="Q36" s="320">
        <f>'t3'!N34</f>
        <v>0</v>
      </c>
      <c r="R36" s="320">
        <f>'t3'!P34</f>
        <v>0</v>
      </c>
      <c r="S36" s="320">
        <f>'t3'!D34</f>
        <v>0</v>
      </c>
      <c r="T36" s="320">
        <f>'t3'!F34</f>
        <v>0</v>
      </c>
      <c r="U36" s="320">
        <f>'t3'!H34</f>
        <v>0</v>
      </c>
      <c r="V36" s="320">
        <f>'t3'!J34</f>
        <v>0</v>
      </c>
      <c r="W36" s="320">
        <f t="shared" si="2"/>
        <v>0</v>
      </c>
      <c r="X36" s="320">
        <f>'t10'!AV34</f>
        <v>0</v>
      </c>
      <c r="Y36" s="634" t="str">
        <f t="shared" si="3"/>
        <v>OK</v>
      </c>
      <c r="Z36" s="174" t="str">
        <f t="shared" si="5"/>
        <v>OK</v>
      </c>
    </row>
    <row r="37" spans="1:26" ht="15" customHeight="1" x14ac:dyDescent="0.2">
      <c r="A37" s="123" t="str">
        <f>'t1'!A35</f>
        <v>FARMACISTI CON ALTRI INCAR. PROF.LI (RAPP. ESCLUSIVO)</v>
      </c>
      <c r="B37" s="169" t="str">
        <f>'t1'!B35</f>
        <v>SD0A38</v>
      </c>
      <c r="C37" s="319">
        <f>'t1'!K35</f>
        <v>0</v>
      </c>
      <c r="D37" s="319">
        <f>'t3'!K35</f>
        <v>0</v>
      </c>
      <c r="E37" s="320">
        <f>'t3'!M35</f>
        <v>0</v>
      </c>
      <c r="F37" s="320">
        <f>'t3'!O35</f>
        <v>0</v>
      </c>
      <c r="G37" s="320">
        <f>'t3'!C35</f>
        <v>0</v>
      </c>
      <c r="H37" s="320">
        <f>'t3'!E35</f>
        <v>0</v>
      </c>
      <c r="I37" s="320">
        <f>'t3'!G35</f>
        <v>0</v>
      </c>
      <c r="J37" s="320">
        <f>'t3'!I35</f>
        <v>0</v>
      </c>
      <c r="K37" s="320">
        <f t="shared" si="0"/>
        <v>0</v>
      </c>
      <c r="L37" s="320">
        <f>'t10'!AU35</f>
        <v>0</v>
      </c>
      <c r="M37" s="634" t="str">
        <f t="shared" si="1"/>
        <v>OK</v>
      </c>
      <c r="N37" s="95" t="str">
        <f t="shared" si="4"/>
        <v>OK</v>
      </c>
      <c r="O37" s="319">
        <f>'t1'!L35</f>
        <v>0</v>
      </c>
      <c r="P37" s="319">
        <f>'t3'!L35</f>
        <v>0</v>
      </c>
      <c r="Q37" s="320">
        <f>'t3'!N35</f>
        <v>0</v>
      </c>
      <c r="R37" s="320">
        <f>'t3'!P35</f>
        <v>0</v>
      </c>
      <c r="S37" s="320">
        <f>'t3'!D35</f>
        <v>0</v>
      </c>
      <c r="T37" s="320">
        <f>'t3'!F35</f>
        <v>0</v>
      </c>
      <c r="U37" s="320">
        <f>'t3'!H35</f>
        <v>0</v>
      </c>
      <c r="V37" s="320">
        <f>'t3'!J35</f>
        <v>0</v>
      </c>
      <c r="W37" s="320">
        <f t="shared" si="2"/>
        <v>0</v>
      </c>
      <c r="X37" s="320">
        <f>'t10'!AV35</f>
        <v>0</v>
      </c>
      <c r="Y37" s="634" t="str">
        <f t="shared" si="3"/>
        <v>OK</v>
      </c>
      <c r="Z37" s="174" t="str">
        <f t="shared" si="5"/>
        <v>OK</v>
      </c>
    </row>
    <row r="38" spans="1:26" ht="15" customHeight="1" x14ac:dyDescent="0.2">
      <c r="A38" s="123" t="str">
        <f>'t1'!A36</f>
        <v>FARMACISTI CON ALTRI INCAR. PROF.LI (RAPP. NON ESCL.)</v>
      </c>
      <c r="B38" s="169" t="str">
        <f>'t1'!B36</f>
        <v>SD0037</v>
      </c>
      <c r="C38" s="319">
        <f>'t1'!K36</f>
        <v>0</v>
      </c>
      <c r="D38" s="319">
        <f>'t3'!K36</f>
        <v>0</v>
      </c>
      <c r="E38" s="320">
        <f>'t3'!M36</f>
        <v>0</v>
      </c>
      <c r="F38" s="320">
        <f>'t3'!O36</f>
        <v>0</v>
      </c>
      <c r="G38" s="320">
        <f>'t3'!C36</f>
        <v>0</v>
      </c>
      <c r="H38" s="320">
        <f>'t3'!E36</f>
        <v>0</v>
      </c>
      <c r="I38" s="320">
        <f>'t3'!G36</f>
        <v>0</v>
      </c>
      <c r="J38" s="320">
        <f>'t3'!I36</f>
        <v>0</v>
      </c>
      <c r="K38" s="320">
        <f t="shared" si="0"/>
        <v>0</v>
      </c>
      <c r="L38" s="320">
        <f>'t10'!AU36</f>
        <v>0</v>
      </c>
      <c r="M38" s="634" t="str">
        <f t="shared" si="1"/>
        <v>OK</v>
      </c>
      <c r="N38" s="95" t="str">
        <f t="shared" si="4"/>
        <v>OK</v>
      </c>
      <c r="O38" s="319">
        <f>'t1'!L36</f>
        <v>0</v>
      </c>
      <c r="P38" s="319">
        <f>'t3'!L36</f>
        <v>0</v>
      </c>
      <c r="Q38" s="320">
        <f>'t3'!N36</f>
        <v>0</v>
      </c>
      <c r="R38" s="320">
        <f>'t3'!P36</f>
        <v>0</v>
      </c>
      <c r="S38" s="320">
        <f>'t3'!D36</f>
        <v>0</v>
      </c>
      <c r="T38" s="320">
        <f>'t3'!F36</f>
        <v>0</v>
      </c>
      <c r="U38" s="320">
        <f>'t3'!H36</f>
        <v>0</v>
      </c>
      <c r="V38" s="320">
        <f>'t3'!J36</f>
        <v>0</v>
      </c>
      <c r="W38" s="320">
        <f t="shared" si="2"/>
        <v>0</v>
      </c>
      <c r="X38" s="320">
        <f>'t10'!AV36</f>
        <v>0</v>
      </c>
      <c r="Y38" s="634" t="str">
        <f t="shared" si="3"/>
        <v>OK</v>
      </c>
      <c r="Z38" s="174" t="str">
        <f t="shared" si="5"/>
        <v>OK</v>
      </c>
    </row>
    <row r="39" spans="1:26" ht="15" customHeight="1" x14ac:dyDescent="0.2">
      <c r="A39" s="123" t="str">
        <f>'t1'!A37</f>
        <v>FARMACISTI A T. DETERMINATO (ART. 15-SEPTIES D.LGS. 502/92)</v>
      </c>
      <c r="B39" s="169" t="str">
        <f>'t1'!B37</f>
        <v>SD0600</v>
      </c>
      <c r="C39" s="319">
        <f>'t1'!K37</f>
        <v>0</v>
      </c>
      <c r="D39" s="319">
        <f>'t3'!K37</f>
        <v>0</v>
      </c>
      <c r="E39" s="320">
        <f>'t3'!M37</f>
        <v>0</v>
      </c>
      <c r="F39" s="320">
        <f>'t3'!O37</f>
        <v>0</v>
      </c>
      <c r="G39" s="320">
        <f>'t3'!C37</f>
        <v>0</v>
      </c>
      <c r="H39" s="320">
        <f>'t3'!E37</f>
        <v>0</v>
      </c>
      <c r="I39" s="320">
        <f>'t3'!G37</f>
        <v>0</v>
      </c>
      <c r="J39" s="320">
        <f>'t3'!I37</f>
        <v>0</v>
      </c>
      <c r="K39" s="320">
        <f t="shared" si="0"/>
        <v>0</v>
      </c>
      <c r="L39" s="320">
        <f>'t10'!AU37</f>
        <v>0</v>
      </c>
      <c r="M39" s="634" t="str">
        <f t="shared" si="1"/>
        <v>OK</v>
      </c>
      <c r="N39" s="95" t="str">
        <f t="shared" si="4"/>
        <v>OK</v>
      </c>
      <c r="O39" s="319">
        <f>'t1'!L37</f>
        <v>0</v>
      </c>
      <c r="P39" s="319">
        <f>'t3'!L37</f>
        <v>0</v>
      </c>
      <c r="Q39" s="320">
        <f>'t3'!N37</f>
        <v>0</v>
      </c>
      <c r="R39" s="320">
        <f>'t3'!P37</f>
        <v>0</v>
      </c>
      <c r="S39" s="320">
        <f>'t3'!D37</f>
        <v>0</v>
      </c>
      <c r="T39" s="320">
        <f>'t3'!F37</f>
        <v>0</v>
      </c>
      <c r="U39" s="320">
        <f>'t3'!H37</f>
        <v>0</v>
      </c>
      <c r="V39" s="320">
        <f>'t3'!J37</f>
        <v>0</v>
      </c>
      <c r="W39" s="320">
        <f t="shared" si="2"/>
        <v>0</v>
      </c>
      <c r="X39" s="320">
        <f>'t10'!AV37</f>
        <v>0</v>
      </c>
      <c r="Y39" s="634" t="str">
        <f t="shared" si="3"/>
        <v>OK</v>
      </c>
      <c r="Z39" s="174" t="str">
        <f t="shared" si="5"/>
        <v>OK</v>
      </c>
    </row>
    <row r="40" spans="1:26" ht="15" customHeight="1" x14ac:dyDescent="0.2">
      <c r="A40" s="123" t="str">
        <f>'t1'!A38</f>
        <v>BIOLOGI CON INC. DI STRUTTURA COMPLESSA (RAPP. ESCLUSIVO)</v>
      </c>
      <c r="B40" s="169" t="str">
        <f>'t1'!B38</f>
        <v>SD0E13</v>
      </c>
      <c r="C40" s="319">
        <f>'t1'!K38</f>
        <v>0</v>
      </c>
      <c r="D40" s="319">
        <f>'t3'!K38</f>
        <v>0</v>
      </c>
      <c r="E40" s="320">
        <f>'t3'!M38</f>
        <v>0</v>
      </c>
      <c r="F40" s="320">
        <f>'t3'!O38</f>
        <v>0</v>
      </c>
      <c r="G40" s="320">
        <f>'t3'!C38</f>
        <v>0</v>
      </c>
      <c r="H40" s="320">
        <f>'t3'!E38</f>
        <v>0</v>
      </c>
      <c r="I40" s="320">
        <f>'t3'!G38</f>
        <v>0</v>
      </c>
      <c r="J40" s="320">
        <f>'t3'!I38</f>
        <v>0</v>
      </c>
      <c r="K40" s="320">
        <f t="shared" si="0"/>
        <v>0</v>
      </c>
      <c r="L40" s="320">
        <f>'t10'!AU38</f>
        <v>0</v>
      </c>
      <c r="M40" s="634" t="str">
        <f t="shared" si="1"/>
        <v>OK</v>
      </c>
      <c r="N40" s="95" t="str">
        <f t="shared" si="4"/>
        <v>OK</v>
      </c>
      <c r="O40" s="319">
        <f>'t1'!L38</f>
        <v>0</v>
      </c>
      <c r="P40" s="319">
        <f>'t3'!L38</f>
        <v>0</v>
      </c>
      <c r="Q40" s="320">
        <f>'t3'!N38</f>
        <v>0</v>
      </c>
      <c r="R40" s="320">
        <f>'t3'!P38</f>
        <v>0</v>
      </c>
      <c r="S40" s="320">
        <f>'t3'!D38</f>
        <v>0</v>
      </c>
      <c r="T40" s="320">
        <f>'t3'!F38</f>
        <v>0</v>
      </c>
      <c r="U40" s="320">
        <f>'t3'!H38</f>
        <v>0</v>
      </c>
      <c r="V40" s="320">
        <f>'t3'!J38</f>
        <v>0</v>
      </c>
      <c r="W40" s="320">
        <f t="shared" si="2"/>
        <v>0</v>
      </c>
      <c r="X40" s="320">
        <f>'t10'!AV38</f>
        <v>0</v>
      </c>
      <c r="Y40" s="634" t="str">
        <f t="shared" si="3"/>
        <v>OK</v>
      </c>
      <c r="Z40" s="174" t="str">
        <f t="shared" si="5"/>
        <v>OK</v>
      </c>
    </row>
    <row r="41" spans="1:26" ht="15" customHeight="1" x14ac:dyDescent="0.2">
      <c r="A41" s="123" t="str">
        <f>'t1'!A39</f>
        <v>BIOLOGI CON INC. DI STRUTTURA COMPLESSA (RAPP. NON ESCL.)</v>
      </c>
      <c r="B41" s="169" t="str">
        <f>'t1'!B39</f>
        <v>SD0N13</v>
      </c>
      <c r="C41" s="319">
        <f>'t1'!K39</f>
        <v>0</v>
      </c>
      <c r="D41" s="319">
        <f>'t3'!K39</f>
        <v>0</v>
      </c>
      <c r="E41" s="320">
        <f>'t3'!M39</f>
        <v>0</v>
      </c>
      <c r="F41" s="320">
        <f>'t3'!O39</f>
        <v>0</v>
      </c>
      <c r="G41" s="320">
        <f>'t3'!C39</f>
        <v>0</v>
      </c>
      <c r="H41" s="320">
        <f>'t3'!E39</f>
        <v>0</v>
      </c>
      <c r="I41" s="320">
        <f>'t3'!G39</f>
        <v>0</v>
      </c>
      <c r="J41" s="320">
        <f>'t3'!I39</f>
        <v>0</v>
      </c>
      <c r="K41" s="320">
        <f t="shared" si="0"/>
        <v>0</v>
      </c>
      <c r="L41" s="320">
        <f>'t10'!AU39</f>
        <v>0</v>
      </c>
      <c r="M41" s="634" t="str">
        <f t="shared" si="1"/>
        <v>OK</v>
      </c>
      <c r="N41" s="95" t="str">
        <f t="shared" si="4"/>
        <v>OK</v>
      </c>
      <c r="O41" s="319">
        <f>'t1'!L39</f>
        <v>0</v>
      </c>
      <c r="P41" s="319">
        <f>'t3'!L39</f>
        <v>0</v>
      </c>
      <c r="Q41" s="320">
        <f>'t3'!N39</f>
        <v>0</v>
      </c>
      <c r="R41" s="320">
        <f>'t3'!P39</f>
        <v>0</v>
      </c>
      <c r="S41" s="320">
        <f>'t3'!D39</f>
        <v>0</v>
      </c>
      <c r="T41" s="320">
        <f>'t3'!F39</f>
        <v>0</v>
      </c>
      <c r="U41" s="320">
        <f>'t3'!H39</f>
        <v>0</v>
      </c>
      <c r="V41" s="320">
        <f>'t3'!J39</f>
        <v>0</v>
      </c>
      <c r="W41" s="320">
        <f t="shared" si="2"/>
        <v>0</v>
      </c>
      <c r="X41" s="320">
        <f>'t10'!AV39</f>
        <v>0</v>
      </c>
      <c r="Y41" s="634" t="str">
        <f t="shared" si="3"/>
        <v>OK</v>
      </c>
      <c r="Z41" s="174" t="str">
        <f t="shared" si="5"/>
        <v>OK</v>
      </c>
    </row>
    <row r="42" spans="1:26" ht="15" customHeight="1" x14ac:dyDescent="0.2">
      <c r="A42" s="123" t="str">
        <f>'t1'!A40</f>
        <v>BIOLOGI CON INC. DI STRUTTURA SEMPLICE (RAPP. ESCLUSIVO)</v>
      </c>
      <c r="B42" s="169" t="str">
        <f>'t1'!B40</f>
        <v>SD0E12</v>
      </c>
      <c r="C42" s="319">
        <f>'t1'!K40</f>
        <v>0</v>
      </c>
      <c r="D42" s="319">
        <f>'t3'!K40</f>
        <v>0</v>
      </c>
      <c r="E42" s="320">
        <f>'t3'!M40</f>
        <v>0</v>
      </c>
      <c r="F42" s="320">
        <f>'t3'!O40</f>
        <v>0</v>
      </c>
      <c r="G42" s="320">
        <f>'t3'!C40</f>
        <v>0</v>
      </c>
      <c r="H42" s="320">
        <f>'t3'!E40</f>
        <v>0</v>
      </c>
      <c r="I42" s="320">
        <f>'t3'!G40</f>
        <v>0</v>
      </c>
      <c r="J42" s="320">
        <f>'t3'!I40</f>
        <v>0</v>
      </c>
      <c r="K42" s="320">
        <f t="shared" si="0"/>
        <v>0</v>
      </c>
      <c r="L42" s="320">
        <f>'t10'!AU40</f>
        <v>0</v>
      </c>
      <c r="M42" s="634" t="str">
        <f t="shared" si="1"/>
        <v>OK</v>
      </c>
      <c r="N42" s="95" t="str">
        <f t="shared" si="4"/>
        <v>OK</v>
      </c>
      <c r="O42" s="319">
        <f>'t1'!L40</f>
        <v>0</v>
      </c>
      <c r="P42" s="319">
        <f>'t3'!L40</f>
        <v>0</v>
      </c>
      <c r="Q42" s="320">
        <f>'t3'!N40</f>
        <v>0</v>
      </c>
      <c r="R42" s="320">
        <f>'t3'!P40</f>
        <v>0</v>
      </c>
      <c r="S42" s="320">
        <f>'t3'!D40</f>
        <v>0</v>
      </c>
      <c r="T42" s="320">
        <f>'t3'!F40</f>
        <v>0</v>
      </c>
      <c r="U42" s="320">
        <f>'t3'!H40</f>
        <v>0</v>
      </c>
      <c r="V42" s="320">
        <f>'t3'!J40</f>
        <v>0</v>
      </c>
      <c r="W42" s="320">
        <f t="shared" si="2"/>
        <v>0</v>
      </c>
      <c r="X42" s="320">
        <f>'t10'!AV40</f>
        <v>0</v>
      </c>
      <c r="Y42" s="634" t="str">
        <f t="shared" si="3"/>
        <v>OK</v>
      </c>
      <c r="Z42" s="174" t="str">
        <f t="shared" si="5"/>
        <v>OK</v>
      </c>
    </row>
    <row r="43" spans="1:26" ht="15" customHeight="1" x14ac:dyDescent="0.2">
      <c r="A43" s="123" t="str">
        <f>'t1'!A41</f>
        <v>BIOLOGI CON INC. DI STRUTTURA SEMPLICE (RAPP. NON ESCL.)</v>
      </c>
      <c r="B43" s="169" t="str">
        <f>'t1'!B41</f>
        <v>SD0N12</v>
      </c>
      <c r="C43" s="319">
        <f>'t1'!K41</f>
        <v>0</v>
      </c>
      <c r="D43" s="319">
        <f>'t3'!K41</f>
        <v>0</v>
      </c>
      <c r="E43" s="320">
        <f>'t3'!M41</f>
        <v>0</v>
      </c>
      <c r="F43" s="320">
        <f>'t3'!O41</f>
        <v>0</v>
      </c>
      <c r="G43" s="320">
        <f>'t3'!C41</f>
        <v>0</v>
      </c>
      <c r="H43" s="320">
        <f>'t3'!E41</f>
        <v>0</v>
      </c>
      <c r="I43" s="320">
        <f>'t3'!G41</f>
        <v>0</v>
      </c>
      <c r="J43" s="320">
        <f>'t3'!I41</f>
        <v>0</v>
      </c>
      <c r="K43" s="320">
        <f t="shared" si="0"/>
        <v>0</v>
      </c>
      <c r="L43" s="320">
        <f>'t10'!AU41</f>
        <v>0</v>
      </c>
      <c r="M43" s="634" t="str">
        <f t="shared" si="1"/>
        <v>OK</v>
      </c>
      <c r="N43" s="95" t="str">
        <f t="shared" si="4"/>
        <v>OK</v>
      </c>
      <c r="O43" s="319">
        <f>'t1'!L41</f>
        <v>0</v>
      </c>
      <c r="P43" s="319">
        <f>'t3'!L41</f>
        <v>0</v>
      </c>
      <c r="Q43" s="320">
        <f>'t3'!N41</f>
        <v>0</v>
      </c>
      <c r="R43" s="320">
        <f>'t3'!P41</f>
        <v>0</v>
      </c>
      <c r="S43" s="320">
        <f>'t3'!D41</f>
        <v>0</v>
      </c>
      <c r="T43" s="320">
        <f>'t3'!F41</f>
        <v>0</v>
      </c>
      <c r="U43" s="320">
        <f>'t3'!H41</f>
        <v>0</v>
      </c>
      <c r="V43" s="320">
        <f>'t3'!J41</f>
        <v>0</v>
      </c>
      <c r="W43" s="320">
        <f t="shared" si="2"/>
        <v>0</v>
      </c>
      <c r="X43" s="320">
        <f>'t10'!AV41</f>
        <v>0</v>
      </c>
      <c r="Y43" s="634" t="str">
        <f t="shared" si="3"/>
        <v>OK</v>
      </c>
      <c r="Z43" s="174" t="str">
        <f t="shared" si="5"/>
        <v>OK</v>
      </c>
    </row>
    <row r="44" spans="1:26" ht="15" customHeight="1" x14ac:dyDescent="0.2">
      <c r="A44" s="123" t="str">
        <f>'t1'!A42</f>
        <v>BIOLOGI CON ALTRI INCAR. PROF.LI (RAPP. ESCLUSIVO)</v>
      </c>
      <c r="B44" s="169" t="str">
        <f>'t1'!B42</f>
        <v>SD0A12</v>
      </c>
      <c r="C44" s="319">
        <f>'t1'!K42</f>
        <v>0</v>
      </c>
      <c r="D44" s="319">
        <f>'t3'!K42</f>
        <v>0</v>
      </c>
      <c r="E44" s="320">
        <f>'t3'!M42</f>
        <v>0</v>
      </c>
      <c r="F44" s="320">
        <f>'t3'!O42</f>
        <v>0</v>
      </c>
      <c r="G44" s="320">
        <f>'t3'!C42</f>
        <v>0</v>
      </c>
      <c r="H44" s="320">
        <f>'t3'!E42</f>
        <v>0</v>
      </c>
      <c r="I44" s="320">
        <f>'t3'!G42</f>
        <v>0</v>
      </c>
      <c r="J44" s="320">
        <f>'t3'!I42</f>
        <v>0</v>
      </c>
      <c r="K44" s="320">
        <f t="shared" si="0"/>
        <v>0</v>
      </c>
      <c r="L44" s="320">
        <f>'t10'!AU42</f>
        <v>0</v>
      </c>
      <c r="M44" s="634" t="str">
        <f t="shared" si="1"/>
        <v>OK</v>
      </c>
      <c r="N44" s="95" t="str">
        <f t="shared" si="4"/>
        <v>OK</v>
      </c>
      <c r="O44" s="319">
        <f>'t1'!L42</f>
        <v>0</v>
      </c>
      <c r="P44" s="319">
        <f>'t3'!L42</f>
        <v>0</v>
      </c>
      <c r="Q44" s="320">
        <f>'t3'!N42</f>
        <v>0</v>
      </c>
      <c r="R44" s="320">
        <f>'t3'!P42</f>
        <v>0</v>
      </c>
      <c r="S44" s="320">
        <f>'t3'!D42</f>
        <v>0</v>
      </c>
      <c r="T44" s="320">
        <f>'t3'!F42</f>
        <v>0</v>
      </c>
      <c r="U44" s="320">
        <f>'t3'!H42</f>
        <v>0</v>
      </c>
      <c r="V44" s="320">
        <f>'t3'!J42</f>
        <v>0</v>
      </c>
      <c r="W44" s="320">
        <f t="shared" si="2"/>
        <v>0</v>
      </c>
      <c r="X44" s="320">
        <f>'t10'!AV42</f>
        <v>0</v>
      </c>
      <c r="Y44" s="634" t="str">
        <f t="shared" si="3"/>
        <v>OK</v>
      </c>
      <c r="Z44" s="174" t="str">
        <f t="shared" si="5"/>
        <v>OK</v>
      </c>
    </row>
    <row r="45" spans="1:26" ht="15" customHeight="1" x14ac:dyDescent="0.2">
      <c r="A45" s="123" t="str">
        <f>'t1'!A43</f>
        <v>BIOLOGI CON ALTRI INCAR. PROF.LI (RAPP. NON ESCL.)</v>
      </c>
      <c r="B45" s="169" t="str">
        <f>'t1'!B43</f>
        <v>SD0011</v>
      </c>
      <c r="C45" s="319">
        <f>'t1'!K43</f>
        <v>0</v>
      </c>
      <c r="D45" s="319">
        <f>'t3'!K43</f>
        <v>0</v>
      </c>
      <c r="E45" s="320">
        <f>'t3'!M43</f>
        <v>0</v>
      </c>
      <c r="F45" s="320">
        <f>'t3'!O43</f>
        <v>0</v>
      </c>
      <c r="G45" s="320">
        <f>'t3'!C43</f>
        <v>0</v>
      </c>
      <c r="H45" s="320">
        <f>'t3'!E43</f>
        <v>0</v>
      </c>
      <c r="I45" s="320">
        <f>'t3'!G43</f>
        <v>0</v>
      </c>
      <c r="J45" s="320">
        <f>'t3'!I43</f>
        <v>0</v>
      </c>
      <c r="K45" s="320">
        <f t="shared" si="0"/>
        <v>0</v>
      </c>
      <c r="L45" s="320">
        <f>'t10'!AU43</f>
        <v>0</v>
      </c>
      <c r="M45" s="634" t="str">
        <f t="shared" si="1"/>
        <v>OK</v>
      </c>
      <c r="N45" s="95" t="str">
        <f t="shared" si="4"/>
        <v>OK</v>
      </c>
      <c r="O45" s="319">
        <f>'t1'!L43</f>
        <v>0</v>
      </c>
      <c r="P45" s="319">
        <f>'t3'!L43</f>
        <v>0</v>
      </c>
      <c r="Q45" s="320">
        <f>'t3'!N43</f>
        <v>0</v>
      </c>
      <c r="R45" s="320">
        <f>'t3'!P43</f>
        <v>0</v>
      </c>
      <c r="S45" s="320">
        <f>'t3'!D43</f>
        <v>0</v>
      </c>
      <c r="T45" s="320">
        <f>'t3'!F43</f>
        <v>0</v>
      </c>
      <c r="U45" s="320">
        <f>'t3'!H43</f>
        <v>0</v>
      </c>
      <c r="V45" s="320">
        <f>'t3'!J43</f>
        <v>0</v>
      </c>
      <c r="W45" s="320">
        <f t="shared" si="2"/>
        <v>0</v>
      </c>
      <c r="X45" s="320">
        <f>'t10'!AV43</f>
        <v>0</v>
      </c>
      <c r="Y45" s="634" t="str">
        <f t="shared" si="3"/>
        <v>OK</v>
      </c>
      <c r="Z45" s="174" t="str">
        <f t="shared" si="5"/>
        <v>OK</v>
      </c>
    </row>
    <row r="46" spans="1:26" ht="15" customHeight="1" x14ac:dyDescent="0.2">
      <c r="A46" s="123" t="str">
        <f>'t1'!A44</f>
        <v>BIOLOGI A T. DETERMINATO (ART. 15-SEPTIES D.LGS. 502/92)</v>
      </c>
      <c r="B46" s="169" t="str">
        <f>'t1'!B44</f>
        <v>SD0601</v>
      </c>
      <c r="C46" s="319">
        <f>'t1'!K44</f>
        <v>0</v>
      </c>
      <c r="D46" s="319">
        <f>'t3'!K44</f>
        <v>0</v>
      </c>
      <c r="E46" s="320">
        <f>'t3'!M44</f>
        <v>0</v>
      </c>
      <c r="F46" s="320">
        <f>'t3'!O44</f>
        <v>0</v>
      </c>
      <c r="G46" s="320">
        <f>'t3'!C44</f>
        <v>0</v>
      </c>
      <c r="H46" s="320">
        <f>'t3'!E44</f>
        <v>0</v>
      </c>
      <c r="I46" s="320">
        <f>'t3'!G44</f>
        <v>0</v>
      </c>
      <c r="J46" s="320">
        <f>'t3'!I44</f>
        <v>0</v>
      </c>
      <c r="K46" s="320">
        <f t="shared" si="0"/>
        <v>0</v>
      </c>
      <c r="L46" s="320">
        <f>'t10'!AU44</f>
        <v>0</v>
      </c>
      <c r="M46" s="634" t="str">
        <f t="shared" si="1"/>
        <v>OK</v>
      </c>
      <c r="N46" s="95" t="str">
        <f t="shared" si="4"/>
        <v>OK</v>
      </c>
      <c r="O46" s="319">
        <f>'t1'!L44</f>
        <v>0</v>
      </c>
      <c r="P46" s="319">
        <f>'t3'!L44</f>
        <v>0</v>
      </c>
      <c r="Q46" s="320">
        <f>'t3'!N44</f>
        <v>0</v>
      </c>
      <c r="R46" s="320">
        <f>'t3'!P44</f>
        <v>0</v>
      </c>
      <c r="S46" s="320">
        <f>'t3'!D44</f>
        <v>0</v>
      </c>
      <c r="T46" s="320">
        <f>'t3'!F44</f>
        <v>0</v>
      </c>
      <c r="U46" s="320">
        <f>'t3'!H44</f>
        <v>0</v>
      </c>
      <c r="V46" s="320">
        <f>'t3'!J44</f>
        <v>0</v>
      </c>
      <c r="W46" s="320">
        <f t="shared" si="2"/>
        <v>0</v>
      </c>
      <c r="X46" s="320">
        <f>'t10'!AV44</f>
        <v>0</v>
      </c>
      <c r="Y46" s="634" t="str">
        <f t="shared" si="3"/>
        <v>OK</v>
      </c>
      <c r="Z46" s="174" t="str">
        <f t="shared" si="5"/>
        <v>OK</v>
      </c>
    </row>
    <row r="47" spans="1:26" ht="15" customHeight="1" x14ac:dyDescent="0.2">
      <c r="A47" s="123" t="str">
        <f>'t1'!A45</f>
        <v>CHIMICI CON INC. DI STRUTTURA COMPLESSA (RAPP. ESCLUSIVO)</v>
      </c>
      <c r="B47" s="169" t="str">
        <f>'t1'!B45</f>
        <v>SD0E16</v>
      </c>
      <c r="C47" s="319">
        <f>'t1'!K45</f>
        <v>0</v>
      </c>
      <c r="D47" s="319">
        <f>'t3'!K45</f>
        <v>0</v>
      </c>
      <c r="E47" s="320">
        <f>'t3'!M45</f>
        <v>0</v>
      </c>
      <c r="F47" s="320">
        <f>'t3'!O45</f>
        <v>0</v>
      </c>
      <c r="G47" s="320">
        <f>'t3'!C45</f>
        <v>0</v>
      </c>
      <c r="H47" s="320">
        <f>'t3'!E45</f>
        <v>0</v>
      </c>
      <c r="I47" s="320">
        <f>'t3'!G45</f>
        <v>0</v>
      </c>
      <c r="J47" s="320">
        <f>'t3'!I45</f>
        <v>0</v>
      </c>
      <c r="K47" s="320">
        <f t="shared" si="0"/>
        <v>0</v>
      </c>
      <c r="L47" s="320">
        <f>'t10'!AU45</f>
        <v>0</v>
      </c>
      <c r="M47" s="634" t="str">
        <f t="shared" si="1"/>
        <v>OK</v>
      </c>
      <c r="N47" s="95" t="str">
        <f t="shared" si="4"/>
        <v>OK</v>
      </c>
      <c r="O47" s="319">
        <f>'t1'!L45</f>
        <v>0</v>
      </c>
      <c r="P47" s="319">
        <f>'t3'!L45</f>
        <v>0</v>
      </c>
      <c r="Q47" s="320">
        <f>'t3'!N45</f>
        <v>0</v>
      </c>
      <c r="R47" s="320">
        <f>'t3'!P45</f>
        <v>0</v>
      </c>
      <c r="S47" s="320">
        <f>'t3'!D45</f>
        <v>0</v>
      </c>
      <c r="T47" s="320">
        <f>'t3'!F45</f>
        <v>0</v>
      </c>
      <c r="U47" s="320">
        <f>'t3'!H45</f>
        <v>0</v>
      </c>
      <c r="V47" s="320">
        <f>'t3'!J45</f>
        <v>0</v>
      </c>
      <c r="W47" s="320">
        <f t="shared" si="2"/>
        <v>0</v>
      </c>
      <c r="X47" s="320">
        <f>'t10'!AV45</f>
        <v>0</v>
      </c>
      <c r="Y47" s="634" t="str">
        <f t="shared" si="3"/>
        <v>OK</v>
      </c>
      <c r="Z47" s="174" t="str">
        <f t="shared" si="5"/>
        <v>OK</v>
      </c>
    </row>
    <row r="48" spans="1:26" ht="15" customHeight="1" x14ac:dyDescent="0.2">
      <c r="A48" s="123" t="str">
        <f>'t1'!A46</f>
        <v>CHIMICI CON INC. DI STRUTTURA COMPLESSA (RAPP.NON ESCL.)</v>
      </c>
      <c r="B48" s="169" t="str">
        <f>'t1'!B46</f>
        <v>SD0N16</v>
      </c>
      <c r="C48" s="319">
        <f>'t1'!K46</f>
        <v>0</v>
      </c>
      <c r="D48" s="319">
        <f>'t3'!K46</f>
        <v>0</v>
      </c>
      <c r="E48" s="320">
        <f>'t3'!M46</f>
        <v>0</v>
      </c>
      <c r="F48" s="320">
        <f>'t3'!O46</f>
        <v>0</v>
      </c>
      <c r="G48" s="320">
        <f>'t3'!C46</f>
        <v>0</v>
      </c>
      <c r="H48" s="320">
        <f>'t3'!E46</f>
        <v>0</v>
      </c>
      <c r="I48" s="320">
        <f>'t3'!G46</f>
        <v>0</v>
      </c>
      <c r="J48" s="320">
        <f>'t3'!I46</f>
        <v>0</v>
      </c>
      <c r="K48" s="320">
        <f t="shared" si="0"/>
        <v>0</v>
      </c>
      <c r="L48" s="320">
        <f>'t10'!AU46</f>
        <v>0</v>
      </c>
      <c r="M48" s="634" t="str">
        <f t="shared" si="1"/>
        <v>OK</v>
      </c>
      <c r="N48" s="95" t="str">
        <f t="shared" si="4"/>
        <v>OK</v>
      </c>
      <c r="O48" s="319">
        <f>'t1'!L46</f>
        <v>0</v>
      </c>
      <c r="P48" s="319">
        <f>'t3'!L46</f>
        <v>0</v>
      </c>
      <c r="Q48" s="320">
        <f>'t3'!N46</f>
        <v>0</v>
      </c>
      <c r="R48" s="320">
        <f>'t3'!P46</f>
        <v>0</v>
      </c>
      <c r="S48" s="320">
        <f>'t3'!D46</f>
        <v>0</v>
      </c>
      <c r="T48" s="320">
        <f>'t3'!F46</f>
        <v>0</v>
      </c>
      <c r="U48" s="320">
        <f>'t3'!H46</f>
        <v>0</v>
      </c>
      <c r="V48" s="320">
        <f>'t3'!J46</f>
        <v>0</v>
      </c>
      <c r="W48" s="320">
        <f t="shared" si="2"/>
        <v>0</v>
      </c>
      <c r="X48" s="320">
        <f>'t10'!AV46</f>
        <v>0</v>
      </c>
      <c r="Y48" s="634" t="str">
        <f t="shared" si="3"/>
        <v>OK</v>
      </c>
      <c r="Z48" s="174" t="str">
        <f t="shared" si="5"/>
        <v>OK</v>
      </c>
    </row>
    <row r="49" spans="1:26" ht="15" customHeight="1" x14ac:dyDescent="0.2">
      <c r="A49" s="123" t="str">
        <f>'t1'!A47</f>
        <v>CHIMICI CON INC. DI STRUTTURA SEMPLICE (RAPP. ESCLUSIVO)</v>
      </c>
      <c r="B49" s="169" t="str">
        <f>'t1'!B47</f>
        <v>SD0E15</v>
      </c>
      <c r="C49" s="319">
        <f>'t1'!K47</f>
        <v>0</v>
      </c>
      <c r="D49" s="319">
        <f>'t3'!K47</f>
        <v>0</v>
      </c>
      <c r="E49" s="320">
        <f>'t3'!M47</f>
        <v>0</v>
      </c>
      <c r="F49" s="320">
        <f>'t3'!O47</f>
        <v>0</v>
      </c>
      <c r="G49" s="320">
        <f>'t3'!C47</f>
        <v>0</v>
      </c>
      <c r="H49" s="320">
        <f>'t3'!E47</f>
        <v>0</v>
      </c>
      <c r="I49" s="320">
        <f>'t3'!G47</f>
        <v>0</v>
      </c>
      <c r="J49" s="320">
        <f>'t3'!I47</f>
        <v>0</v>
      </c>
      <c r="K49" s="320">
        <f t="shared" si="0"/>
        <v>0</v>
      </c>
      <c r="L49" s="320">
        <f>'t10'!AU47</f>
        <v>0</v>
      </c>
      <c r="M49" s="634" t="str">
        <f t="shared" si="1"/>
        <v>OK</v>
      </c>
      <c r="N49" s="95" t="str">
        <f t="shared" si="4"/>
        <v>OK</v>
      </c>
      <c r="O49" s="319">
        <f>'t1'!L47</f>
        <v>0</v>
      </c>
      <c r="P49" s="319">
        <f>'t3'!L47</f>
        <v>0</v>
      </c>
      <c r="Q49" s="320">
        <f>'t3'!N47</f>
        <v>0</v>
      </c>
      <c r="R49" s="320">
        <f>'t3'!P47</f>
        <v>0</v>
      </c>
      <c r="S49" s="320">
        <f>'t3'!D47</f>
        <v>0</v>
      </c>
      <c r="T49" s="320">
        <f>'t3'!F47</f>
        <v>0</v>
      </c>
      <c r="U49" s="320">
        <f>'t3'!H47</f>
        <v>0</v>
      </c>
      <c r="V49" s="320">
        <f>'t3'!J47</f>
        <v>0</v>
      </c>
      <c r="W49" s="320">
        <f t="shared" si="2"/>
        <v>0</v>
      </c>
      <c r="X49" s="320">
        <f>'t10'!AV47</f>
        <v>0</v>
      </c>
      <c r="Y49" s="634" t="str">
        <f t="shared" si="3"/>
        <v>OK</v>
      </c>
      <c r="Z49" s="174" t="str">
        <f t="shared" si="5"/>
        <v>OK</v>
      </c>
    </row>
    <row r="50" spans="1:26" ht="15" customHeight="1" x14ac:dyDescent="0.2">
      <c r="A50" s="123" t="str">
        <f>'t1'!A48</f>
        <v>CHIMICI CON INC. DI STRUTTURA SEMPLICE (RAPP. NON ESCL.)</v>
      </c>
      <c r="B50" s="169" t="str">
        <f>'t1'!B48</f>
        <v>SD0N15</v>
      </c>
      <c r="C50" s="319">
        <f>'t1'!K48</f>
        <v>0</v>
      </c>
      <c r="D50" s="319">
        <f>'t3'!K48</f>
        <v>0</v>
      </c>
      <c r="E50" s="320">
        <f>'t3'!M48</f>
        <v>0</v>
      </c>
      <c r="F50" s="320">
        <f>'t3'!O48</f>
        <v>0</v>
      </c>
      <c r="G50" s="320">
        <f>'t3'!C48</f>
        <v>0</v>
      </c>
      <c r="H50" s="320">
        <f>'t3'!E48</f>
        <v>0</v>
      </c>
      <c r="I50" s="320">
        <f>'t3'!G48</f>
        <v>0</v>
      </c>
      <c r="J50" s="320">
        <f>'t3'!I48</f>
        <v>0</v>
      </c>
      <c r="K50" s="320">
        <f t="shared" si="0"/>
        <v>0</v>
      </c>
      <c r="L50" s="320">
        <f>'t10'!AU48</f>
        <v>0</v>
      </c>
      <c r="M50" s="634" t="str">
        <f t="shared" si="1"/>
        <v>OK</v>
      </c>
      <c r="N50" s="95" t="str">
        <f t="shared" si="4"/>
        <v>OK</v>
      </c>
      <c r="O50" s="319">
        <f>'t1'!L48</f>
        <v>0</v>
      </c>
      <c r="P50" s="319">
        <f>'t3'!L48</f>
        <v>0</v>
      </c>
      <c r="Q50" s="320">
        <f>'t3'!N48</f>
        <v>0</v>
      </c>
      <c r="R50" s="320">
        <f>'t3'!P48</f>
        <v>0</v>
      </c>
      <c r="S50" s="320">
        <f>'t3'!D48</f>
        <v>0</v>
      </c>
      <c r="T50" s="320">
        <f>'t3'!F48</f>
        <v>0</v>
      </c>
      <c r="U50" s="320">
        <f>'t3'!H48</f>
        <v>0</v>
      </c>
      <c r="V50" s="320">
        <f>'t3'!J48</f>
        <v>0</v>
      </c>
      <c r="W50" s="320">
        <f t="shared" si="2"/>
        <v>0</v>
      </c>
      <c r="X50" s="320">
        <f>'t10'!AV48</f>
        <v>0</v>
      </c>
      <c r="Y50" s="634" t="str">
        <f t="shared" si="3"/>
        <v>OK</v>
      </c>
      <c r="Z50" s="174" t="str">
        <f t="shared" si="5"/>
        <v>OK</v>
      </c>
    </row>
    <row r="51" spans="1:26" ht="15" customHeight="1" x14ac:dyDescent="0.2">
      <c r="A51" s="123" t="str">
        <f>'t1'!A49</f>
        <v>CHIMICI CON ALTRI INCAR. PROF.LI (RAPP. ESCLUSIVO)</v>
      </c>
      <c r="B51" s="169" t="str">
        <f>'t1'!B49</f>
        <v>SD0A15</v>
      </c>
      <c r="C51" s="319">
        <f>'t1'!K49</f>
        <v>0</v>
      </c>
      <c r="D51" s="319">
        <f>'t3'!K49</f>
        <v>0</v>
      </c>
      <c r="E51" s="320">
        <f>'t3'!M49</f>
        <v>0</v>
      </c>
      <c r="F51" s="320">
        <f>'t3'!O49</f>
        <v>0</v>
      </c>
      <c r="G51" s="320">
        <f>'t3'!C49</f>
        <v>0</v>
      </c>
      <c r="H51" s="320">
        <f>'t3'!E49</f>
        <v>0</v>
      </c>
      <c r="I51" s="320">
        <f>'t3'!G49</f>
        <v>0</v>
      </c>
      <c r="J51" s="320">
        <f>'t3'!I49</f>
        <v>0</v>
      </c>
      <c r="K51" s="320">
        <f t="shared" si="0"/>
        <v>0</v>
      </c>
      <c r="L51" s="320">
        <f>'t10'!AU49</f>
        <v>0</v>
      </c>
      <c r="M51" s="634" t="str">
        <f t="shared" si="1"/>
        <v>OK</v>
      </c>
      <c r="N51" s="95" t="str">
        <f t="shared" si="4"/>
        <v>OK</v>
      </c>
      <c r="O51" s="319">
        <f>'t1'!L49</f>
        <v>0</v>
      </c>
      <c r="P51" s="319">
        <f>'t3'!L49</f>
        <v>0</v>
      </c>
      <c r="Q51" s="320">
        <f>'t3'!N49</f>
        <v>0</v>
      </c>
      <c r="R51" s="320">
        <f>'t3'!P49</f>
        <v>0</v>
      </c>
      <c r="S51" s="320">
        <f>'t3'!D49</f>
        <v>0</v>
      </c>
      <c r="T51" s="320">
        <f>'t3'!F49</f>
        <v>0</v>
      </c>
      <c r="U51" s="320">
        <f>'t3'!H49</f>
        <v>0</v>
      </c>
      <c r="V51" s="320">
        <f>'t3'!J49</f>
        <v>0</v>
      </c>
      <c r="W51" s="320">
        <f t="shared" si="2"/>
        <v>0</v>
      </c>
      <c r="X51" s="320">
        <f>'t10'!AV49</f>
        <v>0</v>
      </c>
      <c r="Y51" s="634" t="str">
        <f t="shared" si="3"/>
        <v>OK</v>
      </c>
      <c r="Z51" s="174" t="str">
        <f t="shared" si="5"/>
        <v>OK</v>
      </c>
    </row>
    <row r="52" spans="1:26" ht="15" customHeight="1" x14ac:dyDescent="0.2">
      <c r="A52" s="123" t="str">
        <f>'t1'!A50</f>
        <v>CHIMICI CON ALTRI INCAR. PROF.LI (RAPP. NON ESCL.)</v>
      </c>
      <c r="B52" s="169" t="str">
        <f>'t1'!B50</f>
        <v>SD0014</v>
      </c>
      <c r="C52" s="319">
        <f>'t1'!K50</f>
        <v>0</v>
      </c>
      <c r="D52" s="319">
        <f>'t3'!K50</f>
        <v>0</v>
      </c>
      <c r="E52" s="320">
        <f>'t3'!M50</f>
        <v>0</v>
      </c>
      <c r="F52" s="320">
        <f>'t3'!O50</f>
        <v>0</v>
      </c>
      <c r="G52" s="320">
        <f>'t3'!C50</f>
        <v>0</v>
      </c>
      <c r="H52" s="320">
        <f>'t3'!E50</f>
        <v>0</v>
      </c>
      <c r="I52" s="320">
        <f>'t3'!G50</f>
        <v>0</v>
      </c>
      <c r="J52" s="320">
        <f>'t3'!I50</f>
        <v>0</v>
      </c>
      <c r="K52" s="320">
        <f t="shared" si="0"/>
        <v>0</v>
      </c>
      <c r="L52" s="320">
        <f>'t10'!AU50</f>
        <v>0</v>
      </c>
      <c r="M52" s="634" t="str">
        <f t="shared" si="1"/>
        <v>OK</v>
      </c>
      <c r="N52" s="95" t="str">
        <f t="shared" si="4"/>
        <v>OK</v>
      </c>
      <c r="O52" s="319">
        <f>'t1'!L50</f>
        <v>0</v>
      </c>
      <c r="P52" s="319">
        <f>'t3'!L50</f>
        <v>0</v>
      </c>
      <c r="Q52" s="320">
        <f>'t3'!N50</f>
        <v>0</v>
      </c>
      <c r="R52" s="320">
        <f>'t3'!P50</f>
        <v>0</v>
      </c>
      <c r="S52" s="320">
        <f>'t3'!D50</f>
        <v>0</v>
      </c>
      <c r="T52" s="320">
        <f>'t3'!F50</f>
        <v>0</v>
      </c>
      <c r="U52" s="320">
        <f>'t3'!H50</f>
        <v>0</v>
      </c>
      <c r="V52" s="320">
        <f>'t3'!J50</f>
        <v>0</v>
      </c>
      <c r="W52" s="320">
        <f t="shared" si="2"/>
        <v>0</v>
      </c>
      <c r="X52" s="320">
        <f>'t10'!AV50</f>
        <v>0</v>
      </c>
      <c r="Y52" s="634" t="str">
        <f t="shared" si="3"/>
        <v>OK</v>
      </c>
      <c r="Z52" s="174" t="str">
        <f t="shared" si="5"/>
        <v>OK</v>
      </c>
    </row>
    <row r="53" spans="1:26" ht="15" customHeight="1" x14ac:dyDescent="0.2">
      <c r="A53" s="123" t="str">
        <f>'t1'!A51</f>
        <v>CHIMICI A T. DETERMINATO (ART. 15-SEPTIES D.LGS. 502/92)</v>
      </c>
      <c r="B53" s="169" t="str">
        <f>'t1'!B51</f>
        <v>SD0602</v>
      </c>
      <c r="C53" s="319">
        <f>'t1'!K51</f>
        <v>0</v>
      </c>
      <c r="D53" s="319">
        <f>'t3'!K51</f>
        <v>0</v>
      </c>
      <c r="E53" s="320">
        <f>'t3'!M51</f>
        <v>0</v>
      </c>
      <c r="F53" s="320">
        <f>'t3'!O51</f>
        <v>0</v>
      </c>
      <c r="G53" s="320">
        <f>'t3'!C51</f>
        <v>0</v>
      </c>
      <c r="H53" s="320">
        <f>'t3'!E51</f>
        <v>0</v>
      </c>
      <c r="I53" s="320">
        <f>'t3'!G51</f>
        <v>0</v>
      </c>
      <c r="J53" s="320">
        <f>'t3'!I51</f>
        <v>0</v>
      </c>
      <c r="K53" s="320">
        <f t="shared" si="0"/>
        <v>0</v>
      </c>
      <c r="L53" s="320">
        <f>'t10'!AU51</f>
        <v>0</v>
      </c>
      <c r="M53" s="634" t="str">
        <f t="shared" si="1"/>
        <v>OK</v>
      </c>
      <c r="N53" s="95" t="str">
        <f t="shared" si="4"/>
        <v>OK</v>
      </c>
      <c r="O53" s="319">
        <f>'t1'!L51</f>
        <v>0</v>
      </c>
      <c r="P53" s="319">
        <f>'t3'!L51</f>
        <v>0</v>
      </c>
      <c r="Q53" s="320">
        <f>'t3'!N51</f>
        <v>0</v>
      </c>
      <c r="R53" s="320">
        <f>'t3'!P51</f>
        <v>0</v>
      </c>
      <c r="S53" s="320">
        <f>'t3'!D51</f>
        <v>0</v>
      </c>
      <c r="T53" s="320">
        <f>'t3'!F51</f>
        <v>0</v>
      </c>
      <c r="U53" s="320">
        <f>'t3'!H51</f>
        <v>0</v>
      </c>
      <c r="V53" s="320">
        <f>'t3'!J51</f>
        <v>0</v>
      </c>
      <c r="W53" s="320">
        <f t="shared" si="2"/>
        <v>0</v>
      </c>
      <c r="X53" s="320">
        <f>'t10'!AV51</f>
        <v>0</v>
      </c>
      <c r="Y53" s="634" t="str">
        <f t="shared" si="3"/>
        <v>OK</v>
      </c>
      <c r="Z53" s="174" t="str">
        <f t="shared" si="5"/>
        <v>OK</v>
      </c>
    </row>
    <row r="54" spans="1:26" ht="15" customHeight="1" x14ac:dyDescent="0.2">
      <c r="A54" s="123" t="str">
        <f>'t1'!A52</f>
        <v>FISICI CON INC. DI STRUTTURA COMPLESSA (RAPP. ESCLUSIVO)</v>
      </c>
      <c r="B54" s="169" t="str">
        <f>'t1'!B52</f>
        <v>SD0E42</v>
      </c>
      <c r="C54" s="319">
        <f>'t1'!K52</f>
        <v>0</v>
      </c>
      <c r="D54" s="319">
        <f>'t3'!K52</f>
        <v>0</v>
      </c>
      <c r="E54" s="320">
        <f>'t3'!M52</f>
        <v>0</v>
      </c>
      <c r="F54" s="320">
        <f>'t3'!O52</f>
        <v>0</v>
      </c>
      <c r="G54" s="320">
        <f>'t3'!C52</f>
        <v>0</v>
      </c>
      <c r="H54" s="320">
        <f>'t3'!E52</f>
        <v>0</v>
      </c>
      <c r="I54" s="320">
        <f>'t3'!G52</f>
        <v>0</v>
      </c>
      <c r="J54" s="320">
        <f>'t3'!I52</f>
        <v>0</v>
      </c>
      <c r="K54" s="320">
        <f t="shared" si="0"/>
        <v>0</v>
      </c>
      <c r="L54" s="320">
        <f>'t10'!AU52</f>
        <v>0</v>
      </c>
      <c r="M54" s="634" t="str">
        <f t="shared" si="1"/>
        <v>OK</v>
      </c>
      <c r="N54" s="95" t="str">
        <f t="shared" si="4"/>
        <v>OK</v>
      </c>
      <c r="O54" s="319">
        <f>'t1'!L52</f>
        <v>0</v>
      </c>
      <c r="P54" s="319">
        <f>'t3'!L52</f>
        <v>0</v>
      </c>
      <c r="Q54" s="320">
        <f>'t3'!N52</f>
        <v>0</v>
      </c>
      <c r="R54" s="320">
        <f>'t3'!P52</f>
        <v>0</v>
      </c>
      <c r="S54" s="320">
        <f>'t3'!D52</f>
        <v>0</v>
      </c>
      <c r="T54" s="320">
        <f>'t3'!F52</f>
        <v>0</v>
      </c>
      <c r="U54" s="320">
        <f>'t3'!H52</f>
        <v>0</v>
      </c>
      <c r="V54" s="320">
        <f>'t3'!J52</f>
        <v>0</v>
      </c>
      <c r="W54" s="320">
        <f t="shared" si="2"/>
        <v>0</v>
      </c>
      <c r="X54" s="320">
        <f>'t10'!AV52</f>
        <v>0</v>
      </c>
      <c r="Y54" s="634" t="str">
        <f t="shared" si="3"/>
        <v>OK</v>
      </c>
      <c r="Z54" s="174" t="str">
        <f t="shared" si="5"/>
        <v>OK</v>
      </c>
    </row>
    <row r="55" spans="1:26" ht="15" customHeight="1" x14ac:dyDescent="0.2">
      <c r="A55" s="123" t="str">
        <f>'t1'!A53</f>
        <v>FISICI CON INC. DI STRUTTURA COMPLESSA (RAPP. NON ESCL.)</v>
      </c>
      <c r="B55" s="169" t="str">
        <f>'t1'!B53</f>
        <v>SD0N42</v>
      </c>
      <c r="C55" s="319">
        <f>'t1'!K53</f>
        <v>0</v>
      </c>
      <c r="D55" s="319">
        <f>'t3'!K53</f>
        <v>0</v>
      </c>
      <c r="E55" s="320">
        <f>'t3'!M53</f>
        <v>0</v>
      </c>
      <c r="F55" s="320">
        <f>'t3'!O53</f>
        <v>0</v>
      </c>
      <c r="G55" s="320">
        <f>'t3'!C53</f>
        <v>0</v>
      </c>
      <c r="H55" s="320">
        <f>'t3'!E53</f>
        <v>0</v>
      </c>
      <c r="I55" s="320">
        <f>'t3'!G53</f>
        <v>0</v>
      </c>
      <c r="J55" s="320">
        <f>'t3'!I53</f>
        <v>0</v>
      </c>
      <c r="K55" s="320">
        <f t="shared" si="0"/>
        <v>0</v>
      </c>
      <c r="L55" s="320">
        <f>'t10'!AU53</f>
        <v>0</v>
      </c>
      <c r="M55" s="634" t="str">
        <f t="shared" si="1"/>
        <v>OK</v>
      </c>
      <c r="N55" s="95" t="str">
        <f t="shared" si="4"/>
        <v>OK</v>
      </c>
      <c r="O55" s="319">
        <f>'t1'!L53</f>
        <v>0</v>
      </c>
      <c r="P55" s="319">
        <f>'t3'!L53</f>
        <v>0</v>
      </c>
      <c r="Q55" s="320">
        <f>'t3'!N53</f>
        <v>0</v>
      </c>
      <c r="R55" s="320">
        <f>'t3'!P53</f>
        <v>0</v>
      </c>
      <c r="S55" s="320">
        <f>'t3'!D53</f>
        <v>0</v>
      </c>
      <c r="T55" s="320">
        <f>'t3'!F53</f>
        <v>0</v>
      </c>
      <c r="U55" s="320">
        <f>'t3'!H53</f>
        <v>0</v>
      </c>
      <c r="V55" s="320">
        <f>'t3'!J53</f>
        <v>0</v>
      </c>
      <c r="W55" s="320">
        <f t="shared" si="2"/>
        <v>0</v>
      </c>
      <c r="X55" s="320">
        <f>'t10'!AV53</f>
        <v>0</v>
      </c>
      <c r="Y55" s="634" t="str">
        <f t="shared" si="3"/>
        <v>OK</v>
      </c>
      <c r="Z55" s="174" t="str">
        <f t="shared" si="5"/>
        <v>OK</v>
      </c>
    </row>
    <row r="56" spans="1:26" ht="15" customHeight="1" x14ac:dyDescent="0.2">
      <c r="A56" s="123" t="str">
        <f>'t1'!A54</f>
        <v>FISICI CON INC. DI STRUTTURA SEMPLICE (RAPP. ESCLUSIVO)</v>
      </c>
      <c r="B56" s="169" t="str">
        <f>'t1'!B54</f>
        <v>SD0E41</v>
      </c>
      <c r="C56" s="319">
        <f>'t1'!K54</f>
        <v>0</v>
      </c>
      <c r="D56" s="319">
        <f>'t3'!K54</f>
        <v>0</v>
      </c>
      <c r="E56" s="320">
        <f>'t3'!M54</f>
        <v>0</v>
      </c>
      <c r="F56" s="320">
        <f>'t3'!O54</f>
        <v>0</v>
      </c>
      <c r="G56" s="320">
        <f>'t3'!C54</f>
        <v>0</v>
      </c>
      <c r="H56" s="320">
        <f>'t3'!E54</f>
        <v>0</v>
      </c>
      <c r="I56" s="320">
        <f>'t3'!G54</f>
        <v>0</v>
      </c>
      <c r="J56" s="320">
        <f>'t3'!I54</f>
        <v>0</v>
      </c>
      <c r="K56" s="320">
        <f t="shared" si="0"/>
        <v>0</v>
      </c>
      <c r="L56" s="320">
        <f>'t10'!AU54</f>
        <v>0</v>
      </c>
      <c r="M56" s="634" t="str">
        <f t="shared" si="1"/>
        <v>OK</v>
      </c>
      <c r="N56" s="95" t="str">
        <f t="shared" si="4"/>
        <v>OK</v>
      </c>
      <c r="O56" s="319">
        <f>'t1'!L54</f>
        <v>0</v>
      </c>
      <c r="P56" s="319">
        <f>'t3'!L54</f>
        <v>0</v>
      </c>
      <c r="Q56" s="320">
        <f>'t3'!N54</f>
        <v>0</v>
      </c>
      <c r="R56" s="320">
        <f>'t3'!P54</f>
        <v>0</v>
      </c>
      <c r="S56" s="320">
        <f>'t3'!D54</f>
        <v>0</v>
      </c>
      <c r="T56" s="320">
        <f>'t3'!F54</f>
        <v>0</v>
      </c>
      <c r="U56" s="320">
        <f>'t3'!H54</f>
        <v>0</v>
      </c>
      <c r="V56" s="320">
        <f>'t3'!J54</f>
        <v>0</v>
      </c>
      <c r="W56" s="320">
        <f t="shared" si="2"/>
        <v>0</v>
      </c>
      <c r="X56" s="320">
        <f>'t10'!AV54</f>
        <v>0</v>
      </c>
      <c r="Y56" s="634" t="str">
        <f t="shared" si="3"/>
        <v>OK</v>
      </c>
      <c r="Z56" s="174" t="str">
        <f t="shared" si="5"/>
        <v>OK</v>
      </c>
    </row>
    <row r="57" spans="1:26" ht="15" customHeight="1" x14ac:dyDescent="0.2">
      <c r="A57" s="123" t="str">
        <f>'t1'!A55</f>
        <v>FISICI CON INC. DI STRUTTURA SEMPLICE (RAPP. NON ESCL.)</v>
      </c>
      <c r="B57" s="169" t="str">
        <f>'t1'!B55</f>
        <v>SD0N41</v>
      </c>
      <c r="C57" s="319">
        <f>'t1'!K55</f>
        <v>0</v>
      </c>
      <c r="D57" s="319">
        <f>'t3'!K55</f>
        <v>0</v>
      </c>
      <c r="E57" s="320">
        <f>'t3'!M55</f>
        <v>0</v>
      </c>
      <c r="F57" s="320">
        <f>'t3'!O55</f>
        <v>0</v>
      </c>
      <c r="G57" s="320">
        <f>'t3'!C55</f>
        <v>0</v>
      </c>
      <c r="H57" s="320">
        <f>'t3'!E55</f>
        <v>0</v>
      </c>
      <c r="I57" s="320">
        <f>'t3'!G55</f>
        <v>0</v>
      </c>
      <c r="J57" s="320">
        <f>'t3'!I55</f>
        <v>0</v>
      </c>
      <c r="K57" s="320">
        <f t="shared" si="0"/>
        <v>0</v>
      </c>
      <c r="L57" s="320">
        <f>'t10'!AU55</f>
        <v>0</v>
      </c>
      <c r="M57" s="634" t="str">
        <f t="shared" si="1"/>
        <v>OK</v>
      </c>
      <c r="N57" s="95" t="str">
        <f t="shared" si="4"/>
        <v>OK</v>
      </c>
      <c r="O57" s="319">
        <f>'t1'!L55</f>
        <v>0</v>
      </c>
      <c r="P57" s="319">
        <f>'t3'!L55</f>
        <v>0</v>
      </c>
      <c r="Q57" s="320">
        <f>'t3'!N55</f>
        <v>0</v>
      </c>
      <c r="R57" s="320">
        <f>'t3'!P55</f>
        <v>0</v>
      </c>
      <c r="S57" s="320">
        <f>'t3'!D55</f>
        <v>0</v>
      </c>
      <c r="T57" s="320">
        <f>'t3'!F55</f>
        <v>0</v>
      </c>
      <c r="U57" s="320">
        <f>'t3'!H55</f>
        <v>0</v>
      </c>
      <c r="V57" s="320">
        <f>'t3'!J55</f>
        <v>0</v>
      </c>
      <c r="W57" s="320">
        <f t="shared" si="2"/>
        <v>0</v>
      </c>
      <c r="X57" s="320">
        <f>'t10'!AV55</f>
        <v>0</v>
      </c>
      <c r="Y57" s="634" t="str">
        <f t="shared" si="3"/>
        <v>OK</v>
      </c>
      <c r="Z57" s="174" t="str">
        <f t="shared" si="5"/>
        <v>OK</v>
      </c>
    </row>
    <row r="58" spans="1:26" ht="15" customHeight="1" x14ac:dyDescent="0.2">
      <c r="A58" s="123" t="str">
        <f>'t1'!A56</f>
        <v>FISICI CON ALTRI INCAR. PROF.LI (RAPP. ESCLUSIVO)</v>
      </c>
      <c r="B58" s="169" t="str">
        <f>'t1'!B56</f>
        <v>SD0A41</v>
      </c>
      <c r="C58" s="319">
        <f>'t1'!K56</f>
        <v>0</v>
      </c>
      <c r="D58" s="319">
        <f>'t3'!K56</f>
        <v>0</v>
      </c>
      <c r="E58" s="320">
        <f>'t3'!M56</f>
        <v>0</v>
      </c>
      <c r="F58" s="320">
        <f>'t3'!O56</f>
        <v>0</v>
      </c>
      <c r="G58" s="320">
        <f>'t3'!C56</f>
        <v>0</v>
      </c>
      <c r="H58" s="320">
        <f>'t3'!E56</f>
        <v>0</v>
      </c>
      <c r="I58" s="320">
        <f>'t3'!G56</f>
        <v>0</v>
      </c>
      <c r="J58" s="320">
        <f>'t3'!I56</f>
        <v>0</v>
      </c>
      <c r="K58" s="320">
        <f t="shared" si="0"/>
        <v>0</v>
      </c>
      <c r="L58" s="320">
        <f>'t10'!AU56</f>
        <v>0</v>
      </c>
      <c r="M58" s="634" t="str">
        <f t="shared" si="1"/>
        <v>OK</v>
      </c>
      <c r="N58" s="95" t="str">
        <f t="shared" si="4"/>
        <v>OK</v>
      </c>
      <c r="O58" s="319">
        <f>'t1'!L56</f>
        <v>0</v>
      </c>
      <c r="P58" s="319">
        <f>'t3'!L56</f>
        <v>0</v>
      </c>
      <c r="Q58" s="320">
        <f>'t3'!N56</f>
        <v>0</v>
      </c>
      <c r="R58" s="320">
        <f>'t3'!P56</f>
        <v>0</v>
      </c>
      <c r="S58" s="320">
        <f>'t3'!D56</f>
        <v>0</v>
      </c>
      <c r="T58" s="320">
        <f>'t3'!F56</f>
        <v>0</v>
      </c>
      <c r="U58" s="320">
        <f>'t3'!H56</f>
        <v>0</v>
      </c>
      <c r="V58" s="320">
        <f>'t3'!J56</f>
        <v>0</v>
      </c>
      <c r="W58" s="320">
        <f t="shared" si="2"/>
        <v>0</v>
      </c>
      <c r="X58" s="320">
        <f>'t10'!AV56</f>
        <v>0</v>
      </c>
      <c r="Y58" s="634" t="str">
        <f t="shared" si="3"/>
        <v>OK</v>
      </c>
      <c r="Z58" s="174" t="str">
        <f t="shared" si="5"/>
        <v>OK</v>
      </c>
    </row>
    <row r="59" spans="1:26" ht="15" customHeight="1" x14ac:dyDescent="0.2">
      <c r="A59" s="123" t="str">
        <f>'t1'!A57</f>
        <v>FISICI CON ALTRI INCAR. PROF.LI (RAPP. NON ESCL.)</v>
      </c>
      <c r="B59" s="169" t="str">
        <f>'t1'!B57</f>
        <v>SD0040</v>
      </c>
      <c r="C59" s="319">
        <f>'t1'!K57</f>
        <v>0</v>
      </c>
      <c r="D59" s="319">
        <f>'t3'!K57</f>
        <v>0</v>
      </c>
      <c r="E59" s="320">
        <f>'t3'!M57</f>
        <v>0</v>
      </c>
      <c r="F59" s="320">
        <f>'t3'!O57</f>
        <v>0</v>
      </c>
      <c r="G59" s="320">
        <f>'t3'!C57</f>
        <v>0</v>
      </c>
      <c r="H59" s="320">
        <f>'t3'!E57</f>
        <v>0</v>
      </c>
      <c r="I59" s="320">
        <f>'t3'!G57</f>
        <v>0</v>
      </c>
      <c r="J59" s="320">
        <f>'t3'!I57</f>
        <v>0</v>
      </c>
      <c r="K59" s="320">
        <f t="shared" si="0"/>
        <v>0</v>
      </c>
      <c r="L59" s="320">
        <f>'t10'!AU57</f>
        <v>0</v>
      </c>
      <c r="M59" s="634" t="str">
        <f t="shared" si="1"/>
        <v>OK</v>
      </c>
      <c r="N59" s="95" t="str">
        <f t="shared" si="4"/>
        <v>OK</v>
      </c>
      <c r="O59" s="319">
        <f>'t1'!L57</f>
        <v>0</v>
      </c>
      <c r="P59" s="319">
        <f>'t3'!L57</f>
        <v>0</v>
      </c>
      <c r="Q59" s="320">
        <f>'t3'!N57</f>
        <v>0</v>
      </c>
      <c r="R59" s="320">
        <f>'t3'!P57</f>
        <v>0</v>
      </c>
      <c r="S59" s="320">
        <f>'t3'!D57</f>
        <v>0</v>
      </c>
      <c r="T59" s="320">
        <f>'t3'!F57</f>
        <v>0</v>
      </c>
      <c r="U59" s="320">
        <f>'t3'!H57</f>
        <v>0</v>
      </c>
      <c r="V59" s="320">
        <f>'t3'!J57</f>
        <v>0</v>
      </c>
      <c r="W59" s="320">
        <f t="shared" si="2"/>
        <v>0</v>
      </c>
      <c r="X59" s="320">
        <f>'t10'!AV57</f>
        <v>0</v>
      </c>
      <c r="Y59" s="634" t="str">
        <f t="shared" si="3"/>
        <v>OK</v>
      </c>
      <c r="Z59" s="174" t="str">
        <f t="shared" si="5"/>
        <v>OK</v>
      </c>
    </row>
    <row r="60" spans="1:26" ht="15" customHeight="1" x14ac:dyDescent="0.2">
      <c r="A60" s="123" t="str">
        <f>'t1'!A58</f>
        <v>FISICI A T. DETERMINATO (ART. 15-SEPTIES D.LGS. 502/92)</v>
      </c>
      <c r="B60" s="169" t="str">
        <f>'t1'!B58</f>
        <v>SD0603</v>
      </c>
      <c r="C60" s="319">
        <f>'t1'!K58</f>
        <v>0</v>
      </c>
      <c r="D60" s="319">
        <f>'t3'!K58</f>
        <v>0</v>
      </c>
      <c r="E60" s="320">
        <f>'t3'!M58</f>
        <v>0</v>
      </c>
      <c r="F60" s="320">
        <f>'t3'!O58</f>
        <v>0</v>
      </c>
      <c r="G60" s="320">
        <f>'t3'!C58</f>
        <v>0</v>
      </c>
      <c r="H60" s="320">
        <f>'t3'!E58</f>
        <v>0</v>
      </c>
      <c r="I60" s="320">
        <f>'t3'!G58</f>
        <v>0</v>
      </c>
      <c r="J60" s="320">
        <f>'t3'!I58</f>
        <v>0</v>
      </c>
      <c r="K60" s="320">
        <f t="shared" si="0"/>
        <v>0</v>
      </c>
      <c r="L60" s="320">
        <f>'t10'!AU58</f>
        <v>0</v>
      </c>
      <c r="M60" s="634" t="str">
        <f t="shared" si="1"/>
        <v>OK</v>
      </c>
      <c r="N60" s="95" t="str">
        <f t="shared" si="4"/>
        <v>OK</v>
      </c>
      <c r="O60" s="319">
        <f>'t1'!L58</f>
        <v>0</v>
      </c>
      <c r="P60" s="319">
        <f>'t3'!L58</f>
        <v>0</v>
      </c>
      <c r="Q60" s="320">
        <f>'t3'!N58</f>
        <v>0</v>
      </c>
      <c r="R60" s="320">
        <f>'t3'!P58</f>
        <v>0</v>
      </c>
      <c r="S60" s="320">
        <f>'t3'!D58</f>
        <v>0</v>
      </c>
      <c r="T60" s="320">
        <f>'t3'!F58</f>
        <v>0</v>
      </c>
      <c r="U60" s="320">
        <f>'t3'!H58</f>
        <v>0</v>
      </c>
      <c r="V60" s="320">
        <f>'t3'!J58</f>
        <v>0</v>
      </c>
      <c r="W60" s="320">
        <f t="shared" si="2"/>
        <v>0</v>
      </c>
      <c r="X60" s="320">
        <f>'t10'!AV58</f>
        <v>0</v>
      </c>
      <c r="Y60" s="634" t="str">
        <f t="shared" si="3"/>
        <v>OK</v>
      </c>
      <c r="Z60" s="174" t="str">
        <f t="shared" si="5"/>
        <v>OK</v>
      </c>
    </row>
    <row r="61" spans="1:26" ht="15" customHeight="1" x14ac:dyDescent="0.2">
      <c r="A61" s="123" t="str">
        <f>'t1'!A59</f>
        <v>PSICOLOGI CON INC. DI STRUTTURA COMPLESSA (RAPP. ESCLUSIVO)</v>
      </c>
      <c r="B61" s="169" t="str">
        <f>'t1'!B59</f>
        <v>SD0E66</v>
      </c>
      <c r="C61" s="319">
        <f>'t1'!K59</f>
        <v>0</v>
      </c>
      <c r="D61" s="319">
        <f>'t3'!K59</f>
        <v>0</v>
      </c>
      <c r="E61" s="320">
        <f>'t3'!M59</f>
        <v>0</v>
      </c>
      <c r="F61" s="320">
        <f>'t3'!O59</f>
        <v>0</v>
      </c>
      <c r="G61" s="320">
        <f>'t3'!C59</f>
        <v>0</v>
      </c>
      <c r="H61" s="320">
        <f>'t3'!E59</f>
        <v>0</v>
      </c>
      <c r="I61" s="320">
        <f>'t3'!G59</f>
        <v>0</v>
      </c>
      <c r="J61" s="320">
        <f>'t3'!I59</f>
        <v>0</v>
      </c>
      <c r="K61" s="320">
        <f t="shared" si="0"/>
        <v>0</v>
      </c>
      <c r="L61" s="320">
        <f>'t10'!AU59</f>
        <v>0</v>
      </c>
      <c r="M61" s="634" t="str">
        <f t="shared" si="1"/>
        <v>OK</v>
      </c>
      <c r="N61" s="95" t="str">
        <f t="shared" si="4"/>
        <v>OK</v>
      </c>
      <c r="O61" s="319">
        <f>'t1'!L59</f>
        <v>0</v>
      </c>
      <c r="P61" s="319">
        <f>'t3'!L59</f>
        <v>0</v>
      </c>
      <c r="Q61" s="320">
        <f>'t3'!N59</f>
        <v>0</v>
      </c>
      <c r="R61" s="320">
        <f>'t3'!P59</f>
        <v>0</v>
      </c>
      <c r="S61" s="320">
        <f>'t3'!D59</f>
        <v>0</v>
      </c>
      <c r="T61" s="320">
        <f>'t3'!F59</f>
        <v>0</v>
      </c>
      <c r="U61" s="320">
        <f>'t3'!H59</f>
        <v>0</v>
      </c>
      <c r="V61" s="320">
        <f>'t3'!J59</f>
        <v>0</v>
      </c>
      <c r="W61" s="320">
        <f t="shared" si="2"/>
        <v>0</v>
      </c>
      <c r="X61" s="320">
        <f>'t10'!AV59</f>
        <v>0</v>
      </c>
      <c r="Y61" s="634" t="str">
        <f t="shared" si="3"/>
        <v>OK</v>
      </c>
      <c r="Z61" s="174" t="str">
        <f t="shared" si="5"/>
        <v>OK</v>
      </c>
    </row>
    <row r="62" spans="1:26" ht="15" customHeight="1" x14ac:dyDescent="0.2">
      <c r="A62" s="123" t="str">
        <f>'t1'!A60</f>
        <v>PSICOLOGI CON INC. DI STRUTTURA COMPLESSA (RAPP. NON ESCL.)</v>
      </c>
      <c r="B62" s="169" t="str">
        <f>'t1'!B60</f>
        <v>SD0N66</v>
      </c>
      <c r="C62" s="319">
        <f>'t1'!K60</f>
        <v>0</v>
      </c>
      <c r="D62" s="319">
        <f>'t3'!K60</f>
        <v>0</v>
      </c>
      <c r="E62" s="320">
        <f>'t3'!M60</f>
        <v>0</v>
      </c>
      <c r="F62" s="320">
        <f>'t3'!O60</f>
        <v>0</v>
      </c>
      <c r="G62" s="320">
        <f>'t3'!C60</f>
        <v>0</v>
      </c>
      <c r="H62" s="320">
        <f>'t3'!E60</f>
        <v>0</v>
      </c>
      <c r="I62" s="320">
        <f>'t3'!G60</f>
        <v>0</v>
      </c>
      <c r="J62" s="320">
        <f>'t3'!I60</f>
        <v>0</v>
      </c>
      <c r="K62" s="320">
        <f t="shared" si="0"/>
        <v>0</v>
      </c>
      <c r="L62" s="320">
        <f>'t10'!AU60</f>
        <v>0</v>
      </c>
      <c r="M62" s="634" t="str">
        <f t="shared" si="1"/>
        <v>OK</v>
      </c>
      <c r="N62" s="95" t="str">
        <f t="shared" si="4"/>
        <v>OK</v>
      </c>
      <c r="O62" s="319">
        <f>'t1'!L60</f>
        <v>0</v>
      </c>
      <c r="P62" s="319">
        <f>'t3'!L60</f>
        <v>0</v>
      </c>
      <c r="Q62" s="320">
        <f>'t3'!N60</f>
        <v>0</v>
      </c>
      <c r="R62" s="320">
        <f>'t3'!P60</f>
        <v>0</v>
      </c>
      <c r="S62" s="320">
        <f>'t3'!D60</f>
        <v>0</v>
      </c>
      <c r="T62" s="320">
        <f>'t3'!F60</f>
        <v>0</v>
      </c>
      <c r="U62" s="320">
        <f>'t3'!H60</f>
        <v>0</v>
      </c>
      <c r="V62" s="320">
        <f>'t3'!J60</f>
        <v>0</v>
      </c>
      <c r="W62" s="320">
        <f t="shared" si="2"/>
        <v>0</v>
      </c>
      <c r="X62" s="320">
        <f>'t10'!AV60</f>
        <v>0</v>
      </c>
      <c r="Y62" s="634" t="str">
        <f t="shared" si="3"/>
        <v>OK</v>
      </c>
      <c r="Z62" s="174" t="str">
        <f t="shared" si="5"/>
        <v>OK</v>
      </c>
    </row>
    <row r="63" spans="1:26" ht="15" customHeight="1" x14ac:dyDescent="0.2">
      <c r="A63" s="123" t="str">
        <f>'t1'!A61</f>
        <v>PSICOLOGI CON INC. DI STRUTTURA SEMPLICE (RAPP. ESCLUSIVO)</v>
      </c>
      <c r="B63" s="169" t="str">
        <f>'t1'!B61</f>
        <v>SD0E65</v>
      </c>
      <c r="C63" s="319">
        <f>'t1'!K61</f>
        <v>0</v>
      </c>
      <c r="D63" s="319">
        <f>'t3'!K61</f>
        <v>0</v>
      </c>
      <c r="E63" s="320">
        <f>'t3'!M61</f>
        <v>0</v>
      </c>
      <c r="F63" s="320">
        <f>'t3'!O61</f>
        <v>0</v>
      </c>
      <c r="G63" s="320">
        <f>'t3'!C61</f>
        <v>0</v>
      </c>
      <c r="H63" s="320">
        <f>'t3'!E61</f>
        <v>0</v>
      </c>
      <c r="I63" s="320">
        <f>'t3'!G61</f>
        <v>0</v>
      </c>
      <c r="J63" s="320">
        <f>'t3'!I61</f>
        <v>0</v>
      </c>
      <c r="K63" s="320">
        <f t="shared" si="0"/>
        <v>0</v>
      </c>
      <c r="L63" s="320">
        <f>'t10'!AU61</f>
        <v>0</v>
      </c>
      <c r="M63" s="634" t="str">
        <f t="shared" si="1"/>
        <v>OK</v>
      </c>
      <c r="N63" s="95" t="str">
        <f t="shared" si="4"/>
        <v>OK</v>
      </c>
      <c r="O63" s="319">
        <f>'t1'!L61</f>
        <v>0</v>
      </c>
      <c r="P63" s="319">
        <f>'t3'!L61</f>
        <v>0</v>
      </c>
      <c r="Q63" s="320">
        <f>'t3'!N61</f>
        <v>0</v>
      </c>
      <c r="R63" s="320">
        <f>'t3'!P61</f>
        <v>0</v>
      </c>
      <c r="S63" s="320">
        <f>'t3'!D61</f>
        <v>0</v>
      </c>
      <c r="T63" s="320">
        <f>'t3'!F61</f>
        <v>0</v>
      </c>
      <c r="U63" s="320">
        <f>'t3'!H61</f>
        <v>0</v>
      </c>
      <c r="V63" s="320">
        <f>'t3'!J61</f>
        <v>0</v>
      </c>
      <c r="W63" s="320">
        <f t="shared" si="2"/>
        <v>0</v>
      </c>
      <c r="X63" s="320">
        <f>'t10'!AV61</f>
        <v>0</v>
      </c>
      <c r="Y63" s="634" t="str">
        <f t="shared" si="3"/>
        <v>OK</v>
      </c>
      <c r="Z63" s="174" t="str">
        <f t="shared" si="5"/>
        <v>OK</v>
      </c>
    </row>
    <row r="64" spans="1:26" ht="15" customHeight="1" x14ac:dyDescent="0.2">
      <c r="A64" s="123" t="str">
        <f>'t1'!A62</f>
        <v>PSICOLOGI CON INC. DI STRUTTURA SEMPLICE (RAPP. NON ESCL.)</v>
      </c>
      <c r="B64" s="169" t="str">
        <f>'t1'!B62</f>
        <v>SD0N65</v>
      </c>
      <c r="C64" s="319">
        <f>'t1'!K62</f>
        <v>0</v>
      </c>
      <c r="D64" s="319">
        <f>'t3'!K62</f>
        <v>0</v>
      </c>
      <c r="E64" s="320">
        <f>'t3'!M62</f>
        <v>0</v>
      </c>
      <c r="F64" s="320">
        <f>'t3'!O62</f>
        <v>0</v>
      </c>
      <c r="G64" s="320">
        <f>'t3'!C62</f>
        <v>0</v>
      </c>
      <c r="H64" s="320">
        <f>'t3'!E62</f>
        <v>0</v>
      </c>
      <c r="I64" s="320">
        <f>'t3'!G62</f>
        <v>0</v>
      </c>
      <c r="J64" s="320">
        <f>'t3'!I62</f>
        <v>0</v>
      </c>
      <c r="K64" s="320">
        <f t="shared" si="0"/>
        <v>0</v>
      </c>
      <c r="L64" s="320">
        <f>'t10'!AU62</f>
        <v>0</v>
      </c>
      <c r="M64" s="634" t="str">
        <f t="shared" si="1"/>
        <v>OK</v>
      </c>
      <c r="N64" s="95" t="str">
        <f t="shared" si="4"/>
        <v>OK</v>
      </c>
      <c r="O64" s="319">
        <f>'t1'!L62</f>
        <v>0</v>
      </c>
      <c r="P64" s="319">
        <f>'t3'!L62</f>
        <v>0</v>
      </c>
      <c r="Q64" s="320">
        <f>'t3'!N62</f>
        <v>0</v>
      </c>
      <c r="R64" s="320">
        <f>'t3'!P62</f>
        <v>0</v>
      </c>
      <c r="S64" s="320">
        <f>'t3'!D62</f>
        <v>0</v>
      </c>
      <c r="T64" s="320">
        <f>'t3'!F62</f>
        <v>0</v>
      </c>
      <c r="U64" s="320">
        <f>'t3'!H62</f>
        <v>0</v>
      </c>
      <c r="V64" s="320">
        <f>'t3'!J62</f>
        <v>0</v>
      </c>
      <c r="W64" s="320">
        <f t="shared" si="2"/>
        <v>0</v>
      </c>
      <c r="X64" s="320">
        <f>'t10'!AV62</f>
        <v>0</v>
      </c>
      <c r="Y64" s="634" t="str">
        <f t="shared" si="3"/>
        <v>OK</v>
      </c>
      <c r="Z64" s="174" t="str">
        <f t="shared" si="5"/>
        <v>OK</v>
      </c>
    </row>
    <row r="65" spans="1:26" ht="15" customHeight="1" x14ac:dyDescent="0.2">
      <c r="A65" s="123" t="str">
        <f>'t1'!A63</f>
        <v>PSICOLOGI CON ALTRI INCAR. PROF.LI (RAPP. ESCLUSIVO)</v>
      </c>
      <c r="B65" s="169" t="str">
        <f>'t1'!B63</f>
        <v>SD0A65</v>
      </c>
      <c r="C65" s="319">
        <f>'t1'!K63</f>
        <v>0</v>
      </c>
      <c r="D65" s="319">
        <f>'t3'!K63</f>
        <v>0</v>
      </c>
      <c r="E65" s="320">
        <f>'t3'!M63</f>
        <v>0</v>
      </c>
      <c r="F65" s="320">
        <f>'t3'!O63</f>
        <v>0</v>
      </c>
      <c r="G65" s="320">
        <f>'t3'!C63</f>
        <v>0</v>
      </c>
      <c r="H65" s="320">
        <f>'t3'!E63</f>
        <v>0</v>
      </c>
      <c r="I65" s="320">
        <f>'t3'!G63</f>
        <v>0</v>
      </c>
      <c r="J65" s="320">
        <f>'t3'!I63</f>
        <v>0</v>
      </c>
      <c r="K65" s="320">
        <f t="shared" si="0"/>
        <v>0</v>
      </c>
      <c r="L65" s="320">
        <f>'t10'!AU63</f>
        <v>0</v>
      </c>
      <c r="M65" s="634" t="str">
        <f t="shared" si="1"/>
        <v>OK</v>
      </c>
      <c r="N65" s="95" t="str">
        <f t="shared" si="4"/>
        <v>OK</v>
      </c>
      <c r="O65" s="319">
        <f>'t1'!L63</f>
        <v>0</v>
      </c>
      <c r="P65" s="319">
        <f>'t3'!L63</f>
        <v>0</v>
      </c>
      <c r="Q65" s="320">
        <f>'t3'!N63</f>
        <v>0</v>
      </c>
      <c r="R65" s="320">
        <f>'t3'!P63</f>
        <v>0</v>
      </c>
      <c r="S65" s="320">
        <f>'t3'!D63</f>
        <v>0</v>
      </c>
      <c r="T65" s="320">
        <f>'t3'!F63</f>
        <v>0</v>
      </c>
      <c r="U65" s="320">
        <f>'t3'!H63</f>
        <v>0</v>
      </c>
      <c r="V65" s="320">
        <f>'t3'!J63</f>
        <v>0</v>
      </c>
      <c r="W65" s="320">
        <f t="shared" si="2"/>
        <v>0</v>
      </c>
      <c r="X65" s="320">
        <f>'t10'!AV63</f>
        <v>0</v>
      </c>
      <c r="Y65" s="634" t="str">
        <f t="shared" si="3"/>
        <v>OK</v>
      </c>
      <c r="Z65" s="174" t="str">
        <f t="shared" si="5"/>
        <v>OK</v>
      </c>
    </row>
    <row r="66" spans="1:26" ht="15" customHeight="1" x14ac:dyDescent="0.2">
      <c r="A66" s="123" t="str">
        <f>'t1'!A64</f>
        <v>PSICOLOGI CON ALTRI INCAR. PROF.LI (RAPP. NON ESCL.)</v>
      </c>
      <c r="B66" s="169" t="str">
        <f>'t1'!B64</f>
        <v>SD0064</v>
      </c>
      <c r="C66" s="319">
        <f>'t1'!K64</f>
        <v>0</v>
      </c>
      <c r="D66" s="319">
        <f>'t3'!K64</f>
        <v>0</v>
      </c>
      <c r="E66" s="320">
        <f>'t3'!M64</f>
        <v>0</v>
      </c>
      <c r="F66" s="320">
        <f>'t3'!O64</f>
        <v>0</v>
      </c>
      <c r="G66" s="320">
        <f>'t3'!C64</f>
        <v>0</v>
      </c>
      <c r="H66" s="320">
        <f>'t3'!E64</f>
        <v>0</v>
      </c>
      <c r="I66" s="320">
        <f>'t3'!G64</f>
        <v>0</v>
      </c>
      <c r="J66" s="320">
        <f>'t3'!I64</f>
        <v>0</v>
      </c>
      <c r="K66" s="320">
        <f t="shared" si="0"/>
        <v>0</v>
      </c>
      <c r="L66" s="320">
        <f>'t10'!AU64</f>
        <v>0</v>
      </c>
      <c r="M66" s="634" t="str">
        <f t="shared" si="1"/>
        <v>OK</v>
      </c>
      <c r="N66" s="95" t="str">
        <f t="shared" si="4"/>
        <v>OK</v>
      </c>
      <c r="O66" s="319">
        <f>'t1'!L64</f>
        <v>0</v>
      </c>
      <c r="P66" s="319">
        <f>'t3'!L64</f>
        <v>0</v>
      </c>
      <c r="Q66" s="320">
        <f>'t3'!N64</f>
        <v>0</v>
      </c>
      <c r="R66" s="320">
        <f>'t3'!P64</f>
        <v>0</v>
      </c>
      <c r="S66" s="320">
        <f>'t3'!D64</f>
        <v>0</v>
      </c>
      <c r="T66" s="320">
        <f>'t3'!F64</f>
        <v>0</v>
      </c>
      <c r="U66" s="320">
        <f>'t3'!H64</f>
        <v>0</v>
      </c>
      <c r="V66" s="320">
        <f>'t3'!J64</f>
        <v>0</v>
      </c>
      <c r="W66" s="320">
        <f t="shared" si="2"/>
        <v>0</v>
      </c>
      <c r="X66" s="320">
        <f>'t10'!AV64</f>
        <v>0</v>
      </c>
      <c r="Y66" s="634" t="str">
        <f t="shared" si="3"/>
        <v>OK</v>
      </c>
      <c r="Z66" s="174" t="str">
        <f t="shared" si="5"/>
        <v>OK</v>
      </c>
    </row>
    <row r="67" spans="1:26" ht="15" customHeight="1" x14ac:dyDescent="0.2">
      <c r="A67" s="123" t="str">
        <f>'t1'!A65</f>
        <v>PSICOLOGI A T. DETERMINATO (ART. 15-SEPTIES D.LGS. 502/92)</v>
      </c>
      <c r="B67" s="169" t="str">
        <f>'t1'!B65</f>
        <v>SD0604</v>
      </c>
      <c r="C67" s="319">
        <f>'t1'!K65</f>
        <v>0</v>
      </c>
      <c r="D67" s="319">
        <f>'t3'!K65</f>
        <v>0</v>
      </c>
      <c r="E67" s="320">
        <f>'t3'!M65</f>
        <v>0</v>
      </c>
      <c r="F67" s="320">
        <f>'t3'!O65</f>
        <v>0</v>
      </c>
      <c r="G67" s="320">
        <f>'t3'!C65</f>
        <v>0</v>
      </c>
      <c r="H67" s="320">
        <f>'t3'!E65</f>
        <v>0</v>
      </c>
      <c r="I67" s="320">
        <f>'t3'!G65</f>
        <v>0</v>
      </c>
      <c r="J67" s="320">
        <f>'t3'!I65</f>
        <v>0</v>
      </c>
      <c r="K67" s="320">
        <f t="shared" si="0"/>
        <v>0</v>
      </c>
      <c r="L67" s="320">
        <f>'t10'!AU65</f>
        <v>0</v>
      </c>
      <c r="M67" s="634" t="str">
        <f t="shared" si="1"/>
        <v>OK</v>
      </c>
      <c r="N67" s="95" t="str">
        <f t="shared" si="4"/>
        <v>OK</v>
      </c>
      <c r="O67" s="319">
        <f>'t1'!L65</f>
        <v>0</v>
      </c>
      <c r="P67" s="319">
        <f>'t3'!L65</f>
        <v>0</v>
      </c>
      <c r="Q67" s="320">
        <f>'t3'!N65</f>
        <v>0</v>
      </c>
      <c r="R67" s="320">
        <f>'t3'!P65</f>
        <v>0</v>
      </c>
      <c r="S67" s="320">
        <f>'t3'!D65</f>
        <v>0</v>
      </c>
      <c r="T67" s="320">
        <f>'t3'!F65</f>
        <v>0</v>
      </c>
      <c r="U67" s="320">
        <f>'t3'!H65</f>
        <v>0</v>
      </c>
      <c r="V67" s="320">
        <f>'t3'!J65</f>
        <v>0</v>
      </c>
      <c r="W67" s="320">
        <f t="shared" si="2"/>
        <v>0</v>
      </c>
      <c r="X67" s="320">
        <f>'t10'!AV65</f>
        <v>0</v>
      </c>
      <c r="Y67" s="634" t="str">
        <f t="shared" si="3"/>
        <v>OK</v>
      </c>
      <c r="Z67" s="174" t="str">
        <f t="shared" si="5"/>
        <v>OK</v>
      </c>
    </row>
    <row r="68" spans="1:26" ht="15" customHeight="1" x14ac:dyDescent="0.2">
      <c r="A68" s="123" t="str">
        <f>'t1'!A66</f>
        <v>DIRIGENTE PROF. SANIT. INFERM/OSTETRICA (INC. STRUT. COMPL.)</v>
      </c>
      <c r="B68" s="169" t="str">
        <f>'t1'!B66</f>
        <v>SD0CO1</v>
      </c>
      <c r="C68" s="319">
        <f>'t1'!K66</f>
        <v>0</v>
      </c>
      <c r="D68" s="319">
        <f>'t3'!K66</f>
        <v>0</v>
      </c>
      <c r="E68" s="320">
        <f>'t3'!M66</f>
        <v>0</v>
      </c>
      <c r="F68" s="320">
        <f>'t3'!O66</f>
        <v>0</v>
      </c>
      <c r="G68" s="320">
        <f>'t3'!C66</f>
        <v>0</v>
      </c>
      <c r="H68" s="320">
        <f>'t3'!E66</f>
        <v>0</v>
      </c>
      <c r="I68" s="320">
        <f>'t3'!G66</f>
        <v>0</v>
      </c>
      <c r="J68" s="320">
        <f>'t3'!I66</f>
        <v>0</v>
      </c>
      <c r="K68" s="320">
        <f t="shared" si="0"/>
        <v>0</v>
      </c>
      <c r="L68" s="320">
        <f>'t10'!AU66</f>
        <v>0</v>
      </c>
      <c r="M68" s="634" t="str">
        <f t="shared" si="1"/>
        <v>OK</v>
      </c>
      <c r="N68" s="95" t="str">
        <f t="shared" si="4"/>
        <v>OK</v>
      </c>
      <c r="O68" s="319">
        <f>'t1'!L66</f>
        <v>0</v>
      </c>
      <c r="P68" s="319">
        <f>'t3'!L66</f>
        <v>0</v>
      </c>
      <c r="Q68" s="320">
        <f>'t3'!N66</f>
        <v>0</v>
      </c>
      <c r="R68" s="320">
        <f>'t3'!P66</f>
        <v>0</v>
      </c>
      <c r="S68" s="320">
        <f>'t3'!D66</f>
        <v>0</v>
      </c>
      <c r="T68" s="320">
        <f>'t3'!F66</f>
        <v>0</v>
      </c>
      <c r="U68" s="320">
        <f>'t3'!H66</f>
        <v>0</v>
      </c>
      <c r="V68" s="320">
        <f>'t3'!J66</f>
        <v>0</v>
      </c>
      <c r="W68" s="320">
        <f t="shared" si="2"/>
        <v>0</v>
      </c>
      <c r="X68" s="320">
        <f>'t10'!AV66</f>
        <v>0</v>
      </c>
      <c r="Y68" s="634" t="str">
        <f t="shared" si="3"/>
        <v>OK</v>
      </c>
      <c r="Z68" s="174" t="str">
        <f t="shared" si="5"/>
        <v>OK</v>
      </c>
    </row>
    <row r="69" spans="1:26" ht="15" customHeight="1" x14ac:dyDescent="0.2">
      <c r="A69" s="123" t="str">
        <f>'t1'!A67</f>
        <v>DIRIGENTE PROF. SANIT. INFERM/OSTETRICA (INC. STRUT. SEMPL.)</v>
      </c>
      <c r="B69" s="169" t="str">
        <f>'t1'!B67</f>
        <v>SD0SE1</v>
      </c>
      <c r="C69" s="319">
        <f>'t1'!K67</f>
        <v>0</v>
      </c>
      <c r="D69" s="319">
        <f>'t3'!K67</f>
        <v>0</v>
      </c>
      <c r="E69" s="320">
        <f>'t3'!M67</f>
        <v>0</v>
      </c>
      <c r="F69" s="320">
        <f>'t3'!O67</f>
        <v>0</v>
      </c>
      <c r="G69" s="320">
        <f>'t3'!C67</f>
        <v>0</v>
      </c>
      <c r="H69" s="320">
        <f>'t3'!E67</f>
        <v>0</v>
      </c>
      <c r="I69" s="320">
        <f>'t3'!G67</f>
        <v>0</v>
      </c>
      <c r="J69" s="320">
        <f>'t3'!I67</f>
        <v>0</v>
      </c>
      <c r="K69" s="320">
        <f t="shared" si="0"/>
        <v>0</v>
      </c>
      <c r="L69" s="320">
        <f>'t10'!AU67</f>
        <v>0</v>
      </c>
      <c r="M69" s="634" t="str">
        <f t="shared" si="1"/>
        <v>OK</v>
      </c>
      <c r="N69" s="95" t="str">
        <f t="shared" si="4"/>
        <v>OK</v>
      </c>
      <c r="O69" s="319">
        <f>'t1'!L67</f>
        <v>0</v>
      </c>
      <c r="P69" s="319">
        <f>'t3'!L67</f>
        <v>0</v>
      </c>
      <c r="Q69" s="320">
        <f>'t3'!N67</f>
        <v>0</v>
      </c>
      <c r="R69" s="320">
        <f>'t3'!P67</f>
        <v>0</v>
      </c>
      <c r="S69" s="320">
        <f>'t3'!D67</f>
        <v>0</v>
      </c>
      <c r="T69" s="320">
        <f>'t3'!F67</f>
        <v>0</v>
      </c>
      <c r="U69" s="320">
        <f>'t3'!H67</f>
        <v>0</v>
      </c>
      <c r="V69" s="320">
        <f>'t3'!J67</f>
        <v>0</v>
      </c>
      <c r="W69" s="320">
        <f t="shared" si="2"/>
        <v>0</v>
      </c>
      <c r="X69" s="320">
        <f>'t10'!AV67</f>
        <v>0</v>
      </c>
      <c r="Y69" s="634" t="str">
        <f t="shared" si="3"/>
        <v>OK</v>
      </c>
      <c r="Z69" s="174" t="str">
        <f t="shared" si="5"/>
        <v>OK</v>
      </c>
    </row>
    <row r="70" spans="1:26" ht="15" customHeight="1" x14ac:dyDescent="0.2">
      <c r="A70" s="123" t="str">
        <f>'t1'!A68</f>
        <v>DIRIGENTE PROF. SANIT. INFERM/OSTETRICA (ALTRI INC. PROF.LI)</v>
      </c>
      <c r="B70" s="169" t="str">
        <f>'t1'!B68</f>
        <v>SD0AI1</v>
      </c>
      <c r="C70" s="319">
        <f>'t1'!K68</f>
        <v>0</v>
      </c>
      <c r="D70" s="319">
        <f>'t3'!K68</f>
        <v>0</v>
      </c>
      <c r="E70" s="320">
        <f>'t3'!M68</f>
        <v>0</v>
      </c>
      <c r="F70" s="320">
        <f>'t3'!O68</f>
        <v>0</v>
      </c>
      <c r="G70" s="320">
        <f>'t3'!C68</f>
        <v>0</v>
      </c>
      <c r="H70" s="320">
        <f>'t3'!E68</f>
        <v>0</v>
      </c>
      <c r="I70" s="320">
        <f>'t3'!G68</f>
        <v>0</v>
      </c>
      <c r="J70" s="320">
        <f>'t3'!I68</f>
        <v>0</v>
      </c>
      <c r="K70" s="320">
        <f t="shared" si="0"/>
        <v>0</v>
      </c>
      <c r="L70" s="320">
        <f>'t10'!AU68</f>
        <v>0</v>
      </c>
      <c r="M70" s="634" t="str">
        <f t="shared" si="1"/>
        <v>OK</v>
      </c>
      <c r="N70" s="95" t="str">
        <f t="shared" si="4"/>
        <v>OK</v>
      </c>
      <c r="O70" s="319">
        <f>'t1'!L68</f>
        <v>0</v>
      </c>
      <c r="P70" s="319">
        <f>'t3'!L68</f>
        <v>0</v>
      </c>
      <c r="Q70" s="320">
        <f>'t3'!N68</f>
        <v>0</v>
      </c>
      <c r="R70" s="320">
        <f>'t3'!P68</f>
        <v>0</v>
      </c>
      <c r="S70" s="320">
        <f>'t3'!D68</f>
        <v>0</v>
      </c>
      <c r="T70" s="320">
        <f>'t3'!F68</f>
        <v>0</v>
      </c>
      <c r="U70" s="320">
        <f>'t3'!H68</f>
        <v>0</v>
      </c>
      <c r="V70" s="320">
        <f>'t3'!J68</f>
        <v>0</v>
      </c>
      <c r="W70" s="320">
        <f t="shared" si="2"/>
        <v>0</v>
      </c>
      <c r="X70" s="320">
        <f>'t10'!AV68</f>
        <v>0</v>
      </c>
      <c r="Y70" s="634" t="str">
        <f t="shared" si="3"/>
        <v>OK</v>
      </c>
      <c r="Z70" s="174" t="str">
        <f t="shared" si="5"/>
        <v>OK</v>
      </c>
    </row>
    <row r="71" spans="1:26" ht="15" customHeight="1" x14ac:dyDescent="0.2">
      <c r="A71" s="123" t="str">
        <f>'t1'!A69</f>
        <v>DIR. PROF.SAN.INFERM/OSTET T.DET.ART.15-SEPTIES DLGS 502/92</v>
      </c>
      <c r="B71" s="169" t="str">
        <f>'t1'!B69</f>
        <v>SD048B</v>
      </c>
      <c r="C71" s="319">
        <f>'t1'!K69</f>
        <v>0</v>
      </c>
      <c r="D71" s="319">
        <f>'t3'!K69</f>
        <v>0</v>
      </c>
      <c r="E71" s="320">
        <f>'t3'!M69</f>
        <v>0</v>
      </c>
      <c r="F71" s="320">
        <f>'t3'!O69</f>
        <v>0</v>
      </c>
      <c r="G71" s="320">
        <f>'t3'!C69</f>
        <v>0</v>
      </c>
      <c r="H71" s="320">
        <f>'t3'!E69</f>
        <v>0</v>
      </c>
      <c r="I71" s="320">
        <f>'t3'!G69</f>
        <v>0</v>
      </c>
      <c r="J71" s="320">
        <f>'t3'!I69</f>
        <v>0</v>
      </c>
      <c r="K71" s="320">
        <f t="shared" si="0"/>
        <v>0</v>
      </c>
      <c r="L71" s="320">
        <f>'t10'!AU69</f>
        <v>0</v>
      </c>
      <c r="M71" s="634" t="str">
        <f t="shared" si="1"/>
        <v>OK</v>
      </c>
      <c r="N71" s="95" t="str">
        <f t="shared" si="4"/>
        <v>OK</v>
      </c>
      <c r="O71" s="319">
        <f>'t1'!L69</f>
        <v>0</v>
      </c>
      <c r="P71" s="319">
        <f>'t3'!L69</f>
        <v>0</v>
      </c>
      <c r="Q71" s="320">
        <f>'t3'!N69</f>
        <v>0</v>
      </c>
      <c r="R71" s="320">
        <f>'t3'!P69</f>
        <v>0</v>
      </c>
      <c r="S71" s="320">
        <f>'t3'!D69</f>
        <v>0</v>
      </c>
      <c r="T71" s="320">
        <f>'t3'!F69</f>
        <v>0</v>
      </c>
      <c r="U71" s="320">
        <f>'t3'!H69</f>
        <v>0</v>
      </c>
      <c r="V71" s="320">
        <f>'t3'!J69</f>
        <v>0</v>
      </c>
      <c r="W71" s="320">
        <f t="shared" si="2"/>
        <v>0</v>
      </c>
      <c r="X71" s="320">
        <f>'t10'!AV69</f>
        <v>0</v>
      </c>
      <c r="Y71" s="634" t="str">
        <f t="shared" si="3"/>
        <v>OK</v>
      </c>
      <c r="Z71" s="174" t="str">
        <f t="shared" si="5"/>
        <v>OK</v>
      </c>
    </row>
    <row r="72" spans="1:26" ht="15" customHeight="1" x14ac:dyDescent="0.2">
      <c r="A72" s="123" t="str">
        <f>'t1'!A70</f>
        <v>DIRIGENTE PROF. SANIT. RIABILITATIVE (INC. STRUT. COMPL.)</v>
      </c>
      <c r="B72" s="169" t="str">
        <f>'t1'!B70</f>
        <v>SD0CO2</v>
      </c>
      <c r="C72" s="319">
        <f>'t1'!K70</f>
        <v>0</v>
      </c>
      <c r="D72" s="319">
        <f>'t3'!K70</f>
        <v>0</v>
      </c>
      <c r="E72" s="320">
        <f>'t3'!M70</f>
        <v>0</v>
      </c>
      <c r="F72" s="320">
        <f>'t3'!O70</f>
        <v>0</v>
      </c>
      <c r="G72" s="320">
        <f>'t3'!C70</f>
        <v>0</v>
      </c>
      <c r="H72" s="320">
        <f>'t3'!E70</f>
        <v>0</v>
      </c>
      <c r="I72" s="320">
        <f>'t3'!G70</f>
        <v>0</v>
      </c>
      <c r="J72" s="320">
        <f>'t3'!I70</f>
        <v>0</v>
      </c>
      <c r="K72" s="320">
        <f t="shared" si="0"/>
        <v>0</v>
      </c>
      <c r="L72" s="320">
        <f>'t10'!AU70</f>
        <v>0</v>
      </c>
      <c r="M72" s="634" t="str">
        <f t="shared" si="1"/>
        <v>OK</v>
      </c>
      <c r="N72" s="95" t="str">
        <f t="shared" si="4"/>
        <v>OK</v>
      </c>
      <c r="O72" s="319">
        <f>'t1'!L70</f>
        <v>0</v>
      </c>
      <c r="P72" s="319">
        <f>'t3'!L70</f>
        <v>0</v>
      </c>
      <c r="Q72" s="320">
        <f>'t3'!N70</f>
        <v>0</v>
      </c>
      <c r="R72" s="320">
        <f>'t3'!P70</f>
        <v>0</v>
      </c>
      <c r="S72" s="320">
        <f>'t3'!D70</f>
        <v>0</v>
      </c>
      <c r="T72" s="320">
        <f>'t3'!F70</f>
        <v>0</v>
      </c>
      <c r="U72" s="320">
        <f>'t3'!H70</f>
        <v>0</v>
      </c>
      <c r="V72" s="320">
        <f>'t3'!J70</f>
        <v>0</v>
      </c>
      <c r="W72" s="320">
        <f t="shared" si="2"/>
        <v>0</v>
      </c>
      <c r="X72" s="320">
        <f>'t10'!AV70</f>
        <v>0</v>
      </c>
      <c r="Y72" s="634" t="str">
        <f t="shared" si="3"/>
        <v>OK</v>
      </c>
      <c r="Z72" s="174" t="str">
        <f t="shared" si="5"/>
        <v>OK</v>
      </c>
    </row>
    <row r="73" spans="1:26" ht="15" customHeight="1" x14ac:dyDescent="0.2">
      <c r="A73" s="123" t="str">
        <f>'t1'!A71</f>
        <v>DIRIGENTE PROF. SANIT. RIABILITATIVE (INC. STRUT. SEMPL.)</v>
      </c>
      <c r="B73" s="169" t="str">
        <f>'t1'!B71</f>
        <v>SD0SE2</v>
      </c>
      <c r="C73" s="319">
        <f>'t1'!K71</f>
        <v>0</v>
      </c>
      <c r="D73" s="319">
        <f>'t3'!K71</f>
        <v>0</v>
      </c>
      <c r="E73" s="320">
        <f>'t3'!M71</f>
        <v>0</v>
      </c>
      <c r="F73" s="320">
        <f>'t3'!O71</f>
        <v>0</v>
      </c>
      <c r="G73" s="320">
        <f>'t3'!C71</f>
        <v>0</v>
      </c>
      <c r="H73" s="320">
        <f>'t3'!E71</f>
        <v>0</v>
      </c>
      <c r="I73" s="320">
        <f>'t3'!G71</f>
        <v>0</v>
      </c>
      <c r="J73" s="320">
        <f>'t3'!I71</f>
        <v>0</v>
      </c>
      <c r="K73" s="320">
        <f t="shared" ref="K73:K140" si="6">C73+D73+E73+F73-G73-H73-I73-J73</f>
        <v>0</v>
      </c>
      <c r="L73" s="320">
        <f>'t10'!AU71</f>
        <v>0</v>
      </c>
      <c r="M73" s="634" t="str">
        <f t="shared" ref="M73:M140" si="7">IF(C73&lt;(G73+H73+I73+J73),"ERRORE","OK")</f>
        <v>OK</v>
      </c>
      <c r="N73" s="95" t="str">
        <f t="shared" si="4"/>
        <v>OK</v>
      </c>
      <c r="O73" s="319">
        <f>'t1'!L71</f>
        <v>0</v>
      </c>
      <c r="P73" s="319">
        <f>'t3'!L71</f>
        <v>0</v>
      </c>
      <c r="Q73" s="320">
        <f>'t3'!N71</f>
        <v>0</v>
      </c>
      <c r="R73" s="320">
        <f>'t3'!P71</f>
        <v>0</v>
      </c>
      <c r="S73" s="320">
        <f>'t3'!D71</f>
        <v>0</v>
      </c>
      <c r="T73" s="320">
        <f>'t3'!F71</f>
        <v>0</v>
      </c>
      <c r="U73" s="320">
        <f>'t3'!H71</f>
        <v>0</v>
      </c>
      <c r="V73" s="320">
        <f>'t3'!J71</f>
        <v>0</v>
      </c>
      <c r="W73" s="320">
        <f t="shared" ref="W73:W140" si="8">O73+P73+Q73+R73-S73-T73-U73-V73</f>
        <v>0</v>
      </c>
      <c r="X73" s="320">
        <f>'t10'!AV71</f>
        <v>0</v>
      </c>
      <c r="Y73" s="634" t="str">
        <f t="shared" ref="Y73:Y140" si="9">IF(O73&lt;(S73+T73+U73+V73),"ERRORE","OK")</f>
        <v>OK</v>
      </c>
      <c r="Z73" s="174" t="str">
        <f t="shared" si="5"/>
        <v>OK</v>
      </c>
    </row>
    <row r="74" spans="1:26" ht="15" customHeight="1" x14ac:dyDescent="0.2">
      <c r="A74" s="123" t="str">
        <f>'t1'!A72</f>
        <v>DIRIGENTE PROF. SANIT. RIABILITATIVE (ALTRI INC. PROF.LI)</v>
      </c>
      <c r="B74" s="169" t="str">
        <f>'t1'!B72</f>
        <v>SD0AI2</v>
      </c>
      <c r="C74" s="319">
        <f>'t1'!K72</f>
        <v>0</v>
      </c>
      <c r="D74" s="319">
        <f>'t3'!K72</f>
        <v>0</v>
      </c>
      <c r="E74" s="320">
        <f>'t3'!M72</f>
        <v>0</v>
      </c>
      <c r="F74" s="320">
        <f>'t3'!O72</f>
        <v>0</v>
      </c>
      <c r="G74" s="320">
        <f>'t3'!C72</f>
        <v>0</v>
      </c>
      <c r="H74" s="320">
        <f>'t3'!E72</f>
        <v>0</v>
      </c>
      <c r="I74" s="320">
        <f>'t3'!G72</f>
        <v>0</v>
      </c>
      <c r="J74" s="320">
        <f>'t3'!I72</f>
        <v>0</v>
      </c>
      <c r="K74" s="320">
        <f t="shared" si="6"/>
        <v>0</v>
      </c>
      <c r="L74" s="320">
        <f>'t10'!AU72</f>
        <v>0</v>
      </c>
      <c r="M74" s="634" t="str">
        <f t="shared" si="7"/>
        <v>OK</v>
      </c>
      <c r="N74" s="95" t="str">
        <f t="shared" ref="N74:N141" si="10">IF(K74=L74,"OK","ERRORE")</f>
        <v>OK</v>
      </c>
      <c r="O74" s="319">
        <f>'t1'!L72</f>
        <v>0</v>
      </c>
      <c r="P74" s="319">
        <f>'t3'!L72</f>
        <v>0</v>
      </c>
      <c r="Q74" s="320">
        <f>'t3'!N72</f>
        <v>0</v>
      </c>
      <c r="R74" s="320">
        <f>'t3'!P72</f>
        <v>0</v>
      </c>
      <c r="S74" s="320">
        <f>'t3'!D72</f>
        <v>0</v>
      </c>
      <c r="T74" s="320">
        <f>'t3'!F72</f>
        <v>0</v>
      </c>
      <c r="U74" s="320">
        <f>'t3'!H72</f>
        <v>0</v>
      </c>
      <c r="V74" s="320">
        <f>'t3'!J72</f>
        <v>0</v>
      </c>
      <c r="W74" s="320">
        <f t="shared" si="8"/>
        <v>0</v>
      </c>
      <c r="X74" s="320">
        <f>'t10'!AV72</f>
        <v>0</v>
      </c>
      <c r="Y74" s="634" t="str">
        <f t="shared" si="9"/>
        <v>OK</v>
      </c>
      <c r="Z74" s="174" t="str">
        <f t="shared" ref="Z74:Z141" si="11">IF(W74=X74,"OK","ERRORE")</f>
        <v>OK</v>
      </c>
    </row>
    <row r="75" spans="1:26" ht="15" customHeight="1" x14ac:dyDescent="0.2">
      <c r="A75" s="123" t="str">
        <f>'t1'!A73</f>
        <v>DIR. PROF. SAN. RIABILITAT. T.DET.ART.15-SEPTIES DLGS 502/92</v>
      </c>
      <c r="B75" s="169" t="str">
        <f>'t1'!B73</f>
        <v>SD048C</v>
      </c>
      <c r="C75" s="319">
        <f>'t1'!K73</f>
        <v>0</v>
      </c>
      <c r="D75" s="319">
        <f>'t3'!K73</f>
        <v>0</v>
      </c>
      <c r="E75" s="320">
        <f>'t3'!M73</f>
        <v>0</v>
      </c>
      <c r="F75" s="320">
        <f>'t3'!O73</f>
        <v>0</v>
      </c>
      <c r="G75" s="320">
        <f>'t3'!C73</f>
        <v>0</v>
      </c>
      <c r="H75" s="320">
        <f>'t3'!E73</f>
        <v>0</v>
      </c>
      <c r="I75" s="320">
        <f>'t3'!G73</f>
        <v>0</v>
      </c>
      <c r="J75" s="320">
        <f>'t3'!I73</f>
        <v>0</v>
      </c>
      <c r="K75" s="320">
        <f t="shared" si="6"/>
        <v>0</v>
      </c>
      <c r="L75" s="320">
        <f>'t10'!AU73</f>
        <v>0</v>
      </c>
      <c r="M75" s="634" t="str">
        <f t="shared" si="7"/>
        <v>OK</v>
      </c>
      <c r="N75" s="95" t="str">
        <f t="shared" si="10"/>
        <v>OK</v>
      </c>
      <c r="O75" s="319">
        <f>'t1'!L73</f>
        <v>0</v>
      </c>
      <c r="P75" s="319">
        <f>'t3'!L73</f>
        <v>0</v>
      </c>
      <c r="Q75" s="320">
        <f>'t3'!N73</f>
        <v>0</v>
      </c>
      <c r="R75" s="320">
        <f>'t3'!P73</f>
        <v>0</v>
      </c>
      <c r="S75" s="320">
        <f>'t3'!D73</f>
        <v>0</v>
      </c>
      <c r="T75" s="320">
        <f>'t3'!F73</f>
        <v>0</v>
      </c>
      <c r="U75" s="320">
        <f>'t3'!H73</f>
        <v>0</v>
      </c>
      <c r="V75" s="320">
        <f>'t3'!J73</f>
        <v>0</v>
      </c>
      <c r="W75" s="320">
        <f t="shared" si="8"/>
        <v>0</v>
      </c>
      <c r="X75" s="320">
        <f>'t10'!AV73</f>
        <v>0</v>
      </c>
      <c r="Y75" s="634" t="str">
        <f t="shared" si="9"/>
        <v>OK</v>
      </c>
      <c r="Z75" s="174" t="str">
        <f t="shared" si="11"/>
        <v>OK</v>
      </c>
    </row>
    <row r="76" spans="1:26" ht="15" customHeight="1" x14ac:dyDescent="0.2">
      <c r="A76" s="123" t="str">
        <f>'t1'!A74</f>
        <v>DIRIGENTE PROF. TECNICO SANITARIE (INC. STRUT. COMPL.)</v>
      </c>
      <c r="B76" s="169" t="str">
        <f>'t1'!B74</f>
        <v>SD0CO3</v>
      </c>
      <c r="C76" s="319">
        <f>'t1'!K74</f>
        <v>0</v>
      </c>
      <c r="D76" s="319">
        <f>'t3'!K74</f>
        <v>0</v>
      </c>
      <c r="E76" s="320">
        <f>'t3'!M74</f>
        <v>0</v>
      </c>
      <c r="F76" s="320">
        <f>'t3'!O74</f>
        <v>0</v>
      </c>
      <c r="G76" s="320">
        <f>'t3'!C74</f>
        <v>0</v>
      </c>
      <c r="H76" s="320">
        <f>'t3'!E74</f>
        <v>0</v>
      </c>
      <c r="I76" s="320">
        <f>'t3'!G74</f>
        <v>0</v>
      </c>
      <c r="J76" s="320">
        <f>'t3'!I74</f>
        <v>0</v>
      </c>
      <c r="K76" s="320">
        <f t="shared" si="6"/>
        <v>0</v>
      </c>
      <c r="L76" s="320">
        <f>'t10'!AU74</f>
        <v>0</v>
      </c>
      <c r="M76" s="634" t="str">
        <f t="shared" si="7"/>
        <v>OK</v>
      </c>
      <c r="N76" s="95" t="str">
        <f t="shared" si="10"/>
        <v>OK</v>
      </c>
      <c r="O76" s="319">
        <f>'t1'!L74</f>
        <v>0</v>
      </c>
      <c r="P76" s="319">
        <f>'t3'!L74</f>
        <v>0</v>
      </c>
      <c r="Q76" s="320">
        <f>'t3'!N74</f>
        <v>0</v>
      </c>
      <c r="R76" s="320">
        <f>'t3'!P74</f>
        <v>0</v>
      </c>
      <c r="S76" s="320">
        <f>'t3'!D74</f>
        <v>0</v>
      </c>
      <c r="T76" s="320">
        <f>'t3'!F74</f>
        <v>0</v>
      </c>
      <c r="U76" s="320">
        <f>'t3'!H74</f>
        <v>0</v>
      </c>
      <c r="V76" s="320">
        <f>'t3'!J74</f>
        <v>0</v>
      </c>
      <c r="W76" s="320">
        <f t="shared" si="8"/>
        <v>0</v>
      </c>
      <c r="X76" s="320">
        <f>'t10'!AV74</f>
        <v>0</v>
      </c>
      <c r="Y76" s="634" t="str">
        <f t="shared" si="9"/>
        <v>OK</v>
      </c>
      <c r="Z76" s="174" t="str">
        <f t="shared" si="11"/>
        <v>OK</v>
      </c>
    </row>
    <row r="77" spans="1:26" ht="15" customHeight="1" x14ac:dyDescent="0.2">
      <c r="A77" s="123" t="str">
        <f>'t1'!A75</f>
        <v>DIRIGENTE PROF. TECNICO SANITARIE (INC. STRUT. SEMPL.)</v>
      </c>
      <c r="B77" s="169" t="str">
        <f>'t1'!B75</f>
        <v>SD0SE3</v>
      </c>
      <c r="C77" s="319">
        <f>'t1'!K75</f>
        <v>0</v>
      </c>
      <c r="D77" s="319">
        <f>'t3'!K75</f>
        <v>0</v>
      </c>
      <c r="E77" s="320">
        <f>'t3'!M75</f>
        <v>0</v>
      </c>
      <c r="F77" s="320">
        <f>'t3'!O75</f>
        <v>0</v>
      </c>
      <c r="G77" s="320">
        <f>'t3'!C75</f>
        <v>0</v>
      </c>
      <c r="H77" s="320">
        <f>'t3'!E75</f>
        <v>0</v>
      </c>
      <c r="I77" s="320">
        <f>'t3'!G75</f>
        <v>0</v>
      </c>
      <c r="J77" s="320">
        <f>'t3'!I75</f>
        <v>0</v>
      </c>
      <c r="K77" s="320">
        <f t="shared" si="6"/>
        <v>0</v>
      </c>
      <c r="L77" s="320">
        <f>'t10'!AU75</f>
        <v>0</v>
      </c>
      <c r="M77" s="634" t="str">
        <f t="shared" si="7"/>
        <v>OK</v>
      </c>
      <c r="N77" s="95" t="str">
        <f t="shared" si="10"/>
        <v>OK</v>
      </c>
      <c r="O77" s="319">
        <f>'t1'!L75</f>
        <v>0</v>
      </c>
      <c r="P77" s="319">
        <f>'t3'!L75</f>
        <v>0</v>
      </c>
      <c r="Q77" s="320">
        <f>'t3'!N75</f>
        <v>0</v>
      </c>
      <c r="R77" s="320">
        <f>'t3'!P75</f>
        <v>0</v>
      </c>
      <c r="S77" s="320">
        <f>'t3'!D75</f>
        <v>0</v>
      </c>
      <c r="T77" s="320">
        <f>'t3'!F75</f>
        <v>0</v>
      </c>
      <c r="U77" s="320">
        <f>'t3'!H75</f>
        <v>0</v>
      </c>
      <c r="V77" s="320">
        <f>'t3'!J75</f>
        <v>0</v>
      </c>
      <c r="W77" s="320">
        <f t="shared" si="8"/>
        <v>0</v>
      </c>
      <c r="X77" s="320">
        <f>'t10'!AV75</f>
        <v>0</v>
      </c>
      <c r="Y77" s="634" t="str">
        <f t="shared" si="9"/>
        <v>OK</v>
      </c>
      <c r="Z77" s="174" t="str">
        <f t="shared" si="11"/>
        <v>OK</v>
      </c>
    </row>
    <row r="78" spans="1:26" ht="15" customHeight="1" x14ac:dyDescent="0.2">
      <c r="A78" s="123" t="str">
        <f>'t1'!A76</f>
        <v>DIRIGENTE PROF. TECNICO SANITARIE (ALTRI INC. PROF.LI)</v>
      </c>
      <c r="B78" s="169" t="str">
        <f>'t1'!B76</f>
        <v>SD0AI3</v>
      </c>
      <c r="C78" s="319">
        <f>'t1'!K76</f>
        <v>0</v>
      </c>
      <c r="D78" s="319">
        <f>'t3'!K76</f>
        <v>0</v>
      </c>
      <c r="E78" s="320">
        <f>'t3'!M76</f>
        <v>0</v>
      </c>
      <c r="F78" s="320">
        <f>'t3'!O76</f>
        <v>0</v>
      </c>
      <c r="G78" s="320">
        <f>'t3'!C76</f>
        <v>0</v>
      </c>
      <c r="H78" s="320">
        <f>'t3'!E76</f>
        <v>0</v>
      </c>
      <c r="I78" s="320">
        <f>'t3'!G76</f>
        <v>0</v>
      </c>
      <c r="J78" s="320">
        <f>'t3'!I76</f>
        <v>0</v>
      </c>
      <c r="K78" s="320">
        <f t="shared" si="6"/>
        <v>0</v>
      </c>
      <c r="L78" s="320">
        <f>'t10'!AU76</f>
        <v>0</v>
      </c>
      <c r="M78" s="634" t="str">
        <f t="shared" si="7"/>
        <v>OK</v>
      </c>
      <c r="N78" s="95" t="str">
        <f t="shared" si="10"/>
        <v>OK</v>
      </c>
      <c r="O78" s="319">
        <f>'t1'!L76</f>
        <v>0</v>
      </c>
      <c r="P78" s="319">
        <f>'t3'!L76</f>
        <v>0</v>
      </c>
      <c r="Q78" s="320">
        <f>'t3'!N76</f>
        <v>0</v>
      </c>
      <c r="R78" s="320">
        <f>'t3'!P76</f>
        <v>0</v>
      </c>
      <c r="S78" s="320">
        <f>'t3'!D76</f>
        <v>0</v>
      </c>
      <c r="T78" s="320">
        <f>'t3'!F76</f>
        <v>0</v>
      </c>
      <c r="U78" s="320">
        <f>'t3'!H76</f>
        <v>0</v>
      </c>
      <c r="V78" s="320">
        <f>'t3'!J76</f>
        <v>0</v>
      </c>
      <c r="W78" s="320">
        <f t="shared" si="8"/>
        <v>0</v>
      </c>
      <c r="X78" s="320">
        <f>'t10'!AV76</f>
        <v>0</v>
      </c>
      <c r="Y78" s="634" t="str">
        <f t="shared" si="9"/>
        <v>OK</v>
      </c>
      <c r="Z78" s="174" t="str">
        <f t="shared" si="11"/>
        <v>OK</v>
      </c>
    </row>
    <row r="79" spans="1:26" ht="15" customHeight="1" x14ac:dyDescent="0.2">
      <c r="A79" s="123" t="str">
        <f>'t1'!A77</f>
        <v>DIR. PROF.TECNICO SANITARIE T.DET.ART.15-SEPTIES DLGS 502/92</v>
      </c>
      <c r="B79" s="169" t="str">
        <f>'t1'!B77</f>
        <v>SD048D</v>
      </c>
      <c r="C79" s="319">
        <f>'t1'!K77</f>
        <v>0</v>
      </c>
      <c r="D79" s="319">
        <f>'t3'!K77</f>
        <v>0</v>
      </c>
      <c r="E79" s="320">
        <f>'t3'!M77</f>
        <v>0</v>
      </c>
      <c r="F79" s="320">
        <f>'t3'!O77</f>
        <v>0</v>
      </c>
      <c r="G79" s="320">
        <f>'t3'!C77</f>
        <v>0</v>
      </c>
      <c r="H79" s="320">
        <f>'t3'!E77</f>
        <v>0</v>
      </c>
      <c r="I79" s="320">
        <f>'t3'!G77</f>
        <v>0</v>
      </c>
      <c r="J79" s="320">
        <f>'t3'!I77</f>
        <v>0</v>
      </c>
      <c r="K79" s="320">
        <f t="shared" si="6"/>
        <v>0</v>
      </c>
      <c r="L79" s="320">
        <f>'t10'!AU77</f>
        <v>0</v>
      </c>
      <c r="M79" s="634" t="str">
        <f t="shared" si="7"/>
        <v>OK</v>
      </c>
      <c r="N79" s="95" t="str">
        <f t="shared" si="10"/>
        <v>OK</v>
      </c>
      <c r="O79" s="319">
        <f>'t1'!L77</f>
        <v>0</v>
      </c>
      <c r="P79" s="319">
        <f>'t3'!L77</f>
        <v>0</v>
      </c>
      <c r="Q79" s="320">
        <f>'t3'!N77</f>
        <v>0</v>
      </c>
      <c r="R79" s="320">
        <f>'t3'!P77</f>
        <v>0</v>
      </c>
      <c r="S79" s="320">
        <f>'t3'!D77</f>
        <v>0</v>
      </c>
      <c r="T79" s="320">
        <f>'t3'!F77</f>
        <v>0</v>
      </c>
      <c r="U79" s="320">
        <f>'t3'!H77</f>
        <v>0</v>
      </c>
      <c r="V79" s="320">
        <f>'t3'!J77</f>
        <v>0</v>
      </c>
      <c r="W79" s="320">
        <f t="shared" si="8"/>
        <v>0</v>
      </c>
      <c r="X79" s="320">
        <f>'t10'!AV77</f>
        <v>0</v>
      </c>
      <c r="Y79" s="634" t="str">
        <f t="shared" si="9"/>
        <v>OK</v>
      </c>
      <c r="Z79" s="174" t="str">
        <f t="shared" si="11"/>
        <v>OK</v>
      </c>
    </row>
    <row r="80" spans="1:26" ht="15" customHeight="1" x14ac:dyDescent="0.2">
      <c r="A80" s="123" t="str">
        <f>'t1'!A78</f>
        <v>DIRIGENTE PROF.TECNICHE DELLA PREVENZIONE (INC.STRUT.COMPL.)</v>
      </c>
      <c r="B80" s="169" t="str">
        <f>'t1'!B78</f>
        <v>SD0CO4</v>
      </c>
      <c r="C80" s="319">
        <f>'t1'!K78</f>
        <v>0</v>
      </c>
      <c r="D80" s="319">
        <f>'t3'!K78</f>
        <v>0</v>
      </c>
      <c r="E80" s="320">
        <f>'t3'!M78</f>
        <v>0</v>
      </c>
      <c r="F80" s="320">
        <f>'t3'!O78</f>
        <v>0</v>
      </c>
      <c r="G80" s="320">
        <f>'t3'!C78</f>
        <v>0</v>
      </c>
      <c r="H80" s="320">
        <f>'t3'!E78</f>
        <v>0</v>
      </c>
      <c r="I80" s="320">
        <f>'t3'!G78</f>
        <v>0</v>
      </c>
      <c r="J80" s="320">
        <f>'t3'!I78</f>
        <v>0</v>
      </c>
      <c r="K80" s="320">
        <f t="shared" si="6"/>
        <v>0</v>
      </c>
      <c r="L80" s="320">
        <f>'t10'!AU78</f>
        <v>0</v>
      </c>
      <c r="M80" s="634" t="str">
        <f t="shared" si="7"/>
        <v>OK</v>
      </c>
      <c r="N80" s="95" t="str">
        <f t="shared" si="10"/>
        <v>OK</v>
      </c>
      <c r="O80" s="319">
        <f>'t1'!L78</f>
        <v>0</v>
      </c>
      <c r="P80" s="319">
        <f>'t3'!L78</f>
        <v>0</v>
      </c>
      <c r="Q80" s="320">
        <f>'t3'!N78</f>
        <v>0</v>
      </c>
      <c r="R80" s="320">
        <f>'t3'!P78</f>
        <v>0</v>
      </c>
      <c r="S80" s="320">
        <f>'t3'!D78</f>
        <v>0</v>
      </c>
      <c r="T80" s="320">
        <f>'t3'!F78</f>
        <v>0</v>
      </c>
      <c r="U80" s="320">
        <f>'t3'!H78</f>
        <v>0</v>
      </c>
      <c r="V80" s="320">
        <f>'t3'!J78</f>
        <v>0</v>
      </c>
      <c r="W80" s="320">
        <f t="shared" si="8"/>
        <v>0</v>
      </c>
      <c r="X80" s="320">
        <f>'t10'!AV78</f>
        <v>0</v>
      </c>
      <c r="Y80" s="634" t="str">
        <f t="shared" si="9"/>
        <v>OK</v>
      </c>
      <c r="Z80" s="174" t="str">
        <f t="shared" si="11"/>
        <v>OK</v>
      </c>
    </row>
    <row r="81" spans="1:26" ht="15" customHeight="1" x14ac:dyDescent="0.2">
      <c r="A81" s="123" t="str">
        <f>'t1'!A79</f>
        <v>DIRIGENTE PROF.TECNICHE DELLA PREVENZIONE (INC.STRUT.SEMPL.)</v>
      </c>
      <c r="B81" s="169" t="str">
        <f>'t1'!B79</f>
        <v>SD0SE4</v>
      </c>
      <c r="C81" s="319">
        <f>'t1'!K79</f>
        <v>0</v>
      </c>
      <c r="D81" s="319">
        <f>'t3'!K79</f>
        <v>0</v>
      </c>
      <c r="E81" s="320">
        <f>'t3'!M79</f>
        <v>0</v>
      </c>
      <c r="F81" s="320">
        <f>'t3'!O79</f>
        <v>0</v>
      </c>
      <c r="G81" s="320">
        <f>'t3'!C79</f>
        <v>0</v>
      </c>
      <c r="H81" s="320">
        <f>'t3'!E79</f>
        <v>0</v>
      </c>
      <c r="I81" s="320">
        <f>'t3'!G79</f>
        <v>0</v>
      </c>
      <c r="J81" s="320">
        <f>'t3'!I79</f>
        <v>0</v>
      </c>
      <c r="K81" s="320">
        <f t="shared" si="6"/>
        <v>0</v>
      </c>
      <c r="L81" s="320">
        <f>'t10'!AU79</f>
        <v>0</v>
      </c>
      <c r="M81" s="634" t="str">
        <f t="shared" si="7"/>
        <v>OK</v>
      </c>
      <c r="N81" s="95" t="str">
        <f t="shared" si="10"/>
        <v>OK</v>
      </c>
      <c r="O81" s="319">
        <f>'t1'!L79</f>
        <v>0</v>
      </c>
      <c r="P81" s="319">
        <f>'t3'!L79</f>
        <v>0</v>
      </c>
      <c r="Q81" s="320">
        <f>'t3'!N79</f>
        <v>0</v>
      </c>
      <c r="R81" s="320">
        <f>'t3'!P79</f>
        <v>0</v>
      </c>
      <c r="S81" s="320">
        <f>'t3'!D79</f>
        <v>0</v>
      </c>
      <c r="T81" s="320">
        <f>'t3'!F79</f>
        <v>0</v>
      </c>
      <c r="U81" s="320">
        <f>'t3'!H79</f>
        <v>0</v>
      </c>
      <c r="V81" s="320">
        <f>'t3'!J79</f>
        <v>0</v>
      </c>
      <c r="W81" s="320">
        <f t="shared" si="8"/>
        <v>0</v>
      </c>
      <c r="X81" s="320">
        <f>'t10'!AV79</f>
        <v>0</v>
      </c>
      <c r="Y81" s="634" t="str">
        <f t="shared" si="9"/>
        <v>OK</v>
      </c>
      <c r="Z81" s="174" t="str">
        <f t="shared" si="11"/>
        <v>OK</v>
      </c>
    </row>
    <row r="82" spans="1:26" ht="15" customHeight="1" x14ac:dyDescent="0.2">
      <c r="A82" s="123" t="str">
        <f>'t1'!A80</f>
        <v>DIRIGENTE PROF.TECNICHE DELLA PREVENZIONE(ALTRI INC.PROF.LI)</v>
      </c>
      <c r="B82" s="169" t="str">
        <f>'t1'!B80</f>
        <v>SD0AI4</v>
      </c>
      <c r="C82" s="319">
        <f>'t1'!K80</f>
        <v>0</v>
      </c>
      <c r="D82" s="319">
        <f>'t3'!K80</f>
        <v>0</v>
      </c>
      <c r="E82" s="320">
        <f>'t3'!M80</f>
        <v>0</v>
      </c>
      <c r="F82" s="320">
        <f>'t3'!O80</f>
        <v>0</v>
      </c>
      <c r="G82" s="320">
        <f>'t3'!C80</f>
        <v>0</v>
      </c>
      <c r="H82" s="320">
        <f>'t3'!E80</f>
        <v>0</v>
      </c>
      <c r="I82" s="320">
        <f>'t3'!G80</f>
        <v>0</v>
      </c>
      <c r="J82" s="320">
        <f>'t3'!I80</f>
        <v>0</v>
      </c>
      <c r="K82" s="320">
        <f t="shared" si="6"/>
        <v>0</v>
      </c>
      <c r="L82" s="320">
        <f>'t10'!AU80</f>
        <v>0</v>
      </c>
      <c r="M82" s="634" t="str">
        <f t="shared" si="7"/>
        <v>OK</v>
      </c>
      <c r="N82" s="95" t="str">
        <f t="shared" si="10"/>
        <v>OK</v>
      </c>
      <c r="O82" s="319">
        <f>'t1'!L80</f>
        <v>0</v>
      </c>
      <c r="P82" s="319">
        <f>'t3'!L80</f>
        <v>0</v>
      </c>
      <c r="Q82" s="320">
        <f>'t3'!N80</f>
        <v>0</v>
      </c>
      <c r="R82" s="320">
        <f>'t3'!P80</f>
        <v>0</v>
      </c>
      <c r="S82" s="320">
        <f>'t3'!D80</f>
        <v>0</v>
      </c>
      <c r="T82" s="320">
        <f>'t3'!F80</f>
        <v>0</v>
      </c>
      <c r="U82" s="320">
        <f>'t3'!H80</f>
        <v>0</v>
      </c>
      <c r="V82" s="320">
        <f>'t3'!J80</f>
        <v>0</v>
      </c>
      <c r="W82" s="320">
        <f t="shared" si="8"/>
        <v>0</v>
      </c>
      <c r="X82" s="320">
        <f>'t10'!AV80</f>
        <v>0</v>
      </c>
      <c r="Y82" s="634" t="str">
        <f t="shared" si="9"/>
        <v>OK</v>
      </c>
      <c r="Z82" s="174" t="str">
        <f t="shared" si="11"/>
        <v>OK</v>
      </c>
    </row>
    <row r="83" spans="1:26" ht="15" customHeight="1" x14ac:dyDescent="0.2">
      <c r="A83" s="123" t="str">
        <f>'t1'!A81</f>
        <v>DIR. PROF.TECNICHE PREVENZ. T.DET.ART.15-SEPTIES DLGS 502/92</v>
      </c>
      <c r="B83" s="169" t="str">
        <f>'t1'!B81</f>
        <v>SD048E</v>
      </c>
      <c r="C83" s="319">
        <f>'t1'!K81</f>
        <v>0</v>
      </c>
      <c r="D83" s="319">
        <f>'t3'!K81</f>
        <v>0</v>
      </c>
      <c r="E83" s="320">
        <f>'t3'!M81</f>
        <v>0</v>
      </c>
      <c r="F83" s="320">
        <f>'t3'!O81</f>
        <v>0</v>
      </c>
      <c r="G83" s="320">
        <f>'t3'!C81</f>
        <v>0</v>
      </c>
      <c r="H83" s="320">
        <f>'t3'!E81</f>
        <v>0</v>
      </c>
      <c r="I83" s="320">
        <f>'t3'!G81</f>
        <v>0</v>
      </c>
      <c r="J83" s="320">
        <f>'t3'!I81</f>
        <v>0</v>
      </c>
      <c r="K83" s="320">
        <f t="shared" si="6"/>
        <v>0</v>
      </c>
      <c r="L83" s="320">
        <f>'t10'!AU81</f>
        <v>0</v>
      </c>
      <c r="M83" s="634" t="str">
        <f t="shared" si="7"/>
        <v>OK</v>
      </c>
      <c r="N83" s="95" t="str">
        <f t="shared" si="10"/>
        <v>OK</v>
      </c>
      <c r="O83" s="319">
        <f>'t1'!L81</f>
        <v>0</v>
      </c>
      <c r="P83" s="319">
        <f>'t3'!L81</f>
        <v>0</v>
      </c>
      <c r="Q83" s="320">
        <f>'t3'!N81</f>
        <v>0</v>
      </c>
      <c r="R83" s="320">
        <f>'t3'!P81</f>
        <v>0</v>
      </c>
      <c r="S83" s="320">
        <f>'t3'!D81</f>
        <v>0</v>
      </c>
      <c r="T83" s="320">
        <f>'t3'!F81</f>
        <v>0</v>
      </c>
      <c r="U83" s="320">
        <f>'t3'!H81</f>
        <v>0</v>
      </c>
      <c r="V83" s="320">
        <f>'t3'!J81</f>
        <v>0</v>
      </c>
      <c r="W83" s="320">
        <f t="shared" si="8"/>
        <v>0</v>
      </c>
      <c r="X83" s="320">
        <f>'t10'!AV81</f>
        <v>0</v>
      </c>
      <c r="Y83" s="634" t="str">
        <f t="shared" si="9"/>
        <v>OK</v>
      </c>
      <c r="Z83" s="174" t="str">
        <f t="shared" si="11"/>
        <v>OK</v>
      </c>
    </row>
    <row r="84" spans="1:26" ht="15" customHeight="1" x14ac:dyDescent="0.2">
      <c r="A84" s="123" t="str">
        <f>'t1'!A82</f>
        <v>AVVOCATO DIRIG. CON INCARICO DI STRUTTURA COMPLESSA</v>
      </c>
      <c r="B84" s="169" t="str">
        <f>'t1'!B82</f>
        <v>PD0010</v>
      </c>
      <c r="C84" s="319">
        <f>'t1'!K82</f>
        <v>0</v>
      </c>
      <c r="D84" s="319">
        <f>'t3'!K82</f>
        <v>0</v>
      </c>
      <c r="E84" s="320">
        <f>'t3'!M82</f>
        <v>0</v>
      </c>
      <c r="F84" s="320">
        <f>'t3'!O82</f>
        <v>0</v>
      </c>
      <c r="G84" s="320">
        <f>'t3'!C82</f>
        <v>0</v>
      </c>
      <c r="H84" s="320">
        <f>'t3'!E82</f>
        <v>0</v>
      </c>
      <c r="I84" s="320">
        <f>'t3'!G82</f>
        <v>0</v>
      </c>
      <c r="J84" s="320">
        <f>'t3'!I82</f>
        <v>0</v>
      </c>
      <c r="K84" s="320">
        <f t="shared" si="6"/>
        <v>0</v>
      </c>
      <c r="L84" s="320">
        <f>'t10'!AU82</f>
        <v>0</v>
      </c>
      <c r="M84" s="634" t="str">
        <f t="shared" si="7"/>
        <v>OK</v>
      </c>
      <c r="N84" s="95" t="str">
        <f t="shared" si="10"/>
        <v>OK</v>
      </c>
      <c r="O84" s="319">
        <f>'t1'!L82</f>
        <v>0</v>
      </c>
      <c r="P84" s="319">
        <f>'t3'!L82</f>
        <v>0</v>
      </c>
      <c r="Q84" s="320">
        <f>'t3'!N82</f>
        <v>0</v>
      </c>
      <c r="R84" s="320">
        <f>'t3'!P82</f>
        <v>0</v>
      </c>
      <c r="S84" s="320">
        <f>'t3'!D82</f>
        <v>0</v>
      </c>
      <c r="T84" s="320">
        <f>'t3'!F82</f>
        <v>0</v>
      </c>
      <c r="U84" s="320">
        <f>'t3'!H82</f>
        <v>0</v>
      </c>
      <c r="V84" s="320">
        <f>'t3'!J82</f>
        <v>0</v>
      </c>
      <c r="W84" s="320">
        <f t="shared" si="8"/>
        <v>0</v>
      </c>
      <c r="X84" s="320">
        <f>'t10'!AV82</f>
        <v>0</v>
      </c>
      <c r="Y84" s="634" t="str">
        <f t="shared" si="9"/>
        <v>OK</v>
      </c>
      <c r="Z84" s="174" t="str">
        <f t="shared" si="11"/>
        <v>OK</v>
      </c>
    </row>
    <row r="85" spans="1:26" ht="15" customHeight="1" x14ac:dyDescent="0.2">
      <c r="A85" s="123" t="str">
        <f>'t1'!A83</f>
        <v>AVVOCATO DIRIG. CON INCARICO DI STRUTTURA SEMPLICE</v>
      </c>
      <c r="B85" s="169" t="str">
        <f>'t1'!B83</f>
        <v>PD0S09</v>
      </c>
      <c r="C85" s="319">
        <f>'t1'!K83</f>
        <v>0</v>
      </c>
      <c r="D85" s="319">
        <f>'t3'!K83</f>
        <v>0</v>
      </c>
      <c r="E85" s="320">
        <f>'t3'!M83</f>
        <v>0</v>
      </c>
      <c r="F85" s="320">
        <f>'t3'!O83</f>
        <v>0</v>
      </c>
      <c r="G85" s="320">
        <f>'t3'!C83</f>
        <v>0</v>
      </c>
      <c r="H85" s="320">
        <f>'t3'!E83</f>
        <v>0</v>
      </c>
      <c r="I85" s="320">
        <f>'t3'!G83</f>
        <v>0</v>
      </c>
      <c r="J85" s="320">
        <f>'t3'!I83</f>
        <v>0</v>
      </c>
      <c r="K85" s="320">
        <f t="shared" si="6"/>
        <v>0</v>
      </c>
      <c r="L85" s="320">
        <f>'t10'!AU83</f>
        <v>0</v>
      </c>
      <c r="M85" s="634" t="str">
        <f t="shared" si="7"/>
        <v>OK</v>
      </c>
      <c r="N85" s="95" t="str">
        <f t="shared" si="10"/>
        <v>OK</v>
      </c>
      <c r="O85" s="319">
        <f>'t1'!L83</f>
        <v>0</v>
      </c>
      <c r="P85" s="319">
        <f>'t3'!L83</f>
        <v>0</v>
      </c>
      <c r="Q85" s="320">
        <f>'t3'!N83</f>
        <v>0</v>
      </c>
      <c r="R85" s="320">
        <f>'t3'!P83</f>
        <v>0</v>
      </c>
      <c r="S85" s="320">
        <f>'t3'!D83</f>
        <v>0</v>
      </c>
      <c r="T85" s="320">
        <f>'t3'!F83</f>
        <v>0</v>
      </c>
      <c r="U85" s="320">
        <f>'t3'!H83</f>
        <v>0</v>
      </c>
      <c r="V85" s="320">
        <f>'t3'!J83</f>
        <v>0</v>
      </c>
      <c r="W85" s="320">
        <f t="shared" si="8"/>
        <v>0</v>
      </c>
      <c r="X85" s="320">
        <f>'t10'!AV83</f>
        <v>0</v>
      </c>
      <c r="Y85" s="634" t="str">
        <f t="shared" si="9"/>
        <v>OK</v>
      </c>
      <c r="Z85" s="174" t="str">
        <f t="shared" si="11"/>
        <v>OK</v>
      </c>
    </row>
    <row r="86" spans="1:26" ht="15" customHeight="1" x14ac:dyDescent="0.2">
      <c r="A86" s="123" t="str">
        <f>'t1'!A84</f>
        <v>AVVOCATO DIRIG. CON ALTRI INCAR.PROF.LI</v>
      </c>
      <c r="B86" s="169" t="str">
        <f>'t1'!B84</f>
        <v>PD0A09</v>
      </c>
      <c r="C86" s="319">
        <f>'t1'!K84</f>
        <v>0</v>
      </c>
      <c r="D86" s="319">
        <f>'t3'!K84</f>
        <v>0</v>
      </c>
      <c r="E86" s="320">
        <f>'t3'!M84</f>
        <v>0</v>
      </c>
      <c r="F86" s="320">
        <f>'t3'!O84</f>
        <v>0</v>
      </c>
      <c r="G86" s="320">
        <f>'t3'!C84</f>
        <v>0</v>
      </c>
      <c r="H86" s="320">
        <f>'t3'!E84</f>
        <v>0</v>
      </c>
      <c r="I86" s="320">
        <f>'t3'!G84</f>
        <v>0</v>
      </c>
      <c r="J86" s="320">
        <f>'t3'!I84</f>
        <v>0</v>
      </c>
      <c r="K86" s="320">
        <f t="shared" si="6"/>
        <v>0</v>
      </c>
      <c r="L86" s="320">
        <f>'t10'!AU84</f>
        <v>0</v>
      </c>
      <c r="M86" s="634" t="str">
        <f t="shared" si="7"/>
        <v>OK</v>
      </c>
      <c r="N86" s="95" t="str">
        <f t="shared" si="10"/>
        <v>OK</v>
      </c>
      <c r="O86" s="319">
        <f>'t1'!L84</f>
        <v>0</v>
      </c>
      <c r="P86" s="319">
        <f>'t3'!L84</f>
        <v>0</v>
      </c>
      <c r="Q86" s="320">
        <f>'t3'!N84</f>
        <v>0</v>
      </c>
      <c r="R86" s="320">
        <f>'t3'!P84</f>
        <v>0</v>
      </c>
      <c r="S86" s="320">
        <f>'t3'!D84</f>
        <v>0</v>
      </c>
      <c r="T86" s="320">
        <f>'t3'!F84</f>
        <v>0</v>
      </c>
      <c r="U86" s="320">
        <f>'t3'!H84</f>
        <v>0</v>
      </c>
      <c r="V86" s="320">
        <f>'t3'!J84</f>
        <v>0</v>
      </c>
      <c r="W86" s="320">
        <f t="shared" si="8"/>
        <v>0</v>
      </c>
      <c r="X86" s="320">
        <f>'t10'!AV84</f>
        <v>0</v>
      </c>
      <c r="Y86" s="634" t="str">
        <f t="shared" si="9"/>
        <v>OK</v>
      </c>
      <c r="Z86" s="174" t="str">
        <f t="shared" si="11"/>
        <v>OK</v>
      </c>
    </row>
    <row r="87" spans="1:26" ht="15" customHeight="1" x14ac:dyDescent="0.2">
      <c r="A87" s="123" t="str">
        <f>'t1'!A85</f>
        <v>AVVOCATO DIR. A T. DETERMINATO(ART. 15-SEPTIES DLGS. 502/92)</v>
      </c>
      <c r="B87" s="169" t="str">
        <f>'t1'!B85</f>
        <v>PD0605</v>
      </c>
      <c r="C87" s="319">
        <f>'t1'!K85</f>
        <v>0</v>
      </c>
      <c r="D87" s="319">
        <f>'t3'!K85</f>
        <v>0</v>
      </c>
      <c r="E87" s="320">
        <f>'t3'!M85</f>
        <v>0</v>
      </c>
      <c r="F87" s="320">
        <f>'t3'!O85</f>
        <v>0</v>
      </c>
      <c r="G87" s="320">
        <f>'t3'!C85</f>
        <v>0</v>
      </c>
      <c r="H87" s="320">
        <f>'t3'!E85</f>
        <v>0</v>
      </c>
      <c r="I87" s="320">
        <f>'t3'!G85</f>
        <v>0</v>
      </c>
      <c r="J87" s="320">
        <f>'t3'!I85</f>
        <v>0</v>
      </c>
      <c r="K87" s="320">
        <f t="shared" si="6"/>
        <v>0</v>
      </c>
      <c r="L87" s="320">
        <f>'t10'!AU85</f>
        <v>0</v>
      </c>
      <c r="M87" s="634" t="str">
        <f t="shared" si="7"/>
        <v>OK</v>
      </c>
      <c r="N87" s="95" t="str">
        <f t="shared" si="10"/>
        <v>OK</v>
      </c>
      <c r="O87" s="319">
        <f>'t1'!L85</f>
        <v>0</v>
      </c>
      <c r="P87" s="319">
        <f>'t3'!L85</f>
        <v>0</v>
      </c>
      <c r="Q87" s="320">
        <f>'t3'!N85</f>
        <v>0</v>
      </c>
      <c r="R87" s="320">
        <f>'t3'!P85</f>
        <v>0</v>
      </c>
      <c r="S87" s="320">
        <f>'t3'!D85</f>
        <v>0</v>
      </c>
      <c r="T87" s="320">
        <f>'t3'!F85</f>
        <v>0</v>
      </c>
      <c r="U87" s="320">
        <f>'t3'!H85</f>
        <v>0</v>
      </c>
      <c r="V87" s="320">
        <f>'t3'!J85</f>
        <v>0</v>
      </c>
      <c r="W87" s="320">
        <f t="shared" si="8"/>
        <v>0</v>
      </c>
      <c r="X87" s="320">
        <f>'t10'!AV85</f>
        <v>0</v>
      </c>
      <c r="Y87" s="634" t="str">
        <f t="shared" si="9"/>
        <v>OK</v>
      </c>
      <c r="Z87" s="174" t="str">
        <f t="shared" si="11"/>
        <v>OK</v>
      </c>
    </row>
    <row r="88" spans="1:26" ht="15" customHeight="1" x14ac:dyDescent="0.2">
      <c r="A88" s="123" t="str">
        <f>'t1'!A86</f>
        <v>INGEGNERE DIRIG. CON INCARICO DI STRUTTURA COMPLESSA</v>
      </c>
      <c r="B88" s="169" t="str">
        <f>'t1'!B86</f>
        <v>PD0046</v>
      </c>
      <c r="C88" s="319">
        <f>'t1'!K86</f>
        <v>0</v>
      </c>
      <c r="D88" s="319">
        <f>'t3'!K86</f>
        <v>0</v>
      </c>
      <c r="E88" s="320">
        <f>'t3'!M86</f>
        <v>0</v>
      </c>
      <c r="F88" s="320">
        <f>'t3'!O86</f>
        <v>0</v>
      </c>
      <c r="G88" s="320">
        <f>'t3'!C86</f>
        <v>0</v>
      </c>
      <c r="H88" s="320">
        <f>'t3'!E86</f>
        <v>0</v>
      </c>
      <c r="I88" s="320">
        <f>'t3'!G86</f>
        <v>0</v>
      </c>
      <c r="J88" s="320">
        <f>'t3'!I86</f>
        <v>0</v>
      </c>
      <c r="K88" s="320">
        <f t="shared" si="6"/>
        <v>0</v>
      </c>
      <c r="L88" s="320">
        <f>'t10'!AU86</f>
        <v>0</v>
      </c>
      <c r="M88" s="634" t="str">
        <f t="shared" si="7"/>
        <v>OK</v>
      </c>
      <c r="N88" s="95" t="str">
        <f t="shared" si="10"/>
        <v>OK</v>
      </c>
      <c r="O88" s="319">
        <f>'t1'!L86</f>
        <v>0</v>
      </c>
      <c r="P88" s="319">
        <f>'t3'!L86</f>
        <v>0</v>
      </c>
      <c r="Q88" s="320">
        <f>'t3'!N86</f>
        <v>0</v>
      </c>
      <c r="R88" s="320">
        <f>'t3'!P86</f>
        <v>0</v>
      </c>
      <c r="S88" s="320">
        <f>'t3'!D86</f>
        <v>0</v>
      </c>
      <c r="T88" s="320">
        <f>'t3'!F86</f>
        <v>0</v>
      </c>
      <c r="U88" s="320">
        <f>'t3'!H86</f>
        <v>0</v>
      </c>
      <c r="V88" s="320">
        <f>'t3'!J86</f>
        <v>0</v>
      </c>
      <c r="W88" s="320">
        <f t="shared" si="8"/>
        <v>0</v>
      </c>
      <c r="X88" s="320">
        <f>'t10'!AV86</f>
        <v>0</v>
      </c>
      <c r="Y88" s="634" t="str">
        <f t="shared" si="9"/>
        <v>OK</v>
      </c>
      <c r="Z88" s="174" t="str">
        <f t="shared" si="11"/>
        <v>OK</v>
      </c>
    </row>
    <row r="89" spans="1:26" ht="15" customHeight="1" x14ac:dyDescent="0.2">
      <c r="A89" s="123" t="str">
        <f>'t1'!A87</f>
        <v>INGEGNERE DIRIG. CON INCARICO DI STRUTTURA SEMPLICE</v>
      </c>
      <c r="B89" s="169" t="str">
        <f>'t1'!B87</f>
        <v>PD0S45</v>
      </c>
      <c r="C89" s="319">
        <f>'t1'!K87</f>
        <v>0</v>
      </c>
      <c r="D89" s="319">
        <f>'t3'!K87</f>
        <v>0</v>
      </c>
      <c r="E89" s="320">
        <f>'t3'!M87</f>
        <v>0</v>
      </c>
      <c r="F89" s="320">
        <f>'t3'!O87</f>
        <v>0</v>
      </c>
      <c r="G89" s="320">
        <f>'t3'!C87</f>
        <v>0</v>
      </c>
      <c r="H89" s="320">
        <f>'t3'!E87</f>
        <v>0</v>
      </c>
      <c r="I89" s="320">
        <f>'t3'!G87</f>
        <v>0</v>
      </c>
      <c r="J89" s="320">
        <f>'t3'!I87</f>
        <v>0</v>
      </c>
      <c r="K89" s="320">
        <f t="shared" si="6"/>
        <v>0</v>
      </c>
      <c r="L89" s="320">
        <f>'t10'!AU87</f>
        <v>0</v>
      </c>
      <c r="M89" s="634" t="str">
        <f t="shared" si="7"/>
        <v>OK</v>
      </c>
      <c r="N89" s="95" t="str">
        <f t="shared" si="10"/>
        <v>OK</v>
      </c>
      <c r="O89" s="319">
        <f>'t1'!L87</f>
        <v>0</v>
      </c>
      <c r="P89" s="319">
        <f>'t3'!L87</f>
        <v>0</v>
      </c>
      <c r="Q89" s="320">
        <f>'t3'!N87</f>
        <v>0</v>
      </c>
      <c r="R89" s="320">
        <f>'t3'!P87</f>
        <v>0</v>
      </c>
      <c r="S89" s="320">
        <f>'t3'!D87</f>
        <v>0</v>
      </c>
      <c r="T89" s="320">
        <f>'t3'!F87</f>
        <v>0</v>
      </c>
      <c r="U89" s="320">
        <f>'t3'!H87</f>
        <v>0</v>
      </c>
      <c r="V89" s="320">
        <f>'t3'!J87</f>
        <v>0</v>
      </c>
      <c r="W89" s="320">
        <f t="shared" si="8"/>
        <v>0</v>
      </c>
      <c r="X89" s="320">
        <f>'t10'!AV87</f>
        <v>0</v>
      </c>
      <c r="Y89" s="634" t="str">
        <f t="shared" si="9"/>
        <v>OK</v>
      </c>
      <c r="Z89" s="174" t="str">
        <f t="shared" si="11"/>
        <v>OK</v>
      </c>
    </row>
    <row r="90" spans="1:26" ht="15" customHeight="1" x14ac:dyDescent="0.2">
      <c r="A90" s="123" t="str">
        <f>'t1'!A88</f>
        <v>INGEGNERE DIRIG. CON ALTRI INCAR.PROF.LI</v>
      </c>
      <c r="B90" s="169" t="str">
        <f>'t1'!B88</f>
        <v>PD0A45</v>
      </c>
      <c r="C90" s="319">
        <f>'t1'!K88</f>
        <v>0</v>
      </c>
      <c r="D90" s="319">
        <f>'t3'!K88</f>
        <v>0</v>
      </c>
      <c r="E90" s="320">
        <f>'t3'!M88</f>
        <v>0</v>
      </c>
      <c r="F90" s="320">
        <f>'t3'!O88</f>
        <v>0</v>
      </c>
      <c r="G90" s="320">
        <f>'t3'!C88</f>
        <v>0</v>
      </c>
      <c r="H90" s="320">
        <f>'t3'!E88</f>
        <v>0</v>
      </c>
      <c r="I90" s="320">
        <f>'t3'!G88</f>
        <v>0</v>
      </c>
      <c r="J90" s="320">
        <f>'t3'!I88</f>
        <v>0</v>
      </c>
      <c r="K90" s="320">
        <f t="shared" si="6"/>
        <v>0</v>
      </c>
      <c r="L90" s="320">
        <f>'t10'!AU88</f>
        <v>0</v>
      </c>
      <c r="M90" s="634" t="str">
        <f t="shared" si="7"/>
        <v>OK</v>
      </c>
      <c r="N90" s="95" t="str">
        <f t="shared" si="10"/>
        <v>OK</v>
      </c>
      <c r="O90" s="319">
        <f>'t1'!L88</f>
        <v>0</v>
      </c>
      <c r="P90" s="319">
        <f>'t3'!L88</f>
        <v>0</v>
      </c>
      <c r="Q90" s="320">
        <f>'t3'!N88</f>
        <v>0</v>
      </c>
      <c r="R90" s="320">
        <f>'t3'!P88</f>
        <v>0</v>
      </c>
      <c r="S90" s="320">
        <f>'t3'!D88</f>
        <v>0</v>
      </c>
      <c r="T90" s="320">
        <f>'t3'!F88</f>
        <v>0</v>
      </c>
      <c r="U90" s="320">
        <f>'t3'!H88</f>
        <v>0</v>
      </c>
      <c r="V90" s="320">
        <f>'t3'!J88</f>
        <v>0</v>
      </c>
      <c r="W90" s="320">
        <f t="shared" si="8"/>
        <v>0</v>
      </c>
      <c r="X90" s="320">
        <f>'t10'!AV88</f>
        <v>0</v>
      </c>
      <c r="Y90" s="634" t="str">
        <f t="shared" si="9"/>
        <v>OK</v>
      </c>
      <c r="Z90" s="174" t="str">
        <f t="shared" si="11"/>
        <v>OK</v>
      </c>
    </row>
    <row r="91" spans="1:26" ht="15" customHeight="1" x14ac:dyDescent="0.2">
      <c r="A91" s="123" t="str">
        <f>'t1'!A89</f>
        <v>INGEGNERE DIR. A T. DETERMINATO(ART.15-SEPTIES DLGS. 502/92)</v>
      </c>
      <c r="B91" s="169" t="str">
        <f>'t1'!B89</f>
        <v>PD0606</v>
      </c>
      <c r="C91" s="319">
        <f>'t1'!K89</f>
        <v>0</v>
      </c>
      <c r="D91" s="319">
        <f>'t3'!K89</f>
        <v>0</v>
      </c>
      <c r="E91" s="320">
        <f>'t3'!M89</f>
        <v>0</v>
      </c>
      <c r="F91" s="320">
        <f>'t3'!O89</f>
        <v>0</v>
      </c>
      <c r="G91" s="320">
        <f>'t3'!C89</f>
        <v>0</v>
      </c>
      <c r="H91" s="320">
        <f>'t3'!E89</f>
        <v>0</v>
      </c>
      <c r="I91" s="320">
        <f>'t3'!G89</f>
        <v>0</v>
      </c>
      <c r="J91" s="320">
        <f>'t3'!I89</f>
        <v>0</v>
      </c>
      <c r="K91" s="320">
        <f t="shared" si="6"/>
        <v>0</v>
      </c>
      <c r="L91" s="320">
        <f>'t10'!AU89</f>
        <v>0</v>
      </c>
      <c r="M91" s="634" t="str">
        <f t="shared" si="7"/>
        <v>OK</v>
      </c>
      <c r="N91" s="95" t="str">
        <f t="shared" si="10"/>
        <v>OK</v>
      </c>
      <c r="O91" s="319">
        <f>'t1'!L89</f>
        <v>0</v>
      </c>
      <c r="P91" s="319">
        <f>'t3'!L89</f>
        <v>0</v>
      </c>
      <c r="Q91" s="320">
        <f>'t3'!N89</f>
        <v>0</v>
      </c>
      <c r="R91" s="320">
        <f>'t3'!P89</f>
        <v>0</v>
      </c>
      <c r="S91" s="320">
        <f>'t3'!D89</f>
        <v>0</v>
      </c>
      <c r="T91" s="320">
        <f>'t3'!F89</f>
        <v>0</v>
      </c>
      <c r="U91" s="320">
        <f>'t3'!H89</f>
        <v>0</v>
      </c>
      <c r="V91" s="320">
        <f>'t3'!J89</f>
        <v>0</v>
      </c>
      <c r="W91" s="320">
        <f t="shared" si="8"/>
        <v>0</v>
      </c>
      <c r="X91" s="320">
        <f>'t10'!AV89</f>
        <v>0</v>
      </c>
      <c r="Y91" s="634" t="str">
        <f t="shared" si="9"/>
        <v>OK</v>
      </c>
      <c r="Z91" s="174" t="str">
        <f t="shared" si="11"/>
        <v>OK</v>
      </c>
    </row>
    <row r="92" spans="1:26" ht="15" customHeight="1" x14ac:dyDescent="0.2">
      <c r="A92" s="123" t="str">
        <f>'t1'!A90</f>
        <v>ARCHITETTI DIRIG. CON INCARICO DI STRUTTURA COMPLESSA</v>
      </c>
      <c r="B92" s="169" t="str">
        <f>'t1'!B90</f>
        <v>PD0004</v>
      </c>
      <c r="C92" s="319">
        <f>'t1'!K90</f>
        <v>0</v>
      </c>
      <c r="D92" s="319">
        <f>'t3'!K90</f>
        <v>0</v>
      </c>
      <c r="E92" s="320">
        <f>'t3'!M90</f>
        <v>0</v>
      </c>
      <c r="F92" s="320">
        <f>'t3'!O90</f>
        <v>0</v>
      </c>
      <c r="G92" s="320">
        <f>'t3'!C90</f>
        <v>0</v>
      </c>
      <c r="H92" s="320">
        <f>'t3'!E90</f>
        <v>0</v>
      </c>
      <c r="I92" s="320">
        <f>'t3'!G90</f>
        <v>0</v>
      </c>
      <c r="J92" s="320">
        <f>'t3'!I90</f>
        <v>0</v>
      </c>
      <c r="K92" s="320">
        <f t="shared" si="6"/>
        <v>0</v>
      </c>
      <c r="L92" s="320">
        <f>'t10'!AU90</f>
        <v>0</v>
      </c>
      <c r="M92" s="634" t="str">
        <f t="shared" si="7"/>
        <v>OK</v>
      </c>
      <c r="N92" s="95" t="str">
        <f t="shared" si="10"/>
        <v>OK</v>
      </c>
      <c r="O92" s="319">
        <f>'t1'!L90</f>
        <v>0</v>
      </c>
      <c r="P92" s="319">
        <f>'t3'!L90</f>
        <v>0</v>
      </c>
      <c r="Q92" s="320">
        <f>'t3'!N90</f>
        <v>0</v>
      </c>
      <c r="R92" s="320">
        <f>'t3'!P90</f>
        <v>0</v>
      </c>
      <c r="S92" s="320">
        <f>'t3'!D90</f>
        <v>0</v>
      </c>
      <c r="T92" s="320">
        <f>'t3'!F90</f>
        <v>0</v>
      </c>
      <c r="U92" s="320">
        <f>'t3'!H90</f>
        <v>0</v>
      </c>
      <c r="V92" s="320">
        <f>'t3'!J90</f>
        <v>0</v>
      </c>
      <c r="W92" s="320">
        <f t="shared" si="8"/>
        <v>0</v>
      </c>
      <c r="X92" s="320">
        <f>'t10'!AV90</f>
        <v>0</v>
      </c>
      <c r="Y92" s="634" t="str">
        <f t="shared" si="9"/>
        <v>OK</v>
      </c>
      <c r="Z92" s="174" t="str">
        <f t="shared" si="11"/>
        <v>OK</v>
      </c>
    </row>
    <row r="93" spans="1:26" ht="15" customHeight="1" x14ac:dyDescent="0.2">
      <c r="A93" s="123" t="str">
        <f>'t1'!A91</f>
        <v>ARCHITETTI DIRIG. CON INCARICO DI STRUTTURA SEMPLICE</v>
      </c>
      <c r="B93" s="169" t="str">
        <f>'t1'!B91</f>
        <v>PD0S03</v>
      </c>
      <c r="C93" s="319">
        <f>'t1'!K91</f>
        <v>0</v>
      </c>
      <c r="D93" s="319">
        <f>'t3'!K91</f>
        <v>0</v>
      </c>
      <c r="E93" s="320">
        <f>'t3'!M91</f>
        <v>0</v>
      </c>
      <c r="F93" s="320">
        <f>'t3'!O91</f>
        <v>0</v>
      </c>
      <c r="G93" s="320">
        <f>'t3'!C91</f>
        <v>0</v>
      </c>
      <c r="H93" s="320">
        <f>'t3'!E91</f>
        <v>0</v>
      </c>
      <c r="I93" s="320">
        <f>'t3'!G91</f>
        <v>0</v>
      </c>
      <c r="J93" s="320">
        <f>'t3'!I91</f>
        <v>0</v>
      </c>
      <c r="K93" s="320">
        <f t="shared" si="6"/>
        <v>0</v>
      </c>
      <c r="L93" s="320">
        <f>'t10'!AU91</f>
        <v>0</v>
      </c>
      <c r="M93" s="634" t="str">
        <f t="shared" si="7"/>
        <v>OK</v>
      </c>
      <c r="N93" s="95" t="str">
        <f t="shared" si="10"/>
        <v>OK</v>
      </c>
      <c r="O93" s="319">
        <f>'t1'!L91</f>
        <v>0</v>
      </c>
      <c r="P93" s="319">
        <f>'t3'!L91</f>
        <v>0</v>
      </c>
      <c r="Q93" s="320">
        <f>'t3'!N91</f>
        <v>0</v>
      </c>
      <c r="R93" s="320">
        <f>'t3'!P91</f>
        <v>0</v>
      </c>
      <c r="S93" s="320">
        <f>'t3'!D91</f>
        <v>0</v>
      </c>
      <c r="T93" s="320">
        <f>'t3'!F91</f>
        <v>0</v>
      </c>
      <c r="U93" s="320">
        <f>'t3'!H91</f>
        <v>0</v>
      </c>
      <c r="V93" s="320">
        <f>'t3'!J91</f>
        <v>0</v>
      </c>
      <c r="W93" s="320">
        <f t="shared" si="8"/>
        <v>0</v>
      </c>
      <c r="X93" s="320">
        <f>'t10'!AV91</f>
        <v>0</v>
      </c>
      <c r="Y93" s="634" t="str">
        <f t="shared" si="9"/>
        <v>OK</v>
      </c>
      <c r="Z93" s="174" t="str">
        <f t="shared" si="11"/>
        <v>OK</v>
      </c>
    </row>
    <row r="94" spans="1:26" ht="15" customHeight="1" x14ac:dyDescent="0.2">
      <c r="A94" s="123" t="str">
        <f>'t1'!A92</f>
        <v>ARCHITETTI DIRIG. CON ALTRI INCAR.PROF.LI</v>
      </c>
      <c r="B94" s="169" t="str">
        <f>'t1'!B92</f>
        <v>PD0A03</v>
      </c>
      <c r="C94" s="319">
        <f>'t1'!K92</f>
        <v>0</v>
      </c>
      <c r="D94" s="319">
        <f>'t3'!K92</f>
        <v>0</v>
      </c>
      <c r="E94" s="320">
        <f>'t3'!M92</f>
        <v>0</v>
      </c>
      <c r="F94" s="320">
        <f>'t3'!O92</f>
        <v>0</v>
      </c>
      <c r="G94" s="320">
        <f>'t3'!C92</f>
        <v>0</v>
      </c>
      <c r="H94" s="320">
        <f>'t3'!E92</f>
        <v>0</v>
      </c>
      <c r="I94" s="320">
        <f>'t3'!G92</f>
        <v>0</v>
      </c>
      <c r="J94" s="320">
        <f>'t3'!I92</f>
        <v>0</v>
      </c>
      <c r="K94" s="320">
        <f t="shared" si="6"/>
        <v>0</v>
      </c>
      <c r="L94" s="320">
        <f>'t10'!AU92</f>
        <v>0</v>
      </c>
      <c r="M94" s="634" t="str">
        <f t="shared" si="7"/>
        <v>OK</v>
      </c>
      <c r="N94" s="95" t="str">
        <f t="shared" si="10"/>
        <v>OK</v>
      </c>
      <c r="O94" s="319">
        <f>'t1'!L92</f>
        <v>0</v>
      </c>
      <c r="P94" s="319">
        <f>'t3'!L92</f>
        <v>0</v>
      </c>
      <c r="Q94" s="320">
        <f>'t3'!N92</f>
        <v>0</v>
      </c>
      <c r="R94" s="320">
        <f>'t3'!P92</f>
        <v>0</v>
      </c>
      <c r="S94" s="320">
        <f>'t3'!D92</f>
        <v>0</v>
      </c>
      <c r="T94" s="320">
        <f>'t3'!F92</f>
        <v>0</v>
      </c>
      <c r="U94" s="320">
        <f>'t3'!H92</f>
        <v>0</v>
      </c>
      <c r="V94" s="320">
        <f>'t3'!J92</f>
        <v>0</v>
      </c>
      <c r="W94" s="320">
        <f t="shared" si="8"/>
        <v>0</v>
      </c>
      <c r="X94" s="320">
        <f>'t10'!AV92</f>
        <v>0</v>
      </c>
      <c r="Y94" s="634" t="str">
        <f t="shared" si="9"/>
        <v>OK</v>
      </c>
      <c r="Z94" s="174" t="str">
        <f t="shared" si="11"/>
        <v>OK</v>
      </c>
    </row>
    <row r="95" spans="1:26" ht="15" customHeight="1" x14ac:dyDescent="0.2">
      <c r="A95" s="123" t="str">
        <f>'t1'!A93</f>
        <v>ARCHITETTI DIR. A T.DETERMINATO(ART. 15-SEPTIES DLGS.502/92)</v>
      </c>
      <c r="B95" s="169" t="str">
        <f>'t1'!B93</f>
        <v>PD0607</v>
      </c>
      <c r="C95" s="319">
        <f>'t1'!K93</f>
        <v>0</v>
      </c>
      <c r="D95" s="319">
        <f>'t3'!K93</f>
        <v>0</v>
      </c>
      <c r="E95" s="320">
        <f>'t3'!M93</f>
        <v>0</v>
      </c>
      <c r="F95" s="320">
        <f>'t3'!O93</f>
        <v>0</v>
      </c>
      <c r="G95" s="320">
        <f>'t3'!C93</f>
        <v>0</v>
      </c>
      <c r="H95" s="320">
        <f>'t3'!E93</f>
        <v>0</v>
      </c>
      <c r="I95" s="320">
        <f>'t3'!G93</f>
        <v>0</v>
      </c>
      <c r="J95" s="320">
        <f>'t3'!I93</f>
        <v>0</v>
      </c>
      <c r="K95" s="320">
        <f t="shared" si="6"/>
        <v>0</v>
      </c>
      <c r="L95" s="320">
        <f>'t10'!AU93</f>
        <v>0</v>
      </c>
      <c r="M95" s="634" t="str">
        <f t="shared" si="7"/>
        <v>OK</v>
      </c>
      <c r="N95" s="95" t="str">
        <f t="shared" si="10"/>
        <v>OK</v>
      </c>
      <c r="O95" s="319">
        <f>'t1'!L93</f>
        <v>0</v>
      </c>
      <c r="P95" s="319">
        <f>'t3'!L93</f>
        <v>0</v>
      </c>
      <c r="Q95" s="320">
        <f>'t3'!N93</f>
        <v>0</v>
      </c>
      <c r="R95" s="320">
        <f>'t3'!P93</f>
        <v>0</v>
      </c>
      <c r="S95" s="320">
        <f>'t3'!D93</f>
        <v>0</v>
      </c>
      <c r="T95" s="320">
        <f>'t3'!F93</f>
        <v>0</v>
      </c>
      <c r="U95" s="320">
        <f>'t3'!H93</f>
        <v>0</v>
      </c>
      <c r="V95" s="320">
        <f>'t3'!J93</f>
        <v>0</v>
      </c>
      <c r="W95" s="320">
        <f t="shared" si="8"/>
        <v>0</v>
      </c>
      <c r="X95" s="320">
        <f>'t10'!AV93</f>
        <v>0</v>
      </c>
      <c r="Y95" s="634" t="str">
        <f t="shared" si="9"/>
        <v>OK</v>
      </c>
      <c r="Z95" s="174" t="str">
        <f t="shared" si="11"/>
        <v>OK</v>
      </c>
    </row>
    <row r="96" spans="1:26" ht="15" customHeight="1" x14ac:dyDescent="0.2">
      <c r="A96" s="123" t="str">
        <f>'t1'!A94</f>
        <v>GEOLOGI DIRIG. CON INCARICO DI STRUTTURA COMPLESSA</v>
      </c>
      <c r="B96" s="169" t="str">
        <f>'t1'!B94</f>
        <v>PD0044</v>
      </c>
      <c r="C96" s="319">
        <f>'t1'!K94</f>
        <v>0</v>
      </c>
      <c r="D96" s="319">
        <f>'t3'!K94</f>
        <v>0</v>
      </c>
      <c r="E96" s="320">
        <f>'t3'!M94</f>
        <v>0</v>
      </c>
      <c r="F96" s="320">
        <f>'t3'!O94</f>
        <v>0</v>
      </c>
      <c r="G96" s="320">
        <f>'t3'!C94</f>
        <v>0</v>
      </c>
      <c r="H96" s="320">
        <f>'t3'!E94</f>
        <v>0</v>
      </c>
      <c r="I96" s="320">
        <f>'t3'!G94</f>
        <v>0</v>
      </c>
      <c r="J96" s="320">
        <f>'t3'!I94</f>
        <v>0</v>
      </c>
      <c r="K96" s="320">
        <f t="shared" si="6"/>
        <v>0</v>
      </c>
      <c r="L96" s="320">
        <f>'t10'!AU94</f>
        <v>0</v>
      </c>
      <c r="M96" s="634" t="str">
        <f t="shared" si="7"/>
        <v>OK</v>
      </c>
      <c r="N96" s="95" t="str">
        <f t="shared" si="10"/>
        <v>OK</v>
      </c>
      <c r="O96" s="319">
        <f>'t1'!L94</f>
        <v>0</v>
      </c>
      <c r="P96" s="319">
        <f>'t3'!L94</f>
        <v>0</v>
      </c>
      <c r="Q96" s="320">
        <f>'t3'!N94</f>
        <v>0</v>
      </c>
      <c r="R96" s="320">
        <f>'t3'!P94</f>
        <v>0</v>
      </c>
      <c r="S96" s="320">
        <f>'t3'!D94</f>
        <v>0</v>
      </c>
      <c r="T96" s="320">
        <f>'t3'!F94</f>
        <v>0</v>
      </c>
      <c r="U96" s="320">
        <f>'t3'!H94</f>
        <v>0</v>
      </c>
      <c r="V96" s="320">
        <f>'t3'!J94</f>
        <v>0</v>
      </c>
      <c r="W96" s="320">
        <f t="shared" si="8"/>
        <v>0</v>
      </c>
      <c r="X96" s="320">
        <f>'t10'!AV94</f>
        <v>0</v>
      </c>
      <c r="Y96" s="634" t="str">
        <f t="shared" si="9"/>
        <v>OK</v>
      </c>
      <c r="Z96" s="174" t="str">
        <f t="shared" si="11"/>
        <v>OK</v>
      </c>
    </row>
    <row r="97" spans="1:26" ht="15" customHeight="1" x14ac:dyDescent="0.2">
      <c r="A97" s="123" t="str">
        <f>'t1'!A95</f>
        <v>GEOLOGI DIRIG. CON INCARICO DI STRUTTURA SEMPLICE</v>
      </c>
      <c r="B97" s="169" t="str">
        <f>'t1'!B95</f>
        <v>PD0S43</v>
      </c>
      <c r="C97" s="319">
        <f>'t1'!K95</f>
        <v>0</v>
      </c>
      <c r="D97" s="319">
        <f>'t3'!K95</f>
        <v>0</v>
      </c>
      <c r="E97" s="320">
        <f>'t3'!M95</f>
        <v>0</v>
      </c>
      <c r="F97" s="320">
        <f>'t3'!O95</f>
        <v>0</v>
      </c>
      <c r="G97" s="320">
        <f>'t3'!C95</f>
        <v>0</v>
      </c>
      <c r="H97" s="320">
        <f>'t3'!E95</f>
        <v>0</v>
      </c>
      <c r="I97" s="320">
        <f>'t3'!G95</f>
        <v>0</v>
      </c>
      <c r="J97" s="320">
        <f>'t3'!I95</f>
        <v>0</v>
      </c>
      <c r="K97" s="320">
        <f t="shared" si="6"/>
        <v>0</v>
      </c>
      <c r="L97" s="320">
        <f>'t10'!AU95</f>
        <v>0</v>
      </c>
      <c r="M97" s="634" t="str">
        <f t="shared" si="7"/>
        <v>OK</v>
      </c>
      <c r="N97" s="95" t="str">
        <f t="shared" si="10"/>
        <v>OK</v>
      </c>
      <c r="O97" s="319">
        <f>'t1'!L95</f>
        <v>0</v>
      </c>
      <c r="P97" s="319">
        <f>'t3'!L95</f>
        <v>0</v>
      </c>
      <c r="Q97" s="320">
        <f>'t3'!N95</f>
        <v>0</v>
      </c>
      <c r="R97" s="320">
        <f>'t3'!P95</f>
        <v>0</v>
      </c>
      <c r="S97" s="320">
        <f>'t3'!D95</f>
        <v>0</v>
      </c>
      <c r="T97" s="320">
        <f>'t3'!F95</f>
        <v>0</v>
      </c>
      <c r="U97" s="320">
        <f>'t3'!H95</f>
        <v>0</v>
      </c>
      <c r="V97" s="320">
        <f>'t3'!J95</f>
        <v>0</v>
      </c>
      <c r="W97" s="320">
        <f t="shared" si="8"/>
        <v>0</v>
      </c>
      <c r="X97" s="320">
        <f>'t10'!AV95</f>
        <v>0</v>
      </c>
      <c r="Y97" s="634" t="str">
        <f t="shared" si="9"/>
        <v>OK</v>
      </c>
      <c r="Z97" s="174" t="str">
        <f t="shared" si="11"/>
        <v>OK</v>
      </c>
    </row>
    <row r="98" spans="1:26" ht="15" customHeight="1" x14ac:dyDescent="0.2">
      <c r="A98" s="123" t="str">
        <f>'t1'!A96</f>
        <v>GEOLOGI DIRIG. CON ALTRI INCAR.PROF.LI</v>
      </c>
      <c r="B98" s="169" t="str">
        <f>'t1'!B96</f>
        <v>PD0A43</v>
      </c>
      <c r="C98" s="319">
        <f>'t1'!K96</f>
        <v>0</v>
      </c>
      <c r="D98" s="319">
        <f>'t3'!K96</f>
        <v>0</v>
      </c>
      <c r="E98" s="320">
        <f>'t3'!M96</f>
        <v>0</v>
      </c>
      <c r="F98" s="320">
        <f>'t3'!O96</f>
        <v>0</v>
      </c>
      <c r="G98" s="320">
        <f>'t3'!C96</f>
        <v>0</v>
      </c>
      <c r="H98" s="320">
        <f>'t3'!E96</f>
        <v>0</v>
      </c>
      <c r="I98" s="320">
        <f>'t3'!G96</f>
        <v>0</v>
      </c>
      <c r="J98" s="320">
        <f>'t3'!I96</f>
        <v>0</v>
      </c>
      <c r="K98" s="320">
        <f t="shared" si="6"/>
        <v>0</v>
      </c>
      <c r="L98" s="320">
        <f>'t10'!AU96</f>
        <v>0</v>
      </c>
      <c r="M98" s="634" t="str">
        <f t="shared" si="7"/>
        <v>OK</v>
      </c>
      <c r="N98" s="95" t="str">
        <f t="shared" si="10"/>
        <v>OK</v>
      </c>
      <c r="O98" s="319">
        <f>'t1'!L96</f>
        <v>0</v>
      </c>
      <c r="P98" s="319">
        <f>'t3'!L96</f>
        <v>0</v>
      </c>
      <c r="Q98" s="320">
        <f>'t3'!N96</f>
        <v>0</v>
      </c>
      <c r="R98" s="320">
        <f>'t3'!P96</f>
        <v>0</v>
      </c>
      <c r="S98" s="320">
        <f>'t3'!D96</f>
        <v>0</v>
      </c>
      <c r="T98" s="320">
        <f>'t3'!F96</f>
        <v>0</v>
      </c>
      <c r="U98" s="320">
        <f>'t3'!H96</f>
        <v>0</v>
      </c>
      <c r="V98" s="320">
        <f>'t3'!J96</f>
        <v>0</v>
      </c>
      <c r="W98" s="320">
        <f t="shared" si="8"/>
        <v>0</v>
      </c>
      <c r="X98" s="320">
        <f>'t10'!AV96</f>
        <v>0</v>
      </c>
      <c r="Y98" s="634" t="str">
        <f t="shared" si="9"/>
        <v>OK</v>
      </c>
      <c r="Z98" s="174" t="str">
        <f t="shared" si="11"/>
        <v>OK</v>
      </c>
    </row>
    <row r="99" spans="1:26" ht="15" customHeight="1" x14ac:dyDescent="0.2">
      <c r="A99" s="123" t="str">
        <f>'t1'!A97</f>
        <v>GEOLOGI  DIR. A T. DETERMINATO(ART. 15-SEPTIES DLGS. 502/92)</v>
      </c>
      <c r="B99" s="169" t="str">
        <f>'t1'!B97</f>
        <v>PD0608</v>
      </c>
      <c r="C99" s="319">
        <f>'t1'!K97</f>
        <v>0</v>
      </c>
      <c r="D99" s="319">
        <f>'t3'!K97</f>
        <v>0</v>
      </c>
      <c r="E99" s="320">
        <f>'t3'!M97</f>
        <v>0</v>
      </c>
      <c r="F99" s="320">
        <f>'t3'!O97</f>
        <v>0</v>
      </c>
      <c r="G99" s="320">
        <f>'t3'!C97</f>
        <v>0</v>
      </c>
      <c r="H99" s="320">
        <f>'t3'!E97</f>
        <v>0</v>
      </c>
      <c r="I99" s="320">
        <f>'t3'!G97</f>
        <v>0</v>
      </c>
      <c r="J99" s="320">
        <f>'t3'!I97</f>
        <v>0</v>
      </c>
      <c r="K99" s="320">
        <f t="shared" si="6"/>
        <v>0</v>
      </c>
      <c r="L99" s="320">
        <f>'t10'!AU97</f>
        <v>0</v>
      </c>
      <c r="M99" s="634" t="str">
        <f t="shared" si="7"/>
        <v>OK</v>
      </c>
      <c r="N99" s="95" t="str">
        <f t="shared" si="10"/>
        <v>OK</v>
      </c>
      <c r="O99" s="319">
        <f>'t1'!L97</f>
        <v>0</v>
      </c>
      <c r="P99" s="319">
        <f>'t3'!L97</f>
        <v>0</v>
      </c>
      <c r="Q99" s="320">
        <f>'t3'!N97</f>
        <v>0</v>
      </c>
      <c r="R99" s="320">
        <f>'t3'!P97</f>
        <v>0</v>
      </c>
      <c r="S99" s="320">
        <f>'t3'!D97</f>
        <v>0</v>
      </c>
      <c r="T99" s="320">
        <f>'t3'!F97</f>
        <v>0</v>
      </c>
      <c r="U99" s="320">
        <f>'t3'!H97</f>
        <v>0</v>
      </c>
      <c r="V99" s="320">
        <f>'t3'!J97</f>
        <v>0</v>
      </c>
      <c r="W99" s="320">
        <f t="shared" si="8"/>
        <v>0</v>
      </c>
      <c r="X99" s="320">
        <f>'t10'!AV97</f>
        <v>0</v>
      </c>
      <c r="Y99" s="634" t="str">
        <f t="shared" si="9"/>
        <v>OK</v>
      </c>
      <c r="Z99" s="174" t="str">
        <f t="shared" si="11"/>
        <v>OK</v>
      </c>
    </row>
    <row r="100" spans="1:26" ht="15" customHeight="1" x14ac:dyDescent="0.2">
      <c r="A100" s="123" t="str">
        <f>'t1'!A98</f>
        <v>ANALISTI DIRIG. CON INCARICO DI STRUTTURA COMPLESSA</v>
      </c>
      <c r="B100" s="169" t="str">
        <f>'t1'!B98</f>
        <v>TD0002</v>
      </c>
      <c r="C100" s="319">
        <f>'t1'!K98</f>
        <v>0</v>
      </c>
      <c r="D100" s="319">
        <f>'t3'!K98</f>
        <v>0</v>
      </c>
      <c r="E100" s="320">
        <f>'t3'!M98</f>
        <v>0</v>
      </c>
      <c r="F100" s="320">
        <f>'t3'!O98</f>
        <v>0</v>
      </c>
      <c r="G100" s="320">
        <f>'t3'!C98</f>
        <v>0</v>
      </c>
      <c r="H100" s="320">
        <f>'t3'!E98</f>
        <v>0</v>
      </c>
      <c r="I100" s="320">
        <f>'t3'!G98</f>
        <v>0</v>
      </c>
      <c r="J100" s="320">
        <f>'t3'!I98</f>
        <v>0</v>
      </c>
      <c r="K100" s="320">
        <f t="shared" si="6"/>
        <v>0</v>
      </c>
      <c r="L100" s="320">
        <f>'t10'!AU98</f>
        <v>0</v>
      </c>
      <c r="M100" s="634" t="str">
        <f t="shared" si="7"/>
        <v>OK</v>
      </c>
      <c r="N100" s="95" t="str">
        <f t="shared" si="10"/>
        <v>OK</v>
      </c>
      <c r="O100" s="319">
        <f>'t1'!L98</f>
        <v>0</v>
      </c>
      <c r="P100" s="319">
        <f>'t3'!L98</f>
        <v>0</v>
      </c>
      <c r="Q100" s="320">
        <f>'t3'!N98</f>
        <v>0</v>
      </c>
      <c r="R100" s="320">
        <f>'t3'!P98</f>
        <v>0</v>
      </c>
      <c r="S100" s="320">
        <f>'t3'!D98</f>
        <v>0</v>
      </c>
      <c r="T100" s="320">
        <f>'t3'!F98</f>
        <v>0</v>
      </c>
      <c r="U100" s="320">
        <f>'t3'!H98</f>
        <v>0</v>
      </c>
      <c r="V100" s="320">
        <f>'t3'!J98</f>
        <v>0</v>
      </c>
      <c r="W100" s="320">
        <f t="shared" si="8"/>
        <v>0</v>
      </c>
      <c r="X100" s="320">
        <f>'t10'!AV98</f>
        <v>0</v>
      </c>
      <c r="Y100" s="634" t="str">
        <f t="shared" si="9"/>
        <v>OK</v>
      </c>
      <c r="Z100" s="174" t="str">
        <f t="shared" si="11"/>
        <v>OK</v>
      </c>
    </row>
    <row r="101" spans="1:26" ht="15" customHeight="1" x14ac:dyDescent="0.2">
      <c r="A101" s="123" t="str">
        <f>'t1'!A99</f>
        <v>ANALISTI DIRIG. CON INCARICO DI STRUTTURA SEMPLICE</v>
      </c>
      <c r="B101" s="169" t="str">
        <f>'t1'!B99</f>
        <v>TD0S01</v>
      </c>
      <c r="C101" s="319">
        <f>'t1'!K99</f>
        <v>0</v>
      </c>
      <c r="D101" s="319">
        <f>'t3'!K99</f>
        <v>0</v>
      </c>
      <c r="E101" s="320">
        <f>'t3'!M99</f>
        <v>0</v>
      </c>
      <c r="F101" s="320">
        <f>'t3'!O99</f>
        <v>0</v>
      </c>
      <c r="G101" s="320">
        <f>'t3'!C99</f>
        <v>0</v>
      </c>
      <c r="H101" s="320">
        <f>'t3'!E99</f>
        <v>0</v>
      </c>
      <c r="I101" s="320">
        <f>'t3'!G99</f>
        <v>0</v>
      </c>
      <c r="J101" s="320">
        <f>'t3'!I99</f>
        <v>0</v>
      </c>
      <c r="K101" s="320">
        <f t="shared" si="6"/>
        <v>0</v>
      </c>
      <c r="L101" s="320">
        <f>'t10'!AU99</f>
        <v>0</v>
      </c>
      <c r="M101" s="634" t="str">
        <f t="shared" si="7"/>
        <v>OK</v>
      </c>
      <c r="N101" s="95" t="str">
        <f t="shared" si="10"/>
        <v>OK</v>
      </c>
      <c r="O101" s="319">
        <f>'t1'!L99</f>
        <v>0</v>
      </c>
      <c r="P101" s="319">
        <f>'t3'!L99</f>
        <v>0</v>
      </c>
      <c r="Q101" s="320">
        <f>'t3'!N99</f>
        <v>0</v>
      </c>
      <c r="R101" s="320">
        <f>'t3'!P99</f>
        <v>0</v>
      </c>
      <c r="S101" s="320">
        <f>'t3'!D99</f>
        <v>0</v>
      </c>
      <c r="T101" s="320">
        <f>'t3'!F99</f>
        <v>0</v>
      </c>
      <c r="U101" s="320">
        <f>'t3'!H99</f>
        <v>0</v>
      </c>
      <c r="V101" s="320">
        <f>'t3'!J99</f>
        <v>0</v>
      </c>
      <c r="W101" s="320">
        <f t="shared" si="8"/>
        <v>0</v>
      </c>
      <c r="X101" s="320">
        <f>'t10'!AV99</f>
        <v>0</v>
      </c>
      <c r="Y101" s="634" t="str">
        <f t="shared" si="9"/>
        <v>OK</v>
      </c>
      <c r="Z101" s="174" t="str">
        <f t="shared" si="11"/>
        <v>OK</v>
      </c>
    </row>
    <row r="102" spans="1:26" ht="15" customHeight="1" x14ac:dyDescent="0.2">
      <c r="A102" s="123" t="str">
        <f>'t1'!A100</f>
        <v>ANALISTI DIRIG. CON ALTRI INCAR.PROF.LI</v>
      </c>
      <c r="B102" s="169" t="str">
        <f>'t1'!B100</f>
        <v>TD0A01</v>
      </c>
      <c r="C102" s="319">
        <f>'t1'!K100</f>
        <v>0</v>
      </c>
      <c r="D102" s="319">
        <f>'t3'!K100</f>
        <v>0</v>
      </c>
      <c r="E102" s="320">
        <f>'t3'!M100</f>
        <v>0</v>
      </c>
      <c r="F102" s="320">
        <f>'t3'!O100</f>
        <v>0</v>
      </c>
      <c r="G102" s="320">
        <f>'t3'!C100</f>
        <v>0</v>
      </c>
      <c r="H102" s="320">
        <f>'t3'!E100</f>
        <v>0</v>
      </c>
      <c r="I102" s="320">
        <f>'t3'!G100</f>
        <v>0</v>
      </c>
      <c r="J102" s="320">
        <f>'t3'!I100</f>
        <v>0</v>
      </c>
      <c r="K102" s="320">
        <f t="shared" si="6"/>
        <v>0</v>
      </c>
      <c r="L102" s="320">
        <f>'t10'!AU100</f>
        <v>0</v>
      </c>
      <c r="M102" s="634" t="str">
        <f t="shared" si="7"/>
        <v>OK</v>
      </c>
      <c r="N102" s="95" t="str">
        <f t="shared" si="10"/>
        <v>OK</v>
      </c>
      <c r="O102" s="319">
        <f>'t1'!L100</f>
        <v>0</v>
      </c>
      <c r="P102" s="319">
        <f>'t3'!L100</f>
        <v>0</v>
      </c>
      <c r="Q102" s="320">
        <f>'t3'!N100</f>
        <v>0</v>
      </c>
      <c r="R102" s="320">
        <f>'t3'!P100</f>
        <v>0</v>
      </c>
      <c r="S102" s="320">
        <f>'t3'!D100</f>
        <v>0</v>
      </c>
      <c r="T102" s="320">
        <f>'t3'!F100</f>
        <v>0</v>
      </c>
      <c r="U102" s="320">
        <f>'t3'!H100</f>
        <v>0</v>
      </c>
      <c r="V102" s="320">
        <f>'t3'!J100</f>
        <v>0</v>
      </c>
      <c r="W102" s="320">
        <f t="shared" si="8"/>
        <v>0</v>
      </c>
      <c r="X102" s="320">
        <f>'t10'!AV100</f>
        <v>0</v>
      </c>
      <c r="Y102" s="634" t="str">
        <f t="shared" si="9"/>
        <v>OK</v>
      </c>
      <c r="Z102" s="174" t="str">
        <f t="shared" si="11"/>
        <v>OK</v>
      </c>
    </row>
    <row r="103" spans="1:26" ht="15" customHeight="1" x14ac:dyDescent="0.2">
      <c r="A103" s="123" t="str">
        <f>'t1'!A101</f>
        <v>ANALISTI DIR. A T. DETERMINATO(ART. 15-SEPTIES DLGS. 502/92)</v>
      </c>
      <c r="B103" s="169" t="str">
        <f>'t1'!B101</f>
        <v>TD0609</v>
      </c>
      <c r="C103" s="319">
        <f>'t1'!K101</f>
        <v>0</v>
      </c>
      <c r="D103" s="319">
        <f>'t3'!K101</f>
        <v>0</v>
      </c>
      <c r="E103" s="320">
        <f>'t3'!M101</f>
        <v>0</v>
      </c>
      <c r="F103" s="320">
        <f>'t3'!O101</f>
        <v>0</v>
      </c>
      <c r="G103" s="320">
        <f>'t3'!C101</f>
        <v>0</v>
      </c>
      <c r="H103" s="320">
        <f>'t3'!E101</f>
        <v>0</v>
      </c>
      <c r="I103" s="320">
        <f>'t3'!G101</f>
        <v>0</v>
      </c>
      <c r="J103" s="320">
        <f>'t3'!I101</f>
        <v>0</v>
      </c>
      <c r="K103" s="320">
        <f t="shared" si="6"/>
        <v>0</v>
      </c>
      <c r="L103" s="320">
        <f>'t10'!AU101</f>
        <v>0</v>
      </c>
      <c r="M103" s="634" t="str">
        <f t="shared" si="7"/>
        <v>OK</v>
      </c>
      <c r="N103" s="95" t="str">
        <f t="shared" si="10"/>
        <v>OK</v>
      </c>
      <c r="O103" s="319">
        <f>'t1'!L101</f>
        <v>0</v>
      </c>
      <c r="P103" s="319">
        <f>'t3'!L101</f>
        <v>0</v>
      </c>
      <c r="Q103" s="320">
        <f>'t3'!N101</f>
        <v>0</v>
      </c>
      <c r="R103" s="320">
        <f>'t3'!P101</f>
        <v>0</v>
      </c>
      <c r="S103" s="320">
        <f>'t3'!D101</f>
        <v>0</v>
      </c>
      <c r="T103" s="320">
        <f>'t3'!F101</f>
        <v>0</v>
      </c>
      <c r="U103" s="320">
        <f>'t3'!H101</f>
        <v>0</v>
      </c>
      <c r="V103" s="320">
        <f>'t3'!J101</f>
        <v>0</v>
      </c>
      <c r="W103" s="320">
        <f t="shared" si="8"/>
        <v>0</v>
      </c>
      <c r="X103" s="320">
        <f>'t10'!AV101</f>
        <v>0</v>
      </c>
      <c r="Y103" s="634" t="str">
        <f t="shared" si="9"/>
        <v>OK</v>
      </c>
      <c r="Z103" s="174" t="str">
        <f t="shared" si="11"/>
        <v>OK</v>
      </c>
    </row>
    <row r="104" spans="1:26" ht="15" customHeight="1" x14ac:dyDescent="0.2">
      <c r="A104" s="123" t="str">
        <f>'t1'!A102</f>
        <v>STATISTICO DIRIG. CON INCARICO DI STRUTTURA COMPLESSA</v>
      </c>
      <c r="B104" s="169" t="str">
        <f>'t1'!B102</f>
        <v>TD0071</v>
      </c>
      <c r="C104" s="319">
        <f>'t1'!K102</f>
        <v>0</v>
      </c>
      <c r="D104" s="319">
        <f>'t3'!K102</f>
        <v>0</v>
      </c>
      <c r="E104" s="320">
        <f>'t3'!M102</f>
        <v>0</v>
      </c>
      <c r="F104" s="320">
        <f>'t3'!O102</f>
        <v>0</v>
      </c>
      <c r="G104" s="320">
        <f>'t3'!C102</f>
        <v>0</v>
      </c>
      <c r="H104" s="320">
        <f>'t3'!E102</f>
        <v>0</v>
      </c>
      <c r="I104" s="320">
        <f>'t3'!G102</f>
        <v>0</v>
      </c>
      <c r="J104" s="320">
        <f>'t3'!I102</f>
        <v>0</v>
      </c>
      <c r="K104" s="320">
        <f t="shared" si="6"/>
        <v>0</v>
      </c>
      <c r="L104" s="320">
        <f>'t10'!AU102</f>
        <v>0</v>
      </c>
      <c r="M104" s="634" t="str">
        <f t="shared" si="7"/>
        <v>OK</v>
      </c>
      <c r="N104" s="95" t="str">
        <f t="shared" si="10"/>
        <v>OK</v>
      </c>
      <c r="O104" s="319">
        <f>'t1'!L102</f>
        <v>0</v>
      </c>
      <c r="P104" s="319">
        <f>'t3'!L102</f>
        <v>0</v>
      </c>
      <c r="Q104" s="320">
        <f>'t3'!N102</f>
        <v>0</v>
      </c>
      <c r="R104" s="320">
        <f>'t3'!P102</f>
        <v>0</v>
      </c>
      <c r="S104" s="320">
        <f>'t3'!D102</f>
        <v>0</v>
      </c>
      <c r="T104" s="320">
        <f>'t3'!F102</f>
        <v>0</v>
      </c>
      <c r="U104" s="320">
        <f>'t3'!H102</f>
        <v>0</v>
      </c>
      <c r="V104" s="320">
        <f>'t3'!J102</f>
        <v>0</v>
      </c>
      <c r="W104" s="320">
        <f t="shared" si="8"/>
        <v>0</v>
      </c>
      <c r="X104" s="320">
        <f>'t10'!AV102</f>
        <v>0</v>
      </c>
      <c r="Y104" s="634" t="str">
        <f t="shared" si="9"/>
        <v>OK</v>
      </c>
      <c r="Z104" s="174" t="str">
        <f t="shared" si="11"/>
        <v>OK</v>
      </c>
    </row>
    <row r="105" spans="1:26" ht="15" customHeight="1" x14ac:dyDescent="0.2">
      <c r="A105" s="123" t="str">
        <f>'t1'!A103</f>
        <v>STATISTICO DIRIG. CON INCARICO DI STRUTTURA SEMPLICE</v>
      </c>
      <c r="B105" s="169" t="str">
        <f>'t1'!B103</f>
        <v>TD0S70</v>
      </c>
      <c r="C105" s="319">
        <f>'t1'!K103</f>
        <v>0</v>
      </c>
      <c r="D105" s="319">
        <f>'t3'!K103</f>
        <v>0</v>
      </c>
      <c r="E105" s="320">
        <f>'t3'!M103</f>
        <v>0</v>
      </c>
      <c r="F105" s="320">
        <f>'t3'!O103</f>
        <v>0</v>
      </c>
      <c r="G105" s="320">
        <f>'t3'!C103</f>
        <v>0</v>
      </c>
      <c r="H105" s="320">
        <f>'t3'!E103</f>
        <v>0</v>
      </c>
      <c r="I105" s="320">
        <f>'t3'!G103</f>
        <v>0</v>
      </c>
      <c r="J105" s="320">
        <f>'t3'!I103</f>
        <v>0</v>
      </c>
      <c r="K105" s="320">
        <f t="shared" si="6"/>
        <v>0</v>
      </c>
      <c r="L105" s="320">
        <f>'t10'!AU103</f>
        <v>0</v>
      </c>
      <c r="M105" s="634" t="str">
        <f t="shared" si="7"/>
        <v>OK</v>
      </c>
      <c r="N105" s="95" t="str">
        <f t="shared" si="10"/>
        <v>OK</v>
      </c>
      <c r="O105" s="319">
        <f>'t1'!L103</f>
        <v>0</v>
      </c>
      <c r="P105" s="319">
        <f>'t3'!L103</f>
        <v>0</v>
      </c>
      <c r="Q105" s="320">
        <f>'t3'!N103</f>
        <v>0</v>
      </c>
      <c r="R105" s="320">
        <f>'t3'!P103</f>
        <v>0</v>
      </c>
      <c r="S105" s="320">
        <f>'t3'!D103</f>
        <v>0</v>
      </c>
      <c r="T105" s="320">
        <f>'t3'!F103</f>
        <v>0</v>
      </c>
      <c r="U105" s="320">
        <f>'t3'!H103</f>
        <v>0</v>
      </c>
      <c r="V105" s="320">
        <f>'t3'!J103</f>
        <v>0</v>
      </c>
      <c r="W105" s="320">
        <f t="shared" si="8"/>
        <v>0</v>
      </c>
      <c r="X105" s="320">
        <f>'t10'!AV103</f>
        <v>0</v>
      </c>
      <c r="Y105" s="634" t="str">
        <f t="shared" si="9"/>
        <v>OK</v>
      </c>
      <c r="Z105" s="174" t="str">
        <f t="shared" si="11"/>
        <v>OK</v>
      </c>
    </row>
    <row r="106" spans="1:26" ht="15" customHeight="1" x14ac:dyDescent="0.2">
      <c r="A106" s="123" t="str">
        <f>'t1'!A104</f>
        <v>STATISTICO DIRIG. CON ALTRI INCAR.PROF.LI</v>
      </c>
      <c r="B106" s="169" t="str">
        <f>'t1'!B104</f>
        <v>TD0A70</v>
      </c>
      <c r="C106" s="319">
        <f>'t1'!K104</f>
        <v>0</v>
      </c>
      <c r="D106" s="319">
        <f>'t3'!K104</f>
        <v>0</v>
      </c>
      <c r="E106" s="320">
        <f>'t3'!M104</f>
        <v>0</v>
      </c>
      <c r="F106" s="320">
        <f>'t3'!O104</f>
        <v>0</v>
      </c>
      <c r="G106" s="320">
        <f>'t3'!C104</f>
        <v>0</v>
      </c>
      <c r="H106" s="320">
        <f>'t3'!E104</f>
        <v>0</v>
      </c>
      <c r="I106" s="320">
        <f>'t3'!G104</f>
        <v>0</v>
      </c>
      <c r="J106" s="320">
        <f>'t3'!I104</f>
        <v>0</v>
      </c>
      <c r="K106" s="320">
        <f t="shared" si="6"/>
        <v>0</v>
      </c>
      <c r="L106" s="320">
        <f>'t10'!AU104</f>
        <v>0</v>
      </c>
      <c r="M106" s="634" t="str">
        <f t="shared" si="7"/>
        <v>OK</v>
      </c>
      <c r="N106" s="95" t="str">
        <f t="shared" si="10"/>
        <v>OK</v>
      </c>
      <c r="O106" s="319">
        <f>'t1'!L104</f>
        <v>0</v>
      </c>
      <c r="P106" s="319">
        <f>'t3'!L104</f>
        <v>0</v>
      </c>
      <c r="Q106" s="320">
        <f>'t3'!N104</f>
        <v>0</v>
      </c>
      <c r="R106" s="320">
        <f>'t3'!P104</f>
        <v>0</v>
      </c>
      <c r="S106" s="320">
        <f>'t3'!D104</f>
        <v>0</v>
      </c>
      <c r="T106" s="320">
        <f>'t3'!F104</f>
        <v>0</v>
      </c>
      <c r="U106" s="320">
        <f>'t3'!H104</f>
        <v>0</v>
      </c>
      <c r="V106" s="320">
        <f>'t3'!J104</f>
        <v>0</v>
      </c>
      <c r="W106" s="320">
        <f t="shared" si="8"/>
        <v>0</v>
      </c>
      <c r="X106" s="320">
        <f>'t10'!AV104</f>
        <v>0</v>
      </c>
      <c r="Y106" s="634" t="str">
        <f t="shared" si="9"/>
        <v>OK</v>
      </c>
      <c r="Z106" s="174" t="str">
        <f t="shared" si="11"/>
        <v>OK</v>
      </c>
    </row>
    <row r="107" spans="1:26" ht="15" customHeight="1" x14ac:dyDescent="0.2">
      <c r="A107" s="123" t="str">
        <f>'t1'!A105</f>
        <v>STATISTICO DIR. A T.DETERMINATO(ART. 15-SEPTIES DLGS.502/92)</v>
      </c>
      <c r="B107" s="169" t="str">
        <f>'t1'!B105</f>
        <v>TD0610</v>
      </c>
      <c r="C107" s="319">
        <f>'t1'!K105</f>
        <v>0</v>
      </c>
      <c r="D107" s="319">
        <f>'t3'!K105</f>
        <v>0</v>
      </c>
      <c r="E107" s="320">
        <f>'t3'!M105</f>
        <v>0</v>
      </c>
      <c r="F107" s="320">
        <f>'t3'!O105</f>
        <v>0</v>
      </c>
      <c r="G107" s="320">
        <f>'t3'!C105</f>
        <v>0</v>
      </c>
      <c r="H107" s="320">
        <f>'t3'!E105</f>
        <v>0</v>
      </c>
      <c r="I107" s="320">
        <f>'t3'!G105</f>
        <v>0</v>
      </c>
      <c r="J107" s="320">
        <f>'t3'!I105</f>
        <v>0</v>
      </c>
      <c r="K107" s="320">
        <f t="shared" si="6"/>
        <v>0</v>
      </c>
      <c r="L107" s="320">
        <f>'t10'!AU105</f>
        <v>0</v>
      </c>
      <c r="M107" s="634" t="str">
        <f t="shared" si="7"/>
        <v>OK</v>
      </c>
      <c r="N107" s="95" t="str">
        <f t="shared" si="10"/>
        <v>OK</v>
      </c>
      <c r="O107" s="319">
        <f>'t1'!L105</f>
        <v>0</v>
      </c>
      <c r="P107" s="319">
        <f>'t3'!L105</f>
        <v>0</v>
      </c>
      <c r="Q107" s="320">
        <f>'t3'!N105</f>
        <v>0</v>
      </c>
      <c r="R107" s="320">
        <f>'t3'!P105</f>
        <v>0</v>
      </c>
      <c r="S107" s="320">
        <f>'t3'!D105</f>
        <v>0</v>
      </c>
      <c r="T107" s="320">
        <f>'t3'!F105</f>
        <v>0</v>
      </c>
      <c r="U107" s="320">
        <f>'t3'!H105</f>
        <v>0</v>
      </c>
      <c r="V107" s="320">
        <f>'t3'!J105</f>
        <v>0</v>
      </c>
      <c r="W107" s="320">
        <f t="shared" si="8"/>
        <v>0</v>
      </c>
      <c r="X107" s="320">
        <f>'t10'!AV105</f>
        <v>0</v>
      </c>
      <c r="Y107" s="634" t="str">
        <f t="shared" si="9"/>
        <v>OK</v>
      </c>
      <c r="Z107" s="174" t="str">
        <f t="shared" si="11"/>
        <v>OK</v>
      </c>
    </row>
    <row r="108" spans="1:26" ht="15" customHeight="1" x14ac:dyDescent="0.2">
      <c r="A108" s="123" t="str">
        <f>'t1'!A106</f>
        <v>SOCIOLOGO DIRIG. CON INCARICO DI STRUTTURA COMPLESSA</v>
      </c>
      <c r="B108" s="169" t="str">
        <f>'t1'!B106</f>
        <v>TD0068</v>
      </c>
      <c r="C108" s="319">
        <f>'t1'!K106</f>
        <v>0</v>
      </c>
      <c r="D108" s="319">
        <f>'t3'!K106</f>
        <v>0</v>
      </c>
      <c r="E108" s="320">
        <f>'t3'!M106</f>
        <v>0</v>
      </c>
      <c r="F108" s="320">
        <f>'t3'!O106</f>
        <v>0</v>
      </c>
      <c r="G108" s="320">
        <f>'t3'!C106</f>
        <v>0</v>
      </c>
      <c r="H108" s="320">
        <f>'t3'!E106</f>
        <v>0</v>
      </c>
      <c r="I108" s="320">
        <f>'t3'!G106</f>
        <v>0</v>
      </c>
      <c r="J108" s="320">
        <f>'t3'!I106</f>
        <v>0</v>
      </c>
      <c r="K108" s="320">
        <f t="shared" si="6"/>
        <v>0</v>
      </c>
      <c r="L108" s="320">
        <f>'t10'!AU106</f>
        <v>0</v>
      </c>
      <c r="M108" s="634" t="str">
        <f t="shared" si="7"/>
        <v>OK</v>
      </c>
      <c r="N108" s="95" t="str">
        <f t="shared" si="10"/>
        <v>OK</v>
      </c>
      <c r="O108" s="319">
        <f>'t1'!L106</f>
        <v>0</v>
      </c>
      <c r="P108" s="319">
        <f>'t3'!L106</f>
        <v>0</v>
      </c>
      <c r="Q108" s="320">
        <f>'t3'!N106</f>
        <v>0</v>
      </c>
      <c r="R108" s="320">
        <f>'t3'!P106</f>
        <v>0</v>
      </c>
      <c r="S108" s="320">
        <f>'t3'!D106</f>
        <v>0</v>
      </c>
      <c r="T108" s="320">
        <f>'t3'!F106</f>
        <v>0</v>
      </c>
      <c r="U108" s="320">
        <f>'t3'!H106</f>
        <v>0</v>
      </c>
      <c r="V108" s="320">
        <f>'t3'!J106</f>
        <v>0</v>
      </c>
      <c r="W108" s="320">
        <f t="shared" si="8"/>
        <v>0</v>
      </c>
      <c r="X108" s="320">
        <f>'t10'!AV106</f>
        <v>0</v>
      </c>
      <c r="Y108" s="634" t="str">
        <f t="shared" si="9"/>
        <v>OK</v>
      </c>
      <c r="Z108" s="174" t="str">
        <f t="shared" si="11"/>
        <v>OK</v>
      </c>
    </row>
    <row r="109" spans="1:26" ht="15" customHeight="1" x14ac:dyDescent="0.2">
      <c r="A109" s="123" t="str">
        <f>'t1'!A107</f>
        <v>SOCIOLOGO DIRIG. CON INCARICO DI STRUTTURA SEMPLICE</v>
      </c>
      <c r="B109" s="169" t="str">
        <f>'t1'!B107</f>
        <v>TD0S67</v>
      </c>
      <c r="C109" s="319">
        <f>'t1'!K107</f>
        <v>0</v>
      </c>
      <c r="D109" s="319">
        <f>'t3'!K107</f>
        <v>0</v>
      </c>
      <c r="E109" s="320">
        <f>'t3'!M107</f>
        <v>0</v>
      </c>
      <c r="F109" s="320">
        <f>'t3'!O107</f>
        <v>0</v>
      </c>
      <c r="G109" s="320">
        <f>'t3'!C107</f>
        <v>0</v>
      </c>
      <c r="H109" s="320">
        <f>'t3'!E107</f>
        <v>0</v>
      </c>
      <c r="I109" s="320">
        <f>'t3'!G107</f>
        <v>0</v>
      </c>
      <c r="J109" s="320">
        <f>'t3'!I107</f>
        <v>0</v>
      </c>
      <c r="K109" s="320">
        <f t="shared" si="6"/>
        <v>0</v>
      </c>
      <c r="L109" s="320">
        <f>'t10'!AU107</f>
        <v>0</v>
      </c>
      <c r="M109" s="634" t="str">
        <f t="shared" si="7"/>
        <v>OK</v>
      </c>
      <c r="N109" s="95" t="str">
        <f t="shared" si="10"/>
        <v>OK</v>
      </c>
      <c r="O109" s="319">
        <f>'t1'!L107</f>
        <v>0</v>
      </c>
      <c r="P109" s="319">
        <f>'t3'!L107</f>
        <v>0</v>
      </c>
      <c r="Q109" s="320">
        <f>'t3'!N107</f>
        <v>0</v>
      </c>
      <c r="R109" s="320">
        <f>'t3'!P107</f>
        <v>0</v>
      </c>
      <c r="S109" s="320">
        <f>'t3'!D107</f>
        <v>0</v>
      </c>
      <c r="T109" s="320">
        <f>'t3'!F107</f>
        <v>0</v>
      </c>
      <c r="U109" s="320">
        <f>'t3'!H107</f>
        <v>0</v>
      </c>
      <c r="V109" s="320">
        <f>'t3'!J107</f>
        <v>0</v>
      </c>
      <c r="W109" s="320">
        <f t="shared" si="8"/>
        <v>0</v>
      </c>
      <c r="X109" s="320">
        <f>'t10'!AV107</f>
        <v>0</v>
      </c>
      <c r="Y109" s="634" t="str">
        <f t="shared" si="9"/>
        <v>OK</v>
      </c>
      <c r="Z109" s="174" t="str">
        <f t="shared" si="11"/>
        <v>OK</v>
      </c>
    </row>
    <row r="110" spans="1:26" ht="15" customHeight="1" x14ac:dyDescent="0.2">
      <c r="A110" s="123" t="str">
        <f>'t1'!A108</f>
        <v>SOCIOLOGO DIRIG. CON ALTRI INCAR.PROF.LI</v>
      </c>
      <c r="B110" s="169" t="str">
        <f>'t1'!B108</f>
        <v>TD0A67</v>
      </c>
      <c r="C110" s="319">
        <f>'t1'!K108</f>
        <v>0</v>
      </c>
      <c r="D110" s="319">
        <f>'t3'!K108</f>
        <v>0</v>
      </c>
      <c r="E110" s="320">
        <f>'t3'!M108</f>
        <v>0</v>
      </c>
      <c r="F110" s="320">
        <f>'t3'!O108</f>
        <v>0</v>
      </c>
      <c r="G110" s="320">
        <f>'t3'!C108</f>
        <v>0</v>
      </c>
      <c r="H110" s="320">
        <f>'t3'!E108</f>
        <v>0</v>
      </c>
      <c r="I110" s="320">
        <f>'t3'!G108</f>
        <v>0</v>
      </c>
      <c r="J110" s="320">
        <f>'t3'!I108</f>
        <v>0</v>
      </c>
      <c r="K110" s="320">
        <f t="shared" si="6"/>
        <v>0</v>
      </c>
      <c r="L110" s="320">
        <f>'t10'!AU108</f>
        <v>0</v>
      </c>
      <c r="M110" s="634" t="str">
        <f t="shared" si="7"/>
        <v>OK</v>
      </c>
      <c r="N110" s="95" t="str">
        <f t="shared" si="10"/>
        <v>OK</v>
      </c>
      <c r="O110" s="319">
        <f>'t1'!L108</f>
        <v>0</v>
      </c>
      <c r="P110" s="319">
        <f>'t3'!L108</f>
        <v>0</v>
      </c>
      <c r="Q110" s="320">
        <f>'t3'!N108</f>
        <v>0</v>
      </c>
      <c r="R110" s="320">
        <f>'t3'!P108</f>
        <v>0</v>
      </c>
      <c r="S110" s="320">
        <f>'t3'!D108</f>
        <v>0</v>
      </c>
      <c r="T110" s="320">
        <f>'t3'!F108</f>
        <v>0</v>
      </c>
      <c r="U110" s="320">
        <f>'t3'!H108</f>
        <v>0</v>
      </c>
      <c r="V110" s="320">
        <f>'t3'!J108</f>
        <v>0</v>
      </c>
      <c r="W110" s="320">
        <f t="shared" si="8"/>
        <v>0</v>
      </c>
      <c r="X110" s="320">
        <f>'t10'!AV108</f>
        <v>0</v>
      </c>
      <c r="Y110" s="634" t="str">
        <f t="shared" si="9"/>
        <v>OK</v>
      </c>
      <c r="Z110" s="174" t="str">
        <f t="shared" si="11"/>
        <v>OK</v>
      </c>
    </row>
    <row r="111" spans="1:26" ht="15" customHeight="1" x14ac:dyDescent="0.2">
      <c r="A111" s="123" t="str">
        <f>'t1'!A109</f>
        <v>SOCIOLOGO DIR. A T. DETERMINATO(ART.15-SEPTIES DLGS. 502/92)</v>
      </c>
      <c r="B111" s="169" t="str">
        <f>'t1'!B109</f>
        <v>TD0611</v>
      </c>
      <c r="C111" s="319">
        <f>'t1'!K109</f>
        <v>0</v>
      </c>
      <c r="D111" s="319">
        <f>'t3'!K109</f>
        <v>0</v>
      </c>
      <c r="E111" s="320">
        <f>'t3'!M109</f>
        <v>0</v>
      </c>
      <c r="F111" s="320">
        <f>'t3'!O109</f>
        <v>0</v>
      </c>
      <c r="G111" s="320">
        <f>'t3'!C109</f>
        <v>0</v>
      </c>
      <c r="H111" s="320">
        <f>'t3'!E109</f>
        <v>0</v>
      </c>
      <c r="I111" s="320">
        <f>'t3'!G109</f>
        <v>0</v>
      </c>
      <c r="J111" s="320">
        <f>'t3'!I109</f>
        <v>0</v>
      </c>
      <c r="K111" s="320">
        <f t="shared" si="6"/>
        <v>0</v>
      </c>
      <c r="L111" s="320">
        <f>'t10'!AU109</f>
        <v>0</v>
      </c>
      <c r="M111" s="634" t="str">
        <f t="shared" si="7"/>
        <v>OK</v>
      </c>
      <c r="N111" s="95" t="str">
        <f t="shared" si="10"/>
        <v>OK</v>
      </c>
      <c r="O111" s="319">
        <f>'t1'!L109</f>
        <v>0</v>
      </c>
      <c r="P111" s="319">
        <f>'t3'!L109</f>
        <v>0</v>
      </c>
      <c r="Q111" s="320">
        <f>'t3'!N109</f>
        <v>0</v>
      </c>
      <c r="R111" s="320">
        <f>'t3'!P109</f>
        <v>0</v>
      </c>
      <c r="S111" s="320">
        <f>'t3'!D109</f>
        <v>0</v>
      </c>
      <c r="T111" s="320">
        <f>'t3'!F109</f>
        <v>0</v>
      </c>
      <c r="U111" s="320">
        <f>'t3'!H109</f>
        <v>0</v>
      </c>
      <c r="V111" s="320">
        <f>'t3'!J109</f>
        <v>0</v>
      </c>
      <c r="W111" s="320">
        <f t="shared" si="8"/>
        <v>0</v>
      </c>
      <c r="X111" s="320">
        <f>'t10'!AV109</f>
        <v>0</v>
      </c>
      <c r="Y111" s="634" t="str">
        <f t="shared" si="9"/>
        <v>OK</v>
      </c>
      <c r="Z111" s="174" t="str">
        <f t="shared" si="11"/>
        <v>OK</v>
      </c>
    </row>
    <row r="112" spans="1:26" ht="15" customHeight="1" x14ac:dyDescent="0.2">
      <c r="A112" s="123" t="str">
        <f>'t1'!A110</f>
        <v>DIR. AMBIENTALE CON INCARICO DI STRUTTURA COMPLESSA</v>
      </c>
      <c r="B112" s="169" t="str">
        <f>'t1'!B110</f>
        <v>TD0C02</v>
      </c>
      <c r="C112" s="319">
        <f>'t1'!K110</f>
        <v>0</v>
      </c>
      <c r="D112" s="319">
        <f>'t3'!K110</f>
        <v>0</v>
      </c>
      <c r="E112" s="320">
        <f>'t3'!M110</f>
        <v>0</v>
      </c>
      <c r="F112" s="320">
        <f>'t3'!O110</f>
        <v>0</v>
      </c>
      <c r="G112" s="320">
        <f>'t3'!C110</f>
        <v>0</v>
      </c>
      <c r="H112" s="320">
        <f>'t3'!E110</f>
        <v>0</v>
      </c>
      <c r="I112" s="320">
        <f>'t3'!G110</f>
        <v>0</v>
      </c>
      <c r="J112" s="320">
        <f>'t3'!I110</f>
        <v>0</v>
      </c>
      <c r="K112" s="320">
        <f t="shared" si="6"/>
        <v>0</v>
      </c>
      <c r="L112" s="320">
        <f>'t10'!AU110</f>
        <v>0</v>
      </c>
      <c r="M112" s="634" t="str">
        <f t="shared" si="7"/>
        <v>OK</v>
      </c>
      <c r="N112" s="95" t="str">
        <f t="shared" si="10"/>
        <v>OK</v>
      </c>
      <c r="O112" s="319">
        <f>'t1'!L110</f>
        <v>0</v>
      </c>
      <c r="P112" s="319">
        <f>'t3'!L110</f>
        <v>0</v>
      </c>
      <c r="Q112" s="320">
        <f>'t3'!N110</f>
        <v>0</v>
      </c>
      <c r="R112" s="320">
        <f>'t3'!P110</f>
        <v>0</v>
      </c>
      <c r="S112" s="320">
        <f>'t3'!D110</f>
        <v>0</v>
      </c>
      <c r="T112" s="320">
        <f>'t3'!F110</f>
        <v>0</v>
      </c>
      <c r="U112" s="320">
        <f>'t3'!H110</f>
        <v>0</v>
      </c>
      <c r="V112" s="320">
        <f>'t3'!J110</f>
        <v>0</v>
      </c>
      <c r="W112" s="320">
        <f t="shared" si="8"/>
        <v>0</v>
      </c>
      <c r="X112" s="320">
        <f>'t10'!AV110</f>
        <v>0</v>
      </c>
      <c r="Y112" s="634" t="str">
        <f t="shared" si="9"/>
        <v>OK</v>
      </c>
      <c r="Z112" s="174" t="str">
        <f t="shared" si="11"/>
        <v>OK</v>
      </c>
    </row>
    <row r="113" spans="1:26" ht="15" customHeight="1" x14ac:dyDescent="0.2">
      <c r="A113" s="123" t="str">
        <f>'t1'!A111</f>
        <v>DIR. AMBIENTALE CON INCARICO DI STRUTTURA SEMPLICE</v>
      </c>
      <c r="B113" s="169" t="str">
        <f>'t1'!B111</f>
        <v>TD0S02</v>
      </c>
      <c r="C113" s="319">
        <f>'t1'!K111</f>
        <v>0</v>
      </c>
      <c r="D113" s="319">
        <f>'t3'!K111</f>
        <v>0</v>
      </c>
      <c r="E113" s="320">
        <f>'t3'!M111</f>
        <v>0</v>
      </c>
      <c r="F113" s="320">
        <f>'t3'!O111</f>
        <v>0</v>
      </c>
      <c r="G113" s="320">
        <f>'t3'!C111</f>
        <v>0</v>
      </c>
      <c r="H113" s="320">
        <f>'t3'!E111</f>
        <v>0</v>
      </c>
      <c r="I113" s="320">
        <f>'t3'!G111</f>
        <v>0</v>
      </c>
      <c r="J113" s="320">
        <f>'t3'!I111</f>
        <v>0</v>
      </c>
      <c r="K113" s="320">
        <f t="shared" si="6"/>
        <v>0</v>
      </c>
      <c r="L113" s="320">
        <f>'t10'!AU111</f>
        <v>0</v>
      </c>
      <c r="M113" s="634" t="str">
        <f t="shared" si="7"/>
        <v>OK</v>
      </c>
      <c r="N113" s="95" t="str">
        <f t="shared" si="10"/>
        <v>OK</v>
      </c>
      <c r="O113" s="319">
        <f>'t1'!L111</f>
        <v>0</v>
      </c>
      <c r="P113" s="319">
        <f>'t3'!L111</f>
        <v>0</v>
      </c>
      <c r="Q113" s="320">
        <f>'t3'!N111</f>
        <v>0</v>
      </c>
      <c r="R113" s="320">
        <f>'t3'!P111</f>
        <v>0</v>
      </c>
      <c r="S113" s="320">
        <f>'t3'!D111</f>
        <v>0</v>
      </c>
      <c r="T113" s="320">
        <f>'t3'!F111</f>
        <v>0</v>
      </c>
      <c r="U113" s="320">
        <f>'t3'!H111</f>
        <v>0</v>
      </c>
      <c r="V113" s="320">
        <f>'t3'!J111</f>
        <v>0</v>
      </c>
      <c r="W113" s="320">
        <f t="shared" si="8"/>
        <v>0</v>
      </c>
      <c r="X113" s="320">
        <f>'t10'!AV111</f>
        <v>0</v>
      </c>
      <c r="Y113" s="634" t="str">
        <f t="shared" si="9"/>
        <v>OK</v>
      </c>
      <c r="Z113" s="174" t="str">
        <f t="shared" si="11"/>
        <v>OK</v>
      </c>
    </row>
    <row r="114" spans="1:26" ht="15" customHeight="1" x14ac:dyDescent="0.2">
      <c r="A114" s="123" t="str">
        <f>'t1'!A112</f>
        <v>DIR. AMBIENTALE CON ALTRI INCAR.PROF.LI</v>
      </c>
      <c r="B114" s="169" t="str">
        <f>'t1'!B112</f>
        <v>TD0A02</v>
      </c>
      <c r="C114" s="319">
        <f>'t1'!K112</f>
        <v>0</v>
      </c>
      <c r="D114" s="319">
        <f>'t3'!K112</f>
        <v>0</v>
      </c>
      <c r="E114" s="320">
        <f>'t3'!M112</f>
        <v>0</v>
      </c>
      <c r="F114" s="320">
        <f>'t3'!O112</f>
        <v>0</v>
      </c>
      <c r="G114" s="320">
        <f>'t3'!C112</f>
        <v>0</v>
      </c>
      <c r="H114" s="320">
        <f>'t3'!E112</f>
        <v>0</v>
      </c>
      <c r="I114" s="320">
        <f>'t3'!G112</f>
        <v>0</v>
      </c>
      <c r="J114" s="320">
        <f>'t3'!I112</f>
        <v>0</v>
      </c>
      <c r="K114" s="320">
        <f t="shared" si="6"/>
        <v>0</v>
      </c>
      <c r="L114" s="320">
        <f>'t10'!AU112</f>
        <v>0</v>
      </c>
      <c r="M114" s="634" t="str">
        <f t="shared" si="7"/>
        <v>OK</v>
      </c>
      <c r="N114" s="95" t="str">
        <f t="shared" si="10"/>
        <v>OK</v>
      </c>
      <c r="O114" s="319">
        <f>'t1'!L112</f>
        <v>0</v>
      </c>
      <c r="P114" s="319">
        <f>'t3'!L112</f>
        <v>0</v>
      </c>
      <c r="Q114" s="320">
        <f>'t3'!N112</f>
        <v>0</v>
      </c>
      <c r="R114" s="320">
        <f>'t3'!P112</f>
        <v>0</v>
      </c>
      <c r="S114" s="320">
        <f>'t3'!D112</f>
        <v>0</v>
      </c>
      <c r="T114" s="320">
        <f>'t3'!F112</f>
        <v>0</v>
      </c>
      <c r="U114" s="320">
        <f>'t3'!H112</f>
        <v>0</v>
      </c>
      <c r="V114" s="320">
        <f>'t3'!J112</f>
        <v>0</v>
      </c>
      <c r="W114" s="320">
        <f t="shared" si="8"/>
        <v>0</v>
      </c>
      <c r="X114" s="320">
        <f>'t10'!AV112</f>
        <v>0</v>
      </c>
      <c r="Y114" s="634" t="str">
        <f t="shared" si="9"/>
        <v>OK</v>
      </c>
      <c r="Z114" s="174" t="str">
        <f t="shared" si="11"/>
        <v>OK</v>
      </c>
    </row>
    <row r="115" spans="1:26" ht="15" customHeight="1" x14ac:dyDescent="0.2">
      <c r="A115" s="123" t="str">
        <f>'t1'!A113</f>
        <v>DIR. AMBIENTALE A T.DETERMINATO (ART.15-SEPTIES DLGS 502/92)</v>
      </c>
      <c r="B115" s="169" t="str">
        <f>'t1'!B113</f>
        <v>TD0810</v>
      </c>
      <c r="C115" s="319">
        <f>'t1'!K113</f>
        <v>0</v>
      </c>
      <c r="D115" s="319">
        <f>'t3'!K113</f>
        <v>0</v>
      </c>
      <c r="E115" s="320">
        <f>'t3'!M113</f>
        <v>0</v>
      </c>
      <c r="F115" s="320">
        <f>'t3'!O113</f>
        <v>0</v>
      </c>
      <c r="G115" s="320">
        <f>'t3'!C113</f>
        <v>0</v>
      </c>
      <c r="H115" s="320">
        <f>'t3'!E113</f>
        <v>0</v>
      </c>
      <c r="I115" s="320">
        <f>'t3'!G113</f>
        <v>0</v>
      </c>
      <c r="J115" s="320">
        <f>'t3'!I113</f>
        <v>0</v>
      </c>
      <c r="K115" s="320">
        <f t="shared" si="6"/>
        <v>0</v>
      </c>
      <c r="L115" s="320">
        <f>'t10'!AU113</f>
        <v>0</v>
      </c>
      <c r="M115" s="634" t="str">
        <f t="shared" si="7"/>
        <v>OK</v>
      </c>
      <c r="N115" s="95" t="str">
        <f t="shared" si="10"/>
        <v>OK</v>
      </c>
      <c r="O115" s="319">
        <f>'t1'!L113</f>
        <v>0</v>
      </c>
      <c r="P115" s="319">
        <f>'t3'!L113</f>
        <v>0</v>
      </c>
      <c r="Q115" s="320">
        <f>'t3'!N113</f>
        <v>0</v>
      </c>
      <c r="R115" s="320">
        <f>'t3'!P113</f>
        <v>0</v>
      </c>
      <c r="S115" s="320">
        <f>'t3'!D113</f>
        <v>0</v>
      </c>
      <c r="T115" s="320">
        <f>'t3'!F113</f>
        <v>0</v>
      </c>
      <c r="U115" s="320">
        <f>'t3'!H113</f>
        <v>0</v>
      </c>
      <c r="V115" s="320">
        <f>'t3'!J113</f>
        <v>0</v>
      </c>
      <c r="W115" s="320">
        <f t="shared" si="8"/>
        <v>0</v>
      </c>
      <c r="X115" s="320">
        <f>'t10'!AV113</f>
        <v>0</v>
      </c>
      <c r="Y115" s="634" t="str">
        <f t="shared" si="9"/>
        <v>OK</v>
      </c>
      <c r="Z115" s="174" t="str">
        <f t="shared" si="11"/>
        <v>OK</v>
      </c>
    </row>
    <row r="116" spans="1:26" ht="15" customHeight="1" x14ac:dyDescent="0.2">
      <c r="A116" s="123" t="str">
        <f>'t1'!A114</f>
        <v>DIRIGENTE AMM.VO CON INCARICO DI STRUTTURA COMPLESSA</v>
      </c>
      <c r="B116" s="169" t="str">
        <f>'t1'!B114</f>
        <v>AD0032</v>
      </c>
      <c r="C116" s="319">
        <f>'t1'!K114</f>
        <v>0</v>
      </c>
      <c r="D116" s="319">
        <f>'t3'!K114</f>
        <v>0</v>
      </c>
      <c r="E116" s="320">
        <f>'t3'!M114</f>
        <v>0</v>
      </c>
      <c r="F116" s="320">
        <f>'t3'!O114</f>
        <v>0</v>
      </c>
      <c r="G116" s="320">
        <f>'t3'!C114</f>
        <v>0</v>
      </c>
      <c r="H116" s="320">
        <f>'t3'!E114</f>
        <v>0</v>
      </c>
      <c r="I116" s="320">
        <f>'t3'!G114</f>
        <v>0</v>
      </c>
      <c r="J116" s="320">
        <f>'t3'!I114</f>
        <v>0</v>
      </c>
      <c r="K116" s="320">
        <f t="shared" si="6"/>
        <v>0</v>
      </c>
      <c r="L116" s="320">
        <f>'t10'!AU114</f>
        <v>0</v>
      </c>
      <c r="M116" s="634" t="str">
        <f t="shared" si="7"/>
        <v>OK</v>
      </c>
      <c r="N116" s="95" t="str">
        <f t="shared" si="10"/>
        <v>OK</v>
      </c>
      <c r="O116" s="319">
        <f>'t1'!L114</f>
        <v>0</v>
      </c>
      <c r="P116" s="319">
        <f>'t3'!L114</f>
        <v>0</v>
      </c>
      <c r="Q116" s="320">
        <f>'t3'!N114</f>
        <v>0</v>
      </c>
      <c r="R116" s="320">
        <f>'t3'!P114</f>
        <v>0</v>
      </c>
      <c r="S116" s="320">
        <f>'t3'!D114</f>
        <v>0</v>
      </c>
      <c r="T116" s="320">
        <f>'t3'!F114</f>
        <v>0</v>
      </c>
      <c r="U116" s="320">
        <f>'t3'!H114</f>
        <v>0</v>
      </c>
      <c r="V116" s="320">
        <f>'t3'!J114</f>
        <v>0</v>
      </c>
      <c r="W116" s="320">
        <f t="shared" si="8"/>
        <v>0</v>
      </c>
      <c r="X116" s="320">
        <f>'t10'!AV114</f>
        <v>0</v>
      </c>
      <c r="Y116" s="634" t="str">
        <f t="shared" si="9"/>
        <v>OK</v>
      </c>
      <c r="Z116" s="174" t="str">
        <f t="shared" si="11"/>
        <v>OK</v>
      </c>
    </row>
    <row r="117" spans="1:26" ht="15" customHeight="1" x14ac:dyDescent="0.2">
      <c r="A117" s="123" t="str">
        <f>'t1'!A115</f>
        <v>DIRIGENTE AMM.VO CON INCARICO DI STRUTTURA SEMPLICE</v>
      </c>
      <c r="B117" s="169" t="str">
        <f>'t1'!B115</f>
        <v>AD0S31</v>
      </c>
      <c r="C117" s="319">
        <f>'t1'!K115</f>
        <v>0</v>
      </c>
      <c r="D117" s="319">
        <f>'t3'!K115</f>
        <v>0</v>
      </c>
      <c r="E117" s="320">
        <f>'t3'!M115</f>
        <v>0</v>
      </c>
      <c r="F117" s="320">
        <f>'t3'!O115</f>
        <v>0</v>
      </c>
      <c r="G117" s="320">
        <f>'t3'!C115</f>
        <v>0</v>
      </c>
      <c r="H117" s="320">
        <f>'t3'!E115</f>
        <v>0</v>
      </c>
      <c r="I117" s="320">
        <f>'t3'!G115</f>
        <v>0</v>
      </c>
      <c r="J117" s="320">
        <f>'t3'!I115</f>
        <v>0</v>
      </c>
      <c r="K117" s="320">
        <f t="shared" si="6"/>
        <v>0</v>
      </c>
      <c r="L117" s="320">
        <f>'t10'!AU115</f>
        <v>0</v>
      </c>
      <c r="M117" s="634" t="str">
        <f t="shared" si="7"/>
        <v>OK</v>
      </c>
      <c r="N117" s="95" t="str">
        <f t="shared" si="10"/>
        <v>OK</v>
      </c>
      <c r="O117" s="319">
        <f>'t1'!L115</f>
        <v>0</v>
      </c>
      <c r="P117" s="319">
        <f>'t3'!L115</f>
        <v>0</v>
      </c>
      <c r="Q117" s="320">
        <f>'t3'!N115</f>
        <v>0</v>
      </c>
      <c r="R117" s="320">
        <f>'t3'!P115</f>
        <v>0</v>
      </c>
      <c r="S117" s="320">
        <f>'t3'!D115</f>
        <v>0</v>
      </c>
      <c r="T117" s="320">
        <f>'t3'!F115</f>
        <v>0</v>
      </c>
      <c r="U117" s="320">
        <f>'t3'!H115</f>
        <v>0</v>
      </c>
      <c r="V117" s="320">
        <f>'t3'!J115</f>
        <v>0</v>
      </c>
      <c r="W117" s="320">
        <f t="shared" si="8"/>
        <v>0</v>
      </c>
      <c r="X117" s="320">
        <f>'t10'!AV115</f>
        <v>0</v>
      </c>
      <c r="Y117" s="634" t="str">
        <f t="shared" si="9"/>
        <v>OK</v>
      </c>
      <c r="Z117" s="174" t="str">
        <f t="shared" si="11"/>
        <v>OK</v>
      </c>
    </row>
    <row r="118" spans="1:26" ht="15" customHeight="1" x14ac:dyDescent="0.2">
      <c r="A118" s="123" t="str">
        <f>'t1'!A116</f>
        <v>DIRIGENTE AMM.VO CON ALTRI INCAR.PROF.LI</v>
      </c>
      <c r="B118" s="169" t="str">
        <f>'t1'!B116</f>
        <v>AD0A31</v>
      </c>
      <c r="C118" s="319">
        <f>'t1'!K116</f>
        <v>0</v>
      </c>
      <c r="D118" s="319">
        <f>'t3'!K116</f>
        <v>0</v>
      </c>
      <c r="E118" s="320">
        <f>'t3'!M116</f>
        <v>0</v>
      </c>
      <c r="F118" s="320">
        <f>'t3'!O116</f>
        <v>0</v>
      </c>
      <c r="G118" s="320">
        <f>'t3'!C116</f>
        <v>0</v>
      </c>
      <c r="H118" s="320">
        <f>'t3'!E116</f>
        <v>0</v>
      </c>
      <c r="I118" s="320">
        <f>'t3'!G116</f>
        <v>0</v>
      </c>
      <c r="J118" s="320">
        <f>'t3'!I116</f>
        <v>0</v>
      </c>
      <c r="K118" s="320">
        <f t="shared" si="6"/>
        <v>0</v>
      </c>
      <c r="L118" s="320">
        <f>'t10'!AU116</f>
        <v>0</v>
      </c>
      <c r="M118" s="634" t="str">
        <f t="shared" si="7"/>
        <v>OK</v>
      </c>
      <c r="N118" s="95" t="str">
        <f t="shared" si="10"/>
        <v>OK</v>
      </c>
      <c r="O118" s="319">
        <f>'t1'!L116</f>
        <v>0</v>
      </c>
      <c r="P118" s="319">
        <f>'t3'!L116</f>
        <v>0</v>
      </c>
      <c r="Q118" s="320">
        <f>'t3'!N116</f>
        <v>0</v>
      </c>
      <c r="R118" s="320">
        <f>'t3'!P116</f>
        <v>0</v>
      </c>
      <c r="S118" s="320">
        <f>'t3'!D116</f>
        <v>0</v>
      </c>
      <c r="T118" s="320">
        <f>'t3'!F116</f>
        <v>0</v>
      </c>
      <c r="U118" s="320">
        <f>'t3'!H116</f>
        <v>0</v>
      </c>
      <c r="V118" s="320">
        <f>'t3'!J116</f>
        <v>0</v>
      </c>
      <c r="W118" s="320">
        <f t="shared" si="8"/>
        <v>0</v>
      </c>
      <c r="X118" s="320">
        <f>'t10'!AV116</f>
        <v>0</v>
      </c>
      <c r="Y118" s="634" t="str">
        <f t="shared" si="9"/>
        <v>OK</v>
      </c>
      <c r="Z118" s="174" t="str">
        <f t="shared" si="11"/>
        <v>OK</v>
      </c>
    </row>
    <row r="119" spans="1:26" ht="15" customHeight="1" x14ac:dyDescent="0.2">
      <c r="A119" s="123" t="str">
        <f>'t1'!A117</f>
        <v>DIRIG. AMM.VO A T. DETERMINATO (ART. 15-SEPTIES DLGS.502/92)</v>
      </c>
      <c r="B119" s="169" t="str">
        <f>'t1'!B117</f>
        <v>AD0612</v>
      </c>
      <c r="C119" s="319">
        <f>'t1'!K117</f>
        <v>0</v>
      </c>
      <c r="D119" s="319">
        <f>'t3'!K117</f>
        <v>0</v>
      </c>
      <c r="E119" s="320">
        <f>'t3'!M117</f>
        <v>0</v>
      </c>
      <c r="F119" s="320">
        <f>'t3'!O117</f>
        <v>0</v>
      </c>
      <c r="G119" s="320">
        <f>'t3'!C117</f>
        <v>0</v>
      </c>
      <c r="H119" s="320">
        <f>'t3'!E117</f>
        <v>0</v>
      </c>
      <c r="I119" s="320">
        <f>'t3'!G117</f>
        <v>0</v>
      </c>
      <c r="J119" s="320">
        <f>'t3'!I117</f>
        <v>0</v>
      </c>
      <c r="K119" s="320">
        <f t="shared" si="6"/>
        <v>0</v>
      </c>
      <c r="L119" s="320">
        <f>'t10'!AU117</f>
        <v>0</v>
      </c>
      <c r="M119" s="634" t="str">
        <f t="shared" si="7"/>
        <v>OK</v>
      </c>
      <c r="N119" s="95" t="str">
        <f t="shared" si="10"/>
        <v>OK</v>
      </c>
      <c r="O119" s="319">
        <f>'t1'!L117</f>
        <v>0</v>
      </c>
      <c r="P119" s="319">
        <f>'t3'!L117</f>
        <v>0</v>
      </c>
      <c r="Q119" s="320">
        <f>'t3'!N117</f>
        <v>0</v>
      </c>
      <c r="R119" s="320">
        <f>'t3'!P117</f>
        <v>0</v>
      </c>
      <c r="S119" s="320">
        <f>'t3'!D117</f>
        <v>0</v>
      </c>
      <c r="T119" s="320">
        <f>'t3'!F117</f>
        <v>0</v>
      </c>
      <c r="U119" s="320">
        <f>'t3'!H117</f>
        <v>0</v>
      </c>
      <c r="V119" s="320">
        <f>'t3'!J117</f>
        <v>0</v>
      </c>
      <c r="W119" s="320">
        <f t="shared" si="8"/>
        <v>0</v>
      </c>
      <c r="X119" s="320">
        <f>'t10'!AV117</f>
        <v>0</v>
      </c>
      <c r="Y119" s="634" t="str">
        <f t="shared" si="9"/>
        <v>OK</v>
      </c>
      <c r="Z119" s="174" t="str">
        <f t="shared" si="11"/>
        <v>OK</v>
      </c>
    </row>
    <row r="120" spans="1:26" ht="15" customHeight="1" x14ac:dyDescent="0.2">
      <c r="A120" s="123" t="str">
        <f>'t1'!A118</f>
        <v>RICERCATORE SANITARIO</v>
      </c>
      <c r="B120" s="169" t="str">
        <f>'t1'!B118</f>
        <v>N18694</v>
      </c>
      <c r="C120" s="319">
        <f>'t1'!K118</f>
        <v>0</v>
      </c>
      <c r="D120" s="319">
        <f>'t3'!K118</f>
        <v>0</v>
      </c>
      <c r="E120" s="320">
        <f>'t3'!M118</f>
        <v>0</v>
      </c>
      <c r="F120" s="320">
        <f>'t3'!O118</f>
        <v>0</v>
      </c>
      <c r="G120" s="320">
        <f>'t3'!C118</f>
        <v>0</v>
      </c>
      <c r="H120" s="320">
        <f>'t3'!E118</f>
        <v>0</v>
      </c>
      <c r="I120" s="320">
        <f>'t3'!G118</f>
        <v>0</v>
      </c>
      <c r="J120" s="320">
        <f>'t3'!I118</f>
        <v>0</v>
      </c>
      <c r="K120" s="320">
        <f t="shared" si="6"/>
        <v>0</v>
      </c>
      <c r="L120" s="320">
        <f>'t10'!AU118</f>
        <v>0</v>
      </c>
      <c r="M120" s="634" t="str">
        <f t="shared" si="7"/>
        <v>OK</v>
      </c>
      <c r="N120" s="95" t="str">
        <f t="shared" si="10"/>
        <v>OK</v>
      </c>
      <c r="O120" s="319">
        <f>'t1'!L118</f>
        <v>0</v>
      </c>
      <c r="P120" s="319">
        <f>'t3'!L118</f>
        <v>0</v>
      </c>
      <c r="Q120" s="320">
        <f>'t3'!N118</f>
        <v>0</v>
      </c>
      <c r="R120" s="320">
        <f>'t3'!P118</f>
        <v>0</v>
      </c>
      <c r="S120" s="320">
        <f>'t3'!D118</f>
        <v>0</v>
      </c>
      <c r="T120" s="320">
        <f>'t3'!F118</f>
        <v>0</v>
      </c>
      <c r="U120" s="320">
        <f>'t3'!H118</f>
        <v>0</v>
      </c>
      <c r="V120" s="320">
        <f>'t3'!J118</f>
        <v>0</v>
      </c>
      <c r="W120" s="320">
        <f t="shared" si="8"/>
        <v>0</v>
      </c>
      <c r="X120" s="320">
        <f>'t10'!AV118</f>
        <v>0</v>
      </c>
      <c r="Y120" s="634" t="str">
        <f t="shared" si="9"/>
        <v>OK</v>
      </c>
      <c r="Z120" s="174" t="str">
        <f t="shared" si="11"/>
        <v>OK</v>
      </c>
    </row>
    <row r="121" spans="1:26" ht="15" customHeight="1" x14ac:dyDescent="0.2">
      <c r="A121" s="123" t="str">
        <f>'t1'!A119</f>
        <v>COLLABORATORE PROF.LE DI RICERCA SANITARIA</v>
      </c>
      <c r="B121" s="169" t="str">
        <f>'t1'!B119</f>
        <v>N16695</v>
      </c>
      <c r="C121" s="319">
        <f>'t1'!K119</f>
        <v>0</v>
      </c>
      <c r="D121" s="319">
        <f>'t3'!K119</f>
        <v>0</v>
      </c>
      <c r="E121" s="320">
        <f>'t3'!M119</f>
        <v>0</v>
      </c>
      <c r="F121" s="320">
        <f>'t3'!O119</f>
        <v>0</v>
      </c>
      <c r="G121" s="320">
        <f>'t3'!C119</f>
        <v>0</v>
      </c>
      <c r="H121" s="320">
        <f>'t3'!E119</f>
        <v>0</v>
      </c>
      <c r="I121" s="320">
        <f>'t3'!G119</f>
        <v>0</v>
      </c>
      <c r="J121" s="320">
        <f>'t3'!I119</f>
        <v>0</v>
      </c>
      <c r="K121" s="320">
        <f t="shared" si="6"/>
        <v>0</v>
      </c>
      <c r="L121" s="320">
        <f>'t10'!AU119</f>
        <v>0</v>
      </c>
      <c r="M121" s="634" t="str">
        <f t="shared" si="7"/>
        <v>OK</v>
      </c>
      <c r="N121" s="95" t="str">
        <f t="shared" si="10"/>
        <v>OK</v>
      </c>
      <c r="O121" s="319">
        <f>'t1'!L119</f>
        <v>0</v>
      </c>
      <c r="P121" s="319">
        <f>'t3'!L119</f>
        <v>0</v>
      </c>
      <c r="Q121" s="320">
        <f>'t3'!N119</f>
        <v>0</v>
      </c>
      <c r="R121" s="320">
        <f>'t3'!P119</f>
        <v>0</v>
      </c>
      <c r="S121" s="320">
        <f>'t3'!D119</f>
        <v>0</v>
      </c>
      <c r="T121" s="320">
        <f>'t3'!F119</f>
        <v>0</v>
      </c>
      <c r="U121" s="320">
        <f>'t3'!H119</f>
        <v>0</v>
      </c>
      <c r="V121" s="320">
        <f>'t3'!J119</f>
        <v>0</v>
      </c>
      <c r="W121" s="320">
        <f t="shared" si="8"/>
        <v>0</v>
      </c>
      <c r="X121" s="320">
        <f>'t10'!AV119</f>
        <v>0</v>
      </c>
      <c r="Y121" s="634" t="str">
        <f t="shared" si="9"/>
        <v>OK</v>
      </c>
      <c r="Z121" s="174" t="str">
        <f t="shared" si="11"/>
        <v>OK</v>
      </c>
    </row>
    <row r="122" spans="1:26" ht="15" customHeight="1" x14ac:dyDescent="0.2">
      <c r="A122" s="123" t="str">
        <f>'t1'!A120</f>
        <v>RUOLO SANITARIO - PROF. SANITARIE INFERMIERISTICHE E.Q.</v>
      </c>
      <c r="B122" s="169" t="str">
        <f>'t1'!B120</f>
        <v>SEQINF</v>
      </c>
      <c r="C122" s="319">
        <f>'t1'!K120</f>
        <v>0</v>
      </c>
      <c r="D122" s="319">
        <f>'t3'!K120</f>
        <v>0</v>
      </c>
      <c r="E122" s="320">
        <f>'t3'!M120</f>
        <v>0</v>
      </c>
      <c r="F122" s="320">
        <f>'t3'!O120</f>
        <v>0</v>
      </c>
      <c r="G122" s="320">
        <f>'t3'!C120</f>
        <v>0</v>
      </c>
      <c r="H122" s="320">
        <f>'t3'!E120</f>
        <v>0</v>
      </c>
      <c r="I122" s="320">
        <f>'t3'!G120</f>
        <v>0</v>
      </c>
      <c r="J122" s="320">
        <f>'t3'!I120</f>
        <v>0</v>
      </c>
      <c r="K122" s="320">
        <f t="shared" si="6"/>
        <v>0</v>
      </c>
      <c r="L122" s="320">
        <f>'t10'!AU120</f>
        <v>0</v>
      </c>
      <c r="M122" s="634" t="str">
        <f t="shared" si="7"/>
        <v>OK</v>
      </c>
      <c r="N122" s="95" t="str">
        <f t="shared" si="10"/>
        <v>OK</v>
      </c>
      <c r="O122" s="319">
        <f>'t1'!L120</f>
        <v>0</v>
      </c>
      <c r="P122" s="319">
        <f>'t3'!L120</f>
        <v>0</v>
      </c>
      <c r="Q122" s="320">
        <f>'t3'!N120</f>
        <v>0</v>
      </c>
      <c r="R122" s="320">
        <f>'t3'!P120</f>
        <v>0</v>
      </c>
      <c r="S122" s="320">
        <f>'t3'!D120</f>
        <v>0</v>
      </c>
      <c r="T122" s="320">
        <f>'t3'!F120</f>
        <v>0</v>
      </c>
      <c r="U122" s="320">
        <f>'t3'!H120</f>
        <v>0</v>
      </c>
      <c r="V122" s="320">
        <f>'t3'!J120</f>
        <v>0</v>
      </c>
      <c r="W122" s="320">
        <f t="shared" si="8"/>
        <v>0</v>
      </c>
      <c r="X122" s="320">
        <f>'t10'!AV120</f>
        <v>0</v>
      </c>
      <c r="Y122" s="634" t="str">
        <f t="shared" si="9"/>
        <v>OK</v>
      </c>
      <c r="Z122" s="174" t="str">
        <f t="shared" si="11"/>
        <v>OK</v>
      </c>
    </row>
    <row r="123" spans="1:26" ht="15" customHeight="1" x14ac:dyDescent="0.2">
      <c r="A123" s="123" t="str">
        <f>'t1'!A121</f>
        <v>RUOLO SANITARIO - PROF. SANITARIA OSTETRICA E.Q.</v>
      </c>
      <c r="B123" s="169" t="str">
        <f>'t1'!B121</f>
        <v>SEQOST</v>
      </c>
      <c r="C123" s="319">
        <f>'t1'!K121</f>
        <v>0</v>
      </c>
      <c r="D123" s="319">
        <f>'t3'!K121</f>
        <v>0</v>
      </c>
      <c r="E123" s="320">
        <f>'t3'!M121</f>
        <v>0</v>
      </c>
      <c r="F123" s="320">
        <f>'t3'!O121</f>
        <v>0</v>
      </c>
      <c r="G123" s="320">
        <f>'t3'!C121</f>
        <v>0</v>
      </c>
      <c r="H123" s="320">
        <f>'t3'!E121</f>
        <v>0</v>
      </c>
      <c r="I123" s="320">
        <f>'t3'!G121</f>
        <v>0</v>
      </c>
      <c r="J123" s="320">
        <f>'t3'!I121</f>
        <v>0</v>
      </c>
      <c r="K123" s="320">
        <f t="shared" si="6"/>
        <v>0</v>
      </c>
      <c r="L123" s="320">
        <f>'t10'!AU121</f>
        <v>0</v>
      </c>
      <c r="M123" s="634" t="str">
        <f t="shared" si="7"/>
        <v>OK</v>
      </c>
      <c r="N123" s="95" t="str">
        <f t="shared" si="10"/>
        <v>OK</v>
      </c>
      <c r="O123" s="319">
        <f>'t1'!L121</f>
        <v>0</v>
      </c>
      <c r="P123" s="319">
        <f>'t3'!L121</f>
        <v>0</v>
      </c>
      <c r="Q123" s="320">
        <f>'t3'!N121</f>
        <v>0</v>
      </c>
      <c r="R123" s="320">
        <f>'t3'!P121</f>
        <v>0</v>
      </c>
      <c r="S123" s="320">
        <f>'t3'!D121</f>
        <v>0</v>
      </c>
      <c r="T123" s="320">
        <f>'t3'!F121</f>
        <v>0</v>
      </c>
      <c r="U123" s="320">
        <f>'t3'!H121</f>
        <v>0</v>
      </c>
      <c r="V123" s="320">
        <f>'t3'!J121</f>
        <v>0</v>
      </c>
      <c r="W123" s="320">
        <f t="shared" si="8"/>
        <v>0</v>
      </c>
      <c r="X123" s="320">
        <f>'t10'!AV121</f>
        <v>0</v>
      </c>
      <c r="Y123" s="634" t="str">
        <f t="shared" si="9"/>
        <v>OK</v>
      </c>
      <c r="Z123" s="174" t="str">
        <f t="shared" si="11"/>
        <v>OK</v>
      </c>
    </row>
    <row r="124" spans="1:26" ht="15" customHeight="1" x14ac:dyDescent="0.2">
      <c r="A124" s="123" t="str">
        <f>'t1'!A122</f>
        <v>RUOLO SANITARIO - PROFESSIONI TECNICO SANITARIE E.Q.</v>
      </c>
      <c r="B124" s="169" t="str">
        <f>'t1'!B122</f>
        <v>SEQTCN</v>
      </c>
      <c r="C124" s="319">
        <f>'t1'!K122</f>
        <v>0</v>
      </c>
      <c r="D124" s="319">
        <f>'t3'!K122</f>
        <v>0</v>
      </c>
      <c r="E124" s="320">
        <f>'t3'!M122</f>
        <v>0</v>
      </c>
      <c r="F124" s="320">
        <f>'t3'!O122</f>
        <v>0</v>
      </c>
      <c r="G124" s="320">
        <f>'t3'!C122</f>
        <v>0</v>
      </c>
      <c r="H124" s="320">
        <f>'t3'!E122</f>
        <v>0</v>
      </c>
      <c r="I124" s="320">
        <f>'t3'!G122</f>
        <v>0</v>
      </c>
      <c r="J124" s="320">
        <f>'t3'!I122</f>
        <v>0</v>
      </c>
      <c r="K124" s="320">
        <f t="shared" si="6"/>
        <v>0</v>
      </c>
      <c r="L124" s="320">
        <f>'t10'!AU122</f>
        <v>0</v>
      </c>
      <c r="M124" s="634" t="str">
        <f t="shared" si="7"/>
        <v>OK</v>
      </c>
      <c r="N124" s="95" t="str">
        <f t="shared" si="10"/>
        <v>OK</v>
      </c>
      <c r="O124" s="319">
        <f>'t1'!L122</f>
        <v>0</v>
      </c>
      <c r="P124" s="319">
        <f>'t3'!L122</f>
        <v>0</v>
      </c>
      <c r="Q124" s="320">
        <f>'t3'!N122</f>
        <v>0</v>
      </c>
      <c r="R124" s="320">
        <f>'t3'!P122</f>
        <v>0</v>
      </c>
      <c r="S124" s="320">
        <f>'t3'!D122</f>
        <v>0</v>
      </c>
      <c r="T124" s="320">
        <f>'t3'!F122</f>
        <v>0</v>
      </c>
      <c r="U124" s="320">
        <f>'t3'!H122</f>
        <v>0</v>
      </c>
      <c r="V124" s="320">
        <f>'t3'!J122</f>
        <v>0</v>
      </c>
      <c r="W124" s="320">
        <f t="shared" si="8"/>
        <v>0</v>
      </c>
      <c r="X124" s="320">
        <f>'t10'!AV122</f>
        <v>0</v>
      </c>
      <c r="Y124" s="634" t="str">
        <f t="shared" si="9"/>
        <v>OK</v>
      </c>
      <c r="Z124" s="174" t="str">
        <f t="shared" si="11"/>
        <v>OK</v>
      </c>
    </row>
    <row r="125" spans="1:26" ht="15" customHeight="1" x14ac:dyDescent="0.2">
      <c r="A125" s="123" t="str">
        <f>'t1'!A123</f>
        <v>RUOLO SANITARIO - PROF. SANITARIE DELLA RIABILITAZIONE E.Q.</v>
      </c>
      <c r="B125" s="169" t="str">
        <f>'t1'!B123</f>
        <v>SEQRAB</v>
      </c>
      <c r="C125" s="319">
        <f>'t1'!K123</f>
        <v>0</v>
      </c>
      <c r="D125" s="319">
        <f>'t3'!K123</f>
        <v>0</v>
      </c>
      <c r="E125" s="320">
        <f>'t3'!M123</f>
        <v>0</v>
      </c>
      <c r="F125" s="320">
        <f>'t3'!O123</f>
        <v>0</v>
      </c>
      <c r="G125" s="320">
        <f>'t3'!C123</f>
        <v>0</v>
      </c>
      <c r="H125" s="320">
        <f>'t3'!E123</f>
        <v>0</v>
      </c>
      <c r="I125" s="320">
        <f>'t3'!G123</f>
        <v>0</v>
      </c>
      <c r="J125" s="320">
        <f>'t3'!I123</f>
        <v>0</v>
      </c>
      <c r="K125" s="320">
        <f t="shared" si="6"/>
        <v>0</v>
      </c>
      <c r="L125" s="320">
        <f>'t10'!AU123</f>
        <v>0</v>
      </c>
      <c r="M125" s="634" t="str">
        <f t="shared" si="7"/>
        <v>OK</v>
      </c>
      <c r="N125" s="95" t="str">
        <f t="shared" si="10"/>
        <v>OK</v>
      </c>
      <c r="O125" s="319">
        <f>'t1'!L123</f>
        <v>0</v>
      </c>
      <c r="P125" s="319">
        <f>'t3'!L123</f>
        <v>0</v>
      </c>
      <c r="Q125" s="320">
        <f>'t3'!N123</f>
        <v>0</v>
      </c>
      <c r="R125" s="320">
        <f>'t3'!P123</f>
        <v>0</v>
      </c>
      <c r="S125" s="320">
        <f>'t3'!D123</f>
        <v>0</v>
      </c>
      <c r="T125" s="320">
        <f>'t3'!F123</f>
        <v>0</v>
      </c>
      <c r="U125" s="320">
        <f>'t3'!H123</f>
        <v>0</v>
      </c>
      <c r="V125" s="320">
        <f>'t3'!J123</f>
        <v>0</v>
      </c>
      <c r="W125" s="320">
        <f t="shared" si="8"/>
        <v>0</v>
      </c>
      <c r="X125" s="320">
        <f>'t10'!AV123</f>
        <v>0</v>
      </c>
      <c r="Y125" s="634" t="str">
        <f t="shared" si="9"/>
        <v>OK</v>
      </c>
      <c r="Z125" s="174" t="str">
        <f t="shared" si="11"/>
        <v>OK</v>
      </c>
    </row>
    <row r="126" spans="1:26" ht="15" customHeight="1" x14ac:dyDescent="0.2">
      <c r="A126" s="123" t="str">
        <f>'t1'!A124</f>
        <v>RUOLO SANITARIO - PROF. SANITARIE DELLA PREVENZIONE E.Q.</v>
      </c>
      <c r="B126" s="169" t="str">
        <f>'t1'!B124</f>
        <v>SEQPRV</v>
      </c>
      <c r="C126" s="319">
        <f>'t1'!K124</f>
        <v>0</v>
      </c>
      <c r="D126" s="319">
        <f>'t3'!K124</f>
        <v>0</v>
      </c>
      <c r="E126" s="320">
        <f>'t3'!M124</f>
        <v>0</v>
      </c>
      <c r="F126" s="320">
        <f>'t3'!O124</f>
        <v>0</v>
      </c>
      <c r="G126" s="320">
        <f>'t3'!C124</f>
        <v>0</v>
      </c>
      <c r="H126" s="320">
        <f>'t3'!E124</f>
        <v>0</v>
      </c>
      <c r="I126" s="320">
        <f>'t3'!G124</f>
        <v>0</v>
      </c>
      <c r="J126" s="320">
        <f>'t3'!I124</f>
        <v>0</v>
      </c>
      <c r="K126" s="320">
        <f t="shared" si="6"/>
        <v>0</v>
      </c>
      <c r="L126" s="320">
        <f>'t10'!AU124</f>
        <v>0</v>
      </c>
      <c r="M126" s="634" t="str">
        <f t="shared" si="7"/>
        <v>OK</v>
      </c>
      <c r="N126" s="95" t="str">
        <f t="shared" si="10"/>
        <v>OK</v>
      </c>
      <c r="O126" s="319">
        <f>'t1'!L124</f>
        <v>0</v>
      </c>
      <c r="P126" s="319">
        <f>'t3'!L124</f>
        <v>0</v>
      </c>
      <c r="Q126" s="320">
        <f>'t3'!N124</f>
        <v>0</v>
      </c>
      <c r="R126" s="320">
        <f>'t3'!P124</f>
        <v>0</v>
      </c>
      <c r="S126" s="320">
        <f>'t3'!D124</f>
        <v>0</v>
      </c>
      <c r="T126" s="320">
        <f>'t3'!F124</f>
        <v>0</v>
      </c>
      <c r="U126" s="320">
        <f>'t3'!H124</f>
        <v>0</v>
      </c>
      <c r="V126" s="320">
        <f>'t3'!J124</f>
        <v>0</v>
      </c>
      <c r="W126" s="320">
        <f t="shared" si="8"/>
        <v>0</v>
      </c>
      <c r="X126" s="320">
        <f>'t10'!AV124</f>
        <v>0</v>
      </c>
      <c r="Y126" s="634" t="str">
        <f t="shared" si="9"/>
        <v>OK</v>
      </c>
      <c r="Z126" s="174" t="str">
        <f t="shared" si="11"/>
        <v>OK</v>
      </c>
    </row>
    <row r="127" spans="1:26" ht="15" customHeight="1" x14ac:dyDescent="0.2">
      <c r="A127" s="123" t="str">
        <f>'t1'!A125</f>
        <v>RUOLO SANITARIO - PROF. SAN. INFERM. SENIOR ESAURIMENTO E.Q.</v>
      </c>
      <c r="B127" s="169" t="str">
        <f>'t1'!B125</f>
        <v>SEQINE</v>
      </c>
      <c r="C127" s="319">
        <f>'t1'!K125</f>
        <v>0</v>
      </c>
      <c r="D127" s="319">
        <f>'t3'!K125</f>
        <v>0</v>
      </c>
      <c r="E127" s="320">
        <f>'t3'!M125</f>
        <v>0</v>
      </c>
      <c r="F127" s="320">
        <f>'t3'!O125</f>
        <v>0</v>
      </c>
      <c r="G127" s="320">
        <f>'t3'!C125</f>
        <v>0</v>
      </c>
      <c r="H127" s="320">
        <f>'t3'!E125</f>
        <v>0</v>
      </c>
      <c r="I127" s="320">
        <f>'t3'!G125</f>
        <v>0</v>
      </c>
      <c r="J127" s="320">
        <f>'t3'!I125</f>
        <v>0</v>
      </c>
      <c r="K127" s="320">
        <f t="shared" si="6"/>
        <v>0</v>
      </c>
      <c r="L127" s="320">
        <f>'t10'!AU125</f>
        <v>0</v>
      </c>
      <c r="M127" s="634" t="str">
        <f t="shared" si="7"/>
        <v>OK</v>
      </c>
      <c r="N127" s="95" t="str">
        <f t="shared" si="10"/>
        <v>OK</v>
      </c>
      <c r="O127" s="319">
        <f>'t1'!L125</f>
        <v>0</v>
      </c>
      <c r="P127" s="319">
        <f>'t3'!L125</f>
        <v>0</v>
      </c>
      <c r="Q127" s="320">
        <f>'t3'!N125</f>
        <v>0</v>
      </c>
      <c r="R127" s="320">
        <f>'t3'!P125</f>
        <v>0</v>
      </c>
      <c r="S127" s="320">
        <f>'t3'!D125</f>
        <v>0</v>
      </c>
      <c r="T127" s="320">
        <f>'t3'!F125</f>
        <v>0</v>
      </c>
      <c r="U127" s="320">
        <f>'t3'!H125</f>
        <v>0</v>
      </c>
      <c r="V127" s="320">
        <f>'t3'!J125</f>
        <v>0</v>
      </c>
      <c r="W127" s="320">
        <f t="shared" si="8"/>
        <v>0</v>
      </c>
      <c r="X127" s="320">
        <f>'t10'!AV125</f>
        <v>0</v>
      </c>
      <c r="Y127" s="634" t="str">
        <f t="shared" si="9"/>
        <v>OK</v>
      </c>
      <c r="Z127" s="174" t="str">
        <f t="shared" si="11"/>
        <v>OK</v>
      </c>
    </row>
    <row r="128" spans="1:26" ht="15" customHeight="1" x14ac:dyDescent="0.2">
      <c r="A128" s="123" t="str">
        <f>'t1'!A126</f>
        <v>RUOLO SANITARIO - ALTRI PROF. SAN. SENIOR A ESAURIMENTO E.Q.</v>
      </c>
      <c r="B128" s="169" t="str">
        <f>'t1'!B126</f>
        <v>SEQASE</v>
      </c>
      <c r="C128" s="319">
        <f>'t1'!K126</f>
        <v>0</v>
      </c>
      <c r="D128" s="319">
        <f>'t3'!K126</f>
        <v>0</v>
      </c>
      <c r="E128" s="320">
        <f>'t3'!M126</f>
        <v>0</v>
      </c>
      <c r="F128" s="320">
        <f>'t3'!O126</f>
        <v>0</v>
      </c>
      <c r="G128" s="320">
        <f>'t3'!C126</f>
        <v>0</v>
      </c>
      <c r="H128" s="320">
        <f>'t3'!E126</f>
        <v>0</v>
      </c>
      <c r="I128" s="320">
        <f>'t3'!G126</f>
        <v>0</v>
      </c>
      <c r="J128" s="320">
        <f>'t3'!I126</f>
        <v>0</v>
      </c>
      <c r="K128" s="320">
        <f t="shared" si="6"/>
        <v>0</v>
      </c>
      <c r="L128" s="320">
        <f>'t10'!AU126</f>
        <v>0</v>
      </c>
      <c r="M128" s="634" t="str">
        <f t="shared" si="7"/>
        <v>OK</v>
      </c>
      <c r="N128" s="95" t="str">
        <f t="shared" si="10"/>
        <v>OK</v>
      </c>
      <c r="O128" s="319">
        <f>'t1'!L126</f>
        <v>0</v>
      </c>
      <c r="P128" s="319">
        <f>'t3'!L126</f>
        <v>0</v>
      </c>
      <c r="Q128" s="320">
        <f>'t3'!N126</f>
        <v>0</v>
      </c>
      <c r="R128" s="320">
        <f>'t3'!P126</f>
        <v>0</v>
      </c>
      <c r="S128" s="320">
        <f>'t3'!D126</f>
        <v>0</v>
      </c>
      <c r="T128" s="320">
        <f>'t3'!F126</f>
        <v>0</v>
      </c>
      <c r="U128" s="320">
        <f>'t3'!H126</f>
        <v>0</v>
      </c>
      <c r="V128" s="320">
        <f>'t3'!J126</f>
        <v>0</v>
      </c>
      <c r="W128" s="320">
        <f t="shared" si="8"/>
        <v>0</v>
      </c>
      <c r="X128" s="320">
        <f>'t10'!AV126</f>
        <v>0</v>
      </c>
      <c r="Y128" s="634" t="str">
        <f t="shared" si="9"/>
        <v>OK</v>
      </c>
      <c r="Z128" s="174" t="str">
        <f t="shared" si="11"/>
        <v>OK</v>
      </c>
    </row>
    <row r="129" spans="1:26" ht="15" customHeight="1" x14ac:dyDescent="0.2">
      <c r="A129" s="123" t="str">
        <f>'t1'!A127</f>
        <v>RUOLO SOCIOSANITARIO - ASSISTENTE SOCIALE E.Q.</v>
      </c>
      <c r="B129" s="169" t="str">
        <f>'t1'!B127</f>
        <v>KEQASC</v>
      </c>
      <c r="C129" s="319">
        <f>'t1'!K127</f>
        <v>0</v>
      </c>
      <c r="D129" s="319">
        <f>'t3'!K127</f>
        <v>0</v>
      </c>
      <c r="E129" s="320">
        <f>'t3'!M127</f>
        <v>0</v>
      </c>
      <c r="F129" s="320">
        <f>'t3'!O127</f>
        <v>0</v>
      </c>
      <c r="G129" s="320">
        <f>'t3'!C127</f>
        <v>0</v>
      </c>
      <c r="H129" s="320">
        <f>'t3'!E127</f>
        <v>0</v>
      </c>
      <c r="I129" s="320">
        <f>'t3'!G127</f>
        <v>0</v>
      </c>
      <c r="J129" s="320">
        <f>'t3'!I127</f>
        <v>0</v>
      </c>
      <c r="K129" s="320">
        <f t="shared" si="6"/>
        <v>0</v>
      </c>
      <c r="L129" s="320">
        <f>'t10'!AU127</f>
        <v>0</v>
      </c>
      <c r="M129" s="634" t="str">
        <f t="shared" si="7"/>
        <v>OK</v>
      </c>
      <c r="N129" s="95" t="str">
        <f t="shared" si="10"/>
        <v>OK</v>
      </c>
      <c r="O129" s="319">
        <f>'t1'!L127</f>
        <v>0</v>
      </c>
      <c r="P129" s="319">
        <f>'t3'!L127</f>
        <v>0</v>
      </c>
      <c r="Q129" s="320">
        <f>'t3'!N127</f>
        <v>0</v>
      </c>
      <c r="R129" s="320">
        <f>'t3'!P127</f>
        <v>0</v>
      </c>
      <c r="S129" s="320">
        <f>'t3'!D127</f>
        <v>0</v>
      </c>
      <c r="T129" s="320">
        <f>'t3'!F127</f>
        <v>0</v>
      </c>
      <c r="U129" s="320">
        <f>'t3'!H127</f>
        <v>0</v>
      </c>
      <c r="V129" s="320">
        <f>'t3'!J127</f>
        <v>0</v>
      </c>
      <c r="W129" s="320">
        <f t="shared" si="8"/>
        <v>0</v>
      </c>
      <c r="X129" s="320">
        <f>'t10'!AV127</f>
        <v>0</v>
      </c>
      <c r="Y129" s="634" t="str">
        <f t="shared" si="9"/>
        <v>OK</v>
      </c>
      <c r="Z129" s="174" t="str">
        <f t="shared" si="11"/>
        <v>OK</v>
      </c>
    </row>
    <row r="130" spans="1:26" ht="15" customHeight="1" x14ac:dyDescent="0.2">
      <c r="A130" s="123" t="str">
        <f>'t1'!A128</f>
        <v>RUOLO SOCIOSANITARIO - ASSIST. SOC. SENIOR ESAURIMENTO E.Q.</v>
      </c>
      <c r="B130" s="169" t="str">
        <f>'t1'!B128</f>
        <v>KEQSCE</v>
      </c>
      <c r="C130" s="319">
        <f>'t1'!K128</f>
        <v>0</v>
      </c>
      <c r="D130" s="319">
        <f>'t3'!K128</f>
        <v>0</v>
      </c>
      <c r="E130" s="320">
        <f>'t3'!M128</f>
        <v>0</v>
      </c>
      <c r="F130" s="320">
        <f>'t3'!O128</f>
        <v>0</v>
      </c>
      <c r="G130" s="320">
        <f>'t3'!C128</f>
        <v>0</v>
      </c>
      <c r="H130" s="320">
        <f>'t3'!E128</f>
        <v>0</v>
      </c>
      <c r="I130" s="320">
        <f>'t3'!G128</f>
        <v>0</v>
      </c>
      <c r="J130" s="320">
        <f>'t3'!I128</f>
        <v>0</v>
      </c>
      <c r="K130" s="320">
        <f t="shared" si="6"/>
        <v>0</v>
      </c>
      <c r="L130" s="320">
        <f>'t10'!AU128</f>
        <v>0</v>
      </c>
      <c r="M130" s="634" t="str">
        <f t="shared" si="7"/>
        <v>OK</v>
      </c>
      <c r="N130" s="95" t="str">
        <f t="shared" si="10"/>
        <v>OK</v>
      </c>
      <c r="O130" s="319">
        <f>'t1'!L128</f>
        <v>0</v>
      </c>
      <c r="P130" s="319">
        <f>'t3'!L128</f>
        <v>0</v>
      </c>
      <c r="Q130" s="320">
        <f>'t3'!N128</f>
        <v>0</v>
      </c>
      <c r="R130" s="320">
        <f>'t3'!P128</f>
        <v>0</v>
      </c>
      <c r="S130" s="320">
        <f>'t3'!D128</f>
        <v>0</v>
      </c>
      <c r="T130" s="320">
        <f>'t3'!F128</f>
        <v>0</v>
      </c>
      <c r="U130" s="320">
        <f>'t3'!H128</f>
        <v>0</v>
      </c>
      <c r="V130" s="320">
        <f>'t3'!J128</f>
        <v>0</v>
      </c>
      <c r="W130" s="320">
        <f t="shared" si="8"/>
        <v>0</v>
      </c>
      <c r="X130" s="320">
        <f>'t10'!AV128</f>
        <v>0</v>
      </c>
      <c r="Y130" s="634" t="str">
        <f t="shared" si="9"/>
        <v>OK</v>
      </c>
      <c r="Z130" s="174" t="str">
        <f t="shared" si="11"/>
        <v>OK</v>
      </c>
    </row>
    <row r="131" spans="1:26" ht="15" customHeight="1" x14ac:dyDescent="0.2">
      <c r="A131" s="123" t="str">
        <f>'t1'!A129</f>
        <v>RUOLO PROFESSIONALE - SPECIALISTA DELLA COMUNIC. ISTIT. E.Q.</v>
      </c>
      <c r="B131" s="169" t="str">
        <f>'t1'!B129</f>
        <v>PEQ871</v>
      </c>
      <c r="C131" s="319">
        <f>'t1'!K129</f>
        <v>0</v>
      </c>
      <c r="D131" s="319">
        <f>'t3'!K129</f>
        <v>0</v>
      </c>
      <c r="E131" s="320">
        <f>'t3'!M129</f>
        <v>0</v>
      </c>
      <c r="F131" s="320">
        <f>'t3'!O129</f>
        <v>0</v>
      </c>
      <c r="G131" s="320">
        <f>'t3'!C129</f>
        <v>0</v>
      </c>
      <c r="H131" s="320">
        <f>'t3'!E129</f>
        <v>0</v>
      </c>
      <c r="I131" s="320">
        <f>'t3'!G129</f>
        <v>0</v>
      </c>
      <c r="J131" s="320">
        <f>'t3'!I129</f>
        <v>0</v>
      </c>
      <c r="K131" s="320">
        <f t="shared" si="6"/>
        <v>0</v>
      </c>
      <c r="L131" s="320">
        <f>'t10'!AU129</f>
        <v>0</v>
      </c>
      <c r="M131" s="634" t="str">
        <f t="shared" si="7"/>
        <v>OK</v>
      </c>
      <c r="N131" s="95" t="str">
        <f t="shared" si="10"/>
        <v>OK</v>
      </c>
      <c r="O131" s="319">
        <f>'t1'!L129</f>
        <v>0</v>
      </c>
      <c r="P131" s="319">
        <f>'t3'!L129</f>
        <v>0</v>
      </c>
      <c r="Q131" s="320">
        <f>'t3'!N129</f>
        <v>0</v>
      </c>
      <c r="R131" s="320">
        <f>'t3'!P129</f>
        <v>0</v>
      </c>
      <c r="S131" s="320">
        <f>'t3'!D129</f>
        <v>0</v>
      </c>
      <c r="T131" s="320">
        <f>'t3'!F129</f>
        <v>0</v>
      </c>
      <c r="U131" s="320">
        <f>'t3'!H129</f>
        <v>0</v>
      </c>
      <c r="V131" s="320">
        <f>'t3'!J129</f>
        <v>0</v>
      </c>
      <c r="W131" s="320">
        <f t="shared" si="8"/>
        <v>0</v>
      </c>
      <c r="X131" s="320">
        <f>'t10'!AV129</f>
        <v>0</v>
      </c>
      <c r="Y131" s="634" t="str">
        <f t="shared" si="9"/>
        <v>OK</v>
      </c>
      <c r="Z131" s="174" t="str">
        <f t="shared" si="11"/>
        <v>OK</v>
      </c>
    </row>
    <row r="132" spans="1:26" ht="15" customHeight="1" x14ac:dyDescent="0.2">
      <c r="A132" s="123" t="str">
        <f>'t1'!A130</f>
        <v>RUOLO PROFESSIONALE - SPECIALISTA RAPPORTI CON I MEDIA E.Q.</v>
      </c>
      <c r="B132" s="169" t="str">
        <f>'t1'!B130</f>
        <v>PEQ872</v>
      </c>
      <c r="C132" s="319">
        <f>'t1'!K130</f>
        <v>0</v>
      </c>
      <c r="D132" s="319">
        <f>'t3'!K130</f>
        <v>0</v>
      </c>
      <c r="E132" s="320">
        <f>'t3'!M130</f>
        <v>0</v>
      </c>
      <c r="F132" s="320">
        <f>'t3'!O130</f>
        <v>0</v>
      </c>
      <c r="G132" s="320">
        <f>'t3'!C130</f>
        <v>0</v>
      </c>
      <c r="H132" s="320">
        <f>'t3'!E130</f>
        <v>0</v>
      </c>
      <c r="I132" s="320">
        <f>'t3'!G130</f>
        <v>0</v>
      </c>
      <c r="J132" s="320">
        <f>'t3'!I130</f>
        <v>0</v>
      </c>
      <c r="K132" s="320">
        <f t="shared" si="6"/>
        <v>0</v>
      </c>
      <c r="L132" s="320">
        <f>'t10'!AU130</f>
        <v>0</v>
      </c>
      <c r="M132" s="634" t="str">
        <f t="shared" si="7"/>
        <v>OK</v>
      </c>
      <c r="N132" s="95" t="str">
        <f t="shared" si="10"/>
        <v>OK</v>
      </c>
      <c r="O132" s="319">
        <f>'t1'!L130</f>
        <v>0</v>
      </c>
      <c r="P132" s="319">
        <f>'t3'!L130</f>
        <v>0</v>
      </c>
      <c r="Q132" s="320">
        <f>'t3'!N130</f>
        <v>0</v>
      </c>
      <c r="R132" s="320">
        <f>'t3'!P130</f>
        <v>0</v>
      </c>
      <c r="S132" s="320">
        <f>'t3'!D130</f>
        <v>0</v>
      </c>
      <c r="T132" s="320">
        <f>'t3'!F130</f>
        <v>0</v>
      </c>
      <c r="U132" s="320">
        <f>'t3'!H130</f>
        <v>0</v>
      </c>
      <c r="V132" s="320">
        <f>'t3'!J130</f>
        <v>0</v>
      </c>
      <c r="W132" s="320">
        <f t="shared" si="8"/>
        <v>0</v>
      </c>
      <c r="X132" s="320">
        <f>'t10'!AV130</f>
        <v>0</v>
      </c>
      <c r="Y132" s="634" t="str">
        <f t="shared" si="9"/>
        <v>OK</v>
      </c>
      <c r="Z132" s="174" t="str">
        <f t="shared" si="11"/>
        <v>OK</v>
      </c>
    </row>
    <row r="133" spans="1:26" ht="15" customHeight="1" x14ac:dyDescent="0.2">
      <c r="A133" s="123" t="str">
        <f>'t1'!A131</f>
        <v>RUOLO PROFESSIONALE - ASSISTENTE RELIGIOSO E.Q.</v>
      </c>
      <c r="B133" s="169" t="str">
        <f>'t1'!B131</f>
        <v>PEQ006</v>
      </c>
      <c r="C133" s="319">
        <f>'t1'!K131</f>
        <v>0</v>
      </c>
      <c r="D133" s="319">
        <f>'t3'!K131</f>
        <v>0</v>
      </c>
      <c r="E133" s="320">
        <f>'t3'!M131</f>
        <v>0</v>
      </c>
      <c r="F133" s="320">
        <f>'t3'!O131</f>
        <v>0</v>
      </c>
      <c r="G133" s="320">
        <f>'t3'!C131</f>
        <v>0</v>
      </c>
      <c r="H133" s="320">
        <f>'t3'!E131</f>
        <v>0</v>
      </c>
      <c r="I133" s="320">
        <f>'t3'!G131</f>
        <v>0</v>
      </c>
      <c r="J133" s="320">
        <f>'t3'!I131</f>
        <v>0</v>
      </c>
      <c r="K133" s="320">
        <f>C133+D133+E133+F133-G133-H133-I133-J133</f>
        <v>0</v>
      </c>
      <c r="L133" s="320">
        <f>'t10'!AU131</f>
        <v>0</v>
      </c>
      <c r="M133" s="634" t="str">
        <f>IF(C133&lt;(G133+H133+I133+J133),"ERRORE","OK")</f>
        <v>OK</v>
      </c>
      <c r="N133" s="95" t="str">
        <f>IF(K133=L133,"OK","ERRORE")</f>
        <v>OK</v>
      </c>
      <c r="O133" s="319">
        <f>'t1'!L131</f>
        <v>0</v>
      </c>
      <c r="P133" s="319">
        <f>'t3'!L131</f>
        <v>0</v>
      </c>
      <c r="Q133" s="320">
        <f>'t3'!N131</f>
        <v>0</v>
      </c>
      <c r="R133" s="320">
        <f>'t3'!P131</f>
        <v>0</v>
      </c>
      <c r="S133" s="320">
        <f>'t3'!D131</f>
        <v>0</v>
      </c>
      <c r="T133" s="320">
        <f>'t3'!F131</f>
        <v>0</v>
      </c>
      <c r="U133" s="320">
        <f>'t3'!H131</f>
        <v>0</v>
      </c>
      <c r="V133" s="320">
        <f>'t3'!J131</f>
        <v>0</v>
      </c>
      <c r="W133" s="320">
        <f>O133+P133+Q133+R133-S133-T133-U133-V133</f>
        <v>0</v>
      </c>
      <c r="X133" s="320">
        <f>'t10'!AV131</f>
        <v>0</v>
      </c>
      <c r="Y133" s="634" t="str">
        <f>IF(O133&lt;(S133+T133+U133+V133),"ERRORE","OK")</f>
        <v>OK</v>
      </c>
      <c r="Z133" s="174" t="str">
        <f>IF(W133=X133,"OK","ERRORE")</f>
        <v>OK</v>
      </c>
    </row>
    <row r="134" spans="1:26" ht="15" customHeight="1" x14ac:dyDescent="0.2">
      <c r="A134" s="123" t="str">
        <f>'t1'!A132</f>
        <v>RUOLO TECNICO - COLLABORATORE TECNICO PROFESSIONALE E.Q.</v>
      </c>
      <c r="B134" s="169" t="str">
        <f>'t1'!B132</f>
        <v>TEQ027</v>
      </c>
      <c r="C134" s="319">
        <f>'t1'!K132</f>
        <v>0</v>
      </c>
      <c r="D134" s="319">
        <f>'t3'!K132</f>
        <v>0</v>
      </c>
      <c r="E134" s="320">
        <f>'t3'!M132</f>
        <v>0</v>
      </c>
      <c r="F134" s="320">
        <f>'t3'!O132</f>
        <v>0</v>
      </c>
      <c r="G134" s="320">
        <f>'t3'!C132</f>
        <v>0</v>
      </c>
      <c r="H134" s="320">
        <f>'t3'!E132</f>
        <v>0</v>
      </c>
      <c r="I134" s="320">
        <f>'t3'!G132</f>
        <v>0</v>
      </c>
      <c r="J134" s="320">
        <f>'t3'!I132</f>
        <v>0</v>
      </c>
      <c r="K134" s="320">
        <f>C134+D134+E134+F134-G134-H134-I134-J134</f>
        <v>0</v>
      </c>
      <c r="L134" s="320">
        <f>'t10'!AU132</f>
        <v>0</v>
      </c>
      <c r="M134" s="634" t="str">
        <f>IF(C134&lt;(G134+H134+I134+J134),"ERRORE","OK")</f>
        <v>OK</v>
      </c>
      <c r="N134" s="95" t="str">
        <f>IF(K134=L134,"OK","ERRORE")</f>
        <v>OK</v>
      </c>
      <c r="O134" s="319">
        <f>'t1'!L132</f>
        <v>0</v>
      </c>
      <c r="P134" s="319">
        <f>'t3'!L132</f>
        <v>0</v>
      </c>
      <c r="Q134" s="320">
        <f>'t3'!N132</f>
        <v>0</v>
      </c>
      <c r="R134" s="320">
        <f>'t3'!P132</f>
        <v>0</v>
      </c>
      <c r="S134" s="320">
        <f>'t3'!D132</f>
        <v>0</v>
      </c>
      <c r="T134" s="320">
        <f>'t3'!F132</f>
        <v>0</v>
      </c>
      <c r="U134" s="320">
        <f>'t3'!H132</f>
        <v>0</v>
      </c>
      <c r="V134" s="320">
        <f>'t3'!J132</f>
        <v>0</v>
      </c>
      <c r="W134" s="320">
        <f>O134+P134+Q134+R134-S134-T134-U134-V134</f>
        <v>0</v>
      </c>
      <c r="X134" s="320">
        <f>'t10'!AV132</f>
        <v>0</v>
      </c>
      <c r="Y134" s="634" t="str">
        <f>IF(O134&lt;(S134+T134+U134+V134),"ERRORE","OK")</f>
        <v>OK</v>
      </c>
      <c r="Z134" s="174" t="str">
        <f>IF(W134=X134,"OK","ERRORE")</f>
        <v>OK</v>
      </c>
    </row>
    <row r="135" spans="1:26" ht="15" customHeight="1" x14ac:dyDescent="0.2">
      <c r="A135" s="123" t="str">
        <f>'t1'!A133</f>
        <v>RUOLO TECNICO - COLLAB. TEC. PROF. SENIOR A ESAURIMENTO E.Q.</v>
      </c>
      <c r="B135" s="169" t="str">
        <f>'t1'!B133</f>
        <v>TEQCTS</v>
      </c>
      <c r="C135" s="319">
        <f>'t1'!K133</f>
        <v>0</v>
      </c>
      <c r="D135" s="319">
        <f>'t3'!K133</f>
        <v>0</v>
      </c>
      <c r="E135" s="320">
        <f>'t3'!M133</f>
        <v>0</v>
      </c>
      <c r="F135" s="320">
        <f>'t3'!O133</f>
        <v>0</v>
      </c>
      <c r="G135" s="320">
        <f>'t3'!C133</f>
        <v>0</v>
      </c>
      <c r="H135" s="320">
        <f>'t3'!E133</f>
        <v>0</v>
      </c>
      <c r="I135" s="320">
        <f>'t3'!G133</f>
        <v>0</v>
      </c>
      <c r="J135" s="320">
        <f>'t3'!I133</f>
        <v>0</v>
      </c>
      <c r="K135" s="320">
        <f>C135+D135+E135+F135-G135-H135-I135-J135</f>
        <v>0</v>
      </c>
      <c r="L135" s="320">
        <f>'t10'!AU133</f>
        <v>0</v>
      </c>
      <c r="M135" s="634" t="str">
        <f>IF(C135&lt;(G135+H135+I135+J135),"ERRORE","OK")</f>
        <v>OK</v>
      </c>
      <c r="N135" s="95" t="str">
        <f>IF(K135=L135,"OK","ERRORE")</f>
        <v>OK</v>
      </c>
      <c r="O135" s="319">
        <f>'t1'!L133</f>
        <v>0</v>
      </c>
      <c r="P135" s="319">
        <f>'t3'!L133</f>
        <v>0</v>
      </c>
      <c r="Q135" s="320">
        <f>'t3'!N133</f>
        <v>0</v>
      </c>
      <c r="R135" s="320">
        <f>'t3'!P133</f>
        <v>0</v>
      </c>
      <c r="S135" s="320">
        <f>'t3'!D133</f>
        <v>0</v>
      </c>
      <c r="T135" s="320">
        <f>'t3'!F133</f>
        <v>0</v>
      </c>
      <c r="U135" s="320">
        <f>'t3'!H133</f>
        <v>0</v>
      </c>
      <c r="V135" s="320">
        <f>'t3'!J133</f>
        <v>0</v>
      </c>
      <c r="W135" s="320">
        <f>O135+P135+Q135+R135-S135-T135-U135-V135</f>
        <v>0</v>
      </c>
      <c r="X135" s="320">
        <f>'t10'!AV133</f>
        <v>0</v>
      </c>
      <c r="Y135" s="634" t="str">
        <f>IF(O135&lt;(S135+T135+U135+V135),"ERRORE","OK")</f>
        <v>OK</v>
      </c>
      <c r="Z135" s="174" t="str">
        <f>IF(W135=X135,"OK","ERRORE")</f>
        <v>OK</v>
      </c>
    </row>
    <row r="136" spans="1:26" ht="15" customHeight="1" x14ac:dyDescent="0.2">
      <c r="A136" s="123" t="str">
        <f>'t1'!A134</f>
        <v>RUOLO AMMINISTRATIVO - COLLAB. AMMINISTRATIVO PROFESS. E.Q.</v>
      </c>
      <c r="B136" s="169" t="str">
        <f>'t1'!B134</f>
        <v>AEQ029</v>
      </c>
      <c r="C136" s="319">
        <f>'t1'!K134</f>
        <v>0</v>
      </c>
      <c r="D136" s="319">
        <f>'t3'!K134</f>
        <v>0</v>
      </c>
      <c r="E136" s="320">
        <f>'t3'!M134</f>
        <v>0</v>
      </c>
      <c r="F136" s="320">
        <f>'t3'!O134</f>
        <v>0</v>
      </c>
      <c r="G136" s="320">
        <f>'t3'!C134</f>
        <v>0</v>
      </c>
      <c r="H136" s="320">
        <f>'t3'!E134</f>
        <v>0</v>
      </c>
      <c r="I136" s="320">
        <f>'t3'!G134</f>
        <v>0</v>
      </c>
      <c r="J136" s="320">
        <f>'t3'!I134</f>
        <v>0</v>
      </c>
      <c r="K136" s="320">
        <f>C136+D136+E136+F136-G136-H136-I136-J136</f>
        <v>0</v>
      </c>
      <c r="L136" s="320">
        <f>'t10'!AU134</f>
        <v>0</v>
      </c>
      <c r="M136" s="634" t="str">
        <f>IF(C136&lt;(G136+H136+I136+J136),"ERRORE","OK")</f>
        <v>OK</v>
      </c>
      <c r="N136" s="95" t="str">
        <f>IF(K136=L136,"OK","ERRORE")</f>
        <v>OK</v>
      </c>
      <c r="O136" s="319">
        <f>'t1'!L134</f>
        <v>0</v>
      </c>
      <c r="P136" s="319">
        <f>'t3'!L134</f>
        <v>0</v>
      </c>
      <c r="Q136" s="320">
        <f>'t3'!N134</f>
        <v>0</v>
      </c>
      <c r="R136" s="320">
        <f>'t3'!P134</f>
        <v>0</v>
      </c>
      <c r="S136" s="320">
        <f>'t3'!D134</f>
        <v>0</v>
      </c>
      <c r="T136" s="320">
        <f>'t3'!F134</f>
        <v>0</v>
      </c>
      <c r="U136" s="320">
        <f>'t3'!H134</f>
        <v>0</v>
      </c>
      <c r="V136" s="320">
        <f>'t3'!J134</f>
        <v>0</v>
      </c>
      <c r="W136" s="320">
        <f>O136+P136+Q136+R136-S136-T136-U136-V136</f>
        <v>0</v>
      </c>
      <c r="X136" s="320">
        <f>'t10'!AV134</f>
        <v>0</v>
      </c>
      <c r="Y136" s="634" t="str">
        <f>IF(O136&lt;(S136+T136+U136+V136),"ERRORE","OK")</f>
        <v>OK</v>
      </c>
      <c r="Z136" s="174" t="str">
        <f>IF(W136=X136,"OK","ERRORE")</f>
        <v>OK</v>
      </c>
    </row>
    <row r="137" spans="1:26" ht="15" customHeight="1" x14ac:dyDescent="0.2">
      <c r="A137" s="123" t="str">
        <f>'t1'!A135</f>
        <v>RUOLO AMM.VO - COLLAB. AMM.VO PROF. SENIOR ESAURIMENTO E.Q.</v>
      </c>
      <c r="B137" s="169" t="str">
        <f>'t1'!B135</f>
        <v>AEQCAS</v>
      </c>
      <c r="C137" s="319">
        <f>'t1'!K135</f>
        <v>0</v>
      </c>
      <c r="D137" s="319">
        <f>'t3'!K135</f>
        <v>0</v>
      </c>
      <c r="E137" s="320">
        <f>'t3'!M135</f>
        <v>0</v>
      </c>
      <c r="F137" s="320">
        <f>'t3'!O135</f>
        <v>0</v>
      </c>
      <c r="G137" s="320">
        <f>'t3'!C135</f>
        <v>0</v>
      </c>
      <c r="H137" s="320">
        <f>'t3'!E135</f>
        <v>0</v>
      </c>
      <c r="I137" s="320">
        <f>'t3'!G135</f>
        <v>0</v>
      </c>
      <c r="J137" s="320">
        <f>'t3'!I135</f>
        <v>0</v>
      </c>
      <c r="K137" s="320">
        <f>C137+D137+E137+F137-G137-H137-I137-J137</f>
        <v>0</v>
      </c>
      <c r="L137" s="320">
        <f>'t10'!AU135</f>
        <v>0</v>
      </c>
      <c r="M137" s="634" t="str">
        <f>IF(C137&lt;(G137+H137+I137+J137),"ERRORE","OK")</f>
        <v>OK</v>
      </c>
      <c r="N137" s="95" t="str">
        <f>IF(K137=L137,"OK","ERRORE")</f>
        <v>OK</v>
      </c>
      <c r="O137" s="319">
        <f>'t1'!L135</f>
        <v>0</v>
      </c>
      <c r="P137" s="319">
        <f>'t3'!L135</f>
        <v>0</v>
      </c>
      <c r="Q137" s="320">
        <f>'t3'!N135</f>
        <v>0</v>
      </c>
      <c r="R137" s="320">
        <f>'t3'!P135</f>
        <v>0</v>
      </c>
      <c r="S137" s="320">
        <f>'t3'!D135</f>
        <v>0</v>
      </c>
      <c r="T137" s="320">
        <f>'t3'!F135</f>
        <v>0</v>
      </c>
      <c r="U137" s="320">
        <f>'t3'!H135</f>
        <v>0</v>
      </c>
      <c r="V137" s="320">
        <f>'t3'!J135</f>
        <v>0</v>
      </c>
      <c r="W137" s="320">
        <f>O137+P137+Q137+R137-S137-T137-U137-V137</f>
        <v>0</v>
      </c>
      <c r="X137" s="320">
        <f>'t10'!AV135</f>
        <v>0</v>
      </c>
      <c r="Y137" s="634" t="str">
        <f>IF(O137&lt;(S137+T137+U137+V137),"ERRORE","OK")</f>
        <v>OK</v>
      </c>
      <c r="Z137" s="174" t="str">
        <f>IF(W137=X137,"OK","ERRORE")</f>
        <v>OK</v>
      </c>
    </row>
    <row r="138" spans="1:26" ht="15" customHeight="1" x14ac:dyDescent="0.2">
      <c r="A138" s="123" t="str">
        <f>'t1'!A136</f>
        <v>RUOLO SANITARIO - PROF. SANITARIE INFERMIERISTICHE</v>
      </c>
      <c r="B138" s="169" t="str">
        <f>'t1'!B136</f>
        <v>SPFINF</v>
      </c>
      <c r="C138" s="319">
        <f>'t1'!K136</f>
        <v>0</v>
      </c>
      <c r="D138" s="319">
        <f>'t3'!K136</f>
        <v>0</v>
      </c>
      <c r="E138" s="320">
        <f>'t3'!M136</f>
        <v>0</v>
      </c>
      <c r="F138" s="320">
        <f>'t3'!O136</f>
        <v>0</v>
      </c>
      <c r="G138" s="320">
        <f>'t3'!C136</f>
        <v>0</v>
      </c>
      <c r="H138" s="320">
        <f>'t3'!E136</f>
        <v>0</v>
      </c>
      <c r="I138" s="320">
        <f>'t3'!G136</f>
        <v>0</v>
      </c>
      <c r="J138" s="320">
        <f>'t3'!I136</f>
        <v>0</v>
      </c>
      <c r="K138" s="320">
        <f t="shared" si="6"/>
        <v>0</v>
      </c>
      <c r="L138" s="320">
        <f>'t10'!AU136</f>
        <v>0</v>
      </c>
      <c r="M138" s="634" t="str">
        <f t="shared" si="7"/>
        <v>OK</v>
      </c>
      <c r="N138" s="95" t="str">
        <f t="shared" si="10"/>
        <v>OK</v>
      </c>
      <c r="O138" s="319">
        <f>'t1'!L136</f>
        <v>0</v>
      </c>
      <c r="P138" s="319">
        <f>'t3'!L136</f>
        <v>0</v>
      </c>
      <c r="Q138" s="320">
        <f>'t3'!N136</f>
        <v>0</v>
      </c>
      <c r="R138" s="320">
        <f>'t3'!P136</f>
        <v>0</v>
      </c>
      <c r="S138" s="320">
        <f>'t3'!D136</f>
        <v>0</v>
      </c>
      <c r="T138" s="320">
        <f>'t3'!F136</f>
        <v>0</v>
      </c>
      <c r="U138" s="320">
        <f>'t3'!H136</f>
        <v>0</v>
      </c>
      <c r="V138" s="320">
        <f>'t3'!J136</f>
        <v>0</v>
      </c>
      <c r="W138" s="320">
        <f t="shared" si="8"/>
        <v>0</v>
      </c>
      <c r="X138" s="320">
        <f>'t10'!AV136</f>
        <v>0</v>
      </c>
      <c r="Y138" s="634" t="str">
        <f t="shared" si="9"/>
        <v>OK</v>
      </c>
      <c r="Z138" s="174" t="str">
        <f t="shared" si="11"/>
        <v>OK</v>
      </c>
    </row>
    <row r="139" spans="1:26" ht="15" customHeight="1" x14ac:dyDescent="0.2">
      <c r="A139" s="123" t="str">
        <f>'t1'!A137</f>
        <v>RUOLO SANITARIO - PROF. SANITARIA OSTETRICA</v>
      </c>
      <c r="B139" s="169" t="str">
        <f>'t1'!B137</f>
        <v>SPFOST</v>
      </c>
      <c r="C139" s="319">
        <f>'t1'!K137</f>
        <v>0</v>
      </c>
      <c r="D139" s="319">
        <f>'t3'!K137</f>
        <v>0</v>
      </c>
      <c r="E139" s="320">
        <f>'t3'!M137</f>
        <v>0</v>
      </c>
      <c r="F139" s="320">
        <f>'t3'!O137</f>
        <v>0</v>
      </c>
      <c r="G139" s="320">
        <f>'t3'!C137</f>
        <v>0</v>
      </c>
      <c r="H139" s="320">
        <f>'t3'!E137</f>
        <v>0</v>
      </c>
      <c r="I139" s="320">
        <f>'t3'!G137</f>
        <v>0</v>
      </c>
      <c r="J139" s="320">
        <f>'t3'!I137</f>
        <v>0</v>
      </c>
      <c r="K139" s="320">
        <f t="shared" si="6"/>
        <v>0</v>
      </c>
      <c r="L139" s="320">
        <f>'t10'!AU137</f>
        <v>0</v>
      </c>
      <c r="M139" s="634" t="str">
        <f t="shared" si="7"/>
        <v>OK</v>
      </c>
      <c r="N139" s="95" t="str">
        <f t="shared" si="10"/>
        <v>OK</v>
      </c>
      <c r="O139" s="319">
        <f>'t1'!L137</f>
        <v>0</v>
      </c>
      <c r="P139" s="319">
        <f>'t3'!L137</f>
        <v>0</v>
      </c>
      <c r="Q139" s="320">
        <f>'t3'!N137</f>
        <v>0</v>
      </c>
      <c r="R139" s="320">
        <f>'t3'!P137</f>
        <v>0</v>
      </c>
      <c r="S139" s="320">
        <f>'t3'!D137</f>
        <v>0</v>
      </c>
      <c r="T139" s="320">
        <f>'t3'!F137</f>
        <v>0</v>
      </c>
      <c r="U139" s="320">
        <f>'t3'!H137</f>
        <v>0</v>
      </c>
      <c r="V139" s="320">
        <f>'t3'!J137</f>
        <v>0</v>
      </c>
      <c r="W139" s="320">
        <f t="shared" si="8"/>
        <v>0</v>
      </c>
      <c r="X139" s="320">
        <f>'t10'!AV137</f>
        <v>0</v>
      </c>
      <c r="Y139" s="634" t="str">
        <f t="shared" si="9"/>
        <v>OK</v>
      </c>
      <c r="Z139" s="174" t="str">
        <f t="shared" si="11"/>
        <v>OK</v>
      </c>
    </row>
    <row r="140" spans="1:26" ht="15" customHeight="1" x14ac:dyDescent="0.2">
      <c r="A140" s="123" t="str">
        <f>'t1'!A138</f>
        <v>RUOLO SANITARIO - PROFESSIONI TECNICO SANITARIE</v>
      </c>
      <c r="B140" s="169" t="str">
        <f>'t1'!B138</f>
        <v>SPFTCN</v>
      </c>
      <c r="C140" s="319">
        <f>'t1'!K138</f>
        <v>0</v>
      </c>
      <c r="D140" s="319">
        <f>'t3'!K138</f>
        <v>0</v>
      </c>
      <c r="E140" s="320">
        <f>'t3'!M138</f>
        <v>0</v>
      </c>
      <c r="F140" s="320">
        <f>'t3'!O138</f>
        <v>0</v>
      </c>
      <c r="G140" s="320">
        <f>'t3'!C138</f>
        <v>0</v>
      </c>
      <c r="H140" s="320">
        <f>'t3'!E138</f>
        <v>0</v>
      </c>
      <c r="I140" s="320">
        <f>'t3'!G138</f>
        <v>0</v>
      </c>
      <c r="J140" s="320">
        <f>'t3'!I138</f>
        <v>0</v>
      </c>
      <c r="K140" s="320">
        <f t="shared" si="6"/>
        <v>0</v>
      </c>
      <c r="L140" s="320">
        <f>'t10'!AU138</f>
        <v>0</v>
      </c>
      <c r="M140" s="634" t="str">
        <f t="shared" si="7"/>
        <v>OK</v>
      </c>
      <c r="N140" s="95" t="str">
        <f t="shared" si="10"/>
        <v>OK</v>
      </c>
      <c r="O140" s="319">
        <f>'t1'!L138</f>
        <v>0</v>
      </c>
      <c r="P140" s="319">
        <f>'t3'!L138</f>
        <v>0</v>
      </c>
      <c r="Q140" s="320">
        <f>'t3'!N138</f>
        <v>0</v>
      </c>
      <c r="R140" s="320">
        <f>'t3'!P138</f>
        <v>0</v>
      </c>
      <c r="S140" s="320">
        <f>'t3'!D138</f>
        <v>0</v>
      </c>
      <c r="T140" s="320">
        <f>'t3'!F138</f>
        <v>0</v>
      </c>
      <c r="U140" s="320">
        <f>'t3'!H138</f>
        <v>0</v>
      </c>
      <c r="V140" s="320">
        <f>'t3'!J138</f>
        <v>0</v>
      </c>
      <c r="W140" s="320">
        <f t="shared" si="8"/>
        <v>0</v>
      </c>
      <c r="X140" s="320">
        <f>'t10'!AV138</f>
        <v>0</v>
      </c>
      <c r="Y140" s="634" t="str">
        <f t="shared" si="9"/>
        <v>OK</v>
      </c>
      <c r="Z140" s="174" t="str">
        <f t="shared" si="11"/>
        <v>OK</v>
      </c>
    </row>
    <row r="141" spans="1:26" ht="15" customHeight="1" x14ac:dyDescent="0.2">
      <c r="A141" s="123" t="str">
        <f>'t1'!A139</f>
        <v>RUOLO SANITARIO - PROF. SANITARIE DELLA RIABILITAZIONE</v>
      </c>
      <c r="B141" s="169" t="str">
        <f>'t1'!B139</f>
        <v>SPFRAB</v>
      </c>
      <c r="C141" s="319">
        <f>'t1'!K139</f>
        <v>0</v>
      </c>
      <c r="D141" s="319">
        <f>'t3'!K139</f>
        <v>0</v>
      </c>
      <c r="E141" s="320">
        <f>'t3'!M139</f>
        <v>0</v>
      </c>
      <c r="F141" s="320">
        <f>'t3'!O139</f>
        <v>0</v>
      </c>
      <c r="G141" s="320">
        <f>'t3'!C139</f>
        <v>0</v>
      </c>
      <c r="H141" s="320">
        <f>'t3'!E139</f>
        <v>0</v>
      </c>
      <c r="I141" s="320">
        <f>'t3'!G139</f>
        <v>0</v>
      </c>
      <c r="J141" s="320">
        <f>'t3'!I139</f>
        <v>0</v>
      </c>
      <c r="K141" s="320">
        <f t="shared" ref="K141:K169" si="12">C141+D141+E141+F141-G141-H141-I141-J141</f>
        <v>0</v>
      </c>
      <c r="L141" s="320">
        <f>'t10'!AU139</f>
        <v>0</v>
      </c>
      <c r="M141" s="634" t="str">
        <f t="shared" ref="M141:M169" si="13">IF(C141&lt;(G141+H141+I141+J141),"ERRORE","OK")</f>
        <v>OK</v>
      </c>
      <c r="N141" s="95" t="str">
        <f t="shared" si="10"/>
        <v>OK</v>
      </c>
      <c r="O141" s="319">
        <f>'t1'!L139</f>
        <v>0</v>
      </c>
      <c r="P141" s="319">
        <f>'t3'!L139</f>
        <v>0</v>
      </c>
      <c r="Q141" s="320">
        <f>'t3'!N139</f>
        <v>0</v>
      </c>
      <c r="R141" s="320">
        <f>'t3'!P139</f>
        <v>0</v>
      </c>
      <c r="S141" s="320">
        <f>'t3'!D139</f>
        <v>0</v>
      </c>
      <c r="T141" s="320">
        <f>'t3'!F139</f>
        <v>0</v>
      </c>
      <c r="U141" s="320">
        <f>'t3'!H139</f>
        <v>0</v>
      </c>
      <c r="V141" s="320">
        <f>'t3'!J139</f>
        <v>0</v>
      </c>
      <c r="W141" s="320">
        <f t="shared" ref="W141:W169" si="14">O141+P141+Q141+R141-S141-T141-U141-V141</f>
        <v>0</v>
      </c>
      <c r="X141" s="320">
        <f>'t10'!AV139</f>
        <v>0</v>
      </c>
      <c r="Y141" s="634" t="str">
        <f t="shared" ref="Y141:Y169" si="15">IF(O141&lt;(S141+T141+U141+V141),"ERRORE","OK")</f>
        <v>OK</v>
      </c>
      <c r="Z141" s="174" t="str">
        <f t="shared" si="11"/>
        <v>OK</v>
      </c>
    </row>
    <row r="142" spans="1:26" ht="15" customHeight="1" x14ac:dyDescent="0.2">
      <c r="A142" s="123" t="str">
        <f>'t1'!A140</f>
        <v>RUOLO SANITARIO - PROF. SANITARIE DELLA PREVENZIONE</v>
      </c>
      <c r="B142" s="169" t="str">
        <f>'t1'!B140</f>
        <v>SPFPRV</v>
      </c>
      <c r="C142" s="319">
        <f>'t1'!K140</f>
        <v>0</v>
      </c>
      <c r="D142" s="319">
        <f>'t3'!K140</f>
        <v>0</v>
      </c>
      <c r="E142" s="320">
        <f>'t3'!M140</f>
        <v>0</v>
      </c>
      <c r="F142" s="320">
        <f>'t3'!O140</f>
        <v>0</v>
      </c>
      <c r="G142" s="320">
        <f>'t3'!C140</f>
        <v>0</v>
      </c>
      <c r="H142" s="320">
        <f>'t3'!E140</f>
        <v>0</v>
      </c>
      <c r="I142" s="320">
        <f>'t3'!G140</f>
        <v>0</v>
      </c>
      <c r="J142" s="320">
        <f>'t3'!I140</f>
        <v>0</v>
      </c>
      <c r="K142" s="320">
        <f t="shared" si="12"/>
        <v>0</v>
      </c>
      <c r="L142" s="320">
        <f>'t10'!AU140</f>
        <v>0</v>
      </c>
      <c r="M142" s="634" t="str">
        <f t="shared" si="13"/>
        <v>OK</v>
      </c>
      <c r="N142" s="95" t="str">
        <f t="shared" ref="N142:N169" si="16">IF(K142=L142,"OK","ERRORE")</f>
        <v>OK</v>
      </c>
      <c r="O142" s="319">
        <f>'t1'!L140</f>
        <v>0</v>
      </c>
      <c r="P142" s="319">
        <f>'t3'!L140</f>
        <v>0</v>
      </c>
      <c r="Q142" s="320">
        <f>'t3'!N140</f>
        <v>0</v>
      </c>
      <c r="R142" s="320">
        <f>'t3'!P140</f>
        <v>0</v>
      </c>
      <c r="S142" s="320">
        <f>'t3'!D140</f>
        <v>0</v>
      </c>
      <c r="T142" s="320">
        <f>'t3'!F140</f>
        <v>0</v>
      </c>
      <c r="U142" s="320">
        <f>'t3'!H140</f>
        <v>0</v>
      </c>
      <c r="V142" s="320">
        <f>'t3'!J140</f>
        <v>0</v>
      </c>
      <c r="W142" s="320">
        <f t="shared" si="14"/>
        <v>0</v>
      </c>
      <c r="X142" s="320">
        <f>'t10'!AV140</f>
        <v>0</v>
      </c>
      <c r="Y142" s="634" t="str">
        <f t="shared" si="15"/>
        <v>OK</v>
      </c>
      <c r="Z142" s="174" t="str">
        <f t="shared" ref="Z142:Z169" si="17">IF(W142=X142,"OK","ERRORE")</f>
        <v>OK</v>
      </c>
    </row>
    <row r="143" spans="1:26" ht="15" customHeight="1" x14ac:dyDescent="0.2">
      <c r="A143" s="123" t="str">
        <f>'t1'!A141</f>
        <v>RUOLO SANITARIO - PROF. SAN. INFERMIER. SENIOR A ESAURIMENTO</v>
      </c>
      <c r="B143" s="169" t="str">
        <f>'t1'!B141</f>
        <v>SPFINE</v>
      </c>
      <c r="C143" s="319">
        <f>'t1'!K141</f>
        <v>0</v>
      </c>
      <c r="D143" s="319">
        <f>'t3'!K141</f>
        <v>0</v>
      </c>
      <c r="E143" s="320">
        <f>'t3'!M141</f>
        <v>0</v>
      </c>
      <c r="F143" s="320">
        <f>'t3'!O141</f>
        <v>0</v>
      </c>
      <c r="G143" s="320">
        <f>'t3'!C141</f>
        <v>0</v>
      </c>
      <c r="H143" s="320">
        <f>'t3'!E141</f>
        <v>0</v>
      </c>
      <c r="I143" s="320">
        <f>'t3'!G141</f>
        <v>0</v>
      </c>
      <c r="J143" s="320">
        <f>'t3'!I141</f>
        <v>0</v>
      </c>
      <c r="K143" s="320">
        <f t="shared" si="12"/>
        <v>0</v>
      </c>
      <c r="L143" s="320">
        <f>'t10'!AU141</f>
        <v>0</v>
      </c>
      <c r="M143" s="634" t="str">
        <f t="shared" si="13"/>
        <v>OK</v>
      </c>
      <c r="N143" s="95" t="str">
        <f t="shared" si="16"/>
        <v>OK</v>
      </c>
      <c r="O143" s="319">
        <f>'t1'!L141</f>
        <v>0</v>
      </c>
      <c r="P143" s="319">
        <f>'t3'!L141</f>
        <v>0</v>
      </c>
      <c r="Q143" s="320">
        <f>'t3'!N141</f>
        <v>0</v>
      </c>
      <c r="R143" s="320">
        <f>'t3'!P141</f>
        <v>0</v>
      </c>
      <c r="S143" s="320">
        <f>'t3'!D141</f>
        <v>0</v>
      </c>
      <c r="T143" s="320">
        <f>'t3'!F141</f>
        <v>0</v>
      </c>
      <c r="U143" s="320">
        <f>'t3'!H141</f>
        <v>0</v>
      </c>
      <c r="V143" s="320">
        <f>'t3'!J141</f>
        <v>0</v>
      </c>
      <c r="W143" s="320">
        <f t="shared" si="14"/>
        <v>0</v>
      </c>
      <c r="X143" s="320">
        <f>'t10'!AV141</f>
        <v>0</v>
      </c>
      <c r="Y143" s="634" t="str">
        <f t="shared" si="15"/>
        <v>OK</v>
      </c>
      <c r="Z143" s="174" t="str">
        <f t="shared" si="17"/>
        <v>OK</v>
      </c>
    </row>
    <row r="144" spans="1:26" ht="15" customHeight="1" x14ac:dyDescent="0.2">
      <c r="A144" s="123" t="str">
        <f>'t1'!A142</f>
        <v>RUOLO SANITARIO - ALTRI PROFILI SANIT. SENIOR A ESAURIMENTO</v>
      </c>
      <c r="B144" s="169" t="str">
        <f>'t1'!B142</f>
        <v>SPFASE</v>
      </c>
      <c r="C144" s="319">
        <f>'t1'!K142</f>
        <v>0</v>
      </c>
      <c r="D144" s="319">
        <f>'t3'!K142</f>
        <v>0</v>
      </c>
      <c r="E144" s="320">
        <f>'t3'!M142</f>
        <v>0</v>
      </c>
      <c r="F144" s="320">
        <f>'t3'!O142</f>
        <v>0</v>
      </c>
      <c r="G144" s="320">
        <f>'t3'!C142</f>
        <v>0</v>
      </c>
      <c r="H144" s="320">
        <f>'t3'!E142</f>
        <v>0</v>
      </c>
      <c r="I144" s="320">
        <f>'t3'!G142</f>
        <v>0</v>
      </c>
      <c r="J144" s="320">
        <f>'t3'!I142</f>
        <v>0</v>
      </c>
      <c r="K144" s="320">
        <f t="shared" si="12"/>
        <v>0</v>
      </c>
      <c r="L144" s="320">
        <f>'t10'!AU142</f>
        <v>0</v>
      </c>
      <c r="M144" s="634" t="str">
        <f t="shared" si="13"/>
        <v>OK</v>
      </c>
      <c r="N144" s="95" t="str">
        <f t="shared" si="16"/>
        <v>OK</v>
      </c>
      <c r="O144" s="319">
        <f>'t1'!L142</f>
        <v>0</v>
      </c>
      <c r="P144" s="319">
        <f>'t3'!L142</f>
        <v>0</v>
      </c>
      <c r="Q144" s="320">
        <f>'t3'!N142</f>
        <v>0</v>
      </c>
      <c r="R144" s="320">
        <f>'t3'!P142</f>
        <v>0</v>
      </c>
      <c r="S144" s="320">
        <f>'t3'!D142</f>
        <v>0</v>
      </c>
      <c r="T144" s="320">
        <f>'t3'!F142</f>
        <v>0</v>
      </c>
      <c r="U144" s="320">
        <f>'t3'!H142</f>
        <v>0</v>
      </c>
      <c r="V144" s="320">
        <f>'t3'!J142</f>
        <v>0</v>
      </c>
      <c r="W144" s="320">
        <f t="shared" si="14"/>
        <v>0</v>
      </c>
      <c r="X144" s="320">
        <f>'t10'!AV142</f>
        <v>0</v>
      </c>
      <c r="Y144" s="634" t="str">
        <f t="shared" si="15"/>
        <v>OK</v>
      </c>
      <c r="Z144" s="174" t="str">
        <f t="shared" si="17"/>
        <v>OK</v>
      </c>
    </row>
    <row r="145" spans="1:26" ht="15" customHeight="1" x14ac:dyDescent="0.2">
      <c r="A145" s="123" t="str">
        <f>'t1'!A143</f>
        <v>RUOLO SOCIOSANITARIO - ASSISTENTE SOCIALE</v>
      </c>
      <c r="B145" s="169" t="str">
        <f>'t1'!B143</f>
        <v>KPFASC</v>
      </c>
      <c r="C145" s="319">
        <f>'t1'!K143</f>
        <v>0</v>
      </c>
      <c r="D145" s="319">
        <f>'t3'!K143</f>
        <v>0</v>
      </c>
      <c r="E145" s="320">
        <f>'t3'!M143</f>
        <v>0</v>
      </c>
      <c r="F145" s="320">
        <f>'t3'!O143</f>
        <v>0</v>
      </c>
      <c r="G145" s="320">
        <f>'t3'!C143</f>
        <v>0</v>
      </c>
      <c r="H145" s="320">
        <f>'t3'!E143</f>
        <v>0</v>
      </c>
      <c r="I145" s="320">
        <f>'t3'!G143</f>
        <v>0</v>
      </c>
      <c r="J145" s="320">
        <f>'t3'!I143</f>
        <v>0</v>
      </c>
      <c r="K145" s="320">
        <f t="shared" si="12"/>
        <v>0</v>
      </c>
      <c r="L145" s="320">
        <f>'t10'!AU143</f>
        <v>0</v>
      </c>
      <c r="M145" s="634" t="str">
        <f t="shared" si="13"/>
        <v>OK</v>
      </c>
      <c r="N145" s="95" t="str">
        <f t="shared" si="16"/>
        <v>OK</v>
      </c>
      <c r="O145" s="319">
        <f>'t1'!L143</f>
        <v>0</v>
      </c>
      <c r="P145" s="319">
        <f>'t3'!L143</f>
        <v>0</v>
      </c>
      <c r="Q145" s="320">
        <f>'t3'!N143</f>
        <v>0</v>
      </c>
      <c r="R145" s="320">
        <f>'t3'!P143</f>
        <v>0</v>
      </c>
      <c r="S145" s="320">
        <f>'t3'!D143</f>
        <v>0</v>
      </c>
      <c r="T145" s="320">
        <f>'t3'!F143</f>
        <v>0</v>
      </c>
      <c r="U145" s="320">
        <f>'t3'!H143</f>
        <v>0</v>
      </c>
      <c r="V145" s="320">
        <f>'t3'!J143</f>
        <v>0</v>
      </c>
      <c r="W145" s="320">
        <f t="shared" si="14"/>
        <v>0</v>
      </c>
      <c r="X145" s="320">
        <f>'t10'!AV143</f>
        <v>0</v>
      </c>
      <c r="Y145" s="634" t="str">
        <f t="shared" si="15"/>
        <v>OK</v>
      </c>
      <c r="Z145" s="174" t="str">
        <f t="shared" si="17"/>
        <v>OK</v>
      </c>
    </row>
    <row r="146" spans="1:26" ht="15" customHeight="1" x14ac:dyDescent="0.2">
      <c r="A146" s="123" t="str">
        <f>'t1'!A144</f>
        <v>RUOLO SOCIOSANITARIO - ASSISTENTE SOC. SENIOR AD ESAURIMENTO</v>
      </c>
      <c r="B146" s="169" t="str">
        <f>'t1'!B144</f>
        <v>KPFSCE</v>
      </c>
      <c r="C146" s="319">
        <f>'t1'!K144</f>
        <v>0</v>
      </c>
      <c r="D146" s="319">
        <f>'t3'!K144</f>
        <v>0</v>
      </c>
      <c r="E146" s="320">
        <f>'t3'!M144</f>
        <v>0</v>
      </c>
      <c r="F146" s="320">
        <f>'t3'!O144</f>
        <v>0</v>
      </c>
      <c r="G146" s="320">
        <f>'t3'!C144</f>
        <v>0</v>
      </c>
      <c r="H146" s="320">
        <f>'t3'!E144</f>
        <v>0</v>
      </c>
      <c r="I146" s="320">
        <f>'t3'!G144</f>
        <v>0</v>
      </c>
      <c r="J146" s="320">
        <f>'t3'!I144</f>
        <v>0</v>
      </c>
      <c r="K146" s="320">
        <f t="shared" si="12"/>
        <v>0</v>
      </c>
      <c r="L146" s="320">
        <f>'t10'!AU144</f>
        <v>0</v>
      </c>
      <c r="M146" s="634" t="str">
        <f t="shared" si="13"/>
        <v>OK</v>
      </c>
      <c r="N146" s="95" t="str">
        <f t="shared" si="16"/>
        <v>OK</v>
      </c>
      <c r="O146" s="319">
        <f>'t1'!L144</f>
        <v>0</v>
      </c>
      <c r="P146" s="319">
        <f>'t3'!L144</f>
        <v>0</v>
      </c>
      <c r="Q146" s="320">
        <f>'t3'!N144</f>
        <v>0</v>
      </c>
      <c r="R146" s="320">
        <f>'t3'!P144</f>
        <v>0</v>
      </c>
      <c r="S146" s="320">
        <f>'t3'!D144</f>
        <v>0</v>
      </c>
      <c r="T146" s="320">
        <f>'t3'!F144</f>
        <v>0</v>
      </c>
      <c r="U146" s="320">
        <f>'t3'!H144</f>
        <v>0</v>
      </c>
      <c r="V146" s="320">
        <f>'t3'!J144</f>
        <v>0</v>
      </c>
      <c r="W146" s="320">
        <f t="shared" si="14"/>
        <v>0</v>
      </c>
      <c r="X146" s="320">
        <f>'t10'!AV144</f>
        <v>0</v>
      </c>
      <c r="Y146" s="634" t="str">
        <f t="shared" si="15"/>
        <v>OK</v>
      </c>
      <c r="Z146" s="174" t="str">
        <f t="shared" si="17"/>
        <v>OK</v>
      </c>
    </row>
    <row r="147" spans="1:26" ht="15" customHeight="1" x14ac:dyDescent="0.2">
      <c r="A147" s="123" t="str">
        <f>'t1'!A145</f>
        <v>RUOLO PROFESSIONALE - SPECIALISTA DELLA COMUNIC. ISTIT.</v>
      </c>
      <c r="B147" s="169" t="str">
        <f>'t1'!B145</f>
        <v>PPF871</v>
      </c>
      <c r="C147" s="319">
        <f>'t1'!K145</f>
        <v>0</v>
      </c>
      <c r="D147" s="319">
        <f>'t3'!K145</f>
        <v>0</v>
      </c>
      <c r="E147" s="320">
        <f>'t3'!M145</f>
        <v>0</v>
      </c>
      <c r="F147" s="320">
        <f>'t3'!O145</f>
        <v>0</v>
      </c>
      <c r="G147" s="320">
        <f>'t3'!C145</f>
        <v>0</v>
      </c>
      <c r="H147" s="320">
        <f>'t3'!E145</f>
        <v>0</v>
      </c>
      <c r="I147" s="320">
        <f>'t3'!G145</f>
        <v>0</v>
      </c>
      <c r="J147" s="320">
        <f>'t3'!I145</f>
        <v>0</v>
      </c>
      <c r="K147" s="320">
        <f t="shared" si="12"/>
        <v>0</v>
      </c>
      <c r="L147" s="320">
        <f>'t10'!AU145</f>
        <v>0</v>
      </c>
      <c r="M147" s="634" t="str">
        <f t="shared" si="13"/>
        <v>OK</v>
      </c>
      <c r="N147" s="95" t="str">
        <f t="shared" si="16"/>
        <v>OK</v>
      </c>
      <c r="O147" s="319">
        <f>'t1'!L145</f>
        <v>0</v>
      </c>
      <c r="P147" s="319">
        <f>'t3'!L145</f>
        <v>0</v>
      </c>
      <c r="Q147" s="320">
        <f>'t3'!N145</f>
        <v>0</v>
      </c>
      <c r="R147" s="320">
        <f>'t3'!P145</f>
        <v>0</v>
      </c>
      <c r="S147" s="320">
        <f>'t3'!D145</f>
        <v>0</v>
      </c>
      <c r="T147" s="320">
        <f>'t3'!F145</f>
        <v>0</v>
      </c>
      <c r="U147" s="320">
        <f>'t3'!H145</f>
        <v>0</v>
      </c>
      <c r="V147" s="320">
        <f>'t3'!J145</f>
        <v>0</v>
      </c>
      <c r="W147" s="320">
        <f t="shared" si="14"/>
        <v>0</v>
      </c>
      <c r="X147" s="320">
        <f>'t10'!AV145</f>
        <v>0</v>
      </c>
      <c r="Y147" s="634" t="str">
        <f t="shared" si="15"/>
        <v>OK</v>
      </c>
      <c r="Z147" s="174" t="str">
        <f t="shared" si="17"/>
        <v>OK</v>
      </c>
    </row>
    <row r="148" spans="1:26" ht="15" customHeight="1" x14ac:dyDescent="0.2">
      <c r="A148" s="123" t="str">
        <f>'t1'!A146</f>
        <v>RUOLO PROFESSIONALE - SPECIALISTA RAPPORTI CON I MEDIA</v>
      </c>
      <c r="B148" s="169" t="str">
        <f>'t1'!B146</f>
        <v>PPF872</v>
      </c>
      <c r="C148" s="319">
        <f>'t1'!K146</f>
        <v>0</v>
      </c>
      <c r="D148" s="319">
        <f>'t3'!K146</f>
        <v>0</v>
      </c>
      <c r="E148" s="320">
        <f>'t3'!M146</f>
        <v>0</v>
      </c>
      <c r="F148" s="320">
        <f>'t3'!O146</f>
        <v>0</v>
      </c>
      <c r="G148" s="320">
        <f>'t3'!C146</f>
        <v>0</v>
      </c>
      <c r="H148" s="320">
        <f>'t3'!E146</f>
        <v>0</v>
      </c>
      <c r="I148" s="320">
        <f>'t3'!G146</f>
        <v>0</v>
      </c>
      <c r="J148" s="320">
        <f>'t3'!I146</f>
        <v>0</v>
      </c>
      <c r="K148" s="320">
        <f t="shared" si="12"/>
        <v>0</v>
      </c>
      <c r="L148" s="320">
        <f>'t10'!AU146</f>
        <v>0</v>
      </c>
      <c r="M148" s="634" t="str">
        <f t="shared" si="13"/>
        <v>OK</v>
      </c>
      <c r="N148" s="95" t="str">
        <f t="shared" si="16"/>
        <v>OK</v>
      </c>
      <c r="O148" s="319">
        <f>'t1'!L146</f>
        <v>0</v>
      </c>
      <c r="P148" s="319">
        <f>'t3'!L146</f>
        <v>0</v>
      </c>
      <c r="Q148" s="320">
        <f>'t3'!N146</f>
        <v>0</v>
      </c>
      <c r="R148" s="320">
        <f>'t3'!P146</f>
        <v>0</v>
      </c>
      <c r="S148" s="320">
        <f>'t3'!D146</f>
        <v>0</v>
      </c>
      <c r="T148" s="320">
        <f>'t3'!F146</f>
        <v>0</v>
      </c>
      <c r="U148" s="320">
        <f>'t3'!H146</f>
        <v>0</v>
      </c>
      <c r="V148" s="320">
        <f>'t3'!J146</f>
        <v>0</v>
      </c>
      <c r="W148" s="320">
        <f t="shared" si="14"/>
        <v>0</v>
      </c>
      <c r="X148" s="320">
        <f>'t10'!AV146</f>
        <v>0</v>
      </c>
      <c r="Y148" s="634" t="str">
        <f t="shared" si="15"/>
        <v>OK</v>
      </c>
      <c r="Z148" s="174" t="str">
        <f t="shared" si="17"/>
        <v>OK</v>
      </c>
    </row>
    <row r="149" spans="1:26" ht="15" customHeight="1" x14ac:dyDescent="0.2">
      <c r="A149" s="123" t="str">
        <f>'t1'!A147</f>
        <v>RUOLO PROFESSIONALE - ASSISTENTE RELIGIOSO</v>
      </c>
      <c r="B149" s="169" t="str">
        <f>'t1'!B147</f>
        <v>PPF006</v>
      </c>
      <c r="C149" s="319">
        <f>'t1'!K147</f>
        <v>0</v>
      </c>
      <c r="D149" s="319">
        <f>'t3'!K147</f>
        <v>0</v>
      </c>
      <c r="E149" s="320">
        <f>'t3'!M147</f>
        <v>0</v>
      </c>
      <c r="F149" s="320">
        <f>'t3'!O147</f>
        <v>0</v>
      </c>
      <c r="G149" s="320">
        <f>'t3'!C147</f>
        <v>0</v>
      </c>
      <c r="H149" s="320">
        <f>'t3'!E147</f>
        <v>0</v>
      </c>
      <c r="I149" s="320">
        <f>'t3'!G147</f>
        <v>0</v>
      </c>
      <c r="J149" s="320">
        <f>'t3'!I147</f>
        <v>0</v>
      </c>
      <c r="K149" s="320">
        <f t="shared" si="12"/>
        <v>0</v>
      </c>
      <c r="L149" s="320">
        <f>'t10'!AU147</f>
        <v>0</v>
      </c>
      <c r="M149" s="634" t="str">
        <f t="shared" si="13"/>
        <v>OK</v>
      </c>
      <c r="N149" s="95" t="str">
        <f t="shared" si="16"/>
        <v>OK</v>
      </c>
      <c r="O149" s="319">
        <f>'t1'!L147</f>
        <v>0</v>
      </c>
      <c r="P149" s="319">
        <f>'t3'!L147</f>
        <v>0</v>
      </c>
      <c r="Q149" s="320">
        <f>'t3'!N147</f>
        <v>0</v>
      </c>
      <c r="R149" s="320">
        <f>'t3'!P147</f>
        <v>0</v>
      </c>
      <c r="S149" s="320">
        <f>'t3'!D147</f>
        <v>0</v>
      </c>
      <c r="T149" s="320">
        <f>'t3'!F147</f>
        <v>0</v>
      </c>
      <c r="U149" s="320">
        <f>'t3'!H147</f>
        <v>0</v>
      </c>
      <c r="V149" s="320">
        <f>'t3'!J147</f>
        <v>0</v>
      </c>
      <c r="W149" s="320">
        <f t="shared" si="14"/>
        <v>0</v>
      </c>
      <c r="X149" s="320">
        <f>'t10'!AV147</f>
        <v>0</v>
      </c>
      <c r="Y149" s="634" t="str">
        <f t="shared" si="15"/>
        <v>OK</v>
      </c>
      <c r="Z149" s="174" t="str">
        <f t="shared" si="17"/>
        <v>OK</v>
      </c>
    </row>
    <row r="150" spans="1:26" ht="15" customHeight="1" x14ac:dyDescent="0.2">
      <c r="A150" s="123" t="str">
        <f>'t1'!A148</f>
        <v>RUOLO TECNICO - COLLABORATORE TECNICO PROFESSIONALE</v>
      </c>
      <c r="B150" s="169" t="str">
        <f>'t1'!B148</f>
        <v>TPF026</v>
      </c>
      <c r="C150" s="319">
        <f>'t1'!K148</f>
        <v>0</v>
      </c>
      <c r="D150" s="319">
        <f>'t3'!K148</f>
        <v>0</v>
      </c>
      <c r="E150" s="320">
        <f>'t3'!M148</f>
        <v>0</v>
      </c>
      <c r="F150" s="320">
        <f>'t3'!O148</f>
        <v>0</v>
      </c>
      <c r="G150" s="320">
        <f>'t3'!C148</f>
        <v>0</v>
      </c>
      <c r="H150" s="320">
        <f>'t3'!E148</f>
        <v>0</v>
      </c>
      <c r="I150" s="320">
        <f>'t3'!G148</f>
        <v>0</v>
      </c>
      <c r="J150" s="320">
        <f>'t3'!I148</f>
        <v>0</v>
      </c>
      <c r="K150" s="320">
        <f t="shared" si="12"/>
        <v>0</v>
      </c>
      <c r="L150" s="320">
        <f>'t10'!AU148</f>
        <v>0</v>
      </c>
      <c r="M150" s="634" t="str">
        <f t="shared" si="13"/>
        <v>OK</v>
      </c>
      <c r="N150" s="95" t="str">
        <f t="shared" si="16"/>
        <v>OK</v>
      </c>
      <c r="O150" s="319">
        <f>'t1'!L148</f>
        <v>0</v>
      </c>
      <c r="P150" s="319">
        <f>'t3'!L148</f>
        <v>0</v>
      </c>
      <c r="Q150" s="320">
        <f>'t3'!N148</f>
        <v>0</v>
      </c>
      <c r="R150" s="320">
        <f>'t3'!P148</f>
        <v>0</v>
      </c>
      <c r="S150" s="320">
        <f>'t3'!D148</f>
        <v>0</v>
      </c>
      <c r="T150" s="320">
        <f>'t3'!F148</f>
        <v>0</v>
      </c>
      <c r="U150" s="320">
        <f>'t3'!H148</f>
        <v>0</v>
      </c>
      <c r="V150" s="320">
        <f>'t3'!J148</f>
        <v>0</v>
      </c>
      <c r="W150" s="320">
        <f t="shared" si="14"/>
        <v>0</v>
      </c>
      <c r="X150" s="320">
        <f>'t10'!AV148</f>
        <v>0</v>
      </c>
      <c r="Y150" s="634" t="str">
        <f t="shared" si="15"/>
        <v>OK</v>
      </c>
      <c r="Z150" s="174" t="str">
        <f t="shared" si="17"/>
        <v>OK</v>
      </c>
    </row>
    <row r="151" spans="1:26" ht="15" customHeight="1" x14ac:dyDescent="0.2">
      <c r="A151" s="123" t="str">
        <f>'t1'!A149</f>
        <v>RUOLO TECNICO - COLLAB. TECNICO PROF. SENIOR AD ESAURIMENTO</v>
      </c>
      <c r="B151" s="169" t="str">
        <f>'t1'!B149</f>
        <v>TPFCTS</v>
      </c>
      <c r="C151" s="319">
        <f>'t1'!K149</f>
        <v>0</v>
      </c>
      <c r="D151" s="319">
        <f>'t3'!K149</f>
        <v>0</v>
      </c>
      <c r="E151" s="320">
        <f>'t3'!M149</f>
        <v>0</v>
      </c>
      <c r="F151" s="320">
        <f>'t3'!O149</f>
        <v>0</v>
      </c>
      <c r="G151" s="320">
        <f>'t3'!C149</f>
        <v>0</v>
      </c>
      <c r="H151" s="320">
        <f>'t3'!E149</f>
        <v>0</v>
      </c>
      <c r="I151" s="320">
        <f>'t3'!G149</f>
        <v>0</v>
      </c>
      <c r="J151" s="320">
        <f>'t3'!I149</f>
        <v>0</v>
      </c>
      <c r="K151" s="320">
        <f t="shared" si="12"/>
        <v>0</v>
      </c>
      <c r="L151" s="320">
        <f>'t10'!AU149</f>
        <v>0</v>
      </c>
      <c r="M151" s="634" t="str">
        <f t="shared" si="13"/>
        <v>OK</v>
      </c>
      <c r="N151" s="95" t="str">
        <f t="shared" si="16"/>
        <v>OK</v>
      </c>
      <c r="O151" s="319">
        <f>'t1'!L149</f>
        <v>0</v>
      </c>
      <c r="P151" s="319">
        <f>'t3'!L149</f>
        <v>0</v>
      </c>
      <c r="Q151" s="320">
        <f>'t3'!N149</f>
        <v>0</v>
      </c>
      <c r="R151" s="320">
        <f>'t3'!P149</f>
        <v>0</v>
      </c>
      <c r="S151" s="320">
        <f>'t3'!D149</f>
        <v>0</v>
      </c>
      <c r="T151" s="320">
        <f>'t3'!F149</f>
        <v>0</v>
      </c>
      <c r="U151" s="320">
        <f>'t3'!H149</f>
        <v>0</v>
      </c>
      <c r="V151" s="320">
        <f>'t3'!J149</f>
        <v>0</v>
      </c>
      <c r="W151" s="320">
        <f t="shared" si="14"/>
        <v>0</v>
      </c>
      <c r="X151" s="320">
        <f>'t10'!AV149</f>
        <v>0</v>
      </c>
      <c r="Y151" s="634" t="str">
        <f t="shared" si="15"/>
        <v>OK</v>
      </c>
      <c r="Z151" s="174" t="str">
        <f t="shared" si="17"/>
        <v>OK</v>
      </c>
    </row>
    <row r="152" spans="1:26" ht="15" customHeight="1" x14ac:dyDescent="0.2">
      <c r="A152" s="123" t="str">
        <f>'t1'!A150</f>
        <v>RUOLO AMMINISTRATIVO - COLLAB. AMMINISTRATIVO PROFESS.</v>
      </c>
      <c r="B152" s="169" t="str">
        <f>'t1'!B150</f>
        <v>APF028</v>
      </c>
      <c r="C152" s="319">
        <f>'t1'!K150</f>
        <v>0</v>
      </c>
      <c r="D152" s="319">
        <f>'t3'!K150</f>
        <v>0</v>
      </c>
      <c r="E152" s="320">
        <f>'t3'!M150</f>
        <v>0</v>
      </c>
      <c r="F152" s="320">
        <f>'t3'!O150</f>
        <v>0</v>
      </c>
      <c r="G152" s="320">
        <f>'t3'!C150</f>
        <v>0</v>
      </c>
      <c r="H152" s="320">
        <f>'t3'!E150</f>
        <v>0</v>
      </c>
      <c r="I152" s="320">
        <f>'t3'!G150</f>
        <v>0</v>
      </c>
      <c r="J152" s="320">
        <f>'t3'!I150</f>
        <v>0</v>
      </c>
      <c r="K152" s="320">
        <f t="shared" si="12"/>
        <v>0</v>
      </c>
      <c r="L152" s="320">
        <f>'t10'!AU150</f>
        <v>0</v>
      </c>
      <c r="M152" s="634" t="str">
        <f t="shared" si="13"/>
        <v>OK</v>
      </c>
      <c r="N152" s="95" t="str">
        <f t="shared" si="16"/>
        <v>OK</v>
      </c>
      <c r="O152" s="319">
        <f>'t1'!L150</f>
        <v>0</v>
      </c>
      <c r="P152" s="319">
        <f>'t3'!L150</f>
        <v>0</v>
      </c>
      <c r="Q152" s="320">
        <f>'t3'!N150</f>
        <v>0</v>
      </c>
      <c r="R152" s="320">
        <f>'t3'!P150</f>
        <v>0</v>
      </c>
      <c r="S152" s="320">
        <f>'t3'!D150</f>
        <v>0</v>
      </c>
      <c r="T152" s="320">
        <f>'t3'!F150</f>
        <v>0</v>
      </c>
      <c r="U152" s="320">
        <f>'t3'!H150</f>
        <v>0</v>
      </c>
      <c r="V152" s="320">
        <f>'t3'!J150</f>
        <v>0</v>
      </c>
      <c r="W152" s="320">
        <f t="shared" si="14"/>
        <v>0</v>
      </c>
      <c r="X152" s="320">
        <f>'t10'!AV150</f>
        <v>0</v>
      </c>
      <c r="Y152" s="634" t="str">
        <f t="shared" si="15"/>
        <v>OK</v>
      </c>
      <c r="Z152" s="174" t="str">
        <f t="shared" si="17"/>
        <v>OK</v>
      </c>
    </row>
    <row r="153" spans="1:26" ht="15" customHeight="1" x14ac:dyDescent="0.2">
      <c r="A153" s="123" t="str">
        <f>'t1'!A151</f>
        <v>RUOLO AMM.VO - COLLAB. AMM.VO PROFESS. SENIOR AD ESAURIMENTO</v>
      </c>
      <c r="B153" s="169" t="str">
        <f>'t1'!B151</f>
        <v>APFCAS</v>
      </c>
      <c r="C153" s="319">
        <f>'t1'!K151</f>
        <v>0</v>
      </c>
      <c r="D153" s="319">
        <f>'t3'!K151</f>
        <v>0</v>
      </c>
      <c r="E153" s="320">
        <f>'t3'!M151</f>
        <v>0</v>
      </c>
      <c r="F153" s="320">
        <f>'t3'!O151</f>
        <v>0</v>
      </c>
      <c r="G153" s="320">
        <f>'t3'!C151</f>
        <v>0</v>
      </c>
      <c r="H153" s="320">
        <f>'t3'!E151</f>
        <v>0</v>
      </c>
      <c r="I153" s="320">
        <f>'t3'!G151</f>
        <v>0</v>
      </c>
      <c r="J153" s="320">
        <f>'t3'!I151</f>
        <v>0</v>
      </c>
      <c r="K153" s="320">
        <f t="shared" si="12"/>
        <v>0</v>
      </c>
      <c r="L153" s="320">
        <f>'t10'!AU151</f>
        <v>0</v>
      </c>
      <c r="M153" s="634" t="str">
        <f t="shared" si="13"/>
        <v>OK</v>
      </c>
      <c r="N153" s="95" t="str">
        <f t="shared" si="16"/>
        <v>OK</v>
      </c>
      <c r="O153" s="319">
        <f>'t1'!L151</f>
        <v>0</v>
      </c>
      <c r="P153" s="319">
        <f>'t3'!L151</f>
        <v>0</v>
      </c>
      <c r="Q153" s="320">
        <f>'t3'!N151</f>
        <v>0</v>
      </c>
      <c r="R153" s="320">
        <f>'t3'!P151</f>
        <v>0</v>
      </c>
      <c r="S153" s="320">
        <f>'t3'!D151</f>
        <v>0</v>
      </c>
      <c r="T153" s="320">
        <f>'t3'!F151</f>
        <v>0</v>
      </c>
      <c r="U153" s="320">
        <f>'t3'!H151</f>
        <v>0</v>
      </c>
      <c r="V153" s="320">
        <f>'t3'!J151</f>
        <v>0</v>
      </c>
      <c r="W153" s="320">
        <f t="shared" si="14"/>
        <v>0</v>
      </c>
      <c r="X153" s="320">
        <f>'t10'!AV151</f>
        <v>0</v>
      </c>
      <c r="Y153" s="634" t="str">
        <f t="shared" si="15"/>
        <v>OK</v>
      </c>
      <c r="Z153" s="174" t="str">
        <f t="shared" si="17"/>
        <v>OK</v>
      </c>
    </row>
    <row r="154" spans="1:26" ht="15" customHeight="1" x14ac:dyDescent="0.2">
      <c r="A154" s="123" t="str">
        <f>'t1'!A152</f>
        <v>RUOLO SANITARIO - PROFILI AREA ASSITENTI AD ESAURIMENTO</v>
      </c>
      <c r="B154" s="169" t="str">
        <f>'t1'!B152</f>
        <v>SAT162</v>
      </c>
      <c r="C154" s="319">
        <f>'t1'!K152</f>
        <v>0</v>
      </c>
      <c r="D154" s="319">
        <f>'t3'!K152</f>
        <v>0</v>
      </c>
      <c r="E154" s="320">
        <f>'t3'!M152</f>
        <v>0</v>
      </c>
      <c r="F154" s="320">
        <f>'t3'!O152</f>
        <v>0</v>
      </c>
      <c r="G154" s="320">
        <f>'t3'!C152</f>
        <v>0</v>
      </c>
      <c r="H154" s="320">
        <f>'t3'!E152</f>
        <v>0</v>
      </c>
      <c r="I154" s="320">
        <f>'t3'!G152</f>
        <v>0</v>
      </c>
      <c r="J154" s="320">
        <f>'t3'!I152</f>
        <v>0</v>
      </c>
      <c r="K154" s="320">
        <f t="shared" si="12"/>
        <v>0</v>
      </c>
      <c r="L154" s="320">
        <f>'t10'!AU152</f>
        <v>0</v>
      </c>
      <c r="M154" s="634" t="str">
        <f t="shared" si="13"/>
        <v>OK</v>
      </c>
      <c r="N154" s="95" t="str">
        <f t="shared" si="16"/>
        <v>OK</v>
      </c>
      <c r="O154" s="319">
        <f>'t1'!L152</f>
        <v>0</v>
      </c>
      <c r="P154" s="319">
        <f>'t3'!L152</f>
        <v>0</v>
      </c>
      <c r="Q154" s="320">
        <f>'t3'!N152</f>
        <v>0</v>
      </c>
      <c r="R154" s="320">
        <f>'t3'!P152</f>
        <v>0</v>
      </c>
      <c r="S154" s="320">
        <f>'t3'!D152</f>
        <v>0</v>
      </c>
      <c r="T154" s="320">
        <f>'t3'!F152</f>
        <v>0</v>
      </c>
      <c r="U154" s="320">
        <f>'t3'!H152</f>
        <v>0</v>
      </c>
      <c r="V154" s="320">
        <f>'t3'!J152</f>
        <v>0</v>
      </c>
      <c r="W154" s="320">
        <f t="shared" si="14"/>
        <v>0</v>
      </c>
      <c r="X154" s="320">
        <f>'t10'!AV152</f>
        <v>0</v>
      </c>
      <c r="Y154" s="634" t="str">
        <f t="shared" si="15"/>
        <v>OK</v>
      </c>
      <c r="Z154" s="174" t="str">
        <f t="shared" si="17"/>
        <v>OK</v>
      </c>
    </row>
    <row r="155" spans="1:26" ht="15" customHeight="1" x14ac:dyDescent="0.2">
      <c r="A155" s="123" t="str">
        <f>'t1'!A153</f>
        <v>RUOLO SOCIOSANITARIO - OPERATORE SOCIOSANITARIO SENIOR</v>
      </c>
      <c r="B155" s="169" t="str">
        <f>'t1'!B153</f>
        <v>KAT660</v>
      </c>
      <c r="C155" s="319">
        <f>'t1'!K153</f>
        <v>0</v>
      </c>
      <c r="D155" s="319">
        <f>'t3'!K153</f>
        <v>0</v>
      </c>
      <c r="E155" s="320">
        <f>'t3'!M153</f>
        <v>0</v>
      </c>
      <c r="F155" s="320">
        <f>'t3'!O153</f>
        <v>0</v>
      </c>
      <c r="G155" s="320">
        <f>'t3'!C153</f>
        <v>0</v>
      </c>
      <c r="H155" s="320">
        <f>'t3'!E153</f>
        <v>0</v>
      </c>
      <c r="I155" s="320">
        <f>'t3'!G153</f>
        <v>0</v>
      </c>
      <c r="J155" s="320">
        <f>'t3'!I153</f>
        <v>0</v>
      </c>
      <c r="K155" s="320">
        <f t="shared" si="12"/>
        <v>0</v>
      </c>
      <c r="L155" s="320">
        <f>'t10'!AU153</f>
        <v>0</v>
      </c>
      <c r="M155" s="634" t="str">
        <f t="shared" si="13"/>
        <v>OK</v>
      </c>
      <c r="N155" s="95" t="str">
        <f t="shared" si="16"/>
        <v>OK</v>
      </c>
      <c r="O155" s="319">
        <f>'t1'!L153</f>
        <v>0</v>
      </c>
      <c r="P155" s="319">
        <f>'t3'!L153</f>
        <v>0</v>
      </c>
      <c r="Q155" s="320">
        <f>'t3'!N153</f>
        <v>0</v>
      </c>
      <c r="R155" s="320">
        <f>'t3'!P153</f>
        <v>0</v>
      </c>
      <c r="S155" s="320">
        <f>'t3'!D153</f>
        <v>0</v>
      </c>
      <c r="T155" s="320">
        <f>'t3'!F153</f>
        <v>0</v>
      </c>
      <c r="U155" s="320">
        <f>'t3'!H153</f>
        <v>0</v>
      </c>
      <c r="V155" s="320">
        <f>'t3'!J153</f>
        <v>0</v>
      </c>
      <c r="W155" s="320">
        <f t="shared" si="14"/>
        <v>0</v>
      </c>
      <c r="X155" s="320">
        <f>'t10'!AV153</f>
        <v>0</v>
      </c>
      <c r="Y155" s="634" t="str">
        <f t="shared" si="15"/>
        <v>OK</v>
      </c>
      <c r="Z155" s="174" t="str">
        <f t="shared" si="17"/>
        <v>OK</v>
      </c>
    </row>
    <row r="156" spans="1:26" ht="15" customHeight="1" x14ac:dyDescent="0.2">
      <c r="A156" s="123" t="str">
        <f>'t1'!A154</f>
        <v>RUOLO SOCIOSANITARIO - PROFILI AREA ASSITENTI AD ESAURIMENTO</v>
      </c>
      <c r="B156" s="169" t="str">
        <f>'t1'!B154</f>
        <v>KAT162</v>
      </c>
      <c r="C156" s="319">
        <f>'t1'!K154</f>
        <v>0</v>
      </c>
      <c r="D156" s="319">
        <f>'t3'!K154</f>
        <v>0</v>
      </c>
      <c r="E156" s="320">
        <f>'t3'!M154</f>
        <v>0</v>
      </c>
      <c r="F156" s="320">
        <f>'t3'!O154</f>
        <v>0</v>
      </c>
      <c r="G156" s="320">
        <f>'t3'!C154</f>
        <v>0</v>
      </c>
      <c r="H156" s="320">
        <f>'t3'!E154</f>
        <v>0</v>
      </c>
      <c r="I156" s="320">
        <f>'t3'!G154</f>
        <v>0</v>
      </c>
      <c r="J156" s="320">
        <f>'t3'!I154</f>
        <v>0</v>
      </c>
      <c r="K156" s="320">
        <f t="shared" si="12"/>
        <v>0</v>
      </c>
      <c r="L156" s="320">
        <f>'t10'!AU154</f>
        <v>0</v>
      </c>
      <c r="M156" s="634" t="str">
        <f t="shared" si="13"/>
        <v>OK</v>
      </c>
      <c r="N156" s="95" t="str">
        <f t="shared" si="16"/>
        <v>OK</v>
      </c>
      <c r="O156" s="319">
        <f>'t1'!L154</f>
        <v>0</v>
      </c>
      <c r="P156" s="319">
        <f>'t3'!L154</f>
        <v>0</v>
      </c>
      <c r="Q156" s="320">
        <f>'t3'!N154</f>
        <v>0</v>
      </c>
      <c r="R156" s="320">
        <f>'t3'!P154</f>
        <v>0</v>
      </c>
      <c r="S156" s="320">
        <f>'t3'!D154</f>
        <v>0</v>
      </c>
      <c r="T156" s="320">
        <f>'t3'!F154</f>
        <v>0</v>
      </c>
      <c r="U156" s="320">
        <f>'t3'!H154</f>
        <v>0</v>
      </c>
      <c r="V156" s="320">
        <f>'t3'!J154</f>
        <v>0</v>
      </c>
      <c r="W156" s="320">
        <f t="shared" si="14"/>
        <v>0</v>
      </c>
      <c r="X156" s="320">
        <f>'t10'!AV154</f>
        <v>0</v>
      </c>
      <c r="Y156" s="634" t="str">
        <f t="shared" si="15"/>
        <v>OK</v>
      </c>
      <c r="Z156" s="174" t="str">
        <f t="shared" si="17"/>
        <v>OK</v>
      </c>
    </row>
    <row r="157" spans="1:26" ht="15" customHeight="1" x14ac:dyDescent="0.2">
      <c r="A157" s="123" t="str">
        <f>'t1'!A155</f>
        <v>RUOLO PROFESSIONALE - ASSISTENTE DELLINFORMAZIONE</v>
      </c>
      <c r="B157" s="169" t="str">
        <f>'t1'!B155</f>
        <v>PATINZ</v>
      </c>
      <c r="C157" s="319">
        <f>'t1'!K155</f>
        <v>0</v>
      </c>
      <c r="D157" s="319">
        <f>'t3'!K155</f>
        <v>0</v>
      </c>
      <c r="E157" s="320">
        <f>'t3'!M155</f>
        <v>0</v>
      </c>
      <c r="F157" s="320">
        <f>'t3'!O155</f>
        <v>0</v>
      </c>
      <c r="G157" s="320">
        <f>'t3'!C155</f>
        <v>0</v>
      </c>
      <c r="H157" s="320">
        <f>'t3'!E155</f>
        <v>0</v>
      </c>
      <c r="I157" s="320">
        <f>'t3'!G155</f>
        <v>0</v>
      </c>
      <c r="J157" s="320">
        <f>'t3'!I155</f>
        <v>0</v>
      </c>
      <c r="K157" s="320">
        <f t="shared" si="12"/>
        <v>0</v>
      </c>
      <c r="L157" s="320">
        <f>'t10'!AU155</f>
        <v>0</v>
      </c>
      <c r="M157" s="634" t="str">
        <f t="shared" si="13"/>
        <v>OK</v>
      </c>
      <c r="N157" s="95" t="str">
        <f t="shared" si="16"/>
        <v>OK</v>
      </c>
      <c r="O157" s="319">
        <f>'t1'!L155</f>
        <v>0</v>
      </c>
      <c r="P157" s="319">
        <f>'t3'!L155</f>
        <v>0</v>
      </c>
      <c r="Q157" s="320">
        <f>'t3'!N155</f>
        <v>0</v>
      </c>
      <c r="R157" s="320">
        <f>'t3'!P155</f>
        <v>0</v>
      </c>
      <c r="S157" s="320">
        <f>'t3'!D155</f>
        <v>0</v>
      </c>
      <c r="T157" s="320">
        <f>'t3'!F155</f>
        <v>0</v>
      </c>
      <c r="U157" s="320">
        <f>'t3'!H155</f>
        <v>0</v>
      </c>
      <c r="V157" s="320">
        <f>'t3'!J155</f>
        <v>0</v>
      </c>
      <c r="W157" s="320">
        <f t="shared" si="14"/>
        <v>0</v>
      </c>
      <c r="X157" s="320">
        <f>'t10'!AV155</f>
        <v>0</v>
      </c>
      <c r="Y157" s="634" t="str">
        <f t="shared" si="15"/>
        <v>OK</v>
      </c>
      <c r="Z157" s="174" t="str">
        <f t="shared" si="17"/>
        <v>OK</v>
      </c>
    </row>
    <row r="158" spans="1:26" ht="15" customHeight="1" x14ac:dyDescent="0.2">
      <c r="A158" s="123" t="str">
        <f>'t1'!A156</f>
        <v>RUOLO TECNICO - ASSISTENTE INFORMATICO</v>
      </c>
      <c r="B158" s="169" t="str">
        <f>'t1'!B156</f>
        <v>TATIFC</v>
      </c>
      <c r="C158" s="319">
        <f>'t1'!K156</f>
        <v>0</v>
      </c>
      <c r="D158" s="319">
        <f>'t3'!K156</f>
        <v>0</v>
      </c>
      <c r="E158" s="320">
        <f>'t3'!M156</f>
        <v>0</v>
      </c>
      <c r="F158" s="320">
        <f>'t3'!O156</f>
        <v>0</v>
      </c>
      <c r="G158" s="320">
        <f>'t3'!C156</f>
        <v>0</v>
      </c>
      <c r="H158" s="320">
        <f>'t3'!E156</f>
        <v>0</v>
      </c>
      <c r="I158" s="320">
        <f>'t3'!G156</f>
        <v>0</v>
      </c>
      <c r="J158" s="320">
        <f>'t3'!I156</f>
        <v>0</v>
      </c>
      <c r="K158" s="320">
        <f t="shared" si="12"/>
        <v>0</v>
      </c>
      <c r="L158" s="320">
        <f>'t10'!AU156</f>
        <v>0</v>
      </c>
      <c r="M158" s="634" t="str">
        <f t="shared" si="13"/>
        <v>OK</v>
      </c>
      <c r="N158" s="95" t="str">
        <f t="shared" si="16"/>
        <v>OK</v>
      </c>
      <c r="O158" s="319">
        <f>'t1'!L156</f>
        <v>0</v>
      </c>
      <c r="P158" s="319">
        <f>'t3'!L156</f>
        <v>0</v>
      </c>
      <c r="Q158" s="320">
        <f>'t3'!N156</f>
        <v>0</v>
      </c>
      <c r="R158" s="320">
        <f>'t3'!P156</f>
        <v>0</v>
      </c>
      <c r="S158" s="320">
        <f>'t3'!D156</f>
        <v>0</v>
      </c>
      <c r="T158" s="320">
        <f>'t3'!F156</f>
        <v>0</v>
      </c>
      <c r="U158" s="320">
        <f>'t3'!H156</f>
        <v>0</v>
      </c>
      <c r="V158" s="320">
        <f>'t3'!J156</f>
        <v>0</v>
      </c>
      <c r="W158" s="320">
        <f t="shared" si="14"/>
        <v>0</v>
      </c>
      <c r="X158" s="320">
        <f>'t10'!AV156</f>
        <v>0</v>
      </c>
      <c r="Y158" s="634" t="str">
        <f t="shared" si="15"/>
        <v>OK</v>
      </c>
      <c r="Z158" s="174" t="str">
        <f t="shared" si="17"/>
        <v>OK</v>
      </c>
    </row>
    <row r="159" spans="1:26" ht="15" customHeight="1" x14ac:dyDescent="0.2">
      <c r="A159" s="123" t="str">
        <f>'t1'!A157</f>
        <v>RUOLO TECNICO - ASSISTENTE TECNICO</v>
      </c>
      <c r="B159" s="169" t="str">
        <f>'t1'!B157</f>
        <v>TAT119</v>
      </c>
      <c r="C159" s="319">
        <f>'t1'!K157</f>
        <v>0</v>
      </c>
      <c r="D159" s="319">
        <f>'t3'!K157</f>
        <v>0</v>
      </c>
      <c r="E159" s="320">
        <f>'t3'!M157</f>
        <v>0</v>
      </c>
      <c r="F159" s="320">
        <f>'t3'!O157</f>
        <v>0</v>
      </c>
      <c r="G159" s="320">
        <f>'t3'!C157</f>
        <v>0</v>
      </c>
      <c r="H159" s="320">
        <f>'t3'!E157</f>
        <v>0</v>
      </c>
      <c r="I159" s="320">
        <f>'t3'!G157</f>
        <v>0</v>
      </c>
      <c r="J159" s="320">
        <f>'t3'!I157</f>
        <v>0</v>
      </c>
      <c r="K159" s="320">
        <f t="shared" si="12"/>
        <v>0</v>
      </c>
      <c r="L159" s="320">
        <f>'t10'!AU157</f>
        <v>0</v>
      </c>
      <c r="M159" s="634" t="str">
        <f t="shared" si="13"/>
        <v>OK</v>
      </c>
      <c r="N159" s="95" t="str">
        <f t="shared" si="16"/>
        <v>OK</v>
      </c>
      <c r="O159" s="319">
        <f>'t1'!L157</f>
        <v>0</v>
      </c>
      <c r="P159" s="319">
        <f>'t3'!L157</f>
        <v>0</v>
      </c>
      <c r="Q159" s="320">
        <f>'t3'!N157</f>
        <v>0</v>
      </c>
      <c r="R159" s="320">
        <f>'t3'!P157</f>
        <v>0</v>
      </c>
      <c r="S159" s="320">
        <f>'t3'!D157</f>
        <v>0</v>
      </c>
      <c r="T159" s="320">
        <f>'t3'!F157</f>
        <v>0</v>
      </c>
      <c r="U159" s="320">
        <f>'t3'!H157</f>
        <v>0</v>
      </c>
      <c r="V159" s="320">
        <f>'t3'!J157</f>
        <v>0</v>
      </c>
      <c r="W159" s="320">
        <f t="shared" si="14"/>
        <v>0</v>
      </c>
      <c r="X159" s="320">
        <f>'t10'!AV157</f>
        <v>0</v>
      </c>
      <c r="Y159" s="634" t="str">
        <f t="shared" si="15"/>
        <v>OK</v>
      </c>
      <c r="Z159" s="174" t="str">
        <f t="shared" si="17"/>
        <v>OK</v>
      </c>
    </row>
    <row r="160" spans="1:26" ht="15" customHeight="1" x14ac:dyDescent="0.2">
      <c r="A160" s="123" t="str">
        <f>'t1'!A158</f>
        <v>RUOLO TECNICO - PROFILI AREA ASSITENTI AD ESAURIMENTO</v>
      </c>
      <c r="B160" s="169" t="str">
        <f>'t1'!B158</f>
        <v>TAT162</v>
      </c>
      <c r="C160" s="319">
        <f>'t1'!K158</f>
        <v>0</v>
      </c>
      <c r="D160" s="319">
        <f>'t3'!K158</f>
        <v>0</v>
      </c>
      <c r="E160" s="320">
        <f>'t3'!M158</f>
        <v>0</v>
      </c>
      <c r="F160" s="320">
        <f>'t3'!O158</f>
        <v>0</v>
      </c>
      <c r="G160" s="320">
        <f>'t3'!C158</f>
        <v>0</v>
      </c>
      <c r="H160" s="320">
        <f>'t3'!E158</f>
        <v>0</v>
      </c>
      <c r="I160" s="320">
        <f>'t3'!G158</f>
        <v>0</v>
      </c>
      <c r="J160" s="320">
        <f>'t3'!I158</f>
        <v>0</v>
      </c>
      <c r="K160" s="320">
        <f t="shared" ref="K160:K164" si="18">C160+D160+E160+F160-G160-H160-I160-J160</f>
        <v>0</v>
      </c>
      <c r="L160" s="320">
        <f>'t10'!AU158</f>
        <v>0</v>
      </c>
      <c r="M160" s="634" t="str">
        <f t="shared" ref="M160:M164" si="19">IF(C160&lt;(G160+H160+I160+J160),"ERRORE","OK")</f>
        <v>OK</v>
      </c>
      <c r="N160" s="95" t="str">
        <f t="shared" ref="N160:N164" si="20">IF(K160=L160,"OK","ERRORE")</f>
        <v>OK</v>
      </c>
      <c r="O160" s="319">
        <f>'t1'!L158</f>
        <v>0</v>
      </c>
      <c r="P160" s="319">
        <f>'t3'!L158</f>
        <v>0</v>
      </c>
      <c r="Q160" s="320">
        <f>'t3'!N158</f>
        <v>0</v>
      </c>
      <c r="R160" s="320">
        <f>'t3'!P158</f>
        <v>0</v>
      </c>
      <c r="S160" s="320">
        <f>'t3'!D158</f>
        <v>0</v>
      </c>
      <c r="T160" s="320">
        <f>'t3'!F158</f>
        <v>0</v>
      </c>
      <c r="U160" s="320">
        <f>'t3'!H158</f>
        <v>0</v>
      </c>
      <c r="V160" s="320">
        <f>'t3'!J158</f>
        <v>0</v>
      </c>
      <c r="W160" s="320">
        <f t="shared" ref="W160:W164" si="21">O160+P160+Q160+R160-S160-T160-U160-V160</f>
        <v>0</v>
      </c>
      <c r="X160" s="320">
        <f>'t10'!AV158</f>
        <v>0</v>
      </c>
      <c r="Y160" s="634" t="str">
        <f t="shared" ref="Y160:Y164" si="22">IF(O160&lt;(S160+T160+U160+V160),"ERRORE","OK")</f>
        <v>OK</v>
      </c>
      <c r="Z160" s="174" t="str">
        <f t="shared" ref="Z160:Z164" si="23">IF(W160=X160,"OK","ERRORE")</f>
        <v>OK</v>
      </c>
    </row>
    <row r="161" spans="1:26" ht="15" customHeight="1" x14ac:dyDescent="0.2">
      <c r="A161" s="123" t="str">
        <f>'t1'!A159</f>
        <v>RUOLO AMMINISTRATIVO - ASSISTENTE AMMINISTRATIVO</v>
      </c>
      <c r="B161" s="169" t="str">
        <f>'t1'!B159</f>
        <v>AAT117</v>
      </c>
      <c r="C161" s="319">
        <f>'t1'!K159</f>
        <v>0</v>
      </c>
      <c r="D161" s="319">
        <f>'t3'!K159</f>
        <v>0</v>
      </c>
      <c r="E161" s="320">
        <f>'t3'!M159</f>
        <v>0</v>
      </c>
      <c r="F161" s="320">
        <f>'t3'!O159</f>
        <v>0</v>
      </c>
      <c r="G161" s="320">
        <f>'t3'!C159</f>
        <v>0</v>
      </c>
      <c r="H161" s="320">
        <f>'t3'!E159</f>
        <v>0</v>
      </c>
      <c r="I161" s="320">
        <f>'t3'!G159</f>
        <v>0</v>
      </c>
      <c r="J161" s="320">
        <f>'t3'!I159</f>
        <v>0</v>
      </c>
      <c r="K161" s="320">
        <f t="shared" si="18"/>
        <v>0</v>
      </c>
      <c r="L161" s="320">
        <f>'t10'!AU159</f>
        <v>0</v>
      </c>
      <c r="M161" s="634" t="str">
        <f t="shared" si="19"/>
        <v>OK</v>
      </c>
      <c r="N161" s="95" t="str">
        <f t="shared" si="20"/>
        <v>OK</v>
      </c>
      <c r="O161" s="319">
        <f>'t1'!L159</f>
        <v>0</v>
      </c>
      <c r="P161" s="319">
        <f>'t3'!L159</f>
        <v>0</v>
      </c>
      <c r="Q161" s="320">
        <f>'t3'!N159</f>
        <v>0</v>
      </c>
      <c r="R161" s="320">
        <f>'t3'!P159</f>
        <v>0</v>
      </c>
      <c r="S161" s="320">
        <f>'t3'!D159</f>
        <v>0</v>
      </c>
      <c r="T161" s="320">
        <f>'t3'!F159</f>
        <v>0</v>
      </c>
      <c r="U161" s="320">
        <f>'t3'!H159</f>
        <v>0</v>
      </c>
      <c r="V161" s="320">
        <f>'t3'!J159</f>
        <v>0</v>
      </c>
      <c r="W161" s="320">
        <f t="shared" si="21"/>
        <v>0</v>
      </c>
      <c r="X161" s="320">
        <f>'t10'!AV159</f>
        <v>0</v>
      </c>
      <c r="Y161" s="634" t="str">
        <f t="shared" si="22"/>
        <v>OK</v>
      </c>
      <c r="Z161" s="174" t="str">
        <f t="shared" si="23"/>
        <v>OK</v>
      </c>
    </row>
    <row r="162" spans="1:26" ht="15" customHeight="1" x14ac:dyDescent="0.2">
      <c r="A162" s="123" t="str">
        <f>'t1'!A160</f>
        <v>RUOLO SOCIOSANITARIO - OPERATORE SOCIOSANITARIO</v>
      </c>
      <c r="B162" s="169" t="str">
        <f>'t1'!B160</f>
        <v>KOP660</v>
      </c>
      <c r="C162" s="319">
        <f>'t1'!K160</f>
        <v>0</v>
      </c>
      <c r="D162" s="319">
        <f>'t3'!K160</f>
        <v>0</v>
      </c>
      <c r="E162" s="320">
        <f>'t3'!M160</f>
        <v>0</v>
      </c>
      <c r="F162" s="320">
        <f>'t3'!O160</f>
        <v>0</v>
      </c>
      <c r="G162" s="320">
        <f>'t3'!C160</f>
        <v>0</v>
      </c>
      <c r="H162" s="320">
        <f>'t3'!E160</f>
        <v>0</v>
      </c>
      <c r="I162" s="320">
        <f>'t3'!G160</f>
        <v>0</v>
      </c>
      <c r="J162" s="320">
        <f>'t3'!I160</f>
        <v>0</v>
      </c>
      <c r="K162" s="320">
        <f t="shared" si="18"/>
        <v>0</v>
      </c>
      <c r="L162" s="320">
        <f>'t10'!AU160</f>
        <v>0</v>
      </c>
      <c r="M162" s="634" t="str">
        <f t="shared" si="19"/>
        <v>OK</v>
      </c>
      <c r="N162" s="95" t="str">
        <f t="shared" si="20"/>
        <v>OK</v>
      </c>
      <c r="O162" s="319">
        <f>'t1'!L160</f>
        <v>0</v>
      </c>
      <c r="P162" s="319">
        <f>'t3'!L160</f>
        <v>0</v>
      </c>
      <c r="Q162" s="320">
        <f>'t3'!N160</f>
        <v>0</v>
      </c>
      <c r="R162" s="320">
        <f>'t3'!P160</f>
        <v>0</v>
      </c>
      <c r="S162" s="320">
        <f>'t3'!D160</f>
        <v>0</v>
      </c>
      <c r="T162" s="320">
        <f>'t3'!F160</f>
        <v>0</v>
      </c>
      <c r="U162" s="320">
        <f>'t3'!H160</f>
        <v>0</v>
      </c>
      <c r="V162" s="320">
        <f>'t3'!J160</f>
        <v>0</v>
      </c>
      <c r="W162" s="320">
        <f t="shared" si="21"/>
        <v>0</v>
      </c>
      <c r="X162" s="320">
        <f>'t10'!AV160</f>
        <v>0</v>
      </c>
      <c r="Y162" s="634" t="str">
        <f t="shared" si="22"/>
        <v>OK</v>
      </c>
      <c r="Z162" s="174" t="str">
        <f t="shared" si="23"/>
        <v>OK</v>
      </c>
    </row>
    <row r="163" spans="1:26" ht="15" customHeight="1" x14ac:dyDescent="0.2">
      <c r="A163" s="123" t="str">
        <f>'t1'!A161</f>
        <v>RUOLO TECNICO - OPERATORE TECNICO SPECIALIZZATO</v>
      </c>
      <c r="B163" s="169" t="str">
        <f>'t1'!B161</f>
        <v>TOP059</v>
      </c>
      <c r="C163" s="319">
        <f>'t1'!K161</f>
        <v>0</v>
      </c>
      <c r="D163" s="319">
        <f>'t3'!K161</f>
        <v>0</v>
      </c>
      <c r="E163" s="320">
        <f>'t3'!M161</f>
        <v>0</v>
      </c>
      <c r="F163" s="320">
        <f>'t3'!O161</f>
        <v>0</v>
      </c>
      <c r="G163" s="320">
        <f>'t3'!C161</f>
        <v>0</v>
      </c>
      <c r="H163" s="320">
        <f>'t3'!E161</f>
        <v>0</v>
      </c>
      <c r="I163" s="320">
        <f>'t3'!G161</f>
        <v>0</v>
      </c>
      <c r="J163" s="320">
        <f>'t3'!I161</f>
        <v>0</v>
      </c>
      <c r="K163" s="320">
        <f t="shared" si="18"/>
        <v>0</v>
      </c>
      <c r="L163" s="320">
        <f>'t10'!AU161</f>
        <v>0</v>
      </c>
      <c r="M163" s="634" t="str">
        <f t="shared" si="19"/>
        <v>OK</v>
      </c>
      <c r="N163" s="95" t="str">
        <f t="shared" si="20"/>
        <v>OK</v>
      </c>
      <c r="O163" s="319">
        <f>'t1'!L161</f>
        <v>0</v>
      </c>
      <c r="P163" s="319">
        <f>'t3'!L161</f>
        <v>0</v>
      </c>
      <c r="Q163" s="320">
        <f>'t3'!N161</f>
        <v>0</v>
      </c>
      <c r="R163" s="320">
        <f>'t3'!P161</f>
        <v>0</v>
      </c>
      <c r="S163" s="320">
        <f>'t3'!D161</f>
        <v>0</v>
      </c>
      <c r="T163" s="320">
        <f>'t3'!F161</f>
        <v>0</v>
      </c>
      <c r="U163" s="320">
        <f>'t3'!H161</f>
        <v>0</v>
      </c>
      <c r="V163" s="320">
        <f>'t3'!J161</f>
        <v>0</v>
      </c>
      <c r="W163" s="320">
        <f t="shared" si="21"/>
        <v>0</v>
      </c>
      <c r="X163" s="320">
        <f>'t10'!AV161</f>
        <v>0</v>
      </c>
      <c r="Y163" s="634" t="str">
        <f t="shared" si="22"/>
        <v>OK</v>
      </c>
      <c r="Z163" s="174" t="str">
        <f t="shared" si="23"/>
        <v>OK</v>
      </c>
    </row>
    <row r="164" spans="1:26" ht="15" customHeight="1" x14ac:dyDescent="0.2">
      <c r="A164" s="123" t="str">
        <f>'t1'!A162</f>
        <v>RUOLO AMMINISTRATIVO - COADIUTORE AMMINISTRATIVO SENIOR</v>
      </c>
      <c r="B164" s="169" t="str">
        <f>'t1'!B162</f>
        <v>AOP870</v>
      </c>
      <c r="C164" s="319">
        <f>'t1'!K162</f>
        <v>0</v>
      </c>
      <c r="D164" s="319">
        <f>'t3'!K162</f>
        <v>0</v>
      </c>
      <c r="E164" s="320">
        <f>'t3'!M162</f>
        <v>0</v>
      </c>
      <c r="F164" s="320">
        <f>'t3'!O162</f>
        <v>0</v>
      </c>
      <c r="G164" s="320">
        <f>'t3'!C162</f>
        <v>0</v>
      </c>
      <c r="H164" s="320">
        <f>'t3'!E162</f>
        <v>0</v>
      </c>
      <c r="I164" s="320">
        <f>'t3'!G162</f>
        <v>0</v>
      </c>
      <c r="J164" s="320">
        <f>'t3'!I162</f>
        <v>0</v>
      </c>
      <c r="K164" s="320">
        <f t="shared" si="18"/>
        <v>0</v>
      </c>
      <c r="L164" s="320">
        <f>'t10'!AU162</f>
        <v>0</v>
      </c>
      <c r="M164" s="634" t="str">
        <f t="shared" si="19"/>
        <v>OK</v>
      </c>
      <c r="N164" s="95" t="str">
        <f t="shared" si="20"/>
        <v>OK</v>
      </c>
      <c r="O164" s="319">
        <f>'t1'!L162</f>
        <v>0</v>
      </c>
      <c r="P164" s="319">
        <f>'t3'!L162</f>
        <v>0</v>
      </c>
      <c r="Q164" s="320">
        <f>'t3'!N162</f>
        <v>0</v>
      </c>
      <c r="R164" s="320">
        <f>'t3'!P162</f>
        <v>0</v>
      </c>
      <c r="S164" s="320">
        <f>'t3'!D162</f>
        <v>0</v>
      </c>
      <c r="T164" s="320">
        <f>'t3'!F162</f>
        <v>0</v>
      </c>
      <c r="U164" s="320">
        <f>'t3'!H162</f>
        <v>0</v>
      </c>
      <c r="V164" s="320">
        <f>'t3'!J162</f>
        <v>0</v>
      </c>
      <c r="W164" s="320">
        <f t="shared" si="21"/>
        <v>0</v>
      </c>
      <c r="X164" s="320">
        <f>'t10'!AV162</f>
        <v>0</v>
      </c>
      <c r="Y164" s="634" t="str">
        <f t="shared" si="22"/>
        <v>OK</v>
      </c>
      <c r="Z164" s="174" t="str">
        <f t="shared" si="23"/>
        <v>OK</v>
      </c>
    </row>
    <row r="165" spans="1:26" ht="15" customHeight="1" x14ac:dyDescent="0.2">
      <c r="A165" s="123" t="str">
        <f>'t1'!A163</f>
        <v>PROFILI AREA DEGLI OPERATORI AD ESAURIMENTO</v>
      </c>
      <c r="B165" s="169" t="str">
        <f>'t1'!B163</f>
        <v>0OP269</v>
      </c>
      <c r="C165" s="319">
        <f>'t1'!K163</f>
        <v>0</v>
      </c>
      <c r="D165" s="319">
        <f>'t3'!K163</f>
        <v>0</v>
      </c>
      <c r="E165" s="320">
        <f>'t3'!M163</f>
        <v>0</v>
      </c>
      <c r="F165" s="320">
        <f>'t3'!O163</f>
        <v>0</v>
      </c>
      <c r="G165" s="320">
        <f>'t3'!C163</f>
        <v>0</v>
      </c>
      <c r="H165" s="320">
        <f>'t3'!E163</f>
        <v>0</v>
      </c>
      <c r="I165" s="320">
        <f>'t3'!G163</f>
        <v>0</v>
      </c>
      <c r="J165" s="320">
        <f>'t3'!I163</f>
        <v>0</v>
      </c>
      <c r="K165" s="320">
        <f t="shared" si="12"/>
        <v>0</v>
      </c>
      <c r="L165" s="320">
        <f>'t10'!AU163</f>
        <v>0</v>
      </c>
      <c r="M165" s="634" t="str">
        <f t="shared" si="13"/>
        <v>OK</v>
      </c>
      <c r="N165" s="95" t="str">
        <f t="shared" si="16"/>
        <v>OK</v>
      </c>
      <c r="O165" s="319">
        <f>'t1'!L163</f>
        <v>0</v>
      </c>
      <c r="P165" s="319">
        <f>'t3'!L163</f>
        <v>0</v>
      </c>
      <c r="Q165" s="320">
        <f>'t3'!N163</f>
        <v>0</v>
      </c>
      <c r="R165" s="320">
        <f>'t3'!P163</f>
        <v>0</v>
      </c>
      <c r="S165" s="320">
        <f>'t3'!D163</f>
        <v>0</v>
      </c>
      <c r="T165" s="320">
        <f>'t3'!F163</f>
        <v>0</v>
      </c>
      <c r="U165" s="320">
        <f>'t3'!H163</f>
        <v>0</v>
      </c>
      <c r="V165" s="320">
        <f>'t3'!J163</f>
        <v>0</v>
      </c>
      <c r="W165" s="320">
        <f t="shared" si="14"/>
        <v>0</v>
      </c>
      <c r="X165" s="320">
        <f>'t10'!AV163</f>
        <v>0</v>
      </c>
      <c r="Y165" s="634" t="str">
        <f t="shared" si="15"/>
        <v>OK</v>
      </c>
      <c r="Z165" s="174" t="str">
        <f t="shared" si="17"/>
        <v>OK</v>
      </c>
    </row>
    <row r="166" spans="1:26" ht="15" customHeight="1" x14ac:dyDescent="0.2">
      <c r="A166" s="123" t="str">
        <f>'t1'!A164</f>
        <v>RUOLO TECNICO - OPERATORE TECNICO</v>
      </c>
      <c r="B166" s="169" t="str">
        <f>'t1'!B164</f>
        <v>TPT092</v>
      </c>
      <c r="C166" s="319">
        <f>'t1'!K164</f>
        <v>0</v>
      </c>
      <c r="D166" s="319">
        <f>'t3'!K164</f>
        <v>0</v>
      </c>
      <c r="E166" s="320">
        <f>'t3'!M164</f>
        <v>0</v>
      </c>
      <c r="F166" s="320">
        <f>'t3'!O164</f>
        <v>0</v>
      </c>
      <c r="G166" s="320">
        <f>'t3'!C164</f>
        <v>0</v>
      </c>
      <c r="H166" s="320">
        <f>'t3'!E164</f>
        <v>0</v>
      </c>
      <c r="I166" s="320">
        <f>'t3'!G164</f>
        <v>0</v>
      </c>
      <c r="J166" s="320">
        <f>'t3'!I164</f>
        <v>0</v>
      </c>
      <c r="K166" s="320">
        <f t="shared" si="12"/>
        <v>0</v>
      </c>
      <c r="L166" s="320">
        <f>'t10'!AU164</f>
        <v>0</v>
      </c>
      <c r="M166" s="634" t="str">
        <f t="shared" si="13"/>
        <v>OK</v>
      </c>
      <c r="N166" s="95" t="str">
        <f t="shared" si="16"/>
        <v>OK</v>
      </c>
      <c r="O166" s="319">
        <f>'t1'!L164</f>
        <v>0</v>
      </c>
      <c r="P166" s="319">
        <f>'t3'!L164</f>
        <v>0</v>
      </c>
      <c r="Q166" s="320">
        <f>'t3'!N164</f>
        <v>0</v>
      </c>
      <c r="R166" s="320">
        <f>'t3'!P164</f>
        <v>0</v>
      </c>
      <c r="S166" s="320">
        <f>'t3'!D164</f>
        <v>0</v>
      </c>
      <c r="T166" s="320">
        <f>'t3'!F164</f>
        <v>0</v>
      </c>
      <c r="U166" s="320">
        <f>'t3'!H164</f>
        <v>0</v>
      </c>
      <c r="V166" s="320">
        <f>'t3'!J164</f>
        <v>0</v>
      </c>
      <c r="W166" s="320">
        <f t="shared" si="14"/>
        <v>0</v>
      </c>
      <c r="X166" s="320">
        <f>'t10'!AV164</f>
        <v>0</v>
      </c>
      <c r="Y166" s="634" t="str">
        <f t="shared" si="15"/>
        <v>OK</v>
      </c>
      <c r="Z166" s="174" t="str">
        <f t="shared" si="17"/>
        <v>OK</v>
      </c>
    </row>
    <row r="167" spans="1:26" ht="15" customHeight="1" x14ac:dyDescent="0.2">
      <c r="A167" s="123" t="str">
        <f>'t1'!A165</f>
        <v>RUOLO AMMINISTRATIVO - COADIUTORE AMMINISTRATIVO</v>
      </c>
      <c r="B167" s="169" t="str">
        <f>'t1'!B165</f>
        <v>APT017</v>
      </c>
      <c r="C167" s="319">
        <f>'t1'!K165</f>
        <v>0</v>
      </c>
      <c r="D167" s="319">
        <f>'t3'!K165</f>
        <v>0</v>
      </c>
      <c r="E167" s="320">
        <f>'t3'!M165</f>
        <v>0</v>
      </c>
      <c r="F167" s="320">
        <f>'t3'!O165</f>
        <v>0</v>
      </c>
      <c r="G167" s="320">
        <f>'t3'!C165</f>
        <v>0</v>
      </c>
      <c r="H167" s="320">
        <f>'t3'!E165</f>
        <v>0</v>
      </c>
      <c r="I167" s="320">
        <f>'t3'!G165</f>
        <v>0</v>
      </c>
      <c r="J167" s="320">
        <f>'t3'!I165</f>
        <v>0</v>
      </c>
      <c r="K167" s="320">
        <f t="shared" si="12"/>
        <v>0</v>
      </c>
      <c r="L167" s="320">
        <f>'t10'!AU165</f>
        <v>0</v>
      </c>
      <c r="M167" s="634" t="str">
        <f t="shared" si="13"/>
        <v>OK</v>
      </c>
      <c r="N167" s="95" t="str">
        <f t="shared" si="16"/>
        <v>OK</v>
      </c>
      <c r="O167" s="319">
        <f>'t1'!L165</f>
        <v>0</v>
      </c>
      <c r="P167" s="319">
        <f>'t3'!L165</f>
        <v>0</v>
      </c>
      <c r="Q167" s="320">
        <f>'t3'!N165</f>
        <v>0</v>
      </c>
      <c r="R167" s="320">
        <f>'t3'!P165</f>
        <v>0</v>
      </c>
      <c r="S167" s="320">
        <f>'t3'!D165</f>
        <v>0</v>
      </c>
      <c r="T167" s="320">
        <f>'t3'!F165</f>
        <v>0</v>
      </c>
      <c r="U167" s="320">
        <f>'t3'!H165</f>
        <v>0</v>
      </c>
      <c r="V167" s="320">
        <f>'t3'!J165</f>
        <v>0</v>
      </c>
      <c r="W167" s="320">
        <f t="shared" si="14"/>
        <v>0</v>
      </c>
      <c r="X167" s="320">
        <f>'t10'!AV165</f>
        <v>0</v>
      </c>
      <c r="Y167" s="634" t="str">
        <f t="shared" si="15"/>
        <v>OK</v>
      </c>
      <c r="Z167" s="174" t="str">
        <f t="shared" si="17"/>
        <v>OK</v>
      </c>
    </row>
    <row r="168" spans="1:26" ht="15" customHeight="1" x14ac:dyDescent="0.2">
      <c r="A168" s="123" t="str">
        <f>'t1'!A166</f>
        <v>PROFILI AREA PERSONALE DI SUPPORTO AD ESAURIMENTO</v>
      </c>
      <c r="B168" s="169" t="str">
        <f>'t1'!B166</f>
        <v>0PTSPR</v>
      </c>
      <c r="C168" s="319">
        <f>'t1'!K166</f>
        <v>0</v>
      </c>
      <c r="D168" s="319">
        <f>'t3'!K166</f>
        <v>0</v>
      </c>
      <c r="E168" s="320">
        <f>'t3'!M166</f>
        <v>0</v>
      </c>
      <c r="F168" s="320">
        <f>'t3'!O166</f>
        <v>0</v>
      </c>
      <c r="G168" s="320">
        <f>'t3'!C166</f>
        <v>0</v>
      </c>
      <c r="H168" s="320">
        <f>'t3'!E166</f>
        <v>0</v>
      </c>
      <c r="I168" s="320">
        <f>'t3'!G166</f>
        <v>0</v>
      </c>
      <c r="J168" s="320">
        <f>'t3'!I166</f>
        <v>0</v>
      </c>
      <c r="K168" s="320">
        <f t="shared" si="12"/>
        <v>0</v>
      </c>
      <c r="L168" s="320">
        <f>'t10'!AU166</f>
        <v>0</v>
      </c>
      <c r="M168" s="634" t="str">
        <f t="shared" si="13"/>
        <v>OK</v>
      </c>
      <c r="N168" s="95" t="str">
        <f t="shared" si="16"/>
        <v>OK</v>
      </c>
      <c r="O168" s="319">
        <f>'t1'!L166</f>
        <v>0</v>
      </c>
      <c r="P168" s="319">
        <f>'t3'!L166</f>
        <v>0</v>
      </c>
      <c r="Q168" s="320">
        <f>'t3'!N166</f>
        <v>0</v>
      </c>
      <c r="R168" s="320">
        <f>'t3'!P166</f>
        <v>0</v>
      </c>
      <c r="S168" s="320">
        <f>'t3'!D166</f>
        <v>0</v>
      </c>
      <c r="T168" s="320">
        <f>'t3'!F166</f>
        <v>0</v>
      </c>
      <c r="U168" s="320">
        <f>'t3'!H166</f>
        <v>0</v>
      </c>
      <c r="V168" s="320">
        <f>'t3'!J166</f>
        <v>0</v>
      </c>
      <c r="W168" s="320">
        <f t="shared" si="14"/>
        <v>0</v>
      </c>
      <c r="X168" s="320">
        <f>'t10'!AV166</f>
        <v>0</v>
      </c>
      <c r="Y168" s="634" t="str">
        <f t="shared" si="15"/>
        <v>OK</v>
      </c>
      <c r="Z168" s="174" t="str">
        <f t="shared" si="17"/>
        <v>OK</v>
      </c>
    </row>
    <row r="169" spans="1:26" ht="15" customHeight="1" x14ac:dyDescent="0.2">
      <c r="A169" s="123" t="str">
        <f>'t1'!A167</f>
        <v>CONTRATTISTI</v>
      </c>
      <c r="B169" s="169" t="str">
        <f>'t1'!B167</f>
        <v>000061</v>
      </c>
      <c r="C169" s="319">
        <f>'t1'!K167</f>
        <v>0</v>
      </c>
      <c r="D169" s="319">
        <f>'t3'!K167</f>
        <v>0</v>
      </c>
      <c r="E169" s="320">
        <f>'t3'!M167</f>
        <v>0</v>
      </c>
      <c r="F169" s="320">
        <f>'t3'!O167</f>
        <v>0</v>
      </c>
      <c r="G169" s="320">
        <f>'t3'!C167</f>
        <v>0</v>
      </c>
      <c r="H169" s="320">
        <f>'t3'!E167</f>
        <v>0</v>
      </c>
      <c r="I169" s="320">
        <f>'t3'!G167</f>
        <v>0</v>
      </c>
      <c r="J169" s="320">
        <f>'t3'!I167</f>
        <v>0</v>
      </c>
      <c r="K169" s="320">
        <f t="shared" si="12"/>
        <v>0</v>
      </c>
      <c r="L169" s="320">
        <f>'t10'!AU167</f>
        <v>0</v>
      </c>
      <c r="M169" s="634" t="str">
        <f t="shared" si="13"/>
        <v>OK</v>
      </c>
      <c r="N169" s="95" t="str">
        <f t="shared" si="16"/>
        <v>OK</v>
      </c>
      <c r="O169" s="319">
        <f>'t1'!L167</f>
        <v>0</v>
      </c>
      <c r="P169" s="319">
        <f>'t3'!L167</f>
        <v>0</v>
      </c>
      <c r="Q169" s="320">
        <f>'t3'!N167</f>
        <v>0</v>
      </c>
      <c r="R169" s="320">
        <f>'t3'!P167</f>
        <v>0</v>
      </c>
      <c r="S169" s="320">
        <f>'t3'!D167</f>
        <v>0</v>
      </c>
      <c r="T169" s="320">
        <f>'t3'!F167</f>
        <v>0</v>
      </c>
      <c r="U169" s="320">
        <f>'t3'!H167</f>
        <v>0</v>
      </c>
      <c r="V169" s="320">
        <f>'t3'!J167</f>
        <v>0</v>
      </c>
      <c r="W169" s="320">
        <f t="shared" si="14"/>
        <v>0</v>
      </c>
      <c r="X169" s="320">
        <f>'t10'!AV167</f>
        <v>0</v>
      </c>
      <c r="Y169" s="634" t="str">
        <f t="shared" si="15"/>
        <v>OK</v>
      </c>
      <c r="Z169" s="174" t="str">
        <f t="shared" si="17"/>
        <v>OK</v>
      </c>
    </row>
    <row r="170" spans="1:26" ht="16.5" customHeight="1" x14ac:dyDescent="0.2">
      <c r="A170" s="482" t="str">
        <f>'t1'!A168</f>
        <v>TOTALE</v>
      </c>
      <c r="B170" s="189"/>
      <c r="C170" s="483">
        <f>SUM(C8:C169)</f>
        <v>0</v>
      </c>
      <c r="D170" s="483">
        <f t="shared" ref="D170:X170" si="24">SUM(D8:D169)</f>
        <v>0</v>
      </c>
      <c r="E170" s="483">
        <f t="shared" si="24"/>
        <v>0</v>
      </c>
      <c r="F170" s="483">
        <f t="shared" si="24"/>
        <v>0</v>
      </c>
      <c r="G170" s="483">
        <f t="shared" si="24"/>
        <v>0</v>
      </c>
      <c r="H170" s="483">
        <f t="shared" si="24"/>
        <v>0</v>
      </c>
      <c r="I170" s="483">
        <f t="shared" si="24"/>
        <v>0</v>
      </c>
      <c r="J170" s="483">
        <f t="shared" si="24"/>
        <v>0</v>
      </c>
      <c r="K170" s="483">
        <f t="shared" si="24"/>
        <v>0</v>
      </c>
      <c r="L170" s="483">
        <f t="shared" si="24"/>
        <v>0</v>
      </c>
      <c r="M170" s="634" t="str">
        <f>IF(C170&lt;(G170+H170+I170+J170),"ERRORE","OK")</f>
        <v>OK</v>
      </c>
      <c r="N170" s="95" t="str">
        <f>IF(K170=L170,"OK","ERRORE")</f>
        <v>OK</v>
      </c>
      <c r="O170" s="483">
        <f t="shared" si="24"/>
        <v>0</v>
      </c>
      <c r="P170" s="483">
        <f t="shared" si="24"/>
        <v>0</v>
      </c>
      <c r="Q170" s="483">
        <f t="shared" si="24"/>
        <v>0</v>
      </c>
      <c r="R170" s="483">
        <f t="shared" si="24"/>
        <v>0</v>
      </c>
      <c r="S170" s="483">
        <f t="shared" si="24"/>
        <v>0</v>
      </c>
      <c r="T170" s="483">
        <f t="shared" si="24"/>
        <v>0</v>
      </c>
      <c r="U170" s="483">
        <f t="shared" si="24"/>
        <v>0</v>
      </c>
      <c r="V170" s="483">
        <f t="shared" si="24"/>
        <v>0</v>
      </c>
      <c r="W170" s="483">
        <f t="shared" si="24"/>
        <v>0</v>
      </c>
      <c r="X170" s="483">
        <f t="shared" si="24"/>
        <v>0</v>
      </c>
      <c r="Y170" s="634" t="str">
        <f>IF(O170&lt;(S170+T170+U170+V170),"ERRORE","OK")</f>
        <v>OK</v>
      </c>
      <c r="Z170" s="174" t="str">
        <f>IF(W170=X170,"OK","ERRORE")</f>
        <v>OK</v>
      </c>
    </row>
  </sheetData>
  <sheetProtection algorithmName="SHA-512" hashValue="LPZr+svO3ag9edOvHXtGKMtGrhf7SWTIlKYHJI8mnChCS9b39vZ/yQghqhy0sk/gwANbp39v+qTlf96oKGbdbQ==" saltValue="aeWMB0QF/C4cLsZTiFnLOQ==" spinCount="100000" sheet="1" formatColumns="0" selectLockedCells="1" selectUnlockedCells="1"/>
  <mergeCells count="4">
    <mergeCell ref="O5:Z5"/>
    <mergeCell ref="C5:N5"/>
    <mergeCell ref="A1:W1"/>
    <mergeCell ref="A2:L2"/>
  </mergeCells>
  <phoneticPr fontId="31" type="noConversion"/>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5"/>
  <dimension ref="A1:M168"/>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customWidth="1"/>
    <col min="3" max="3" width="17" style="2" bestFit="1" customWidth="1"/>
    <col min="4" max="8" width="15.7109375" style="2" customWidth="1"/>
    <col min="9" max="9" width="14.7109375" style="2" customWidth="1"/>
    <col min="10" max="16384" width="9.28515625" style="3"/>
  </cols>
  <sheetData>
    <row r="1" spans="1:13" ht="43.5" customHeight="1" x14ac:dyDescent="0.2">
      <c r="A1" s="2052" t="str">
        <f>'t1'!A1</f>
        <v>SERVIZIO SANITARIO NAZIONALE - anno 2024</v>
      </c>
      <c r="B1" s="2052"/>
      <c r="C1" s="2052"/>
      <c r="D1" s="2052"/>
      <c r="E1" s="2052"/>
      <c r="F1" s="2052"/>
      <c r="G1" s="2052"/>
      <c r="H1" s="295"/>
      <c r="I1" s="292"/>
      <c r="M1"/>
    </row>
    <row r="2" spans="1:13" ht="21" customHeight="1" x14ac:dyDescent="0.2">
      <c r="B2" s="3"/>
      <c r="C2" s="3"/>
      <c r="D2" s="2057"/>
      <c r="E2" s="2057"/>
      <c r="F2" s="2057"/>
      <c r="G2" s="2057"/>
      <c r="H2" s="2057"/>
      <c r="I2" s="2057"/>
      <c r="J2" s="296"/>
      <c r="M2"/>
    </row>
    <row r="3" spans="1:13" ht="21" customHeight="1" x14ac:dyDescent="0.25">
      <c r="A3" s="179" t="s">
        <v>445</v>
      </c>
      <c r="C3" s="3"/>
      <c r="D3" s="3"/>
      <c r="E3" s="3"/>
      <c r="F3" s="3"/>
      <c r="G3" s="3"/>
      <c r="H3" s="3"/>
      <c r="I3" s="3"/>
    </row>
    <row r="4" spans="1:13" ht="49.5" customHeight="1" x14ac:dyDescent="0.2">
      <c r="A4" s="166" t="s">
        <v>381</v>
      </c>
      <c r="B4" s="166" t="s">
        <v>380</v>
      </c>
      <c r="C4" s="166" t="str">
        <f>"Presenti 31.12 anno precedente (Tab 1)"</f>
        <v>Presenti 31.12 anno precedente (Tab 1)</v>
      </c>
      <c r="D4" s="166" t="s">
        <v>400</v>
      </c>
      <c r="E4" s="166" t="s">
        <v>401</v>
      </c>
      <c r="F4" s="166" t="s">
        <v>402</v>
      </c>
      <c r="G4" s="166" t="s">
        <v>412</v>
      </c>
      <c r="H4" s="166" t="s">
        <v>403</v>
      </c>
      <c r="I4" s="166" t="s">
        <v>372</v>
      </c>
    </row>
    <row r="5" spans="1:13" x14ac:dyDescent="0.2">
      <c r="A5" s="298"/>
      <c r="B5" s="166"/>
      <c r="C5" s="177" t="s">
        <v>382</v>
      </c>
      <c r="D5" s="177" t="s">
        <v>383</v>
      </c>
      <c r="E5" s="177" t="s">
        <v>384</v>
      </c>
      <c r="F5" s="177" t="s">
        <v>385</v>
      </c>
      <c r="G5" s="177" t="s">
        <v>411</v>
      </c>
      <c r="H5" s="177" t="s">
        <v>404</v>
      </c>
      <c r="I5" s="177" t="s">
        <v>405</v>
      </c>
    </row>
    <row r="6" spans="1:13" ht="12.75" customHeight="1" x14ac:dyDescent="0.2">
      <c r="A6" s="144" t="str">
        <f>'t1'!A6</f>
        <v>DIRETTORE GENERALE</v>
      </c>
      <c r="B6" s="169" t="str">
        <f>'t1'!B6</f>
        <v>0D0097</v>
      </c>
      <c r="C6" s="319">
        <f>'t1'!C6+'t1'!D6</f>
        <v>0</v>
      </c>
      <c r="D6" s="319">
        <f>'t5'!U7+'t5'!V7</f>
        <v>0</v>
      </c>
      <c r="E6" s="320">
        <f>'t6'!U7+'t6'!V7</f>
        <v>0</v>
      </c>
      <c r="F6" s="320">
        <f>'t4'!C178</f>
        <v>0</v>
      </c>
      <c r="G6" s="320">
        <f>C6-D6+E6+F6</f>
        <v>0</v>
      </c>
      <c r="H6" s="320">
        <f>'t4'!FI16</f>
        <v>0</v>
      </c>
      <c r="I6" s="95" t="str">
        <f>IF(H6&lt;=G6,"OK","ERRORE")</f>
        <v>OK</v>
      </c>
    </row>
    <row r="7" spans="1:13" ht="12.75" customHeight="1" x14ac:dyDescent="0.2">
      <c r="A7" s="144" t="str">
        <f>'t1'!A7</f>
        <v>DIRETTORE SANITARIO</v>
      </c>
      <c r="B7" s="169" t="str">
        <f>'t1'!B7</f>
        <v>0D0482</v>
      </c>
      <c r="C7" s="319">
        <f>'t1'!C7+'t1'!D7</f>
        <v>0</v>
      </c>
      <c r="D7" s="319">
        <f>'t5'!U8+'t5'!V8</f>
        <v>0</v>
      </c>
      <c r="E7" s="320">
        <f>'t6'!U8+'t6'!V8</f>
        <v>0</v>
      </c>
      <c r="F7" s="320">
        <f>'t4'!D178</f>
        <v>0</v>
      </c>
      <c r="G7" s="320">
        <f>C7-D7+E7+F7</f>
        <v>0</v>
      </c>
      <c r="H7" s="320">
        <f>'t4'!FI17</f>
        <v>0</v>
      </c>
      <c r="I7" s="95" t="str">
        <f>IF(H7&lt;=G7,"OK","ERRORE")</f>
        <v>OK</v>
      </c>
    </row>
    <row r="8" spans="1:13" ht="12.75" customHeight="1" x14ac:dyDescent="0.2">
      <c r="A8" s="144" t="str">
        <f>'t1'!A8</f>
        <v>DIRETTORE AMMINISTRATIVO</v>
      </c>
      <c r="B8" s="169" t="str">
        <f>'t1'!B8</f>
        <v>0D0163</v>
      </c>
      <c r="C8" s="319">
        <f>'t1'!C8+'t1'!D8</f>
        <v>0</v>
      </c>
      <c r="D8" s="319">
        <f>'t5'!U9+'t5'!V9</f>
        <v>0</v>
      </c>
      <c r="E8" s="320">
        <f>'t6'!U9+'t6'!V9</f>
        <v>0</v>
      </c>
      <c r="F8" s="320">
        <f>'t4'!E178</f>
        <v>0</v>
      </c>
      <c r="G8" s="320">
        <f t="shared" ref="G8:G71" si="0">C8-D8+E8+F8</f>
        <v>0</v>
      </c>
      <c r="H8" s="320">
        <f>'t4'!FI18</f>
        <v>0</v>
      </c>
      <c r="I8" s="95" t="str">
        <f t="shared" ref="I8:I71" si="1">IF(H8&lt;=G8,"OK","ERRORE")</f>
        <v>OK</v>
      </c>
    </row>
    <row r="9" spans="1:13" ht="12.75" customHeight="1" x14ac:dyDescent="0.2">
      <c r="A9" s="144" t="str">
        <f>'t1'!A9</f>
        <v>DIRETTORE DEI SERVIZI SOCIALI</v>
      </c>
      <c r="B9" s="169" t="str">
        <f>'t1'!B9</f>
        <v>0D0484</v>
      </c>
      <c r="C9" s="319">
        <f>'t1'!C9+'t1'!D9</f>
        <v>0</v>
      </c>
      <c r="D9" s="319">
        <f>'t5'!U10+'t5'!V10</f>
        <v>0</v>
      </c>
      <c r="E9" s="320">
        <f>'t6'!U10+'t6'!V10</f>
        <v>0</v>
      </c>
      <c r="F9" s="320">
        <f>'t4'!F178</f>
        <v>0</v>
      </c>
      <c r="G9" s="320">
        <f t="shared" si="0"/>
        <v>0</v>
      </c>
      <c r="H9" s="320">
        <f>'t4'!FI19</f>
        <v>0</v>
      </c>
      <c r="I9" s="95" t="str">
        <f t="shared" si="1"/>
        <v>OK</v>
      </c>
    </row>
    <row r="10" spans="1:13" ht="12.75" customHeight="1" x14ac:dyDescent="0.2">
      <c r="A10" s="144" t="str">
        <f>'t1'!A10</f>
        <v>DIR. MEDICO CON INC. STRUTTURA COMPLESSA (RAPP. ESCLUSIVO)</v>
      </c>
      <c r="B10" s="169" t="str">
        <f>'t1'!B10</f>
        <v>SD0E33</v>
      </c>
      <c r="C10" s="319">
        <f>'t1'!C10+'t1'!D10</f>
        <v>0</v>
      </c>
      <c r="D10" s="319">
        <f>'t5'!U11+'t5'!V11</f>
        <v>0</v>
      </c>
      <c r="E10" s="320">
        <f>'t6'!U11+'t6'!V11</f>
        <v>0</v>
      </c>
      <c r="F10" s="320">
        <f>'t4'!G178</f>
        <v>0</v>
      </c>
      <c r="G10" s="320">
        <f t="shared" si="0"/>
        <v>0</v>
      </c>
      <c r="H10" s="320">
        <f>'t4'!FI20</f>
        <v>0</v>
      </c>
      <c r="I10" s="95" t="str">
        <f t="shared" si="1"/>
        <v>OK</v>
      </c>
    </row>
    <row r="11" spans="1:13" ht="12.75" customHeight="1" x14ac:dyDescent="0.2">
      <c r="A11" s="144" t="str">
        <f>'t1'!A11</f>
        <v>DIR. MEDICO CON INC. DI STRUTTURA COMPLESSA (RAPP. NON ESCL.</v>
      </c>
      <c r="B11" s="169" t="str">
        <f>'t1'!B11</f>
        <v>SD0N33</v>
      </c>
      <c r="C11" s="319">
        <f>'t1'!C11+'t1'!D11</f>
        <v>0</v>
      </c>
      <c r="D11" s="319">
        <f>'t5'!U12+'t5'!V12</f>
        <v>0</v>
      </c>
      <c r="E11" s="320">
        <f>'t6'!U12+'t6'!V12</f>
        <v>0</v>
      </c>
      <c r="F11" s="320">
        <f>'t4'!H178</f>
        <v>0</v>
      </c>
      <c r="G11" s="320">
        <f t="shared" si="0"/>
        <v>0</v>
      </c>
      <c r="H11" s="320">
        <f>'t4'!FI21</f>
        <v>0</v>
      </c>
      <c r="I11" s="95" t="str">
        <f t="shared" si="1"/>
        <v>OK</v>
      </c>
    </row>
    <row r="12" spans="1:13" ht="12.75" customHeight="1" x14ac:dyDescent="0.2">
      <c r="A12" s="144" t="str">
        <f>'t1'!A12</f>
        <v>DIR. MEDICO CON INCARICO DI STRUTTURA SEMPLICE (RAPP. ESCLUS</v>
      </c>
      <c r="B12" s="169" t="str">
        <f>'t1'!B12</f>
        <v>SD0E34</v>
      </c>
      <c r="C12" s="319">
        <f>'t1'!C12+'t1'!D12</f>
        <v>0</v>
      </c>
      <c r="D12" s="319">
        <f>'t5'!U13+'t5'!V13</f>
        <v>0</v>
      </c>
      <c r="E12" s="320">
        <f>'t6'!U13+'t6'!V13</f>
        <v>0</v>
      </c>
      <c r="F12" s="320">
        <f>'t4'!I178</f>
        <v>0</v>
      </c>
      <c r="G12" s="320">
        <f t="shared" si="0"/>
        <v>0</v>
      </c>
      <c r="H12" s="320">
        <f>'t4'!FI22</f>
        <v>0</v>
      </c>
      <c r="I12" s="95" t="str">
        <f t="shared" si="1"/>
        <v>OK</v>
      </c>
    </row>
    <row r="13" spans="1:13" ht="12.75" customHeight="1" x14ac:dyDescent="0.2">
      <c r="A13" s="144" t="str">
        <f>'t1'!A13</f>
        <v>DIR. MEDICO CON INCARICO STRUTTURA SEMPLICE (RAPP. NON ESCL.</v>
      </c>
      <c r="B13" s="169" t="str">
        <f>'t1'!B13</f>
        <v>SD0N34</v>
      </c>
      <c r="C13" s="319">
        <f>'t1'!C13+'t1'!D13</f>
        <v>0</v>
      </c>
      <c r="D13" s="319">
        <f>'t5'!U14+'t5'!V14</f>
        <v>0</v>
      </c>
      <c r="E13" s="320">
        <f>'t6'!U14+'t6'!V14</f>
        <v>0</v>
      </c>
      <c r="F13" s="320">
        <f>'t4'!J178</f>
        <v>0</v>
      </c>
      <c r="G13" s="320">
        <f t="shared" si="0"/>
        <v>0</v>
      </c>
      <c r="H13" s="320">
        <f>'t4'!FI23</f>
        <v>0</v>
      </c>
      <c r="I13" s="95" t="str">
        <f t="shared" si="1"/>
        <v>OK</v>
      </c>
    </row>
    <row r="14" spans="1:13" ht="12.75" customHeight="1" x14ac:dyDescent="0.2">
      <c r="A14" s="144" t="str">
        <f>'t1'!A14</f>
        <v>DIRIGENTI MEDICI CON ALTRI INCAR. PROF.LI (RAPP. ESCLUSIVO)</v>
      </c>
      <c r="B14" s="169" t="str">
        <f>'t1'!B14</f>
        <v>SD0035</v>
      </c>
      <c r="C14" s="319">
        <f>'t1'!C14+'t1'!D14</f>
        <v>0</v>
      </c>
      <c r="D14" s="319">
        <f>'t5'!U15+'t5'!V15</f>
        <v>0</v>
      </c>
      <c r="E14" s="320">
        <f>'t6'!U15+'t6'!V15</f>
        <v>0</v>
      </c>
      <c r="F14" s="320">
        <f>'t4'!K178</f>
        <v>0</v>
      </c>
      <c r="G14" s="320">
        <f t="shared" si="0"/>
        <v>0</v>
      </c>
      <c r="H14" s="320">
        <f>'t4'!FI24</f>
        <v>0</v>
      </c>
      <c r="I14" s="95" t="str">
        <f t="shared" si="1"/>
        <v>OK</v>
      </c>
    </row>
    <row r="15" spans="1:13" ht="12.75" customHeight="1" x14ac:dyDescent="0.2">
      <c r="A15" s="144" t="str">
        <f>'t1'!A15</f>
        <v>DIRIGENTI MEDICI CON ALTRI INCAR. PROF.LI (RAPP. NON ESCL.)</v>
      </c>
      <c r="B15" s="169" t="str">
        <f>'t1'!B15</f>
        <v>SD0036</v>
      </c>
      <c r="C15" s="319">
        <f>'t1'!C15+'t1'!D15</f>
        <v>0</v>
      </c>
      <c r="D15" s="319">
        <f>'t5'!U16+'t5'!V16</f>
        <v>0</v>
      </c>
      <c r="E15" s="320">
        <f>'t6'!U16+'t6'!V16</f>
        <v>0</v>
      </c>
      <c r="F15" s="320">
        <f>'t4'!L178</f>
        <v>0</v>
      </c>
      <c r="G15" s="320">
        <f t="shared" si="0"/>
        <v>0</v>
      </c>
      <c r="H15" s="320">
        <f>'t4'!FI25</f>
        <v>0</v>
      </c>
      <c r="I15" s="95" t="str">
        <f t="shared" si="1"/>
        <v>OK</v>
      </c>
    </row>
    <row r="16" spans="1:13" ht="12.75" customHeight="1" x14ac:dyDescent="0.2">
      <c r="A16" s="144" t="str">
        <f>'t1'!A16</f>
        <v>DIR. MEDICI A T.  DETERMINATO(ART. 15-SEPTIES D.LGS. 502/92)</v>
      </c>
      <c r="B16" s="169" t="str">
        <f>'t1'!B16</f>
        <v>SD0597</v>
      </c>
      <c r="C16" s="319">
        <f>'t1'!C16+'t1'!D16</f>
        <v>0</v>
      </c>
      <c r="D16" s="319">
        <f>'t5'!U17+'t5'!V17</f>
        <v>0</v>
      </c>
      <c r="E16" s="320">
        <f>'t6'!U17+'t6'!V17</f>
        <v>0</v>
      </c>
      <c r="F16" s="320">
        <f>'t4'!M178</f>
        <v>0</v>
      </c>
      <c r="G16" s="320">
        <f t="shared" si="0"/>
        <v>0</v>
      </c>
      <c r="H16" s="320">
        <f>'t4'!FI26</f>
        <v>0</v>
      </c>
      <c r="I16" s="95" t="str">
        <f t="shared" si="1"/>
        <v>OK</v>
      </c>
    </row>
    <row r="17" spans="1:9" ht="12.75" customHeight="1" x14ac:dyDescent="0.2">
      <c r="A17" s="144" t="str">
        <f>'t1'!A17</f>
        <v>VETERINARI CON INC. DI STRUTTURA COMPLESSA (RAPP.ESCLUSIVO)</v>
      </c>
      <c r="B17" s="169" t="str">
        <f>'t1'!B17</f>
        <v>SD0E74</v>
      </c>
      <c r="C17" s="319">
        <f>'t1'!C17+'t1'!D17</f>
        <v>0</v>
      </c>
      <c r="D17" s="319">
        <f>'t5'!U18+'t5'!V18</f>
        <v>0</v>
      </c>
      <c r="E17" s="320">
        <f>'t6'!U18+'t6'!V18</f>
        <v>0</v>
      </c>
      <c r="F17" s="320">
        <f>'t4'!N178</f>
        <v>0</v>
      </c>
      <c r="G17" s="320">
        <f t="shared" si="0"/>
        <v>0</v>
      </c>
      <c r="H17" s="320">
        <f>'t4'!FI27</f>
        <v>0</v>
      </c>
      <c r="I17" s="95" t="str">
        <f t="shared" si="1"/>
        <v>OK</v>
      </c>
    </row>
    <row r="18" spans="1:9" ht="12.75" customHeight="1" x14ac:dyDescent="0.2">
      <c r="A18" s="144" t="str">
        <f>'t1'!A18</f>
        <v>VETERINARI CON INC. DI STRUTTURA COMPLESSA (RAPP. NON ESCL.)</v>
      </c>
      <c r="B18" s="169" t="str">
        <f>'t1'!B18</f>
        <v>SD0N74</v>
      </c>
      <c r="C18" s="319">
        <f>'t1'!C18+'t1'!D18</f>
        <v>0</v>
      </c>
      <c r="D18" s="319">
        <f>'t5'!U19+'t5'!V19</f>
        <v>0</v>
      </c>
      <c r="E18" s="320">
        <f>'t6'!U19+'t6'!V19</f>
        <v>0</v>
      </c>
      <c r="F18" s="320">
        <f>'t4'!O178</f>
        <v>0</v>
      </c>
      <c r="G18" s="320">
        <f t="shared" si="0"/>
        <v>0</v>
      </c>
      <c r="H18" s="320">
        <f>'t4'!FI28</f>
        <v>0</v>
      </c>
      <c r="I18" s="95" t="str">
        <f t="shared" si="1"/>
        <v>OK</v>
      </c>
    </row>
    <row r="19" spans="1:9" ht="12.75" customHeight="1" x14ac:dyDescent="0.2">
      <c r="A19" s="144" t="str">
        <f>'t1'!A19</f>
        <v>VETERINARI CON INC. DI STRUTTURA SEMPLICE (RAPP. ESCLUSIVO)</v>
      </c>
      <c r="B19" s="169" t="str">
        <f>'t1'!B19</f>
        <v>SD0E73</v>
      </c>
      <c r="C19" s="319">
        <f>'t1'!C19+'t1'!D19</f>
        <v>0</v>
      </c>
      <c r="D19" s="319">
        <f>'t5'!U20+'t5'!V20</f>
        <v>0</v>
      </c>
      <c r="E19" s="320">
        <f>'t6'!U20+'t6'!V20</f>
        <v>0</v>
      </c>
      <c r="F19" s="320">
        <f>'t4'!P178</f>
        <v>0</v>
      </c>
      <c r="G19" s="320">
        <f t="shared" si="0"/>
        <v>0</v>
      </c>
      <c r="H19" s="320">
        <f>'t4'!FI29</f>
        <v>0</v>
      </c>
      <c r="I19" s="95" t="str">
        <f t="shared" si="1"/>
        <v>OK</v>
      </c>
    </row>
    <row r="20" spans="1:9" ht="12.75" customHeight="1" x14ac:dyDescent="0.2">
      <c r="A20" s="144" t="str">
        <f>'t1'!A20</f>
        <v>VETERINARI CON INC. DI STRUTTURA SEMPLICE (RAPP. NON ESCL.)</v>
      </c>
      <c r="B20" s="169" t="str">
        <f>'t1'!B20</f>
        <v>SD0N73</v>
      </c>
      <c r="C20" s="319">
        <f>'t1'!C20+'t1'!D20</f>
        <v>0</v>
      </c>
      <c r="D20" s="319">
        <f>'t5'!U21+'t5'!V21</f>
        <v>0</v>
      </c>
      <c r="E20" s="320">
        <f>'t6'!U21+'t6'!V21</f>
        <v>0</v>
      </c>
      <c r="F20" s="320">
        <f>'t4'!Q178</f>
        <v>0</v>
      </c>
      <c r="G20" s="320">
        <f t="shared" si="0"/>
        <v>0</v>
      </c>
      <c r="H20" s="320">
        <f>'t4'!FI30</f>
        <v>0</v>
      </c>
      <c r="I20" s="95" t="str">
        <f t="shared" si="1"/>
        <v>OK</v>
      </c>
    </row>
    <row r="21" spans="1:9" ht="12.75" customHeight="1" x14ac:dyDescent="0.2">
      <c r="A21" s="144" t="str">
        <f>'t1'!A21</f>
        <v>VETERINARI CON ALTRI INCAR. PROF.LI (RAPP. ESCLUSIVO)</v>
      </c>
      <c r="B21" s="169" t="str">
        <f>'t1'!B21</f>
        <v>SD0A73</v>
      </c>
      <c r="C21" s="319">
        <f>'t1'!C21+'t1'!D21</f>
        <v>0</v>
      </c>
      <c r="D21" s="319">
        <f>'t5'!U22+'t5'!V22</f>
        <v>0</v>
      </c>
      <c r="E21" s="320">
        <f>'t6'!U22+'t6'!V22</f>
        <v>0</v>
      </c>
      <c r="F21" s="320">
        <f>'t4'!R178</f>
        <v>0</v>
      </c>
      <c r="G21" s="320">
        <f t="shared" si="0"/>
        <v>0</v>
      </c>
      <c r="H21" s="320">
        <f>'t4'!FI31</f>
        <v>0</v>
      </c>
      <c r="I21" s="95" t="str">
        <f t="shared" si="1"/>
        <v>OK</v>
      </c>
    </row>
    <row r="22" spans="1:9" ht="12.75" customHeight="1" x14ac:dyDescent="0.2">
      <c r="A22" s="144" t="str">
        <f>'t1'!A22</f>
        <v>VETERINARI CON ALTRI INCAR. PROF.LI (RAPP. NON ESCL.)</v>
      </c>
      <c r="B22" s="169" t="str">
        <f>'t1'!B22</f>
        <v>SD0072</v>
      </c>
      <c r="C22" s="319">
        <f>'t1'!C22+'t1'!D22</f>
        <v>0</v>
      </c>
      <c r="D22" s="319">
        <f>'t5'!U23+'t5'!V23</f>
        <v>0</v>
      </c>
      <c r="E22" s="320">
        <f>'t6'!U23+'t6'!V23</f>
        <v>0</v>
      </c>
      <c r="F22" s="320">
        <f>'t4'!S178</f>
        <v>0</v>
      </c>
      <c r="G22" s="320">
        <f t="shared" si="0"/>
        <v>0</v>
      </c>
      <c r="H22" s="320">
        <f>'t4'!FI32</f>
        <v>0</v>
      </c>
      <c r="I22" s="95" t="str">
        <f t="shared" si="1"/>
        <v>OK</v>
      </c>
    </row>
    <row r="23" spans="1:9" ht="12.75" customHeight="1" x14ac:dyDescent="0.2">
      <c r="A23" s="144" t="str">
        <f>'t1'!A23</f>
        <v>VETERINARI A T. DETERMINATO (ART. 15-SEPTIES D.LGS. 502/92)</v>
      </c>
      <c r="B23" s="169" t="str">
        <f>'t1'!B23</f>
        <v>SD0598</v>
      </c>
      <c r="C23" s="319">
        <f>'t1'!C23+'t1'!D23</f>
        <v>0</v>
      </c>
      <c r="D23" s="319">
        <f>'t5'!U24+'t5'!V24</f>
        <v>0</v>
      </c>
      <c r="E23" s="320">
        <f>'t6'!U24+'t6'!V24</f>
        <v>0</v>
      </c>
      <c r="F23" s="320">
        <f>'t4'!T178</f>
        <v>0</v>
      </c>
      <c r="G23" s="320">
        <f t="shared" si="0"/>
        <v>0</v>
      </c>
      <c r="H23" s="320">
        <f>'t4'!FI33</f>
        <v>0</v>
      </c>
      <c r="I23" s="95" t="str">
        <f t="shared" si="1"/>
        <v>OK</v>
      </c>
    </row>
    <row r="24" spans="1:9" ht="12.75" customHeight="1" x14ac:dyDescent="0.2">
      <c r="A24" s="144" t="str">
        <f>'t1'!A24</f>
        <v>ODONTOIATRI CON INC. DI STRUTTURA COMPLESSA (RAPP. ESCL.)</v>
      </c>
      <c r="B24" s="169" t="str">
        <f>'t1'!B24</f>
        <v>SD0E49</v>
      </c>
      <c r="C24" s="319">
        <f>'t1'!C24+'t1'!D24</f>
        <v>0</v>
      </c>
      <c r="D24" s="319">
        <f>'t5'!U25+'t5'!V25</f>
        <v>0</v>
      </c>
      <c r="E24" s="320">
        <f>'t6'!U25+'t6'!V25</f>
        <v>0</v>
      </c>
      <c r="F24" s="320">
        <f>'t4'!U178</f>
        <v>0</v>
      </c>
      <c r="G24" s="320">
        <f t="shared" si="0"/>
        <v>0</v>
      </c>
      <c r="H24" s="320">
        <f>'t4'!FI34</f>
        <v>0</v>
      </c>
      <c r="I24" s="95" t="str">
        <f t="shared" si="1"/>
        <v>OK</v>
      </c>
    </row>
    <row r="25" spans="1:9" ht="12.75" customHeight="1" x14ac:dyDescent="0.2">
      <c r="A25" s="144" t="str">
        <f>'t1'!A25</f>
        <v>ODONTOIATRI CON INC. DI STRUTTURA COMPLESSA (RAPP. NON ESCL.</v>
      </c>
      <c r="B25" s="169" t="str">
        <f>'t1'!B25</f>
        <v>SD0N49</v>
      </c>
      <c r="C25" s="319">
        <f>'t1'!C25+'t1'!D25</f>
        <v>0</v>
      </c>
      <c r="D25" s="319">
        <f>'t5'!U26+'t5'!V26</f>
        <v>0</v>
      </c>
      <c r="E25" s="320">
        <f>'t6'!U26+'t6'!V26</f>
        <v>0</v>
      </c>
      <c r="F25" s="320">
        <f>'t4'!V178</f>
        <v>0</v>
      </c>
      <c r="G25" s="320">
        <f t="shared" si="0"/>
        <v>0</v>
      </c>
      <c r="H25" s="320">
        <f>'t4'!FI35</f>
        <v>0</v>
      </c>
      <c r="I25" s="95" t="str">
        <f t="shared" si="1"/>
        <v>OK</v>
      </c>
    </row>
    <row r="26" spans="1:9" ht="12.75" customHeight="1" x14ac:dyDescent="0.2">
      <c r="A26" s="144" t="str">
        <f>'t1'!A26</f>
        <v>ODONTOIATRI CON INC. DI STRUTTURA SEMPLICE (RAPP. ESCLUSIVO)</v>
      </c>
      <c r="B26" s="169" t="str">
        <f>'t1'!B26</f>
        <v>SD0E48</v>
      </c>
      <c r="C26" s="319">
        <f>'t1'!C26+'t1'!D26</f>
        <v>0</v>
      </c>
      <c r="D26" s="319">
        <f>'t5'!U27+'t5'!V27</f>
        <v>0</v>
      </c>
      <c r="E26" s="320">
        <f>'t6'!U27+'t6'!V27</f>
        <v>0</v>
      </c>
      <c r="F26" s="320">
        <f>'t4'!W178</f>
        <v>0</v>
      </c>
      <c r="G26" s="320">
        <f t="shared" si="0"/>
        <v>0</v>
      </c>
      <c r="H26" s="320">
        <f>'t4'!FI36</f>
        <v>0</v>
      </c>
      <c r="I26" s="95" t="str">
        <f t="shared" si="1"/>
        <v>OK</v>
      </c>
    </row>
    <row r="27" spans="1:9" ht="12.75" customHeight="1" x14ac:dyDescent="0.2">
      <c r="A27" s="144" t="str">
        <f>'t1'!A27</f>
        <v>ODONTOIATRI CON INC. DI STRUTTURA SEMPLICE (RAPP. NON ESCL.)</v>
      </c>
      <c r="B27" s="169" t="str">
        <f>'t1'!B27</f>
        <v>SD0N48</v>
      </c>
      <c r="C27" s="319">
        <f>'t1'!C27+'t1'!D27</f>
        <v>0</v>
      </c>
      <c r="D27" s="319">
        <f>'t5'!U28+'t5'!V28</f>
        <v>0</v>
      </c>
      <c r="E27" s="320">
        <f>'t6'!U28+'t6'!V28</f>
        <v>0</v>
      </c>
      <c r="F27" s="320">
        <f>'t4'!X178</f>
        <v>0</v>
      </c>
      <c r="G27" s="320">
        <f t="shared" si="0"/>
        <v>0</v>
      </c>
      <c r="H27" s="320">
        <f>'t4'!FI37</f>
        <v>0</v>
      </c>
      <c r="I27" s="95" t="str">
        <f t="shared" si="1"/>
        <v>OK</v>
      </c>
    </row>
    <row r="28" spans="1:9" ht="12.75" customHeight="1" x14ac:dyDescent="0.2">
      <c r="A28" s="144" t="str">
        <f>'t1'!A28</f>
        <v>ODONTOIATRI CON ALTRI INCAR. PROF.LI (RAPP. ESCLUSIVO)</v>
      </c>
      <c r="B28" s="169" t="str">
        <f>'t1'!B28</f>
        <v>SD0A48</v>
      </c>
      <c r="C28" s="319">
        <f>'t1'!C28+'t1'!D28</f>
        <v>0</v>
      </c>
      <c r="D28" s="319">
        <f>'t5'!U29+'t5'!V29</f>
        <v>0</v>
      </c>
      <c r="E28" s="320">
        <f>'t6'!U29+'t6'!V29</f>
        <v>0</v>
      </c>
      <c r="F28" s="320">
        <f>'t4'!Y178</f>
        <v>0</v>
      </c>
      <c r="G28" s="320">
        <f t="shared" si="0"/>
        <v>0</v>
      </c>
      <c r="H28" s="320">
        <f>'t4'!FI38</f>
        <v>0</v>
      </c>
      <c r="I28" s="95" t="str">
        <f t="shared" si="1"/>
        <v>OK</v>
      </c>
    </row>
    <row r="29" spans="1:9" ht="12.75" customHeight="1" x14ac:dyDescent="0.2">
      <c r="A29" s="144" t="str">
        <f>'t1'!A29</f>
        <v>ODONTOIATRI CON ALTRI INCAR. PROF.LI (RAPP. NON ESCL.)</v>
      </c>
      <c r="B29" s="169" t="str">
        <f>'t1'!B29</f>
        <v>SD0047</v>
      </c>
      <c r="C29" s="319">
        <f>'t1'!C29+'t1'!D29</f>
        <v>0</v>
      </c>
      <c r="D29" s="319">
        <f>'t5'!U30+'t5'!V30</f>
        <v>0</v>
      </c>
      <c r="E29" s="320">
        <f>'t6'!U30+'t6'!V30</f>
        <v>0</v>
      </c>
      <c r="F29" s="320">
        <f>'t4'!Z178</f>
        <v>0</v>
      </c>
      <c r="G29" s="320">
        <f t="shared" si="0"/>
        <v>0</v>
      </c>
      <c r="H29" s="320">
        <f>'t4'!FI39</f>
        <v>0</v>
      </c>
      <c r="I29" s="95" t="str">
        <f t="shared" si="1"/>
        <v>OK</v>
      </c>
    </row>
    <row r="30" spans="1:9" ht="12.75" customHeight="1" x14ac:dyDescent="0.2">
      <c r="A30" s="144" t="str">
        <f>'t1'!A30</f>
        <v>ODONTOIATRI A T. DETERMINATO (ART. 15-SEPTIES D.LGS. 502/92)</v>
      </c>
      <c r="B30" s="169" t="str">
        <f>'t1'!B30</f>
        <v>SD0599</v>
      </c>
      <c r="C30" s="319">
        <f>'t1'!C30+'t1'!D30</f>
        <v>0</v>
      </c>
      <c r="D30" s="319">
        <f>'t5'!U31+'t5'!V31</f>
        <v>0</v>
      </c>
      <c r="E30" s="320">
        <f>'t6'!U31+'t6'!V31</f>
        <v>0</v>
      </c>
      <c r="F30" s="320">
        <f>'t4'!AA178</f>
        <v>0</v>
      </c>
      <c r="G30" s="320">
        <f t="shared" si="0"/>
        <v>0</v>
      </c>
      <c r="H30" s="320">
        <f>'t4'!FI40</f>
        <v>0</v>
      </c>
      <c r="I30" s="95" t="str">
        <f t="shared" si="1"/>
        <v>OK</v>
      </c>
    </row>
    <row r="31" spans="1:9" ht="12.75" customHeight="1" x14ac:dyDescent="0.2">
      <c r="A31" s="144" t="str">
        <f>'t1'!A31</f>
        <v>FARMACISTI CON INC. DI STRUTTURA COMPLESSA (RAPP. ESCLUSIVO)</v>
      </c>
      <c r="B31" s="169" t="str">
        <f>'t1'!B31</f>
        <v>SD0E39</v>
      </c>
      <c r="C31" s="319">
        <f>'t1'!C31+'t1'!D31</f>
        <v>0</v>
      </c>
      <c r="D31" s="319">
        <f>'t5'!U32+'t5'!V32</f>
        <v>0</v>
      </c>
      <c r="E31" s="320">
        <f>'t6'!U32+'t6'!V32</f>
        <v>0</v>
      </c>
      <c r="F31" s="320">
        <f>'t4'!AB178</f>
        <v>0</v>
      </c>
      <c r="G31" s="320">
        <f t="shared" si="0"/>
        <v>0</v>
      </c>
      <c r="H31" s="320">
        <f>'t4'!FI41</f>
        <v>0</v>
      </c>
      <c r="I31" s="95" t="str">
        <f t="shared" si="1"/>
        <v>OK</v>
      </c>
    </row>
    <row r="32" spans="1:9" ht="12.75" customHeight="1" x14ac:dyDescent="0.2">
      <c r="A32" s="144" t="str">
        <f>'t1'!A32</f>
        <v>FARMACISTI CON INC. DI STRUTTURA COMPLESSA (RAPP. NON ESCL.)</v>
      </c>
      <c r="B32" s="169" t="str">
        <f>'t1'!B32</f>
        <v>SD0N39</v>
      </c>
      <c r="C32" s="319">
        <f>'t1'!C32+'t1'!D32</f>
        <v>0</v>
      </c>
      <c r="D32" s="319">
        <f>'t5'!U33+'t5'!V33</f>
        <v>0</v>
      </c>
      <c r="E32" s="320">
        <f>'t6'!U33+'t6'!V33</f>
        <v>0</v>
      </c>
      <c r="F32" s="320">
        <f>'t4'!AC178</f>
        <v>0</v>
      </c>
      <c r="G32" s="320">
        <f t="shared" si="0"/>
        <v>0</v>
      </c>
      <c r="H32" s="320">
        <f>'t4'!FI42</f>
        <v>0</v>
      </c>
      <c r="I32" s="95" t="str">
        <f t="shared" si="1"/>
        <v>OK</v>
      </c>
    </row>
    <row r="33" spans="1:9" ht="12.75" customHeight="1" x14ac:dyDescent="0.2">
      <c r="A33" s="144" t="str">
        <f>'t1'!A33</f>
        <v>FARMACISTI CON INC. DI STRUTTURA SEMPLICE (RAPP. ESCLUSIVO)</v>
      </c>
      <c r="B33" s="169" t="str">
        <f>'t1'!B33</f>
        <v>SD0E38</v>
      </c>
      <c r="C33" s="319">
        <f>'t1'!C33+'t1'!D33</f>
        <v>0</v>
      </c>
      <c r="D33" s="319">
        <f>'t5'!U34+'t5'!V34</f>
        <v>0</v>
      </c>
      <c r="E33" s="320">
        <f>'t6'!U34+'t6'!V34</f>
        <v>0</v>
      </c>
      <c r="F33" s="320">
        <f>'t4'!AD178</f>
        <v>0</v>
      </c>
      <c r="G33" s="320">
        <f t="shared" si="0"/>
        <v>0</v>
      </c>
      <c r="H33" s="320">
        <f>'t4'!FI43</f>
        <v>0</v>
      </c>
      <c r="I33" s="95" t="str">
        <f t="shared" si="1"/>
        <v>OK</v>
      </c>
    </row>
    <row r="34" spans="1:9" ht="12.75" customHeight="1" x14ac:dyDescent="0.2">
      <c r="A34" s="144" t="str">
        <f>'t1'!A34</f>
        <v>FARMACISTI CON INC. DI STRUTTURA SEMPLICE (RAPP. NON ESCL.)</v>
      </c>
      <c r="B34" s="169" t="str">
        <f>'t1'!B34</f>
        <v>SD0N38</v>
      </c>
      <c r="C34" s="319">
        <f>'t1'!C34+'t1'!D34</f>
        <v>0</v>
      </c>
      <c r="D34" s="319">
        <f>'t5'!U35+'t5'!V35</f>
        <v>0</v>
      </c>
      <c r="E34" s="320">
        <f>'t6'!U35+'t6'!V35</f>
        <v>0</v>
      </c>
      <c r="F34" s="320">
        <f>'t4'!AE178</f>
        <v>0</v>
      </c>
      <c r="G34" s="320">
        <f t="shared" si="0"/>
        <v>0</v>
      </c>
      <c r="H34" s="320">
        <f>'t4'!FI44</f>
        <v>0</v>
      </c>
      <c r="I34" s="95" t="str">
        <f t="shared" si="1"/>
        <v>OK</v>
      </c>
    </row>
    <row r="35" spans="1:9" ht="12.75" customHeight="1" x14ac:dyDescent="0.2">
      <c r="A35" s="144" t="str">
        <f>'t1'!A35</f>
        <v>FARMACISTI CON ALTRI INCAR. PROF.LI (RAPP. ESCLUSIVO)</v>
      </c>
      <c r="B35" s="169" t="str">
        <f>'t1'!B35</f>
        <v>SD0A38</v>
      </c>
      <c r="C35" s="319">
        <f>'t1'!C35+'t1'!D35</f>
        <v>0</v>
      </c>
      <c r="D35" s="319">
        <f>'t5'!U36+'t5'!V36</f>
        <v>0</v>
      </c>
      <c r="E35" s="320">
        <f>'t6'!U36+'t6'!V36</f>
        <v>0</v>
      </c>
      <c r="F35" s="320">
        <f>'t4'!AF178</f>
        <v>0</v>
      </c>
      <c r="G35" s="320">
        <f t="shared" si="0"/>
        <v>0</v>
      </c>
      <c r="H35" s="320">
        <f>'t4'!FI45</f>
        <v>0</v>
      </c>
      <c r="I35" s="95" t="str">
        <f t="shared" si="1"/>
        <v>OK</v>
      </c>
    </row>
    <row r="36" spans="1:9" ht="12.75" customHeight="1" x14ac:dyDescent="0.2">
      <c r="A36" s="144" t="str">
        <f>'t1'!A36</f>
        <v>FARMACISTI CON ALTRI INCAR. PROF.LI (RAPP. NON ESCL.)</v>
      </c>
      <c r="B36" s="169" t="str">
        <f>'t1'!B36</f>
        <v>SD0037</v>
      </c>
      <c r="C36" s="319">
        <f>'t1'!C36+'t1'!D36</f>
        <v>0</v>
      </c>
      <c r="D36" s="319">
        <f>'t5'!U37+'t5'!V37</f>
        <v>0</v>
      </c>
      <c r="E36" s="320">
        <f>'t6'!U37+'t6'!V37</f>
        <v>0</v>
      </c>
      <c r="F36" s="320">
        <f>'t4'!AG178</f>
        <v>0</v>
      </c>
      <c r="G36" s="320">
        <f t="shared" si="0"/>
        <v>0</v>
      </c>
      <c r="H36" s="320">
        <f>'t4'!FI46</f>
        <v>0</v>
      </c>
      <c r="I36" s="95" t="str">
        <f t="shared" si="1"/>
        <v>OK</v>
      </c>
    </row>
    <row r="37" spans="1:9" ht="12.75" customHeight="1" x14ac:dyDescent="0.2">
      <c r="A37" s="144" t="str">
        <f>'t1'!A37</f>
        <v>FARMACISTI A T. DETERMINATO (ART. 15-SEPTIES D.LGS. 502/92)</v>
      </c>
      <c r="B37" s="169" t="str">
        <f>'t1'!B37</f>
        <v>SD0600</v>
      </c>
      <c r="C37" s="319">
        <f>'t1'!C37+'t1'!D37</f>
        <v>0</v>
      </c>
      <c r="D37" s="319">
        <f>'t5'!U38+'t5'!V38</f>
        <v>0</v>
      </c>
      <c r="E37" s="320">
        <f>'t6'!U38+'t6'!V38</f>
        <v>0</v>
      </c>
      <c r="F37" s="320">
        <f>'t4'!AH178</f>
        <v>0</v>
      </c>
      <c r="G37" s="320">
        <f t="shared" si="0"/>
        <v>0</v>
      </c>
      <c r="H37" s="320">
        <f>'t4'!FI47</f>
        <v>0</v>
      </c>
      <c r="I37" s="95" t="str">
        <f t="shared" si="1"/>
        <v>OK</v>
      </c>
    </row>
    <row r="38" spans="1:9" ht="12.75" customHeight="1" x14ac:dyDescent="0.2">
      <c r="A38" s="144" t="str">
        <f>'t1'!A38</f>
        <v>BIOLOGI CON INC. DI STRUTTURA COMPLESSA (RAPP. ESCLUSIVO)</v>
      </c>
      <c r="B38" s="169" t="str">
        <f>'t1'!B38</f>
        <v>SD0E13</v>
      </c>
      <c r="C38" s="319">
        <f>'t1'!C38+'t1'!D38</f>
        <v>0</v>
      </c>
      <c r="D38" s="319">
        <f>'t5'!U39+'t5'!V39</f>
        <v>0</v>
      </c>
      <c r="E38" s="320">
        <f>'t6'!U39+'t6'!V39</f>
        <v>0</v>
      </c>
      <c r="F38" s="320">
        <f>'t4'!AI178</f>
        <v>0</v>
      </c>
      <c r="G38" s="320">
        <f t="shared" si="0"/>
        <v>0</v>
      </c>
      <c r="H38" s="320">
        <f>'t4'!FI48</f>
        <v>0</v>
      </c>
      <c r="I38" s="95" t="str">
        <f t="shared" si="1"/>
        <v>OK</v>
      </c>
    </row>
    <row r="39" spans="1:9" ht="12.75" customHeight="1" x14ac:dyDescent="0.2">
      <c r="A39" s="144" t="str">
        <f>'t1'!A39</f>
        <v>BIOLOGI CON INC. DI STRUTTURA COMPLESSA (RAPP. NON ESCL.)</v>
      </c>
      <c r="B39" s="169" t="str">
        <f>'t1'!B39</f>
        <v>SD0N13</v>
      </c>
      <c r="C39" s="319">
        <f>'t1'!C39+'t1'!D39</f>
        <v>0</v>
      </c>
      <c r="D39" s="319">
        <f>'t5'!U40+'t5'!V40</f>
        <v>0</v>
      </c>
      <c r="E39" s="320">
        <f>'t6'!U40+'t6'!V40</f>
        <v>0</v>
      </c>
      <c r="F39" s="320">
        <f>'t4'!AJ178</f>
        <v>0</v>
      </c>
      <c r="G39" s="320">
        <f t="shared" si="0"/>
        <v>0</v>
      </c>
      <c r="H39" s="320">
        <f>'t4'!FI49</f>
        <v>0</v>
      </c>
      <c r="I39" s="95" t="str">
        <f t="shared" si="1"/>
        <v>OK</v>
      </c>
    </row>
    <row r="40" spans="1:9" ht="12.75" customHeight="1" x14ac:dyDescent="0.2">
      <c r="A40" s="144" t="str">
        <f>'t1'!A40</f>
        <v>BIOLOGI CON INC. DI STRUTTURA SEMPLICE (RAPP. ESCLUSIVO)</v>
      </c>
      <c r="B40" s="169" t="str">
        <f>'t1'!B40</f>
        <v>SD0E12</v>
      </c>
      <c r="C40" s="319">
        <f>'t1'!C40+'t1'!D40</f>
        <v>0</v>
      </c>
      <c r="D40" s="319">
        <f>'t5'!U41+'t5'!V41</f>
        <v>0</v>
      </c>
      <c r="E40" s="320">
        <f>'t6'!U41+'t6'!V41</f>
        <v>0</v>
      </c>
      <c r="F40" s="320">
        <f>'t4'!AK178</f>
        <v>0</v>
      </c>
      <c r="G40" s="320">
        <f t="shared" si="0"/>
        <v>0</v>
      </c>
      <c r="H40" s="320">
        <f>'t4'!FI50</f>
        <v>0</v>
      </c>
      <c r="I40" s="95" t="str">
        <f t="shared" si="1"/>
        <v>OK</v>
      </c>
    </row>
    <row r="41" spans="1:9" ht="12.75" customHeight="1" x14ac:dyDescent="0.2">
      <c r="A41" s="144" t="str">
        <f>'t1'!A41</f>
        <v>BIOLOGI CON INC. DI STRUTTURA SEMPLICE (RAPP. NON ESCL.)</v>
      </c>
      <c r="B41" s="169" t="str">
        <f>'t1'!B41</f>
        <v>SD0N12</v>
      </c>
      <c r="C41" s="319">
        <f>'t1'!C41+'t1'!D41</f>
        <v>0</v>
      </c>
      <c r="D41" s="319">
        <f>'t5'!U42+'t5'!V42</f>
        <v>0</v>
      </c>
      <c r="E41" s="320">
        <f>'t6'!U42+'t6'!V42</f>
        <v>0</v>
      </c>
      <c r="F41" s="320">
        <f>'t4'!AL178</f>
        <v>0</v>
      </c>
      <c r="G41" s="320">
        <f t="shared" si="0"/>
        <v>0</v>
      </c>
      <c r="H41" s="320">
        <f>'t4'!FI51</f>
        <v>0</v>
      </c>
      <c r="I41" s="95" t="str">
        <f t="shared" si="1"/>
        <v>OK</v>
      </c>
    </row>
    <row r="42" spans="1:9" ht="12.75" customHeight="1" x14ac:dyDescent="0.2">
      <c r="A42" s="144" t="str">
        <f>'t1'!A42</f>
        <v>BIOLOGI CON ALTRI INCAR. PROF.LI (RAPP. ESCLUSIVO)</v>
      </c>
      <c r="B42" s="169" t="str">
        <f>'t1'!B42</f>
        <v>SD0A12</v>
      </c>
      <c r="C42" s="319">
        <f>'t1'!C42+'t1'!D42</f>
        <v>0</v>
      </c>
      <c r="D42" s="319">
        <f>'t5'!U43+'t5'!V43</f>
        <v>0</v>
      </c>
      <c r="E42" s="320">
        <f>'t6'!U43+'t6'!V43</f>
        <v>0</v>
      </c>
      <c r="F42" s="320">
        <f>'t4'!AM178</f>
        <v>0</v>
      </c>
      <c r="G42" s="320">
        <f t="shared" si="0"/>
        <v>0</v>
      </c>
      <c r="H42" s="320">
        <f>'t4'!FI52</f>
        <v>0</v>
      </c>
      <c r="I42" s="95" t="str">
        <f t="shared" si="1"/>
        <v>OK</v>
      </c>
    </row>
    <row r="43" spans="1:9" ht="12.75" customHeight="1" x14ac:dyDescent="0.2">
      <c r="A43" s="144" t="str">
        <f>'t1'!A43</f>
        <v>BIOLOGI CON ALTRI INCAR. PROF.LI (RAPP. NON ESCL.)</v>
      </c>
      <c r="B43" s="169" t="str">
        <f>'t1'!B43</f>
        <v>SD0011</v>
      </c>
      <c r="C43" s="319">
        <f>'t1'!C43+'t1'!D43</f>
        <v>0</v>
      </c>
      <c r="D43" s="319">
        <f>'t5'!U44+'t5'!V44</f>
        <v>0</v>
      </c>
      <c r="E43" s="320">
        <f>'t6'!U44+'t6'!V44</f>
        <v>0</v>
      </c>
      <c r="F43" s="320">
        <f>'t4'!AN178</f>
        <v>0</v>
      </c>
      <c r="G43" s="320">
        <f t="shared" si="0"/>
        <v>0</v>
      </c>
      <c r="H43" s="320">
        <f>'t4'!FI53</f>
        <v>0</v>
      </c>
      <c r="I43" s="95" t="str">
        <f t="shared" si="1"/>
        <v>OK</v>
      </c>
    </row>
    <row r="44" spans="1:9" ht="12.75" customHeight="1" x14ac:dyDescent="0.2">
      <c r="A44" s="144" t="str">
        <f>'t1'!A44</f>
        <v>BIOLOGI A T. DETERMINATO (ART. 15-SEPTIES D.LGS. 502/92)</v>
      </c>
      <c r="B44" s="169" t="str">
        <f>'t1'!B44</f>
        <v>SD0601</v>
      </c>
      <c r="C44" s="319">
        <f>'t1'!C44+'t1'!D44</f>
        <v>0</v>
      </c>
      <c r="D44" s="319">
        <f>'t5'!U45+'t5'!V45</f>
        <v>0</v>
      </c>
      <c r="E44" s="320">
        <f>'t6'!U45+'t6'!V45</f>
        <v>0</v>
      </c>
      <c r="F44" s="320">
        <f>'t4'!AO178</f>
        <v>0</v>
      </c>
      <c r="G44" s="320">
        <f t="shared" si="0"/>
        <v>0</v>
      </c>
      <c r="H44" s="320">
        <f>'t4'!FI54</f>
        <v>0</v>
      </c>
      <c r="I44" s="95" t="str">
        <f t="shared" si="1"/>
        <v>OK</v>
      </c>
    </row>
    <row r="45" spans="1:9" ht="12.75" customHeight="1" x14ac:dyDescent="0.2">
      <c r="A45" s="144" t="str">
        <f>'t1'!A45</f>
        <v>CHIMICI CON INC. DI STRUTTURA COMPLESSA (RAPP. ESCLUSIVO)</v>
      </c>
      <c r="B45" s="169" t="str">
        <f>'t1'!B45</f>
        <v>SD0E16</v>
      </c>
      <c r="C45" s="319">
        <f>'t1'!C45+'t1'!D45</f>
        <v>0</v>
      </c>
      <c r="D45" s="319">
        <f>'t5'!U46+'t5'!V46</f>
        <v>0</v>
      </c>
      <c r="E45" s="320">
        <f>'t6'!U46+'t6'!V46</f>
        <v>0</v>
      </c>
      <c r="F45" s="320">
        <f>'t4'!AP178</f>
        <v>0</v>
      </c>
      <c r="G45" s="320">
        <f t="shared" si="0"/>
        <v>0</v>
      </c>
      <c r="H45" s="320">
        <f>'t4'!FI55</f>
        <v>0</v>
      </c>
      <c r="I45" s="95" t="str">
        <f t="shared" si="1"/>
        <v>OK</v>
      </c>
    </row>
    <row r="46" spans="1:9" ht="12.75" customHeight="1" x14ac:dyDescent="0.2">
      <c r="A46" s="144" t="str">
        <f>'t1'!A46</f>
        <v>CHIMICI CON INC. DI STRUTTURA COMPLESSA (RAPP.NON ESCL.)</v>
      </c>
      <c r="B46" s="169" t="str">
        <f>'t1'!B46</f>
        <v>SD0N16</v>
      </c>
      <c r="C46" s="319">
        <f>'t1'!C46+'t1'!D46</f>
        <v>0</v>
      </c>
      <c r="D46" s="319">
        <f>'t5'!U47+'t5'!V47</f>
        <v>0</v>
      </c>
      <c r="E46" s="320">
        <f>'t6'!U47+'t6'!V47</f>
        <v>0</v>
      </c>
      <c r="F46" s="320">
        <f>'t4'!AQ178</f>
        <v>0</v>
      </c>
      <c r="G46" s="320">
        <f t="shared" si="0"/>
        <v>0</v>
      </c>
      <c r="H46" s="320">
        <f>'t4'!FI56</f>
        <v>0</v>
      </c>
      <c r="I46" s="95" t="str">
        <f t="shared" si="1"/>
        <v>OK</v>
      </c>
    </row>
    <row r="47" spans="1:9" ht="12.75" customHeight="1" x14ac:dyDescent="0.2">
      <c r="A47" s="144" t="str">
        <f>'t1'!A47</f>
        <v>CHIMICI CON INC. DI STRUTTURA SEMPLICE (RAPP. ESCLUSIVO)</v>
      </c>
      <c r="B47" s="169" t="str">
        <f>'t1'!B47</f>
        <v>SD0E15</v>
      </c>
      <c r="C47" s="319">
        <f>'t1'!C47+'t1'!D47</f>
        <v>0</v>
      </c>
      <c r="D47" s="319">
        <f>'t5'!U48+'t5'!V48</f>
        <v>0</v>
      </c>
      <c r="E47" s="320">
        <f>'t6'!U48+'t6'!V48</f>
        <v>0</v>
      </c>
      <c r="F47" s="320">
        <f>'t4'!AR178</f>
        <v>0</v>
      </c>
      <c r="G47" s="320">
        <f t="shared" si="0"/>
        <v>0</v>
      </c>
      <c r="H47" s="320">
        <f>'t4'!FI57</f>
        <v>0</v>
      </c>
      <c r="I47" s="95" t="str">
        <f t="shared" si="1"/>
        <v>OK</v>
      </c>
    </row>
    <row r="48" spans="1:9" ht="12.75" customHeight="1" x14ac:dyDescent="0.2">
      <c r="A48" s="144" t="str">
        <f>'t1'!A48</f>
        <v>CHIMICI CON INC. DI STRUTTURA SEMPLICE (RAPP. NON ESCL.)</v>
      </c>
      <c r="B48" s="169" t="str">
        <f>'t1'!B48</f>
        <v>SD0N15</v>
      </c>
      <c r="C48" s="319">
        <f>'t1'!C48+'t1'!D48</f>
        <v>0</v>
      </c>
      <c r="D48" s="319">
        <f>'t5'!U49+'t5'!V49</f>
        <v>0</v>
      </c>
      <c r="E48" s="320">
        <f>'t6'!U49+'t6'!V49</f>
        <v>0</v>
      </c>
      <c r="F48" s="320">
        <f>'t4'!AS178</f>
        <v>0</v>
      </c>
      <c r="G48" s="320">
        <f t="shared" si="0"/>
        <v>0</v>
      </c>
      <c r="H48" s="320">
        <f>'t4'!FI58</f>
        <v>0</v>
      </c>
      <c r="I48" s="95" t="str">
        <f t="shared" si="1"/>
        <v>OK</v>
      </c>
    </row>
    <row r="49" spans="1:9" ht="12.75" customHeight="1" x14ac:dyDescent="0.2">
      <c r="A49" s="144" t="str">
        <f>'t1'!A49</f>
        <v>CHIMICI CON ALTRI INCAR. PROF.LI (RAPP. ESCLUSIVO)</v>
      </c>
      <c r="B49" s="169" t="str">
        <f>'t1'!B49</f>
        <v>SD0A15</v>
      </c>
      <c r="C49" s="319">
        <f>'t1'!C49+'t1'!D49</f>
        <v>0</v>
      </c>
      <c r="D49" s="319">
        <f>'t5'!U50+'t5'!V50</f>
        <v>0</v>
      </c>
      <c r="E49" s="320">
        <f>'t6'!U50+'t6'!V50</f>
        <v>0</v>
      </c>
      <c r="F49" s="320">
        <f>'t4'!AT178</f>
        <v>0</v>
      </c>
      <c r="G49" s="320">
        <f t="shared" si="0"/>
        <v>0</v>
      </c>
      <c r="H49" s="320">
        <f>'t4'!FI59</f>
        <v>0</v>
      </c>
      <c r="I49" s="95" t="str">
        <f t="shared" si="1"/>
        <v>OK</v>
      </c>
    </row>
    <row r="50" spans="1:9" ht="12.75" customHeight="1" x14ac:dyDescent="0.2">
      <c r="A50" s="144" t="str">
        <f>'t1'!A50</f>
        <v>CHIMICI CON ALTRI INCAR. PROF.LI (RAPP. NON ESCL.)</v>
      </c>
      <c r="B50" s="169" t="str">
        <f>'t1'!B50</f>
        <v>SD0014</v>
      </c>
      <c r="C50" s="319">
        <f>'t1'!C50+'t1'!D50</f>
        <v>0</v>
      </c>
      <c r="D50" s="319">
        <f>'t5'!U51+'t5'!V51</f>
        <v>0</v>
      </c>
      <c r="E50" s="320">
        <f>'t6'!U51+'t6'!V51</f>
        <v>0</v>
      </c>
      <c r="F50" s="320">
        <f>'t4'!AU178</f>
        <v>0</v>
      </c>
      <c r="G50" s="320">
        <f t="shared" si="0"/>
        <v>0</v>
      </c>
      <c r="H50" s="320">
        <f>'t4'!FI60</f>
        <v>0</v>
      </c>
      <c r="I50" s="95" t="str">
        <f t="shared" si="1"/>
        <v>OK</v>
      </c>
    </row>
    <row r="51" spans="1:9" ht="12.75" customHeight="1" x14ac:dyDescent="0.2">
      <c r="A51" s="144" t="str">
        <f>'t1'!A51</f>
        <v>CHIMICI A T. DETERMINATO (ART. 15-SEPTIES D.LGS. 502/92)</v>
      </c>
      <c r="B51" s="169" t="str">
        <f>'t1'!B51</f>
        <v>SD0602</v>
      </c>
      <c r="C51" s="319">
        <f>'t1'!C51+'t1'!D51</f>
        <v>0</v>
      </c>
      <c r="D51" s="319">
        <f>'t5'!U52+'t5'!V52</f>
        <v>0</v>
      </c>
      <c r="E51" s="320">
        <f>'t6'!U52+'t6'!V52</f>
        <v>0</v>
      </c>
      <c r="F51" s="320">
        <f>'t4'!AV178</f>
        <v>0</v>
      </c>
      <c r="G51" s="320">
        <f t="shared" si="0"/>
        <v>0</v>
      </c>
      <c r="H51" s="320">
        <f>'t4'!FI61</f>
        <v>0</v>
      </c>
      <c r="I51" s="95" t="str">
        <f t="shared" si="1"/>
        <v>OK</v>
      </c>
    </row>
    <row r="52" spans="1:9" ht="12.75" customHeight="1" x14ac:dyDescent="0.2">
      <c r="A52" s="144" t="str">
        <f>'t1'!A52</f>
        <v>FISICI CON INC. DI STRUTTURA COMPLESSA (RAPP. ESCLUSIVO)</v>
      </c>
      <c r="B52" s="169" t="str">
        <f>'t1'!B52</f>
        <v>SD0E42</v>
      </c>
      <c r="C52" s="319">
        <f>'t1'!C52+'t1'!D52</f>
        <v>0</v>
      </c>
      <c r="D52" s="319">
        <f>'t5'!U53+'t5'!V53</f>
        <v>0</v>
      </c>
      <c r="E52" s="320">
        <f>'t6'!U53+'t6'!V53</f>
        <v>0</v>
      </c>
      <c r="F52" s="320">
        <f>'t4'!AW178</f>
        <v>0</v>
      </c>
      <c r="G52" s="320">
        <f t="shared" si="0"/>
        <v>0</v>
      </c>
      <c r="H52" s="320">
        <f>'t4'!FI62</f>
        <v>0</v>
      </c>
      <c r="I52" s="95" t="str">
        <f t="shared" si="1"/>
        <v>OK</v>
      </c>
    </row>
    <row r="53" spans="1:9" ht="12.75" customHeight="1" x14ac:dyDescent="0.2">
      <c r="A53" s="144" t="str">
        <f>'t1'!A53</f>
        <v>FISICI CON INC. DI STRUTTURA COMPLESSA (RAPP. NON ESCL.)</v>
      </c>
      <c r="B53" s="169" t="str">
        <f>'t1'!B53</f>
        <v>SD0N42</v>
      </c>
      <c r="C53" s="319">
        <f>'t1'!C53+'t1'!D53</f>
        <v>0</v>
      </c>
      <c r="D53" s="319">
        <f>'t5'!U54+'t5'!V54</f>
        <v>0</v>
      </c>
      <c r="E53" s="320">
        <f>'t6'!U54+'t6'!V54</f>
        <v>0</v>
      </c>
      <c r="F53" s="320">
        <f>'t4'!AX178</f>
        <v>0</v>
      </c>
      <c r="G53" s="320">
        <f t="shared" si="0"/>
        <v>0</v>
      </c>
      <c r="H53" s="320">
        <f>'t4'!FI63</f>
        <v>0</v>
      </c>
      <c r="I53" s="95" t="str">
        <f t="shared" si="1"/>
        <v>OK</v>
      </c>
    </row>
    <row r="54" spans="1:9" ht="12.75" customHeight="1" x14ac:dyDescent="0.2">
      <c r="A54" s="144" t="str">
        <f>'t1'!A54</f>
        <v>FISICI CON INC. DI STRUTTURA SEMPLICE (RAPP. ESCLUSIVO)</v>
      </c>
      <c r="B54" s="169" t="str">
        <f>'t1'!B54</f>
        <v>SD0E41</v>
      </c>
      <c r="C54" s="319">
        <f>'t1'!C54+'t1'!D54</f>
        <v>0</v>
      </c>
      <c r="D54" s="319">
        <f>'t5'!U55+'t5'!V55</f>
        <v>0</v>
      </c>
      <c r="E54" s="320">
        <f>'t6'!U55+'t6'!V55</f>
        <v>0</v>
      </c>
      <c r="F54" s="320">
        <f>'t4'!AY178</f>
        <v>0</v>
      </c>
      <c r="G54" s="320">
        <f t="shared" si="0"/>
        <v>0</v>
      </c>
      <c r="H54" s="320">
        <f>'t4'!FI64</f>
        <v>0</v>
      </c>
      <c r="I54" s="95" t="str">
        <f t="shared" si="1"/>
        <v>OK</v>
      </c>
    </row>
    <row r="55" spans="1:9" ht="12.75" customHeight="1" x14ac:dyDescent="0.2">
      <c r="A55" s="144" t="str">
        <f>'t1'!A55</f>
        <v>FISICI CON INC. DI STRUTTURA SEMPLICE (RAPP. NON ESCL.)</v>
      </c>
      <c r="B55" s="169" t="str">
        <f>'t1'!B55</f>
        <v>SD0N41</v>
      </c>
      <c r="C55" s="319">
        <f>'t1'!C55+'t1'!D55</f>
        <v>0</v>
      </c>
      <c r="D55" s="319">
        <f>'t5'!U56+'t5'!V56</f>
        <v>0</v>
      </c>
      <c r="E55" s="320">
        <f>'t6'!U56+'t6'!V56</f>
        <v>0</v>
      </c>
      <c r="F55" s="320">
        <f>'t4'!AZ178</f>
        <v>0</v>
      </c>
      <c r="G55" s="320">
        <f t="shared" si="0"/>
        <v>0</v>
      </c>
      <c r="H55" s="320">
        <f>'t4'!FI65</f>
        <v>0</v>
      </c>
      <c r="I55" s="95" t="str">
        <f t="shared" si="1"/>
        <v>OK</v>
      </c>
    </row>
    <row r="56" spans="1:9" ht="12.75" customHeight="1" x14ac:dyDescent="0.2">
      <c r="A56" s="144" t="str">
        <f>'t1'!A56</f>
        <v>FISICI CON ALTRI INCAR. PROF.LI (RAPP. ESCLUSIVO)</v>
      </c>
      <c r="B56" s="169" t="str">
        <f>'t1'!B56</f>
        <v>SD0A41</v>
      </c>
      <c r="C56" s="319">
        <f>'t1'!C56+'t1'!D56</f>
        <v>0</v>
      </c>
      <c r="D56" s="319">
        <f>'t5'!U57+'t5'!V57</f>
        <v>0</v>
      </c>
      <c r="E56" s="320">
        <f>'t6'!U57+'t6'!V57</f>
        <v>0</v>
      </c>
      <c r="F56" s="320">
        <f>'t4'!BA178</f>
        <v>0</v>
      </c>
      <c r="G56" s="320">
        <f t="shared" si="0"/>
        <v>0</v>
      </c>
      <c r="H56" s="320">
        <f>'t4'!FI66</f>
        <v>0</v>
      </c>
      <c r="I56" s="95" t="str">
        <f t="shared" si="1"/>
        <v>OK</v>
      </c>
    </row>
    <row r="57" spans="1:9" ht="12.75" customHeight="1" x14ac:dyDescent="0.2">
      <c r="A57" s="144" t="str">
        <f>'t1'!A57</f>
        <v>FISICI CON ALTRI INCAR. PROF.LI (RAPP. NON ESCL.)</v>
      </c>
      <c r="B57" s="169" t="str">
        <f>'t1'!B57</f>
        <v>SD0040</v>
      </c>
      <c r="C57" s="319">
        <f>'t1'!C57+'t1'!D57</f>
        <v>0</v>
      </c>
      <c r="D57" s="319">
        <f>'t5'!U58+'t5'!V58</f>
        <v>0</v>
      </c>
      <c r="E57" s="320">
        <f>'t6'!U58+'t6'!V58</f>
        <v>0</v>
      </c>
      <c r="F57" s="320">
        <f>'t4'!BB178</f>
        <v>0</v>
      </c>
      <c r="G57" s="320">
        <f t="shared" si="0"/>
        <v>0</v>
      </c>
      <c r="H57" s="320">
        <f>'t4'!FI67</f>
        <v>0</v>
      </c>
      <c r="I57" s="95" t="str">
        <f t="shared" si="1"/>
        <v>OK</v>
      </c>
    </row>
    <row r="58" spans="1:9" ht="12.75" customHeight="1" x14ac:dyDescent="0.2">
      <c r="A58" s="144" t="str">
        <f>'t1'!A58</f>
        <v>FISICI A T. DETERMINATO (ART. 15-SEPTIES D.LGS. 502/92)</v>
      </c>
      <c r="B58" s="169" t="str">
        <f>'t1'!B58</f>
        <v>SD0603</v>
      </c>
      <c r="C58" s="319">
        <f>'t1'!C58+'t1'!D58</f>
        <v>0</v>
      </c>
      <c r="D58" s="319">
        <f>'t5'!U59+'t5'!V59</f>
        <v>0</v>
      </c>
      <c r="E58" s="320">
        <f>'t6'!U59+'t6'!V59</f>
        <v>0</v>
      </c>
      <c r="F58" s="320">
        <f>'t4'!BC178</f>
        <v>0</v>
      </c>
      <c r="G58" s="320">
        <f t="shared" si="0"/>
        <v>0</v>
      </c>
      <c r="H58" s="320">
        <f>'t4'!FI68</f>
        <v>0</v>
      </c>
      <c r="I58" s="95" t="str">
        <f t="shared" si="1"/>
        <v>OK</v>
      </c>
    </row>
    <row r="59" spans="1:9" ht="12.75" customHeight="1" x14ac:dyDescent="0.2">
      <c r="A59" s="144" t="str">
        <f>'t1'!A59</f>
        <v>PSICOLOGI CON INC. DI STRUTTURA COMPLESSA (RAPP. ESCLUSIVO)</v>
      </c>
      <c r="B59" s="169" t="str">
        <f>'t1'!B59</f>
        <v>SD0E66</v>
      </c>
      <c r="C59" s="319">
        <f>'t1'!C59+'t1'!D59</f>
        <v>0</v>
      </c>
      <c r="D59" s="319">
        <f>'t5'!U60+'t5'!V60</f>
        <v>0</v>
      </c>
      <c r="E59" s="320">
        <f>'t6'!U60+'t6'!V60</f>
        <v>0</v>
      </c>
      <c r="F59" s="320">
        <f>'t4'!BD178</f>
        <v>0</v>
      </c>
      <c r="G59" s="320">
        <f t="shared" si="0"/>
        <v>0</v>
      </c>
      <c r="H59" s="320">
        <f>'t4'!FI69</f>
        <v>0</v>
      </c>
      <c r="I59" s="95" t="str">
        <f t="shared" si="1"/>
        <v>OK</v>
      </c>
    </row>
    <row r="60" spans="1:9" ht="12.75" customHeight="1" x14ac:dyDescent="0.2">
      <c r="A60" s="144" t="str">
        <f>'t1'!A60</f>
        <v>PSICOLOGI CON INC. DI STRUTTURA COMPLESSA (RAPP. NON ESCL.)</v>
      </c>
      <c r="B60" s="169" t="str">
        <f>'t1'!B60</f>
        <v>SD0N66</v>
      </c>
      <c r="C60" s="319">
        <f>'t1'!C60+'t1'!D60</f>
        <v>0</v>
      </c>
      <c r="D60" s="319">
        <f>'t5'!U61+'t5'!V61</f>
        <v>0</v>
      </c>
      <c r="E60" s="320">
        <f>'t6'!U61+'t6'!V61</f>
        <v>0</v>
      </c>
      <c r="F60" s="320">
        <f>'t4'!BE178</f>
        <v>0</v>
      </c>
      <c r="G60" s="320">
        <f t="shared" si="0"/>
        <v>0</v>
      </c>
      <c r="H60" s="320">
        <f>'t4'!FI70</f>
        <v>0</v>
      </c>
      <c r="I60" s="95" t="str">
        <f t="shared" si="1"/>
        <v>OK</v>
      </c>
    </row>
    <row r="61" spans="1:9" ht="12.75" customHeight="1" x14ac:dyDescent="0.2">
      <c r="A61" s="144" t="str">
        <f>'t1'!A61</f>
        <v>PSICOLOGI CON INC. DI STRUTTURA SEMPLICE (RAPP. ESCLUSIVO)</v>
      </c>
      <c r="B61" s="169" t="str">
        <f>'t1'!B61</f>
        <v>SD0E65</v>
      </c>
      <c r="C61" s="319">
        <f>'t1'!C61+'t1'!D61</f>
        <v>0</v>
      </c>
      <c r="D61" s="319">
        <f>'t5'!U62+'t5'!V62</f>
        <v>0</v>
      </c>
      <c r="E61" s="320">
        <f>'t6'!U62+'t6'!V62</f>
        <v>0</v>
      </c>
      <c r="F61" s="320">
        <f>'t4'!BF178</f>
        <v>0</v>
      </c>
      <c r="G61" s="320">
        <f t="shared" si="0"/>
        <v>0</v>
      </c>
      <c r="H61" s="320">
        <f>'t4'!FI71</f>
        <v>0</v>
      </c>
      <c r="I61" s="95" t="str">
        <f t="shared" si="1"/>
        <v>OK</v>
      </c>
    </row>
    <row r="62" spans="1:9" ht="12.75" customHeight="1" x14ac:dyDescent="0.2">
      <c r="A62" s="144" t="str">
        <f>'t1'!A62</f>
        <v>PSICOLOGI CON INC. DI STRUTTURA SEMPLICE (RAPP. NON ESCL.)</v>
      </c>
      <c r="B62" s="169" t="str">
        <f>'t1'!B62</f>
        <v>SD0N65</v>
      </c>
      <c r="C62" s="319">
        <f>'t1'!C62+'t1'!D62</f>
        <v>0</v>
      </c>
      <c r="D62" s="319">
        <f>'t5'!U63+'t5'!V63</f>
        <v>0</v>
      </c>
      <c r="E62" s="320">
        <f>'t6'!U63+'t6'!V63</f>
        <v>0</v>
      </c>
      <c r="F62" s="320">
        <f>'t4'!BG178</f>
        <v>0</v>
      </c>
      <c r="G62" s="320">
        <f t="shared" si="0"/>
        <v>0</v>
      </c>
      <c r="H62" s="320">
        <f>'t4'!FI72</f>
        <v>0</v>
      </c>
      <c r="I62" s="95" t="str">
        <f t="shared" si="1"/>
        <v>OK</v>
      </c>
    </row>
    <row r="63" spans="1:9" ht="12.75" customHeight="1" x14ac:dyDescent="0.2">
      <c r="A63" s="144" t="str">
        <f>'t1'!A63</f>
        <v>PSICOLOGI CON ALTRI INCAR. PROF.LI (RAPP. ESCLUSIVO)</v>
      </c>
      <c r="B63" s="169" t="str">
        <f>'t1'!B63</f>
        <v>SD0A65</v>
      </c>
      <c r="C63" s="319">
        <f>'t1'!C63+'t1'!D63</f>
        <v>0</v>
      </c>
      <c r="D63" s="319">
        <f>'t5'!U64+'t5'!V64</f>
        <v>0</v>
      </c>
      <c r="E63" s="320">
        <f>'t6'!U64+'t6'!V64</f>
        <v>0</v>
      </c>
      <c r="F63" s="320">
        <f>'t4'!BH178</f>
        <v>0</v>
      </c>
      <c r="G63" s="320">
        <f t="shared" si="0"/>
        <v>0</v>
      </c>
      <c r="H63" s="320">
        <f>'t4'!FI73</f>
        <v>0</v>
      </c>
      <c r="I63" s="95" t="str">
        <f t="shared" si="1"/>
        <v>OK</v>
      </c>
    </row>
    <row r="64" spans="1:9" ht="12.75" customHeight="1" x14ac:dyDescent="0.2">
      <c r="A64" s="144" t="str">
        <f>'t1'!A64</f>
        <v>PSICOLOGI CON ALTRI INCAR. PROF.LI (RAPP. NON ESCL.)</v>
      </c>
      <c r="B64" s="169" t="str">
        <f>'t1'!B64</f>
        <v>SD0064</v>
      </c>
      <c r="C64" s="319">
        <f>'t1'!C64+'t1'!D64</f>
        <v>0</v>
      </c>
      <c r="D64" s="319">
        <f>'t5'!U65+'t5'!V65</f>
        <v>0</v>
      </c>
      <c r="E64" s="320">
        <f>'t6'!U65+'t6'!V65</f>
        <v>0</v>
      </c>
      <c r="F64" s="320">
        <f>'t4'!BI178</f>
        <v>0</v>
      </c>
      <c r="G64" s="320">
        <f t="shared" si="0"/>
        <v>0</v>
      </c>
      <c r="H64" s="320">
        <f>'t4'!FI74</f>
        <v>0</v>
      </c>
      <c r="I64" s="95" t="str">
        <f t="shared" si="1"/>
        <v>OK</v>
      </c>
    </row>
    <row r="65" spans="1:9" ht="12.75" customHeight="1" x14ac:dyDescent="0.2">
      <c r="A65" s="144" t="str">
        <f>'t1'!A65</f>
        <v>PSICOLOGI A T. DETERMINATO (ART. 15-SEPTIES D.LGS. 502/92)</v>
      </c>
      <c r="B65" s="169" t="str">
        <f>'t1'!B65</f>
        <v>SD0604</v>
      </c>
      <c r="C65" s="319">
        <f>'t1'!C65+'t1'!D65</f>
        <v>0</v>
      </c>
      <c r="D65" s="319">
        <f>'t5'!U66+'t5'!V66</f>
        <v>0</v>
      </c>
      <c r="E65" s="320">
        <f>'t6'!U66+'t6'!V66</f>
        <v>0</v>
      </c>
      <c r="F65" s="320">
        <f>'t4'!BJ178</f>
        <v>0</v>
      </c>
      <c r="G65" s="320">
        <f t="shared" si="0"/>
        <v>0</v>
      </c>
      <c r="H65" s="320">
        <f>'t4'!FI75</f>
        <v>0</v>
      </c>
      <c r="I65" s="95" t="str">
        <f t="shared" si="1"/>
        <v>OK</v>
      </c>
    </row>
    <row r="66" spans="1:9" ht="12.75" customHeight="1" x14ac:dyDescent="0.2">
      <c r="A66" s="144" t="str">
        <f>'t1'!A66</f>
        <v>DIRIGENTE PROF. SANIT. INFERM/OSTETRICA (INC. STRUT. COMPL.)</v>
      </c>
      <c r="B66" s="169" t="str">
        <f>'t1'!B66</f>
        <v>SD0CO1</v>
      </c>
      <c r="C66" s="319">
        <f>'t1'!C66+'t1'!D66</f>
        <v>0</v>
      </c>
      <c r="D66" s="319">
        <f>'t5'!U67+'t5'!V67</f>
        <v>0</v>
      </c>
      <c r="E66" s="320">
        <f>'t6'!U67+'t6'!V67</f>
        <v>0</v>
      </c>
      <c r="F66" s="320">
        <f>'t4'!BK178</f>
        <v>0</v>
      </c>
      <c r="G66" s="320">
        <f t="shared" si="0"/>
        <v>0</v>
      </c>
      <c r="H66" s="320">
        <f>'t4'!FI76</f>
        <v>0</v>
      </c>
      <c r="I66" s="95" t="str">
        <f t="shared" si="1"/>
        <v>OK</v>
      </c>
    </row>
    <row r="67" spans="1:9" ht="12.75" customHeight="1" x14ac:dyDescent="0.2">
      <c r="A67" s="144" t="str">
        <f>'t1'!A67</f>
        <v>DIRIGENTE PROF. SANIT. INFERM/OSTETRICA (INC. STRUT. SEMPL.)</v>
      </c>
      <c r="B67" s="169" t="str">
        <f>'t1'!B67</f>
        <v>SD0SE1</v>
      </c>
      <c r="C67" s="319">
        <f>'t1'!C67+'t1'!D67</f>
        <v>0</v>
      </c>
      <c r="D67" s="319">
        <f>'t5'!U68+'t5'!V68</f>
        <v>0</v>
      </c>
      <c r="E67" s="320">
        <f>'t6'!U68+'t6'!V68</f>
        <v>0</v>
      </c>
      <c r="F67" s="320">
        <f>'t4'!BL178</f>
        <v>0</v>
      </c>
      <c r="G67" s="320">
        <f t="shared" si="0"/>
        <v>0</v>
      </c>
      <c r="H67" s="320">
        <f>'t4'!FI77</f>
        <v>0</v>
      </c>
      <c r="I67" s="95" t="str">
        <f t="shared" si="1"/>
        <v>OK</v>
      </c>
    </row>
    <row r="68" spans="1:9" ht="12.75" customHeight="1" x14ac:dyDescent="0.2">
      <c r="A68" s="144" t="str">
        <f>'t1'!A68</f>
        <v>DIRIGENTE PROF. SANIT. INFERM/OSTETRICA (ALTRI INC. PROF.LI)</v>
      </c>
      <c r="B68" s="169" t="str">
        <f>'t1'!B68</f>
        <v>SD0AI1</v>
      </c>
      <c r="C68" s="319">
        <f>'t1'!C68+'t1'!D68</f>
        <v>0</v>
      </c>
      <c r="D68" s="319">
        <f>'t5'!U69+'t5'!V69</f>
        <v>0</v>
      </c>
      <c r="E68" s="320">
        <f>'t6'!U69+'t6'!V69</f>
        <v>0</v>
      </c>
      <c r="F68" s="320">
        <f>'t4'!BM178</f>
        <v>0</v>
      </c>
      <c r="G68" s="320">
        <f t="shared" si="0"/>
        <v>0</v>
      </c>
      <c r="H68" s="320">
        <f>'t4'!FI78</f>
        <v>0</v>
      </c>
      <c r="I68" s="95" t="str">
        <f t="shared" si="1"/>
        <v>OK</v>
      </c>
    </row>
    <row r="69" spans="1:9" ht="12.75" customHeight="1" x14ac:dyDescent="0.2">
      <c r="A69" s="144" t="str">
        <f>'t1'!A69</f>
        <v>DIR. PROF.SAN.INFERM/OSTET T.DET.ART.15-SEPTIES DLGS 502/92</v>
      </c>
      <c r="B69" s="169" t="str">
        <f>'t1'!B69</f>
        <v>SD048B</v>
      </c>
      <c r="C69" s="319">
        <f>'t1'!C69+'t1'!D69</f>
        <v>0</v>
      </c>
      <c r="D69" s="319">
        <f>'t5'!U70+'t5'!V70</f>
        <v>0</v>
      </c>
      <c r="E69" s="320">
        <f>'t6'!U70+'t6'!V70</f>
        <v>0</v>
      </c>
      <c r="F69" s="320">
        <f>'t4'!BN178</f>
        <v>0</v>
      </c>
      <c r="G69" s="320">
        <f t="shared" si="0"/>
        <v>0</v>
      </c>
      <c r="H69" s="320">
        <f>'t4'!FI79</f>
        <v>0</v>
      </c>
      <c r="I69" s="95" t="str">
        <f t="shared" si="1"/>
        <v>OK</v>
      </c>
    </row>
    <row r="70" spans="1:9" ht="12.75" customHeight="1" x14ac:dyDescent="0.2">
      <c r="A70" s="144" t="str">
        <f>'t1'!A70</f>
        <v>DIRIGENTE PROF. SANIT. RIABILITATIVE (INC. STRUT. COMPL.)</v>
      </c>
      <c r="B70" s="169" t="str">
        <f>'t1'!B70</f>
        <v>SD0CO2</v>
      </c>
      <c r="C70" s="319">
        <f>'t1'!C70+'t1'!D70</f>
        <v>0</v>
      </c>
      <c r="D70" s="319">
        <f>'t5'!U71+'t5'!V71</f>
        <v>0</v>
      </c>
      <c r="E70" s="320">
        <f>'t6'!U71+'t6'!V71</f>
        <v>0</v>
      </c>
      <c r="F70" s="320">
        <f>'t4'!BO178</f>
        <v>0</v>
      </c>
      <c r="G70" s="320">
        <f t="shared" si="0"/>
        <v>0</v>
      </c>
      <c r="H70" s="320">
        <f>'t4'!FI80</f>
        <v>0</v>
      </c>
      <c r="I70" s="95" t="str">
        <f t="shared" si="1"/>
        <v>OK</v>
      </c>
    </row>
    <row r="71" spans="1:9" ht="12.75" customHeight="1" x14ac:dyDescent="0.2">
      <c r="A71" s="144" t="str">
        <f>'t1'!A71</f>
        <v>DIRIGENTE PROF. SANIT. RIABILITATIVE (INC. STRUT. SEMPL.)</v>
      </c>
      <c r="B71" s="169" t="str">
        <f>'t1'!B71</f>
        <v>SD0SE2</v>
      </c>
      <c r="C71" s="319">
        <f>'t1'!C71+'t1'!D71</f>
        <v>0</v>
      </c>
      <c r="D71" s="319">
        <f>'t5'!U72+'t5'!V72</f>
        <v>0</v>
      </c>
      <c r="E71" s="320">
        <f>'t6'!U72+'t6'!V72</f>
        <v>0</v>
      </c>
      <c r="F71" s="320">
        <f>'t4'!BP178</f>
        <v>0</v>
      </c>
      <c r="G71" s="320">
        <f t="shared" si="0"/>
        <v>0</v>
      </c>
      <c r="H71" s="320">
        <f>'t4'!FI81</f>
        <v>0</v>
      </c>
      <c r="I71" s="95" t="str">
        <f t="shared" si="1"/>
        <v>OK</v>
      </c>
    </row>
    <row r="72" spans="1:9" ht="12.75" customHeight="1" x14ac:dyDescent="0.2">
      <c r="A72" s="144" t="str">
        <f>'t1'!A72</f>
        <v>DIRIGENTE PROF. SANIT. RIABILITATIVE (ALTRI INC. PROF.LI)</v>
      </c>
      <c r="B72" s="169" t="str">
        <f>'t1'!B72</f>
        <v>SD0AI2</v>
      </c>
      <c r="C72" s="319">
        <f>'t1'!C72+'t1'!D72</f>
        <v>0</v>
      </c>
      <c r="D72" s="319">
        <f>'t5'!U73+'t5'!V73</f>
        <v>0</v>
      </c>
      <c r="E72" s="320">
        <f>'t6'!U73+'t6'!V73</f>
        <v>0</v>
      </c>
      <c r="F72" s="320">
        <f>'t4'!BQ178</f>
        <v>0</v>
      </c>
      <c r="G72" s="320">
        <f t="shared" ref="G72:G139" si="2">C72-D72+E72+F72</f>
        <v>0</v>
      </c>
      <c r="H72" s="320">
        <f>'t4'!FI82</f>
        <v>0</v>
      </c>
      <c r="I72" s="95" t="str">
        <f t="shared" ref="I72:I139" si="3">IF(H72&lt;=G72,"OK","ERRORE")</f>
        <v>OK</v>
      </c>
    </row>
    <row r="73" spans="1:9" ht="12.75" customHeight="1" x14ac:dyDescent="0.2">
      <c r="A73" s="144" t="str">
        <f>'t1'!A73</f>
        <v>DIR. PROF. SAN. RIABILITAT. T.DET.ART.15-SEPTIES DLGS 502/92</v>
      </c>
      <c r="B73" s="169" t="str">
        <f>'t1'!B73</f>
        <v>SD048C</v>
      </c>
      <c r="C73" s="319">
        <f>'t1'!C73+'t1'!D73</f>
        <v>0</v>
      </c>
      <c r="D73" s="319">
        <f>'t5'!U74+'t5'!V74</f>
        <v>0</v>
      </c>
      <c r="E73" s="320">
        <f>'t6'!U74+'t6'!V74</f>
        <v>0</v>
      </c>
      <c r="F73" s="320">
        <f>'t4'!BR178</f>
        <v>0</v>
      </c>
      <c r="G73" s="320">
        <f t="shared" si="2"/>
        <v>0</v>
      </c>
      <c r="H73" s="320">
        <f>'t4'!FI83</f>
        <v>0</v>
      </c>
      <c r="I73" s="95" t="str">
        <f t="shared" si="3"/>
        <v>OK</v>
      </c>
    </row>
    <row r="74" spans="1:9" ht="12.75" customHeight="1" x14ac:dyDescent="0.2">
      <c r="A74" s="144" t="str">
        <f>'t1'!A74</f>
        <v>DIRIGENTE PROF. TECNICO SANITARIE (INC. STRUT. COMPL.)</v>
      </c>
      <c r="B74" s="169" t="str">
        <f>'t1'!B74</f>
        <v>SD0CO3</v>
      </c>
      <c r="C74" s="319">
        <f>'t1'!C74+'t1'!D74</f>
        <v>0</v>
      </c>
      <c r="D74" s="319">
        <f>'t5'!U75+'t5'!V75</f>
        <v>0</v>
      </c>
      <c r="E74" s="320">
        <f>'t6'!U75+'t6'!V75</f>
        <v>0</v>
      </c>
      <c r="F74" s="320">
        <f>'t4'!BS178</f>
        <v>0</v>
      </c>
      <c r="G74" s="320">
        <f t="shared" si="2"/>
        <v>0</v>
      </c>
      <c r="H74" s="320">
        <f>'t4'!FI84</f>
        <v>0</v>
      </c>
      <c r="I74" s="95" t="str">
        <f t="shared" si="3"/>
        <v>OK</v>
      </c>
    </row>
    <row r="75" spans="1:9" ht="12.75" customHeight="1" x14ac:dyDescent="0.2">
      <c r="A75" s="144" t="str">
        <f>'t1'!A75</f>
        <v>DIRIGENTE PROF. TECNICO SANITARIE (INC. STRUT. SEMPL.)</v>
      </c>
      <c r="B75" s="169" t="str">
        <f>'t1'!B75</f>
        <v>SD0SE3</v>
      </c>
      <c r="C75" s="319">
        <f>'t1'!C75+'t1'!D75</f>
        <v>0</v>
      </c>
      <c r="D75" s="319">
        <f>'t5'!U76+'t5'!V76</f>
        <v>0</v>
      </c>
      <c r="E75" s="320">
        <f>'t6'!U76+'t6'!V76</f>
        <v>0</v>
      </c>
      <c r="F75" s="320">
        <f>'t4'!BT178</f>
        <v>0</v>
      </c>
      <c r="G75" s="320">
        <f t="shared" si="2"/>
        <v>0</v>
      </c>
      <c r="H75" s="320">
        <f>'t4'!FI85</f>
        <v>0</v>
      </c>
      <c r="I75" s="95" t="str">
        <f t="shared" si="3"/>
        <v>OK</v>
      </c>
    </row>
    <row r="76" spans="1:9" ht="12.75" customHeight="1" x14ac:dyDescent="0.2">
      <c r="A76" s="144" t="str">
        <f>'t1'!A76</f>
        <v>DIRIGENTE PROF. TECNICO SANITARIE (ALTRI INC. PROF.LI)</v>
      </c>
      <c r="B76" s="169" t="str">
        <f>'t1'!B76</f>
        <v>SD0AI3</v>
      </c>
      <c r="C76" s="319">
        <f>'t1'!C76+'t1'!D76</f>
        <v>0</v>
      </c>
      <c r="D76" s="319">
        <f>'t5'!U77+'t5'!V77</f>
        <v>0</v>
      </c>
      <c r="E76" s="320">
        <f>'t6'!U77+'t6'!V77</f>
        <v>0</v>
      </c>
      <c r="F76" s="320">
        <f>'t4'!BU178</f>
        <v>0</v>
      </c>
      <c r="G76" s="320">
        <f t="shared" si="2"/>
        <v>0</v>
      </c>
      <c r="H76" s="320">
        <f>'t4'!FI86</f>
        <v>0</v>
      </c>
      <c r="I76" s="95" t="str">
        <f t="shared" si="3"/>
        <v>OK</v>
      </c>
    </row>
    <row r="77" spans="1:9" ht="12.75" customHeight="1" x14ac:dyDescent="0.2">
      <c r="A77" s="144" t="str">
        <f>'t1'!A77</f>
        <v>DIR. PROF.TECNICO SANITARIE T.DET.ART.15-SEPTIES DLGS 502/92</v>
      </c>
      <c r="B77" s="169" t="str">
        <f>'t1'!B77</f>
        <v>SD048D</v>
      </c>
      <c r="C77" s="319">
        <f>'t1'!C77+'t1'!D77</f>
        <v>0</v>
      </c>
      <c r="D77" s="319">
        <f>'t5'!U78+'t5'!V78</f>
        <v>0</v>
      </c>
      <c r="E77" s="320">
        <f>'t6'!U78+'t6'!V78</f>
        <v>0</v>
      </c>
      <c r="F77" s="320">
        <f>'t4'!BV178</f>
        <v>0</v>
      </c>
      <c r="G77" s="320">
        <f t="shared" si="2"/>
        <v>0</v>
      </c>
      <c r="H77" s="320">
        <f>'t4'!FI87</f>
        <v>0</v>
      </c>
      <c r="I77" s="95" t="str">
        <f t="shared" si="3"/>
        <v>OK</v>
      </c>
    </row>
    <row r="78" spans="1:9" ht="12.75" customHeight="1" x14ac:dyDescent="0.2">
      <c r="A78" s="144" t="str">
        <f>'t1'!A78</f>
        <v>DIRIGENTE PROF.TECNICHE DELLA PREVENZIONE (INC.STRUT.COMPL.)</v>
      </c>
      <c r="B78" s="169" t="str">
        <f>'t1'!B78</f>
        <v>SD0CO4</v>
      </c>
      <c r="C78" s="319">
        <f>'t1'!C78+'t1'!D78</f>
        <v>0</v>
      </c>
      <c r="D78" s="319">
        <f>'t5'!U79+'t5'!V79</f>
        <v>0</v>
      </c>
      <c r="E78" s="320">
        <f>'t6'!U79+'t6'!V79</f>
        <v>0</v>
      </c>
      <c r="F78" s="320">
        <f>'t4'!BW178</f>
        <v>0</v>
      </c>
      <c r="G78" s="320">
        <f t="shared" si="2"/>
        <v>0</v>
      </c>
      <c r="H78" s="320">
        <f>'t4'!FI88</f>
        <v>0</v>
      </c>
      <c r="I78" s="95" t="str">
        <f t="shared" si="3"/>
        <v>OK</v>
      </c>
    </row>
    <row r="79" spans="1:9" ht="12.75" customHeight="1" x14ac:dyDescent="0.2">
      <c r="A79" s="144" t="str">
        <f>'t1'!A79</f>
        <v>DIRIGENTE PROF.TECNICHE DELLA PREVENZIONE (INC.STRUT.SEMPL.)</v>
      </c>
      <c r="B79" s="169" t="str">
        <f>'t1'!B79</f>
        <v>SD0SE4</v>
      </c>
      <c r="C79" s="319">
        <f>'t1'!C79+'t1'!D79</f>
        <v>0</v>
      </c>
      <c r="D79" s="319">
        <f>'t5'!U80+'t5'!V80</f>
        <v>0</v>
      </c>
      <c r="E79" s="320">
        <f>'t6'!U80+'t6'!V80</f>
        <v>0</v>
      </c>
      <c r="F79" s="320">
        <f>'t4'!BX178</f>
        <v>0</v>
      </c>
      <c r="G79" s="320">
        <f t="shared" si="2"/>
        <v>0</v>
      </c>
      <c r="H79" s="320">
        <f>'t4'!FI89</f>
        <v>0</v>
      </c>
      <c r="I79" s="95" t="str">
        <f t="shared" si="3"/>
        <v>OK</v>
      </c>
    </row>
    <row r="80" spans="1:9" ht="12.75" customHeight="1" x14ac:dyDescent="0.2">
      <c r="A80" s="144" t="str">
        <f>'t1'!A80</f>
        <v>DIRIGENTE PROF.TECNICHE DELLA PREVENZIONE(ALTRI INC.PROF.LI)</v>
      </c>
      <c r="B80" s="169" t="str">
        <f>'t1'!B80</f>
        <v>SD0AI4</v>
      </c>
      <c r="C80" s="319">
        <f>'t1'!C80+'t1'!D80</f>
        <v>0</v>
      </c>
      <c r="D80" s="319">
        <f>'t5'!U81+'t5'!V81</f>
        <v>0</v>
      </c>
      <c r="E80" s="320">
        <f>'t6'!U81+'t6'!V81</f>
        <v>0</v>
      </c>
      <c r="F80" s="320">
        <f>'t4'!BY178</f>
        <v>0</v>
      </c>
      <c r="G80" s="320">
        <f t="shared" si="2"/>
        <v>0</v>
      </c>
      <c r="H80" s="320">
        <f>'t4'!FI90</f>
        <v>0</v>
      </c>
      <c r="I80" s="95" t="str">
        <f t="shared" si="3"/>
        <v>OK</v>
      </c>
    </row>
    <row r="81" spans="1:9" ht="12.75" customHeight="1" x14ac:dyDescent="0.2">
      <c r="A81" s="144" t="str">
        <f>'t1'!A81</f>
        <v>DIR. PROF.TECNICHE PREVENZ. T.DET.ART.15-SEPTIES DLGS 502/92</v>
      </c>
      <c r="B81" s="169" t="str">
        <f>'t1'!B81</f>
        <v>SD048E</v>
      </c>
      <c r="C81" s="319">
        <f>'t1'!C81+'t1'!D81</f>
        <v>0</v>
      </c>
      <c r="D81" s="319">
        <f>'t5'!U82+'t5'!V82</f>
        <v>0</v>
      </c>
      <c r="E81" s="320">
        <f>'t6'!U82+'t6'!V82</f>
        <v>0</v>
      </c>
      <c r="F81" s="320">
        <f>'t4'!BZ178</f>
        <v>0</v>
      </c>
      <c r="G81" s="320">
        <f t="shared" si="2"/>
        <v>0</v>
      </c>
      <c r="H81" s="320">
        <f>'t4'!FI91</f>
        <v>0</v>
      </c>
      <c r="I81" s="95" t="str">
        <f t="shared" si="3"/>
        <v>OK</v>
      </c>
    </row>
    <row r="82" spans="1:9" ht="12.75" customHeight="1" x14ac:dyDescent="0.2">
      <c r="A82" s="144" t="str">
        <f>'t1'!A82</f>
        <v>AVVOCATO DIRIG. CON INCARICO DI STRUTTURA COMPLESSA</v>
      </c>
      <c r="B82" s="169" t="str">
        <f>'t1'!B82</f>
        <v>PD0010</v>
      </c>
      <c r="C82" s="319">
        <f>'t1'!C82+'t1'!D82</f>
        <v>0</v>
      </c>
      <c r="D82" s="319">
        <f>'t5'!U83+'t5'!V83</f>
        <v>0</v>
      </c>
      <c r="E82" s="320">
        <f>'t6'!U83+'t6'!V83</f>
        <v>0</v>
      </c>
      <c r="F82" s="320">
        <f>'t4'!CA178</f>
        <v>0</v>
      </c>
      <c r="G82" s="320">
        <f t="shared" si="2"/>
        <v>0</v>
      </c>
      <c r="H82" s="320">
        <f>'t4'!FI92</f>
        <v>0</v>
      </c>
      <c r="I82" s="95" t="str">
        <f t="shared" si="3"/>
        <v>OK</v>
      </c>
    </row>
    <row r="83" spans="1:9" ht="12.75" customHeight="1" x14ac:dyDescent="0.2">
      <c r="A83" s="144" t="str">
        <f>'t1'!A83</f>
        <v>AVVOCATO DIRIG. CON INCARICO DI STRUTTURA SEMPLICE</v>
      </c>
      <c r="B83" s="169" t="str">
        <f>'t1'!B83</f>
        <v>PD0S09</v>
      </c>
      <c r="C83" s="319">
        <f>'t1'!C83+'t1'!D83</f>
        <v>0</v>
      </c>
      <c r="D83" s="319">
        <f>'t5'!U84+'t5'!V84</f>
        <v>0</v>
      </c>
      <c r="E83" s="320">
        <f>'t6'!U84+'t6'!V84</f>
        <v>0</v>
      </c>
      <c r="F83" s="320">
        <f>'t4'!CB178</f>
        <v>0</v>
      </c>
      <c r="G83" s="320">
        <f t="shared" si="2"/>
        <v>0</v>
      </c>
      <c r="H83" s="320">
        <f>'t4'!FI93</f>
        <v>0</v>
      </c>
      <c r="I83" s="95" t="str">
        <f t="shared" si="3"/>
        <v>OK</v>
      </c>
    </row>
    <row r="84" spans="1:9" ht="12.75" customHeight="1" x14ac:dyDescent="0.2">
      <c r="A84" s="144" t="str">
        <f>'t1'!A84</f>
        <v>AVVOCATO DIRIG. CON ALTRI INCAR.PROF.LI</v>
      </c>
      <c r="B84" s="169" t="str">
        <f>'t1'!B84</f>
        <v>PD0A09</v>
      </c>
      <c r="C84" s="319">
        <f>'t1'!C84+'t1'!D84</f>
        <v>0</v>
      </c>
      <c r="D84" s="319">
        <f>'t5'!U85+'t5'!V85</f>
        <v>0</v>
      </c>
      <c r="E84" s="320">
        <f>'t6'!U85+'t6'!V85</f>
        <v>0</v>
      </c>
      <c r="F84" s="320">
        <f>'t4'!CC178</f>
        <v>0</v>
      </c>
      <c r="G84" s="320">
        <f t="shared" si="2"/>
        <v>0</v>
      </c>
      <c r="H84" s="320">
        <f>'t4'!FI94</f>
        <v>0</v>
      </c>
      <c r="I84" s="95" t="str">
        <f t="shared" si="3"/>
        <v>OK</v>
      </c>
    </row>
    <row r="85" spans="1:9" ht="12.75" customHeight="1" x14ac:dyDescent="0.2">
      <c r="A85" s="144" t="str">
        <f>'t1'!A85</f>
        <v>AVVOCATO DIR. A T. DETERMINATO(ART. 15-SEPTIES DLGS. 502/92)</v>
      </c>
      <c r="B85" s="169" t="str">
        <f>'t1'!B85</f>
        <v>PD0605</v>
      </c>
      <c r="C85" s="319">
        <f>'t1'!C85+'t1'!D85</f>
        <v>0</v>
      </c>
      <c r="D85" s="319">
        <f>'t5'!U86+'t5'!V86</f>
        <v>0</v>
      </c>
      <c r="E85" s="320">
        <f>'t6'!U86+'t6'!V86</f>
        <v>0</v>
      </c>
      <c r="F85" s="320">
        <f>'t4'!CD178</f>
        <v>0</v>
      </c>
      <c r="G85" s="320">
        <f t="shared" si="2"/>
        <v>0</v>
      </c>
      <c r="H85" s="320">
        <f>'t4'!FI95</f>
        <v>0</v>
      </c>
      <c r="I85" s="95" t="str">
        <f t="shared" si="3"/>
        <v>OK</v>
      </c>
    </row>
    <row r="86" spans="1:9" ht="12.75" customHeight="1" x14ac:dyDescent="0.2">
      <c r="A86" s="144" t="str">
        <f>'t1'!A86</f>
        <v>INGEGNERE DIRIG. CON INCARICO DI STRUTTURA COMPLESSA</v>
      </c>
      <c r="B86" s="169" t="str">
        <f>'t1'!B86</f>
        <v>PD0046</v>
      </c>
      <c r="C86" s="319">
        <f>'t1'!C86+'t1'!D86</f>
        <v>0</v>
      </c>
      <c r="D86" s="319">
        <f>'t5'!U87+'t5'!V87</f>
        <v>0</v>
      </c>
      <c r="E86" s="320">
        <f>'t6'!U87+'t6'!V87</f>
        <v>0</v>
      </c>
      <c r="F86" s="320">
        <f>'t4'!CE178</f>
        <v>0</v>
      </c>
      <c r="G86" s="320">
        <f t="shared" si="2"/>
        <v>0</v>
      </c>
      <c r="H86" s="320">
        <f>'t4'!FI96</f>
        <v>0</v>
      </c>
      <c r="I86" s="95" t="str">
        <f t="shared" si="3"/>
        <v>OK</v>
      </c>
    </row>
    <row r="87" spans="1:9" ht="12.75" customHeight="1" x14ac:dyDescent="0.2">
      <c r="A87" s="144" t="str">
        <f>'t1'!A87</f>
        <v>INGEGNERE DIRIG. CON INCARICO DI STRUTTURA SEMPLICE</v>
      </c>
      <c r="B87" s="169" t="str">
        <f>'t1'!B87</f>
        <v>PD0S45</v>
      </c>
      <c r="C87" s="319">
        <f>'t1'!C87+'t1'!D87</f>
        <v>0</v>
      </c>
      <c r="D87" s="319">
        <f>'t5'!U88+'t5'!V88</f>
        <v>0</v>
      </c>
      <c r="E87" s="320">
        <f>'t6'!U88+'t6'!V88</f>
        <v>0</v>
      </c>
      <c r="F87" s="320">
        <f>'t4'!CF178</f>
        <v>0</v>
      </c>
      <c r="G87" s="320">
        <f t="shared" si="2"/>
        <v>0</v>
      </c>
      <c r="H87" s="320">
        <f>'t4'!FI97</f>
        <v>0</v>
      </c>
      <c r="I87" s="95" t="str">
        <f t="shared" si="3"/>
        <v>OK</v>
      </c>
    </row>
    <row r="88" spans="1:9" ht="12.75" customHeight="1" x14ac:dyDescent="0.2">
      <c r="A88" s="144" t="str">
        <f>'t1'!A88</f>
        <v>INGEGNERE DIRIG. CON ALTRI INCAR.PROF.LI</v>
      </c>
      <c r="B88" s="169" t="str">
        <f>'t1'!B88</f>
        <v>PD0A45</v>
      </c>
      <c r="C88" s="319">
        <f>'t1'!C88+'t1'!D88</f>
        <v>0</v>
      </c>
      <c r="D88" s="319">
        <f>'t5'!U89+'t5'!V89</f>
        <v>0</v>
      </c>
      <c r="E88" s="320">
        <f>'t6'!U89+'t6'!V89</f>
        <v>0</v>
      </c>
      <c r="F88" s="320">
        <f>'t4'!CG178</f>
        <v>0</v>
      </c>
      <c r="G88" s="320">
        <f t="shared" si="2"/>
        <v>0</v>
      </c>
      <c r="H88" s="320">
        <f>'t4'!FI98</f>
        <v>0</v>
      </c>
      <c r="I88" s="95" t="str">
        <f t="shared" si="3"/>
        <v>OK</v>
      </c>
    </row>
    <row r="89" spans="1:9" ht="12.75" customHeight="1" x14ac:dyDescent="0.2">
      <c r="A89" s="144" t="str">
        <f>'t1'!A89</f>
        <v>INGEGNERE DIR. A T. DETERMINATO(ART.15-SEPTIES DLGS. 502/92)</v>
      </c>
      <c r="B89" s="169" t="str">
        <f>'t1'!B89</f>
        <v>PD0606</v>
      </c>
      <c r="C89" s="319">
        <f>'t1'!C89+'t1'!D89</f>
        <v>0</v>
      </c>
      <c r="D89" s="319">
        <f>'t5'!U90+'t5'!V90</f>
        <v>0</v>
      </c>
      <c r="E89" s="320">
        <f>'t6'!U90+'t6'!V90</f>
        <v>0</v>
      </c>
      <c r="F89" s="320">
        <f>'t4'!CH178</f>
        <v>0</v>
      </c>
      <c r="G89" s="320">
        <f t="shared" si="2"/>
        <v>0</v>
      </c>
      <c r="H89" s="320">
        <f>'t4'!FI99</f>
        <v>0</v>
      </c>
      <c r="I89" s="95" t="str">
        <f t="shared" si="3"/>
        <v>OK</v>
      </c>
    </row>
    <row r="90" spans="1:9" ht="12.75" customHeight="1" x14ac:dyDescent="0.2">
      <c r="A90" s="144" t="str">
        <f>'t1'!A90</f>
        <v>ARCHITETTI DIRIG. CON INCARICO DI STRUTTURA COMPLESSA</v>
      </c>
      <c r="B90" s="169" t="str">
        <f>'t1'!B90</f>
        <v>PD0004</v>
      </c>
      <c r="C90" s="319">
        <f>'t1'!C90+'t1'!D90</f>
        <v>0</v>
      </c>
      <c r="D90" s="319">
        <f>'t5'!U91+'t5'!V91</f>
        <v>0</v>
      </c>
      <c r="E90" s="320">
        <f>'t6'!U91+'t6'!V91</f>
        <v>0</v>
      </c>
      <c r="F90" s="320">
        <f>'t4'!CI178</f>
        <v>0</v>
      </c>
      <c r="G90" s="320">
        <f t="shared" si="2"/>
        <v>0</v>
      </c>
      <c r="H90" s="320">
        <f>'t4'!FI100</f>
        <v>0</v>
      </c>
      <c r="I90" s="95" t="str">
        <f t="shared" si="3"/>
        <v>OK</v>
      </c>
    </row>
    <row r="91" spans="1:9" ht="12.75" customHeight="1" x14ac:dyDescent="0.2">
      <c r="A91" s="144" t="str">
        <f>'t1'!A91</f>
        <v>ARCHITETTI DIRIG. CON INCARICO DI STRUTTURA SEMPLICE</v>
      </c>
      <c r="B91" s="169" t="str">
        <f>'t1'!B91</f>
        <v>PD0S03</v>
      </c>
      <c r="C91" s="319">
        <f>'t1'!C91+'t1'!D91</f>
        <v>0</v>
      </c>
      <c r="D91" s="319">
        <f>'t5'!U92+'t5'!V92</f>
        <v>0</v>
      </c>
      <c r="E91" s="320">
        <f>'t6'!U92+'t6'!V92</f>
        <v>0</v>
      </c>
      <c r="F91" s="320">
        <f>'t4'!CJ178</f>
        <v>0</v>
      </c>
      <c r="G91" s="320">
        <f t="shared" si="2"/>
        <v>0</v>
      </c>
      <c r="H91" s="320">
        <f>'t4'!FI101</f>
        <v>0</v>
      </c>
      <c r="I91" s="95" t="str">
        <f t="shared" si="3"/>
        <v>OK</v>
      </c>
    </row>
    <row r="92" spans="1:9" ht="12.75" customHeight="1" x14ac:dyDescent="0.2">
      <c r="A92" s="144" t="str">
        <f>'t1'!A92</f>
        <v>ARCHITETTI DIRIG. CON ALTRI INCAR.PROF.LI</v>
      </c>
      <c r="B92" s="169" t="str">
        <f>'t1'!B92</f>
        <v>PD0A03</v>
      </c>
      <c r="C92" s="319">
        <f>'t1'!C92+'t1'!D92</f>
        <v>0</v>
      </c>
      <c r="D92" s="319">
        <f>'t5'!U93+'t5'!V93</f>
        <v>0</v>
      </c>
      <c r="E92" s="320">
        <f>'t6'!U93+'t6'!V93</f>
        <v>0</v>
      </c>
      <c r="F92" s="320">
        <f>'t4'!CK178</f>
        <v>0</v>
      </c>
      <c r="G92" s="320">
        <f t="shared" si="2"/>
        <v>0</v>
      </c>
      <c r="H92" s="320">
        <f>'t4'!FI102</f>
        <v>0</v>
      </c>
      <c r="I92" s="95" t="str">
        <f t="shared" si="3"/>
        <v>OK</v>
      </c>
    </row>
    <row r="93" spans="1:9" ht="12.75" customHeight="1" x14ac:dyDescent="0.2">
      <c r="A93" s="144" t="str">
        <f>'t1'!A93</f>
        <v>ARCHITETTI DIR. A T.DETERMINATO(ART. 15-SEPTIES DLGS.502/92)</v>
      </c>
      <c r="B93" s="169" t="str">
        <f>'t1'!B93</f>
        <v>PD0607</v>
      </c>
      <c r="C93" s="319">
        <f>'t1'!C93+'t1'!D93</f>
        <v>0</v>
      </c>
      <c r="D93" s="319">
        <f>'t5'!U94+'t5'!V94</f>
        <v>0</v>
      </c>
      <c r="E93" s="320">
        <f>'t6'!U94+'t6'!V94</f>
        <v>0</v>
      </c>
      <c r="F93" s="320">
        <f>'t4'!CL178</f>
        <v>0</v>
      </c>
      <c r="G93" s="320">
        <f t="shared" si="2"/>
        <v>0</v>
      </c>
      <c r="H93" s="320">
        <f>'t4'!FI103</f>
        <v>0</v>
      </c>
      <c r="I93" s="95" t="str">
        <f t="shared" si="3"/>
        <v>OK</v>
      </c>
    </row>
    <row r="94" spans="1:9" ht="12.75" customHeight="1" x14ac:dyDescent="0.2">
      <c r="A94" s="144" t="str">
        <f>'t1'!A94</f>
        <v>GEOLOGI DIRIG. CON INCARICO DI STRUTTURA COMPLESSA</v>
      </c>
      <c r="B94" s="169" t="str">
        <f>'t1'!B94</f>
        <v>PD0044</v>
      </c>
      <c r="C94" s="319">
        <f>'t1'!C94+'t1'!D94</f>
        <v>0</v>
      </c>
      <c r="D94" s="319">
        <f>'t5'!U95+'t5'!V95</f>
        <v>0</v>
      </c>
      <c r="E94" s="320">
        <f>'t6'!U95+'t6'!V95</f>
        <v>0</v>
      </c>
      <c r="F94" s="320">
        <f>'t4'!CM178</f>
        <v>0</v>
      </c>
      <c r="G94" s="320">
        <f t="shared" si="2"/>
        <v>0</v>
      </c>
      <c r="H94" s="320">
        <f>'t4'!FI104</f>
        <v>0</v>
      </c>
      <c r="I94" s="95" t="str">
        <f t="shared" si="3"/>
        <v>OK</v>
      </c>
    </row>
    <row r="95" spans="1:9" ht="12.75" customHeight="1" x14ac:dyDescent="0.2">
      <c r="A95" s="144" t="str">
        <f>'t1'!A95</f>
        <v>GEOLOGI DIRIG. CON INCARICO DI STRUTTURA SEMPLICE</v>
      </c>
      <c r="B95" s="169" t="str">
        <f>'t1'!B95</f>
        <v>PD0S43</v>
      </c>
      <c r="C95" s="319">
        <f>'t1'!C95+'t1'!D95</f>
        <v>0</v>
      </c>
      <c r="D95" s="319">
        <f>'t5'!U96+'t5'!V96</f>
        <v>0</v>
      </c>
      <c r="E95" s="320">
        <f>'t6'!U96+'t6'!V96</f>
        <v>0</v>
      </c>
      <c r="F95" s="320">
        <f>'t4'!CN178</f>
        <v>0</v>
      </c>
      <c r="G95" s="320">
        <f t="shared" si="2"/>
        <v>0</v>
      </c>
      <c r="H95" s="320">
        <f>'t4'!FI105</f>
        <v>0</v>
      </c>
      <c r="I95" s="95" t="str">
        <f t="shared" si="3"/>
        <v>OK</v>
      </c>
    </row>
    <row r="96" spans="1:9" ht="12.75" customHeight="1" x14ac:dyDescent="0.2">
      <c r="A96" s="144" t="str">
        <f>'t1'!A96</f>
        <v>GEOLOGI DIRIG. CON ALTRI INCAR.PROF.LI</v>
      </c>
      <c r="B96" s="169" t="str">
        <f>'t1'!B96</f>
        <v>PD0A43</v>
      </c>
      <c r="C96" s="319">
        <f>'t1'!C96+'t1'!D96</f>
        <v>0</v>
      </c>
      <c r="D96" s="319">
        <f>'t5'!U97+'t5'!V97</f>
        <v>0</v>
      </c>
      <c r="E96" s="320">
        <f>'t6'!U97+'t6'!V97</f>
        <v>0</v>
      </c>
      <c r="F96" s="320">
        <f>'t4'!CO178</f>
        <v>0</v>
      </c>
      <c r="G96" s="320">
        <f t="shared" si="2"/>
        <v>0</v>
      </c>
      <c r="H96" s="320">
        <f>'t4'!FI106</f>
        <v>0</v>
      </c>
      <c r="I96" s="95" t="str">
        <f t="shared" si="3"/>
        <v>OK</v>
      </c>
    </row>
    <row r="97" spans="1:9" ht="12.75" customHeight="1" x14ac:dyDescent="0.2">
      <c r="A97" s="144" t="str">
        <f>'t1'!A97</f>
        <v>GEOLOGI  DIR. A T. DETERMINATO(ART. 15-SEPTIES DLGS. 502/92)</v>
      </c>
      <c r="B97" s="169" t="str">
        <f>'t1'!B97</f>
        <v>PD0608</v>
      </c>
      <c r="C97" s="319">
        <f>'t1'!C97+'t1'!D97</f>
        <v>0</v>
      </c>
      <c r="D97" s="319">
        <f>'t5'!U98+'t5'!V98</f>
        <v>0</v>
      </c>
      <c r="E97" s="320">
        <f>'t6'!U98+'t6'!V98</f>
        <v>0</v>
      </c>
      <c r="F97" s="320">
        <f>'t4'!CP178</f>
        <v>0</v>
      </c>
      <c r="G97" s="320">
        <f t="shared" si="2"/>
        <v>0</v>
      </c>
      <c r="H97" s="320">
        <f>'t4'!FI107</f>
        <v>0</v>
      </c>
      <c r="I97" s="95" t="str">
        <f t="shared" si="3"/>
        <v>OK</v>
      </c>
    </row>
    <row r="98" spans="1:9" ht="12.75" customHeight="1" x14ac:dyDescent="0.2">
      <c r="A98" s="144" t="str">
        <f>'t1'!A98</f>
        <v>ANALISTI DIRIG. CON INCARICO DI STRUTTURA COMPLESSA</v>
      </c>
      <c r="B98" s="169" t="str">
        <f>'t1'!B98</f>
        <v>TD0002</v>
      </c>
      <c r="C98" s="319">
        <f>'t1'!C98+'t1'!D98</f>
        <v>0</v>
      </c>
      <c r="D98" s="319">
        <f>'t5'!U99+'t5'!V99</f>
        <v>0</v>
      </c>
      <c r="E98" s="320">
        <f>'t6'!U99+'t6'!V99</f>
        <v>0</v>
      </c>
      <c r="F98" s="320">
        <f>'t4'!CQ178</f>
        <v>0</v>
      </c>
      <c r="G98" s="320">
        <f t="shared" si="2"/>
        <v>0</v>
      </c>
      <c r="H98" s="320">
        <f>'t4'!FI108</f>
        <v>0</v>
      </c>
      <c r="I98" s="95" t="str">
        <f t="shared" si="3"/>
        <v>OK</v>
      </c>
    </row>
    <row r="99" spans="1:9" ht="12.75" customHeight="1" x14ac:dyDescent="0.2">
      <c r="A99" s="144" t="str">
        <f>'t1'!A99</f>
        <v>ANALISTI DIRIG. CON INCARICO DI STRUTTURA SEMPLICE</v>
      </c>
      <c r="B99" s="169" t="str">
        <f>'t1'!B99</f>
        <v>TD0S01</v>
      </c>
      <c r="C99" s="319">
        <f>'t1'!C99+'t1'!D99</f>
        <v>0</v>
      </c>
      <c r="D99" s="319">
        <f>'t5'!U100+'t5'!V100</f>
        <v>0</v>
      </c>
      <c r="E99" s="320">
        <f>'t6'!U100+'t6'!V100</f>
        <v>0</v>
      </c>
      <c r="F99" s="320">
        <f>'t4'!CR178</f>
        <v>0</v>
      </c>
      <c r="G99" s="320">
        <f t="shared" si="2"/>
        <v>0</v>
      </c>
      <c r="H99" s="320">
        <f>'t4'!FI109</f>
        <v>0</v>
      </c>
      <c r="I99" s="95" t="str">
        <f t="shared" si="3"/>
        <v>OK</v>
      </c>
    </row>
    <row r="100" spans="1:9" ht="12.75" customHeight="1" x14ac:dyDescent="0.2">
      <c r="A100" s="144" t="str">
        <f>'t1'!A100</f>
        <v>ANALISTI DIRIG. CON ALTRI INCAR.PROF.LI</v>
      </c>
      <c r="B100" s="169" t="str">
        <f>'t1'!B100</f>
        <v>TD0A01</v>
      </c>
      <c r="C100" s="319">
        <f>'t1'!C100+'t1'!D100</f>
        <v>0</v>
      </c>
      <c r="D100" s="319">
        <f>'t5'!U101+'t5'!V101</f>
        <v>0</v>
      </c>
      <c r="E100" s="320">
        <f>'t6'!U101+'t6'!V101</f>
        <v>0</v>
      </c>
      <c r="F100" s="320">
        <f>'t4'!CS178</f>
        <v>0</v>
      </c>
      <c r="G100" s="320">
        <f t="shared" si="2"/>
        <v>0</v>
      </c>
      <c r="H100" s="320">
        <f>'t4'!FI110</f>
        <v>0</v>
      </c>
      <c r="I100" s="95" t="str">
        <f t="shared" si="3"/>
        <v>OK</v>
      </c>
    </row>
    <row r="101" spans="1:9" ht="12.75" customHeight="1" x14ac:dyDescent="0.2">
      <c r="A101" s="144" t="str">
        <f>'t1'!A101</f>
        <v>ANALISTI DIR. A T. DETERMINATO(ART. 15-SEPTIES DLGS. 502/92)</v>
      </c>
      <c r="B101" s="169" t="str">
        <f>'t1'!B101</f>
        <v>TD0609</v>
      </c>
      <c r="C101" s="319">
        <f>'t1'!C101+'t1'!D101</f>
        <v>0</v>
      </c>
      <c r="D101" s="319">
        <f>'t5'!U102+'t5'!V102</f>
        <v>0</v>
      </c>
      <c r="E101" s="320">
        <f>'t6'!U102+'t6'!V102</f>
        <v>0</v>
      </c>
      <c r="F101" s="320">
        <f>'t4'!CT178</f>
        <v>0</v>
      </c>
      <c r="G101" s="320">
        <f t="shared" si="2"/>
        <v>0</v>
      </c>
      <c r="H101" s="320">
        <f>'t4'!FI111</f>
        <v>0</v>
      </c>
      <c r="I101" s="95" t="str">
        <f t="shared" si="3"/>
        <v>OK</v>
      </c>
    </row>
    <row r="102" spans="1:9" ht="12.75" customHeight="1" x14ac:dyDescent="0.2">
      <c r="A102" s="144" t="str">
        <f>'t1'!A102</f>
        <v>STATISTICO DIRIG. CON INCARICO DI STRUTTURA COMPLESSA</v>
      </c>
      <c r="B102" s="169" t="str">
        <f>'t1'!B102</f>
        <v>TD0071</v>
      </c>
      <c r="C102" s="319">
        <f>'t1'!C102+'t1'!D102</f>
        <v>0</v>
      </c>
      <c r="D102" s="319">
        <f>'t5'!U103+'t5'!V103</f>
        <v>0</v>
      </c>
      <c r="E102" s="320">
        <f>'t6'!U103+'t6'!V103</f>
        <v>0</v>
      </c>
      <c r="F102" s="320">
        <f>'t4'!CU178</f>
        <v>0</v>
      </c>
      <c r="G102" s="320">
        <f t="shared" si="2"/>
        <v>0</v>
      </c>
      <c r="H102" s="320">
        <f>'t4'!FI112</f>
        <v>0</v>
      </c>
      <c r="I102" s="95" t="str">
        <f t="shared" si="3"/>
        <v>OK</v>
      </c>
    </row>
    <row r="103" spans="1:9" ht="12.75" customHeight="1" x14ac:dyDescent="0.2">
      <c r="A103" s="144" t="str">
        <f>'t1'!A103</f>
        <v>STATISTICO DIRIG. CON INCARICO DI STRUTTURA SEMPLICE</v>
      </c>
      <c r="B103" s="169" t="str">
        <f>'t1'!B103</f>
        <v>TD0S70</v>
      </c>
      <c r="C103" s="319">
        <f>'t1'!C103+'t1'!D103</f>
        <v>0</v>
      </c>
      <c r="D103" s="319">
        <f>'t5'!U104+'t5'!V104</f>
        <v>0</v>
      </c>
      <c r="E103" s="320">
        <f>'t6'!U104+'t6'!V104</f>
        <v>0</v>
      </c>
      <c r="F103" s="320">
        <f>'t4'!CV178</f>
        <v>0</v>
      </c>
      <c r="G103" s="320">
        <f t="shared" si="2"/>
        <v>0</v>
      </c>
      <c r="H103" s="320">
        <f>'t4'!FI113</f>
        <v>0</v>
      </c>
      <c r="I103" s="95" t="str">
        <f t="shared" si="3"/>
        <v>OK</v>
      </c>
    </row>
    <row r="104" spans="1:9" ht="12.75" customHeight="1" x14ac:dyDescent="0.2">
      <c r="A104" s="144" t="str">
        <f>'t1'!A104</f>
        <v>STATISTICO DIRIG. CON ALTRI INCAR.PROF.LI</v>
      </c>
      <c r="B104" s="169" t="str">
        <f>'t1'!B104</f>
        <v>TD0A70</v>
      </c>
      <c r="C104" s="319">
        <f>'t1'!C104+'t1'!D104</f>
        <v>0</v>
      </c>
      <c r="D104" s="319">
        <f>'t5'!U105+'t5'!V105</f>
        <v>0</v>
      </c>
      <c r="E104" s="320">
        <f>'t6'!U105+'t6'!V105</f>
        <v>0</v>
      </c>
      <c r="F104" s="320">
        <f>'t4'!CW178</f>
        <v>0</v>
      </c>
      <c r="G104" s="320">
        <f t="shared" si="2"/>
        <v>0</v>
      </c>
      <c r="H104" s="320">
        <f>'t4'!FI114</f>
        <v>0</v>
      </c>
      <c r="I104" s="95" t="str">
        <f t="shared" si="3"/>
        <v>OK</v>
      </c>
    </row>
    <row r="105" spans="1:9" ht="12.75" customHeight="1" x14ac:dyDescent="0.2">
      <c r="A105" s="144" t="str">
        <f>'t1'!A105</f>
        <v>STATISTICO DIR. A T.DETERMINATO(ART. 15-SEPTIES DLGS.502/92)</v>
      </c>
      <c r="B105" s="169" t="str">
        <f>'t1'!B105</f>
        <v>TD0610</v>
      </c>
      <c r="C105" s="319">
        <f>'t1'!C105+'t1'!D105</f>
        <v>0</v>
      </c>
      <c r="D105" s="319">
        <f>'t5'!U106+'t5'!V106</f>
        <v>0</v>
      </c>
      <c r="E105" s="320">
        <f>'t6'!U106+'t6'!V106</f>
        <v>0</v>
      </c>
      <c r="F105" s="320">
        <f>'t4'!CX178</f>
        <v>0</v>
      </c>
      <c r="G105" s="320">
        <f t="shared" si="2"/>
        <v>0</v>
      </c>
      <c r="H105" s="320">
        <f>'t4'!FI115</f>
        <v>0</v>
      </c>
      <c r="I105" s="95" t="str">
        <f t="shared" si="3"/>
        <v>OK</v>
      </c>
    </row>
    <row r="106" spans="1:9" ht="12.75" customHeight="1" x14ac:dyDescent="0.2">
      <c r="A106" s="144" t="str">
        <f>'t1'!A106</f>
        <v>SOCIOLOGO DIRIG. CON INCARICO DI STRUTTURA COMPLESSA</v>
      </c>
      <c r="B106" s="169" t="str">
        <f>'t1'!B106</f>
        <v>TD0068</v>
      </c>
      <c r="C106" s="319">
        <f>'t1'!C106+'t1'!D106</f>
        <v>0</v>
      </c>
      <c r="D106" s="319">
        <f>'t5'!U107+'t5'!V107</f>
        <v>0</v>
      </c>
      <c r="E106" s="320">
        <f>'t6'!U107+'t6'!V107</f>
        <v>0</v>
      </c>
      <c r="F106" s="320">
        <f>'t4'!CY178</f>
        <v>0</v>
      </c>
      <c r="G106" s="320">
        <f t="shared" si="2"/>
        <v>0</v>
      </c>
      <c r="H106" s="320">
        <f>'t4'!FI116</f>
        <v>0</v>
      </c>
      <c r="I106" s="95" t="str">
        <f t="shared" si="3"/>
        <v>OK</v>
      </c>
    </row>
    <row r="107" spans="1:9" ht="12.75" customHeight="1" x14ac:dyDescent="0.2">
      <c r="A107" s="144" t="str">
        <f>'t1'!A107</f>
        <v>SOCIOLOGO DIRIG. CON INCARICO DI STRUTTURA SEMPLICE</v>
      </c>
      <c r="B107" s="169" t="str">
        <f>'t1'!B107</f>
        <v>TD0S67</v>
      </c>
      <c r="C107" s="319">
        <f>'t1'!C107+'t1'!D107</f>
        <v>0</v>
      </c>
      <c r="D107" s="319">
        <f>'t5'!U108+'t5'!V108</f>
        <v>0</v>
      </c>
      <c r="E107" s="320">
        <f>'t6'!U108+'t6'!V108</f>
        <v>0</v>
      </c>
      <c r="F107" s="320">
        <f>'t4'!CZ178</f>
        <v>0</v>
      </c>
      <c r="G107" s="320">
        <f t="shared" si="2"/>
        <v>0</v>
      </c>
      <c r="H107" s="320">
        <f>'t4'!FI117</f>
        <v>0</v>
      </c>
      <c r="I107" s="95" t="str">
        <f t="shared" si="3"/>
        <v>OK</v>
      </c>
    </row>
    <row r="108" spans="1:9" ht="12.75" customHeight="1" x14ac:dyDescent="0.2">
      <c r="A108" s="144" t="str">
        <f>'t1'!A108</f>
        <v>SOCIOLOGO DIRIG. CON ALTRI INCAR.PROF.LI</v>
      </c>
      <c r="B108" s="169" t="str">
        <f>'t1'!B108</f>
        <v>TD0A67</v>
      </c>
      <c r="C108" s="319">
        <f>'t1'!C108+'t1'!D108</f>
        <v>0</v>
      </c>
      <c r="D108" s="319">
        <f>'t5'!U109+'t5'!V109</f>
        <v>0</v>
      </c>
      <c r="E108" s="320">
        <f>'t6'!U109+'t6'!V109</f>
        <v>0</v>
      </c>
      <c r="F108" s="320">
        <f>'t4'!DA178</f>
        <v>0</v>
      </c>
      <c r="G108" s="320">
        <f t="shared" si="2"/>
        <v>0</v>
      </c>
      <c r="H108" s="320">
        <f>'t4'!FI118</f>
        <v>0</v>
      </c>
      <c r="I108" s="95" t="str">
        <f t="shared" si="3"/>
        <v>OK</v>
      </c>
    </row>
    <row r="109" spans="1:9" ht="12.75" customHeight="1" x14ac:dyDescent="0.2">
      <c r="A109" s="144" t="str">
        <f>'t1'!A109</f>
        <v>SOCIOLOGO DIR. A T. DETERMINATO(ART.15-SEPTIES DLGS. 502/92)</v>
      </c>
      <c r="B109" s="169" t="str">
        <f>'t1'!B109</f>
        <v>TD0611</v>
      </c>
      <c r="C109" s="319">
        <f>'t1'!C109+'t1'!D109</f>
        <v>0</v>
      </c>
      <c r="D109" s="319">
        <f>'t5'!U110+'t5'!V110</f>
        <v>0</v>
      </c>
      <c r="E109" s="320">
        <f>'t6'!U110+'t6'!V110</f>
        <v>0</v>
      </c>
      <c r="F109" s="320">
        <f>'t4'!DB178</f>
        <v>0</v>
      </c>
      <c r="G109" s="320">
        <f t="shared" si="2"/>
        <v>0</v>
      </c>
      <c r="H109" s="320">
        <f>'t4'!FI119</f>
        <v>0</v>
      </c>
      <c r="I109" s="95" t="str">
        <f t="shared" si="3"/>
        <v>OK</v>
      </c>
    </row>
    <row r="110" spans="1:9" ht="12.75" customHeight="1" x14ac:dyDescent="0.2">
      <c r="A110" s="144" t="str">
        <f>'t1'!A110</f>
        <v>DIR. AMBIENTALE CON INCARICO DI STRUTTURA COMPLESSA</v>
      </c>
      <c r="B110" s="169" t="str">
        <f>'t1'!B110</f>
        <v>TD0C02</v>
      </c>
      <c r="C110" s="319">
        <f>'t1'!C110+'t1'!D110</f>
        <v>0</v>
      </c>
      <c r="D110" s="319">
        <f>'t5'!U111+'t5'!V111</f>
        <v>0</v>
      </c>
      <c r="E110" s="320">
        <f>'t6'!U111+'t6'!V111</f>
        <v>0</v>
      </c>
      <c r="F110" s="320">
        <f>'t4'!DC178</f>
        <v>0</v>
      </c>
      <c r="G110" s="320">
        <f t="shared" si="2"/>
        <v>0</v>
      </c>
      <c r="H110" s="320">
        <f>'t4'!FI120</f>
        <v>0</v>
      </c>
      <c r="I110" s="95" t="str">
        <f t="shared" si="3"/>
        <v>OK</v>
      </c>
    </row>
    <row r="111" spans="1:9" ht="12.75" customHeight="1" x14ac:dyDescent="0.2">
      <c r="A111" s="144" t="str">
        <f>'t1'!A111</f>
        <v>DIR. AMBIENTALE CON INCARICO DI STRUTTURA SEMPLICE</v>
      </c>
      <c r="B111" s="169" t="str">
        <f>'t1'!B111</f>
        <v>TD0S02</v>
      </c>
      <c r="C111" s="319">
        <f>'t1'!C111+'t1'!D111</f>
        <v>0</v>
      </c>
      <c r="D111" s="319">
        <f>'t5'!U112+'t5'!V112</f>
        <v>0</v>
      </c>
      <c r="E111" s="320">
        <f>'t6'!U112+'t6'!V112</f>
        <v>0</v>
      </c>
      <c r="F111" s="320">
        <f>'t4'!DD178</f>
        <v>0</v>
      </c>
      <c r="G111" s="320">
        <f t="shared" si="2"/>
        <v>0</v>
      </c>
      <c r="H111" s="320">
        <f>'t4'!FI121</f>
        <v>0</v>
      </c>
      <c r="I111" s="95" t="str">
        <f t="shared" si="3"/>
        <v>OK</v>
      </c>
    </row>
    <row r="112" spans="1:9" ht="12.75" customHeight="1" x14ac:dyDescent="0.2">
      <c r="A112" s="144" t="str">
        <f>'t1'!A112</f>
        <v>DIR. AMBIENTALE CON ALTRI INCAR.PROF.LI</v>
      </c>
      <c r="B112" s="169" t="str">
        <f>'t1'!B112</f>
        <v>TD0A02</v>
      </c>
      <c r="C112" s="319">
        <f>'t1'!C112+'t1'!D112</f>
        <v>0</v>
      </c>
      <c r="D112" s="319">
        <f>'t5'!U113+'t5'!V113</f>
        <v>0</v>
      </c>
      <c r="E112" s="320">
        <f>'t6'!U113+'t6'!V113</f>
        <v>0</v>
      </c>
      <c r="F112" s="320">
        <f>'t4'!DE178</f>
        <v>0</v>
      </c>
      <c r="G112" s="320">
        <f t="shared" si="2"/>
        <v>0</v>
      </c>
      <c r="H112" s="320">
        <f>'t4'!FI122</f>
        <v>0</v>
      </c>
      <c r="I112" s="95" t="str">
        <f t="shared" si="3"/>
        <v>OK</v>
      </c>
    </row>
    <row r="113" spans="1:9" ht="12.75" customHeight="1" x14ac:dyDescent="0.2">
      <c r="A113" s="144" t="str">
        <f>'t1'!A113</f>
        <v>DIR. AMBIENTALE A T.DETERMINATO (ART.15-SEPTIES DLGS 502/92)</v>
      </c>
      <c r="B113" s="169" t="str">
        <f>'t1'!B113</f>
        <v>TD0810</v>
      </c>
      <c r="C113" s="319">
        <f>'t1'!C113+'t1'!D113</f>
        <v>0</v>
      </c>
      <c r="D113" s="319">
        <f>'t5'!U114+'t5'!V114</f>
        <v>0</v>
      </c>
      <c r="E113" s="320">
        <f>'t6'!U114+'t6'!V114</f>
        <v>0</v>
      </c>
      <c r="F113" s="320">
        <f>'t4'!DF178</f>
        <v>0</v>
      </c>
      <c r="G113" s="320">
        <f t="shared" si="2"/>
        <v>0</v>
      </c>
      <c r="H113" s="320">
        <f>'t4'!FI123</f>
        <v>0</v>
      </c>
      <c r="I113" s="95" t="str">
        <f t="shared" si="3"/>
        <v>OK</v>
      </c>
    </row>
    <row r="114" spans="1:9" ht="12.75" customHeight="1" x14ac:dyDescent="0.2">
      <c r="A114" s="144" t="str">
        <f>'t1'!A114</f>
        <v>DIRIGENTE AMM.VO CON INCARICO DI STRUTTURA COMPLESSA</v>
      </c>
      <c r="B114" s="169" t="str">
        <f>'t1'!B114</f>
        <v>AD0032</v>
      </c>
      <c r="C114" s="319">
        <f>'t1'!C114+'t1'!D114</f>
        <v>0</v>
      </c>
      <c r="D114" s="319">
        <f>'t5'!U115+'t5'!V115</f>
        <v>0</v>
      </c>
      <c r="E114" s="320">
        <f>'t6'!U115+'t6'!V115</f>
        <v>0</v>
      </c>
      <c r="F114" s="320">
        <f>'t4'!DG178</f>
        <v>0</v>
      </c>
      <c r="G114" s="320">
        <f t="shared" si="2"/>
        <v>0</v>
      </c>
      <c r="H114" s="320">
        <f>'t4'!FI124</f>
        <v>0</v>
      </c>
      <c r="I114" s="95" t="str">
        <f t="shared" si="3"/>
        <v>OK</v>
      </c>
    </row>
    <row r="115" spans="1:9" ht="12.75" customHeight="1" x14ac:dyDescent="0.2">
      <c r="A115" s="144" t="str">
        <f>'t1'!A115</f>
        <v>DIRIGENTE AMM.VO CON INCARICO DI STRUTTURA SEMPLICE</v>
      </c>
      <c r="B115" s="169" t="str">
        <f>'t1'!B115</f>
        <v>AD0S31</v>
      </c>
      <c r="C115" s="319">
        <f>'t1'!C115+'t1'!D115</f>
        <v>0</v>
      </c>
      <c r="D115" s="319">
        <f>'t5'!U116+'t5'!V116</f>
        <v>0</v>
      </c>
      <c r="E115" s="320">
        <f>'t6'!U116+'t6'!V116</f>
        <v>0</v>
      </c>
      <c r="F115" s="320">
        <f>'t4'!DH178</f>
        <v>0</v>
      </c>
      <c r="G115" s="320">
        <f t="shared" si="2"/>
        <v>0</v>
      </c>
      <c r="H115" s="320">
        <f>'t4'!FI125</f>
        <v>0</v>
      </c>
      <c r="I115" s="95" t="str">
        <f t="shared" si="3"/>
        <v>OK</v>
      </c>
    </row>
    <row r="116" spans="1:9" ht="12.75" customHeight="1" x14ac:dyDescent="0.2">
      <c r="A116" s="144" t="str">
        <f>'t1'!A116</f>
        <v>DIRIGENTE AMM.VO CON ALTRI INCAR.PROF.LI</v>
      </c>
      <c r="B116" s="169" t="str">
        <f>'t1'!B116</f>
        <v>AD0A31</v>
      </c>
      <c r="C116" s="319">
        <f>'t1'!C116+'t1'!D116</f>
        <v>0</v>
      </c>
      <c r="D116" s="319">
        <f>'t5'!U117+'t5'!V117</f>
        <v>0</v>
      </c>
      <c r="E116" s="320">
        <f>'t6'!U117+'t6'!V117</f>
        <v>0</v>
      </c>
      <c r="F116" s="320">
        <f>'t4'!DI178</f>
        <v>0</v>
      </c>
      <c r="G116" s="320">
        <f t="shared" si="2"/>
        <v>0</v>
      </c>
      <c r="H116" s="320">
        <f>'t4'!FI126</f>
        <v>0</v>
      </c>
      <c r="I116" s="95" t="str">
        <f t="shared" si="3"/>
        <v>OK</v>
      </c>
    </row>
    <row r="117" spans="1:9" ht="12.75" customHeight="1" x14ac:dyDescent="0.2">
      <c r="A117" s="144" t="str">
        <f>'t1'!A117</f>
        <v>DIRIG. AMM.VO A T. DETERMINATO (ART. 15-SEPTIES DLGS.502/92)</v>
      </c>
      <c r="B117" s="169" t="str">
        <f>'t1'!B117</f>
        <v>AD0612</v>
      </c>
      <c r="C117" s="319">
        <f>'t1'!C117+'t1'!D117</f>
        <v>0</v>
      </c>
      <c r="D117" s="319">
        <f>'t5'!U118+'t5'!V118</f>
        <v>0</v>
      </c>
      <c r="E117" s="320">
        <f>'t6'!U118+'t6'!V118</f>
        <v>0</v>
      </c>
      <c r="F117" s="320">
        <f>'t4'!DJ178</f>
        <v>0</v>
      </c>
      <c r="G117" s="320">
        <f t="shared" si="2"/>
        <v>0</v>
      </c>
      <c r="H117" s="320">
        <f>'t4'!FI127</f>
        <v>0</v>
      </c>
      <c r="I117" s="95" t="str">
        <f t="shared" si="3"/>
        <v>OK</v>
      </c>
    </row>
    <row r="118" spans="1:9" ht="12.75" customHeight="1" x14ac:dyDescent="0.2">
      <c r="A118" s="144" t="str">
        <f>'t1'!A118</f>
        <v>RICERCATORE SANITARIO</v>
      </c>
      <c r="B118" s="169" t="str">
        <f>'t1'!B118</f>
        <v>N18694</v>
      </c>
      <c r="C118" s="319">
        <f>'t1'!C118+'t1'!D118</f>
        <v>0</v>
      </c>
      <c r="D118" s="319">
        <f>'t5'!U119+'t5'!V119</f>
        <v>0</v>
      </c>
      <c r="E118" s="320">
        <f>'t6'!U119+'t6'!V119</f>
        <v>0</v>
      </c>
      <c r="F118" s="320">
        <f>'t4'!DK178</f>
        <v>0</v>
      </c>
      <c r="G118" s="320">
        <f t="shared" si="2"/>
        <v>0</v>
      </c>
      <c r="H118" s="320">
        <f>'t4'!FI128</f>
        <v>0</v>
      </c>
      <c r="I118" s="95" t="str">
        <f t="shared" si="3"/>
        <v>OK</v>
      </c>
    </row>
    <row r="119" spans="1:9" ht="12.75" customHeight="1" x14ac:dyDescent="0.2">
      <c r="A119" s="144" t="str">
        <f>'t1'!A119</f>
        <v>COLLABORATORE PROF.LE DI RICERCA SANITARIA</v>
      </c>
      <c r="B119" s="169" t="str">
        <f>'t1'!B119</f>
        <v>N16695</v>
      </c>
      <c r="C119" s="319">
        <f>'t1'!C119+'t1'!D119</f>
        <v>0</v>
      </c>
      <c r="D119" s="319">
        <f>'t5'!U120+'t5'!V120</f>
        <v>0</v>
      </c>
      <c r="E119" s="320">
        <f>'t6'!U120+'t6'!V120</f>
        <v>0</v>
      </c>
      <c r="F119" s="320">
        <f>'t4'!DL178</f>
        <v>0</v>
      </c>
      <c r="G119" s="320">
        <f t="shared" si="2"/>
        <v>0</v>
      </c>
      <c r="H119" s="320">
        <f>'t4'!FI129</f>
        <v>0</v>
      </c>
      <c r="I119" s="95" t="str">
        <f t="shared" si="3"/>
        <v>OK</v>
      </c>
    </row>
    <row r="120" spans="1:9" ht="12.75" customHeight="1" x14ac:dyDescent="0.2">
      <c r="A120" s="144" t="str">
        <f>'t1'!A120</f>
        <v>RUOLO SANITARIO - PROF. SANITARIE INFERMIERISTICHE E.Q.</v>
      </c>
      <c r="B120" s="169" t="str">
        <f>'t1'!B120</f>
        <v>SEQINF</v>
      </c>
      <c r="C120" s="319">
        <f>'t1'!C120+'t1'!D120</f>
        <v>0</v>
      </c>
      <c r="D120" s="319">
        <f>'t5'!U121+'t5'!V121</f>
        <v>0</v>
      </c>
      <c r="E120" s="320">
        <f>'t6'!U121+'t6'!V121</f>
        <v>0</v>
      </c>
      <c r="F120" s="320">
        <f>'t4'!DM178</f>
        <v>0</v>
      </c>
      <c r="G120" s="320">
        <f t="shared" si="2"/>
        <v>0</v>
      </c>
      <c r="H120" s="320">
        <f>'t4'!FI130</f>
        <v>0</v>
      </c>
      <c r="I120" s="95" t="str">
        <f t="shared" si="3"/>
        <v>OK</v>
      </c>
    </row>
    <row r="121" spans="1:9" ht="12.75" customHeight="1" x14ac:dyDescent="0.2">
      <c r="A121" s="144" t="str">
        <f>'t1'!A121</f>
        <v>RUOLO SANITARIO - PROF. SANITARIA OSTETRICA E.Q.</v>
      </c>
      <c r="B121" s="169" t="str">
        <f>'t1'!B121</f>
        <v>SEQOST</v>
      </c>
      <c r="C121" s="319">
        <f>'t1'!C121+'t1'!D121</f>
        <v>0</v>
      </c>
      <c r="D121" s="319">
        <f>'t5'!U122+'t5'!V122</f>
        <v>0</v>
      </c>
      <c r="E121" s="320">
        <f>'t6'!U122+'t6'!V122</f>
        <v>0</v>
      </c>
      <c r="F121" s="320">
        <f>'t4'!DN178</f>
        <v>0</v>
      </c>
      <c r="G121" s="320">
        <f t="shared" si="2"/>
        <v>0</v>
      </c>
      <c r="H121" s="320">
        <f>'t4'!FI131</f>
        <v>0</v>
      </c>
      <c r="I121" s="95" t="str">
        <f t="shared" si="3"/>
        <v>OK</v>
      </c>
    </row>
    <row r="122" spans="1:9" ht="12.75" customHeight="1" x14ac:dyDescent="0.2">
      <c r="A122" s="144" t="str">
        <f>'t1'!A122</f>
        <v>RUOLO SANITARIO - PROFESSIONI TECNICO SANITARIE E.Q.</v>
      </c>
      <c r="B122" s="169" t="str">
        <f>'t1'!B122</f>
        <v>SEQTCN</v>
      </c>
      <c r="C122" s="319">
        <f>'t1'!C122+'t1'!D122</f>
        <v>0</v>
      </c>
      <c r="D122" s="319">
        <f>'t5'!U123+'t5'!V123</f>
        <v>0</v>
      </c>
      <c r="E122" s="320">
        <f>'t6'!U123+'t6'!V123</f>
        <v>0</v>
      </c>
      <c r="F122" s="320">
        <f>'t4'!DO178</f>
        <v>0</v>
      </c>
      <c r="G122" s="320">
        <f t="shared" si="2"/>
        <v>0</v>
      </c>
      <c r="H122" s="320">
        <f>'t4'!FI132</f>
        <v>0</v>
      </c>
      <c r="I122" s="95" t="str">
        <f t="shared" si="3"/>
        <v>OK</v>
      </c>
    </row>
    <row r="123" spans="1:9" ht="12.75" customHeight="1" x14ac:dyDescent="0.2">
      <c r="A123" s="144" t="str">
        <f>'t1'!A123</f>
        <v>RUOLO SANITARIO - PROF. SANITARIE DELLA RIABILITAZIONE E.Q.</v>
      </c>
      <c r="B123" s="169" t="str">
        <f>'t1'!B123</f>
        <v>SEQRAB</v>
      </c>
      <c r="C123" s="319">
        <f>'t1'!C123+'t1'!D123</f>
        <v>0</v>
      </c>
      <c r="D123" s="319">
        <f>'t5'!U124+'t5'!V124</f>
        <v>0</v>
      </c>
      <c r="E123" s="320">
        <f>'t6'!U124+'t6'!V124</f>
        <v>0</v>
      </c>
      <c r="F123" s="320">
        <f>'t4'!DP178</f>
        <v>0</v>
      </c>
      <c r="G123" s="320">
        <f t="shared" si="2"/>
        <v>0</v>
      </c>
      <c r="H123" s="320">
        <f>'t4'!FI133</f>
        <v>0</v>
      </c>
      <c r="I123" s="95" t="str">
        <f t="shared" si="3"/>
        <v>OK</v>
      </c>
    </row>
    <row r="124" spans="1:9" ht="12.75" customHeight="1" x14ac:dyDescent="0.2">
      <c r="A124" s="144" t="str">
        <f>'t1'!A124</f>
        <v>RUOLO SANITARIO - PROF. SANITARIE DELLA PREVENZIONE E.Q.</v>
      </c>
      <c r="B124" s="169" t="str">
        <f>'t1'!B124</f>
        <v>SEQPRV</v>
      </c>
      <c r="C124" s="319">
        <f>'t1'!C124+'t1'!D124</f>
        <v>0</v>
      </c>
      <c r="D124" s="319">
        <f>'t5'!U125+'t5'!V125</f>
        <v>0</v>
      </c>
      <c r="E124" s="320">
        <f>'t6'!U125+'t6'!V125</f>
        <v>0</v>
      </c>
      <c r="F124" s="320">
        <f>'t4'!DQ178</f>
        <v>0</v>
      </c>
      <c r="G124" s="320">
        <f t="shared" si="2"/>
        <v>0</v>
      </c>
      <c r="H124" s="320">
        <f>'t4'!FI134</f>
        <v>0</v>
      </c>
      <c r="I124" s="95" t="str">
        <f t="shared" si="3"/>
        <v>OK</v>
      </c>
    </row>
    <row r="125" spans="1:9" ht="12.75" customHeight="1" x14ac:dyDescent="0.2">
      <c r="A125" s="144" t="str">
        <f>'t1'!A125</f>
        <v>RUOLO SANITARIO - PROF. SAN. INFERM. SENIOR ESAURIMENTO E.Q.</v>
      </c>
      <c r="B125" s="169" t="str">
        <f>'t1'!B125</f>
        <v>SEQINE</v>
      </c>
      <c r="C125" s="319">
        <f>'t1'!C125+'t1'!D125</f>
        <v>0</v>
      </c>
      <c r="D125" s="319">
        <f>'t5'!U126+'t5'!V126</f>
        <v>0</v>
      </c>
      <c r="E125" s="320">
        <f>'t6'!U126+'t6'!V126</f>
        <v>0</v>
      </c>
      <c r="F125" s="320">
        <f>'t4'!DR178</f>
        <v>0</v>
      </c>
      <c r="G125" s="320">
        <f t="shared" si="2"/>
        <v>0</v>
      </c>
      <c r="H125" s="320">
        <f>'t4'!FI135</f>
        <v>0</v>
      </c>
      <c r="I125" s="95" t="str">
        <f t="shared" si="3"/>
        <v>OK</v>
      </c>
    </row>
    <row r="126" spans="1:9" ht="12.75" customHeight="1" x14ac:dyDescent="0.2">
      <c r="A126" s="144" t="str">
        <f>'t1'!A126</f>
        <v>RUOLO SANITARIO - ALTRI PROF. SAN. SENIOR A ESAURIMENTO E.Q.</v>
      </c>
      <c r="B126" s="169" t="str">
        <f>'t1'!B126</f>
        <v>SEQASE</v>
      </c>
      <c r="C126" s="319">
        <f>'t1'!C126+'t1'!D126</f>
        <v>0</v>
      </c>
      <c r="D126" s="319">
        <f>'t5'!U127+'t5'!V127</f>
        <v>0</v>
      </c>
      <c r="E126" s="320">
        <f>'t6'!U127+'t6'!V127</f>
        <v>0</v>
      </c>
      <c r="F126" s="320">
        <f>'t4'!DS178</f>
        <v>0</v>
      </c>
      <c r="G126" s="320">
        <f t="shared" si="2"/>
        <v>0</v>
      </c>
      <c r="H126" s="320">
        <f>'t4'!FI136</f>
        <v>0</v>
      </c>
      <c r="I126" s="95" t="str">
        <f t="shared" si="3"/>
        <v>OK</v>
      </c>
    </row>
    <row r="127" spans="1:9" ht="12.75" customHeight="1" x14ac:dyDescent="0.2">
      <c r="A127" s="144" t="str">
        <f>'t1'!A127</f>
        <v>RUOLO SOCIOSANITARIO - ASSISTENTE SOCIALE E.Q.</v>
      </c>
      <c r="B127" s="169" t="str">
        <f>'t1'!B127</f>
        <v>KEQASC</v>
      </c>
      <c r="C127" s="319">
        <f>'t1'!C127+'t1'!D127</f>
        <v>0</v>
      </c>
      <c r="D127" s="319">
        <f>'t5'!U128+'t5'!V128</f>
        <v>0</v>
      </c>
      <c r="E127" s="320">
        <f>'t6'!U128+'t6'!V128</f>
        <v>0</v>
      </c>
      <c r="F127" s="320">
        <f>'t4'!DT178</f>
        <v>0</v>
      </c>
      <c r="G127" s="320">
        <f t="shared" si="2"/>
        <v>0</v>
      </c>
      <c r="H127" s="320">
        <f>'t4'!FI137</f>
        <v>0</v>
      </c>
      <c r="I127" s="95" t="str">
        <f t="shared" si="3"/>
        <v>OK</v>
      </c>
    </row>
    <row r="128" spans="1:9" ht="12.75" customHeight="1" x14ac:dyDescent="0.2">
      <c r="A128" s="144" t="str">
        <f>'t1'!A128</f>
        <v>RUOLO SOCIOSANITARIO - ASSIST. SOC. SENIOR ESAURIMENTO E.Q.</v>
      </c>
      <c r="B128" s="169" t="str">
        <f>'t1'!B128</f>
        <v>KEQSCE</v>
      </c>
      <c r="C128" s="319">
        <f>'t1'!C128+'t1'!D128</f>
        <v>0</v>
      </c>
      <c r="D128" s="319">
        <f>'t5'!U129+'t5'!V129</f>
        <v>0</v>
      </c>
      <c r="E128" s="320">
        <f>'t6'!U129+'t6'!V129</f>
        <v>0</v>
      </c>
      <c r="F128" s="320">
        <f>'t4'!DU178</f>
        <v>0</v>
      </c>
      <c r="G128" s="320">
        <f t="shared" si="2"/>
        <v>0</v>
      </c>
      <c r="H128" s="320">
        <f>'t4'!FI138</f>
        <v>0</v>
      </c>
      <c r="I128" s="95" t="str">
        <f t="shared" si="3"/>
        <v>OK</v>
      </c>
    </row>
    <row r="129" spans="1:9" ht="12.75" customHeight="1" x14ac:dyDescent="0.2">
      <c r="A129" s="144" t="str">
        <f>'t1'!A129</f>
        <v>RUOLO PROFESSIONALE - SPECIALISTA DELLA COMUNIC. ISTIT. E.Q.</v>
      </c>
      <c r="B129" s="169" t="str">
        <f>'t1'!B129</f>
        <v>PEQ871</v>
      </c>
      <c r="C129" s="319">
        <f>'t1'!C129+'t1'!D129</f>
        <v>0</v>
      </c>
      <c r="D129" s="319">
        <f>'t5'!U130+'t5'!V130</f>
        <v>0</v>
      </c>
      <c r="E129" s="320">
        <f>'t6'!U130+'t6'!V130</f>
        <v>0</v>
      </c>
      <c r="F129" s="320">
        <f>'t4'!DV178</f>
        <v>0</v>
      </c>
      <c r="G129" s="320">
        <f t="shared" si="2"/>
        <v>0</v>
      </c>
      <c r="H129" s="320">
        <f>'t4'!FI139</f>
        <v>0</v>
      </c>
      <c r="I129" s="95" t="str">
        <f t="shared" si="3"/>
        <v>OK</v>
      </c>
    </row>
    <row r="130" spans="1:9" ht="12.75" customHeight="1" x14ac:dyDescent="0.2">
      <c r="A130" s="144" t="str">
        <f>'t1'!A130</f>
        <v>RUOLO PROFESSIONALE - SPECIALISTA RAPPORTI CON I MEDIA E.Q.</v>
      </c>
      <c r="B130" s="169" t="str">
        <f>'t1'!B130</f>
        <v>PEQ872</v>
      </c>
      <c r="C130" s="319">
        <f>'t1'!C130+'t1'!D130</f>
        <v>0</v>
      </c>
      <c r="D130" s="319">
        <f>'t5'!U131+'t5'!V131</f>
        <v>0</v>
      </c>
      <c r="E130" s="320">
        <f>'t6'!U131+'t6'!V131</f>
        <v>0</v>
      </c>
      <c r="F130" s="320">
        <f>'t4'!DW178</f>
        <v>0</v>
      </c>
      <c r="G130" s="320">
        <f t="shared" si="2"/>
        <v>0</v>
      </c>
      <c r="H130" s="320">
        <f>'t4'!FI140</f>
        <v>0</v>
      </c>
      <c r="I130" s="95" t="str">
        <f t="shared" si="3"/>
        <v>OK</v>
      </c>
    </row>
    <row r="131" spans="1:9" ht="12.75" customHeight="1" x14ac:dyDescent="0.2">
      <c r="A131" s="144" t="str">
        <f>'t1'!A131</f>
        <v>RUOLO PROFESSIONALE - ASSISTENTE RELIGIOSO E.Q.</v>
      </c>
      <c r="B131" s="169" t="str">
        <f>'t1'!B131</f>
        <v>PEQ006</v>
      </c>
      <c r="C131" s="319">
        <f>'t1'!C131+'t1'!D131</f>
        <v>0</v>
      </c>
      <c r="D131" s="319">
        <f>'t5'!U132+'t5'!V132</f>
        <v>0</v>
      </c>
      <c r="E131" s="320">
        <f>'t6'!U132+'t6'!V132</f>
        <v>0</v>
      </c>
      <c r="F131" s="320">
        <f>'t4'!DX178</f>
        <v>0</v>
      </c>
      <c r="G131" s="320">
        <f>C131-D131+E131+F131</f>
        <v>0</v>
      </c>
      <c r="H131" s="320">
        <f>'t4'!FI141</f>
        <v>0</v>
      </c>
      <c r="I131" s="95" t="str">
        <f>IF(H131&lt;=G131,"OK","ERRORE")</f>
        <v>OK</v>
      </c>
    </row>
    <row r="132" spans="1:9" ht="12.75" customHeight="1" x14ac:dyDescent="0.2">
      <c r="A132" s="144" t="str">
        <f>'t1'!A132</f>
        <v>RUOLO TECNICO - COLLABORATORE TECNICO PROFESSIONALE E.Q.</v>
      </c>
      <c r="B132" s="169" t="str">
        <f>'t1'!B132</f>
        <v>TEQ027</v>
      </c>
      <c r="C132" s="319">
        <f>'t1'!C132+'t1'!D132</f>
        <v>0</v>
      </c>
      <c r="D132" s="319">
        <f>'t5'!U133+'t5'!V133</f>
        <v>0</v>
      </c>
      <c r="E132" s="320">
        <f>'t6'!U133+'t6'!V133</f>
        <v>0</v>
      </c>
      <c r="F132" s="320">
        <f>'t4'!DY178</f>
        <v>0</v>
      </c>
      <c r="G132" s="320">
        <f>C132-D132+E132+F132</f>
        <v>0</v>
      </c>
      <c r="H132" s="320">
        <f>'t4'!FI142</f>
        <v>0</v>
      </c>
      <c r="I132" s="95" t="str">
        <f>IF(H132&lt;=G132,"OK","ERRORE")</f>
        <v>OK</v>
      </c>
    </row>
    <row r="133" spans="1:9" ht="12.75" customHeight="1" x14ac:dyDescent="0.2">
      <c r="A133" s="144" t="str">
        <f>'t1'!A133</f>
        <v>RUOLO TECNICO - COLLAB. TEC. PROF. SENIOR A ESAURIMENTO E.Q.</v>
      </c>
      <c r="B133" s="169" t="str">
        <f>'t1'!B133</f>
        <v>TEQCTS</v>
      </c>
      <c r="C133" s="319">
        <f>'t1'!C133+'t1'!D133</f>
        <v>0</v>
      </c>
      <c r="D133" s="319">
        <f>'t5'!U134+'t5'!V134</f>
        <v>0</v>
      </c>
      <c r="E133" s="320">
        <f>'t6'!U134+'t6'!V134</f>
        <v>0</v>
      </c>
      <c r="F133" s="320">
        <f>'t4'!DZ178</f>
        <v>0</v>
      </c>
      <c r="G133" s="320">
        <f>C133-D133+E133+F133</f>
        <v>0</v>
      </c>
      <c r="H133" s="320">
        <f>'t4'!FI143</f>
        <v>0</v>
      </c>
      <c r="I133" s="95" t="str">
        <f>IF(H133&lt;=G133,"OK","ERRORE")</f>
        <v>OK</v>
      </c>
    </row>
    <row r="134" spans="1:9" ht="12.75" customHeight="1" x14ac:dyDescent="0.2">
      <c r="A134" s="144" t="str">
        <f>'t1'!A134</f>
        <v>RUOLO AMMINISTRATIVO - COLLAB. AMMINISTRATIVO PROFESS. E.Q.</v>
      </c>
      <c r="B134" s="169" t="str">
        <f>'t1'!B134</f>
        <v>AEQ029</v>
      </c>
      <c r="C134" s="319">
        <f>'t1'!C134+'t1'!D134</f>
        <v>0</v>
      </c>
      <c r="D134" s="319">
        <f>'t5'!U135+'t5'!V135</f>
        <v>0</v>
      </c>
      <c r="E134" s="320">
        <f>'t6'!U135+'t6'!V135</f>
        <v>0</v>
      </c>
      <c r="F134" s="320">
        <f>'t4'!EA178</f>
        <v>0</v>
      </c>
      <c r="G134" s="320">
        <f>C134-D134+E134+F134</f>
        <v>0</v>
      </c>
      <c r="H134" s="320">
        <f>'t4'!FI144</f>
        <v>0</v>
      </c>
      <c r="I134" s="95" t="str">
        <f>IF(H134&lt;=G134,"OK","ERRORE")</f>
        <v>OK</v>
      </c>
    </row>
    <row r="135" spans="1:9" ht="12.75" customHeight="1" x14ac:dyDescent="0.2">
      <c r="A135" s="144" t="str">
        <f>'t1'!A135</f>
        <v>RUOLO AMM.VO - COLLAB. AMM.VO PROF. SENIOR ESAURIMENTO E.Q.</v>
      </c>
      <c r="B135" s="169" t="str">
        <f>'t1'!B135</f>
        <v>AEQCAS</v>
      </c>
      <c r="C135" s="319">
        <f>'t1'!C135+'t1'!D135</f>
        <v>0</v>
      </c>
      <c r="D135" s="319">
        <f>'t5'!U136+'t5'!V136</f>
        <v>0</v>
      </c>
      <c r="E135" s="320">
        <f>'t6'!U136+'t6'!V136</f>
        <v>0</v>
      </c>
      <c r="F135" s="320">
        <f>'t4'!EB178</f>
        <v>0</v>
      </c>
      <c r="G135" s="320">
        <f t="shared" si="2"/>
        <v>0</v>
      </c>
      <c r="H135" s="320">
        <f>'t4'!FI145</f>
        <v>0</v>
      </c>
      <c r="I135" s="95" t="str">
        <f t="shared" si="3"/>
        <v>OK</v>
      </c>
    </row>
    <row r="136" spans="1:9" ht="12.75" customHeight="1" x14ac:dyDescent="0.2">
      <c r="A136" s="144" t="str">
        <f>'t1'!A136</f>
        <v>RUOLO SANITARIO - PROF. SANITARIE INFERMIERISTICHE</v>
      </c>
      <c r="B136" s="169" t="str">
        <f>'t1'!B136</f>
        <v>SPFINF</v>
      </c>
      <c r="C136" s="319">
        <f>'t1'!C136+'t1'!D136</f>
        <v>0</v>
      </c>
      <c r="D136" s="319">
        <f>'t5'!U137+'t5'!V137</f>
        <v>0</v>
      </c>
      <c r="E136" s="320">
        <f>'t6'!U137+'t6'!V137</f>
        <v>0</v>
      </c>
      <c r="F136" s="320">
        <f>'t4'!EC178</f>
        <v>0</v>
      </c>
      <c r="G136" s="320">
        <f t="shared" si="2"/>
        <v>0</v>
      </c>
      <c r="H136" s="320">
        <f>'t4'!FI146</f>
        <v>0</v>
      </c>
      <c r="I136" s="95" t="str">
        <f t="shared" si="3"/>
        <v>OK</v>
      </c>
    </row>
    <row r="137" spans="1:9" ht="12.75" customHeight="1" x14ac:dyDescent="0.2">
      <c r="A137" s="144" t="str">
        <f>'t1'!A137</f>
        <v>RUOLO SANITARIO - PROF. SANITARIA OSTETRICA</v>
      </c>
      <c r="B137" s="169" t="str">
        <f>'t1'!B137</f>
        <v>SPFOST</v>
      </c>
      <c r="C137" s="319">
        <f>'t1'!C137+'t1'!D137</f>
        <v>0</v>
      </c>
      <c r="D137" s="319">
        <f>'t5'!U138+'t5'!V138</f>
        <v>0</v>
      </c>
      <c r="E137" s="320">
        <f>'t6'!U138+'t6'!V138</f>
        <v>0</v>
      </c>
      <c r="F137" s="320">
        <f>'t4'!ED178</f>
        <v>0</v>
      </c>
      <c r="G137" s="320">
        <f t="shared" si="2"/>
        <v>0</v>
      </c>
      <c r="H137" s="320">
        <f>'t4'!FI147</f>
        <v>0</v>
      </c>
      <c r="I137" s="95" t="str">
        <f t="shared" si="3"/>
        <v>OK</v>
      </c>
    </row>
    <row r="138" spans="1:9" ht="12.75" customHeight="1" x14ac:dyDescent="0.2">
      <c r="A138" s="144" t="str">
        <f>'t1'!A138</f>
        <v>RUOLO SANITARIO - PROFESSIONI TECNICO SANITARIE</v>
      </c>
      <c r="B138" s="169" t="str">
        <f>'t1'!B138</f>
        <v>SPFTCN</v>
      </c>
      <c r="C138" s="319">
        <f>'t1'!C138+'t1'!D138</f>
        <v>0</v>
      </c>
      <c r="D138" s="319">
        <f>'t5'!U139+'t5'!V139</f>
        <v>0</v>
      </c>
      <c r="E138" s="320">
        <f>'t6'!U139+'t6'!V139</f>
        <v>0</v>
      </c>
      <c r="F138" s="320">
        <f>'t4'!EE178</f>
        <v>0</v>
      </c>
      <c r="G138" s="320">
        <f t="shared" si="2"/>
        <v>0</v>
      </c>
      <c r="H138" s="320">
        <f>'t4'!FI148</f>
        <v>0</v>
      </c>
      <c r="I138" s="95" t="str">
        <f t="shared" si="3"/>
        <v>OK</v>
      </c>
    </row>
    <row r="139" spans="1:9" ht="12.75" customHeight="1" x14ac:dyDescent="0.2">
      <c r="A139" s="144" t="str">
        <f>'t1'!A139</f>
        <v>RUOLO SANITARIO - PROF. SANITARIE DELLA RIABILITAZIONE</v>
      </c>
      <c r="B139" s="169" t="str">
        <f>'t1'!B139</f>
        <v>SPFRAB</v>
      </c>
      <c r="C139" s="319">
        <f>'t1'!C139+'t1'!D139</f>
        <v>0</v>
      </c>
      <c r="D139" s="319">
        <f>'t5'!U140+'t5'!V140</f>
        <v>0</v>
      </c>
      <c r="E139" s="320">
        <f>'t6'!U140+'t6'!V140</f>
        <v>0</v>
      </c>
      <c r="F139" s="320">
        <f>'t4'!EF178</f>
        <v>0</v>
      </c>
      <c r="G139" s="320">
        <f t="shared" si="2"/>
        <v>0</v>
      </c>
      <c r="H139" s="320">
        <f>'t4'!FI149</f>
        <v>0</v>
      </c>
      <c r="I139" s="95" t="str">
        <f t="shared" si="3"/>
        <v>OK</v>
      </c>
    </row>
    <row r="140" spans="1:9" ht="12.75" customHeight="1" x14ac:dyDescent="0.2">
      <c r="A140" s="144" t="str">
        <f>'t1'!A140</f>
        <v>RUOLO SANITARIO - PROF. SANITARIE DELLA PREVENZIONE</v>
      </c>
      <c r="B140" s="169" t="str">
        <f>'t1'!B140</f>
        <v>SPFPRV</v>
      </c>
      <c r="C140" s="319">
        <f>'t1'!C140+'t1'!D140</f>
        <v>0</v>
      </c>
      <c r="D140" s="319">
        <f>'t5'!U141+'t5'!V141</f>
        <v>0</v>
      </c>
      <c r="E140" s="320">
        <f>'t6'!U141+'t6'!V141</f>
        <v>0</v>
      </c>
      <c r="F140" s="320">
        <f>'t4'!EG178</f>
        <v>0</v>
      </c>
      <c r="G140" s="320">
        <f t="shared" ref="G140:G167" si="4">C140-D140+E140+F140</f>
        <v>0</v>
      </c>
      <c r="H140" s="320">
        <f>'t4'!FI150</f>
        <v>0</v>
      </c>
      <c r="I140" s="95" t="str">
        <f t="shared" ref="I140:I167" si="5">IF(H140&lt;=G140,"OK","ERRORE")</f>
        <v>OK</v>
      </c>
    </row>
    <row r="141" spans="1:9" ht="12.75" customHeight="1" x14ac:dyDescent="0.2">
      <c r="A141" s="144" t="str">
        <f>'t1'!A141</f>
        <v>RUOLO SANITARIO - PROF. SAN. INFERMIER. SENIOR A ESAURIMENTO</v>
      </c>
      <c r="B141" s="169" t="str">
        <f>'t1'!B141</f>
        <v>SPFINE</v>
      </c>
      <c r="C141" s="319">
        <f>'t1'!C141+'t1'!D141</f>
        <v>0</v>
      </c>
      <c r="D141" s="319">
        <f>'t5'!U142+'t5'!V142</f>
        <v>0</v>
      </c>
      <c r="E141" s="320">
        <f>'t6'!U142+'t6'!V142</f>
        <v>0</v>
      </c>
      <c r="F141" s="320">
        <f>'t4'!EH178</f>
        <v>0</v>
      </c>
      <c r="G141" s="320">
        <f t="shared" si="4"/>
        <v>0</v>
      </c>
      <c r="H141" s="320">
        <f>'t4'!FI151</f>
        <v>0</v>
      </c>
      <c r="I141" s="95" t="str">
        <f t="shared" si="5"/>
        <v>OK</v>
      </c>
    </row>
    <row r="142" spans="1:9" ht="12.75" customHeight="1" x14ac:dyDescent="0.2">
      <c r="A142" s="144" t="str">
        <f>'t1'!A142</f>
        <v>RUOLO SANITARIO - ALTRI PROFILI SANIT. SENIOR A ESAURIMENTO</v>
      </c>
      <c r="B142" s="169" t="str">
        <f>'t1'!B142</f>
        <v>SPFASE</v>
      </c>
      <c r="C142" s="319">
        <f>'t1'!C142+'t1'!D142</f>
        <v>0</v>
      </c>
      <c r="D142" s="319">
        <f>'t5'!U143+'t5'!V143</f>
        <v>0</v>
      </c>
      <c r="E142" s="320">
        <f>'t6'!U143+'t6'!V143</f>
        <v>0</v>
      </c>
      <c r="F142" s="320">
        <f>'t4'!EI178</f>
        <v>0</v>
      </c>
      <c r="G142" s="320">
        <f t="shared" si="4"/>
        <v>0</v>
      </c>
      <c r="H142" s="320">
        <f>'t4'!FI152</f>
        <v>0</v>
      </c>
      <c r="I142" s="95" t="str">
        <f t="shared" si="5"/>
        <v>OK</v>
      </c>
    </row>
    <row r="143" spans="1:9" ht="12.75" customHeight="1" x14ac:dyDescent="0.2">
      <c r="A143" s="144" t="str">
        <f>'t1'!A143</f>
        <v>RUOLO SOCIOSANITARIO - ASSISTENTE SOCIALE</v>
      </c>
      <c r="B143" s="169" t="str">
        <f>'t1'!B143</f>
        <v>KPFASC</v>
      </c>
      <c r="C143" s="319">
        <f>'t1'!C143+'t1'!D143</f>
        <v>0</v>
      </c>
      <c r="D143" s="319">
        <f>'t5'!U144+'t5'!V144</f>
        <v>0</v>
      </c>
      <c r="E143" s="320">
        <f>'t6'!U144+'t6'!V144</f>
        <v>0</v>
      </c>
      <c r="F143" s="320">
        <f>'t4'!EJ178</f>
        <v>0</v>
      </c>
      <c r="G143" s="320">
        <f t="shared" si="4"/>
        <v>0</v>
      </c>
      <c r="H143" s="320">
        <f>'t4'!FI153</f>
        <v>0</v>
      </c>
      <c r="I143" s="95" t="str">
        <f t="shared" si="5"/>
        <v>OK</v>
      </c>
    </row>
    <row r="144" spans="1:9" ht="12.75" customHeight="1" x14ac:dyDescent="0.2">
      <c r="A144" s="144" t="str">
        <f>'t1'!A144</f>
        <v>RUOLO SOCIOSANITARIO - ASSISTENTE SOC. SENIOR AD ESAURIMENTO</v>
      </c>
      <c r="B144" s="169" t="str">
        <f>'t1'!B144</f>
        <v>KPFSCE</v>
      </c>
      <c r="C144" s="319">
        <f>'t1'!C144+'t1'!D144</f>
        <v>0</v>
      </c>
      <c r="D144" s="319">
        <f>'t5'!U145+'t5'!V145</f>
        <v>0</v>
      </c>
      <c r="E144" s="320">
        <f>'t6'!U145+'t6'!V145</f>
        <v>0</v>
      </c>
      <c r="F144" s="921">
        <f>'t4'!EK178</f>
        <v>0</v>
      </c>
      <c r="G144" s="320">
        <f t="shared" si="4"/>
        <v>0</v>
      </c>
      <c r="H144" s="320">
        <f>'t4'!FI154</f>
        <v>0</v>
      </c>
      <c r="I144" s="95" t="str">
        <f t="shared" si="5"/>
        <v>OK</v>
      </c>
    </row>
    <row r="145" spans="1:11" ht="12.75" customHeight="1" x14ac:dyDescent="0.2">
      <c r="A145" s="144" t="str">
        <f>'t1'!A145</f>
        <v>RUOLO PROFESSIONALE - SPECIALISTA DELLA COMUNIC. ISTIT.</v>
      </c>
      <c r="B145" s="169" t="str">
        <f>'t1'!B145</f>
        <v>PPF871</v>
      </c>
      <c r="C145" s="319">
        <f>'t1'!C145+'t1'!D145</f>
        <v>0</v>
      </c>
      <c r="D145" s="319">
        <f>'t5'!U146+'t5'!V146</f>
        <v>0</v>
      </c>
      <c r="E145" s="320">
        <f>'t6'!U146+'t6'!V146</f>
        <v>0</v>
      </c>
      <c r="F145" s="320">
        <f>'t4'!EL178</f>
        <v>0</v>
      </c>
      <c r="G145" s="320">
        <f t="shared" si="4"/>
        <v>0</v>
      </c>
      <c r="H145" s="320">
        <f>'t4'!FI155</f>
        <v>0</v>
      </c>
      <c r="I145" s="95" t="str">
        <f t="shared" si="5"/>
        <v>OK</v>
      </c>
    </row>
    <row r="146" spans="1:11" ht="12.75" customHeight="1" x14ac:dyDescent="0.2">
      <c r="A146" s="144" t="str">
        <f>'t1'!A146</f>
        <v>RUOLO PROFESSIONALE - SPECIALISTA RAPPORTI CON I MEDIA</v>
      </c>
      <c r="B146" s="169" t="str">
        <f>'t1'!B146</f>
        <v>PPF872</v>
      </c>
      <c r="C146" s="319">
        <f>'t1'!C146+'t1'!D146</f>
        <v>0</v>
      </c>
      <c r="D146" s="319">
        <f>'t5'!U147+'t5'!V147</f>
        <v>0</v>
      </c>
      <c r="E146" s="320">
        <f>'t6'!U147+'t6'!V147</f>
        <v>0</v>
      </c>
      <c r="F146" s="320">
        <f>'t4'!EM178</f>
        <v>0</v>
      </c>
      <c r="G146" s="320">
        <f t="shared" si="4"/>
        <v>0</v>
      </c>
      <c r="H146" s="320">
        <f>'t4'!FI156</f>
        <v>0</v>
      </c>
      <c r="I146" s="95" t="str">
        <f t="shared" si="5"/>
        <v>OK</v>
      </c>
      <c r="K146" s="929"/>
    </row>
    <row r="147" spans="1:11" ht="12.75" customHeight="1" x14ac:dyDescent="0.2">
      <c r="A147" s="144" t="str">
        <f>'t1'!A147</f>
        <v>RUOLO PROFESSIONALE - ASSISTENTE RELIGIOSO</v>
      </c>
      <c r="B147" s="169" t="str">
        <f>'t1'!B147</f>
        <v>PPF006</v>
      </c>
      <c r="C147" s="319">
        <f>'t1'!C147+'t1'!D147</f>
        <v>0</v>
      </c>
      <c r="D147" s="319">
        <f>'t5'!U148+'t5'!V148</f>
        <v>0</v>
      </c>
      <c r="E147" s="320">
        <f>'t6'!U148+'t6'!V148</f>
        <v>0</v>
      </c>
      <c r="F147" s="320">
        <f>'t4'!EN178</f>
        <v>0</v>
      </c>
      <c r="G147" s="320">
        <f t="shared" si="4"/>
        <v>0</v>
      </c>
      <c r="H147" s="320">
        <f>'t4'!FI157</f>
        <v>0</v>
      </c>
      <c r="I147" s="95" t="str">
        <f t="shared" si="5"/>
        <v>OK</v>
      </c>
      <c r="K147" s="929"/>
    </row>
    <row r="148" spans="1:11" ht="12.75" customHeight="1" x14ac:dyDescent="0.2">
      <c r="A148" s="144" t="str">
        <f>'t1'!A148</f>
        <v>RUOLO TECNICO - COLLABORATORE TECNICO PROFESSIONALE</v>
      </c>
      <c r="B148" s="169" t="str">
        <f>'t1'!B148</f>
        <v>TPF026</v>
      </c>
      <c r="C148" s="319">
        <f>'t1'!C148+'t1'!D148</f>
        <v>0</v>
      </c>
      <c r="D148" s="319">
        <f>'t5'!U149+'t5'!V149</f>
        <v>0</v>
      </c>
      <c r="E148" s="320">
        <f>'t6'!U149+'t6'!V149</f>
        <v>0</v>
      </c>
      <c r="F148" s="320">
        <f>'t4'!EO178</f>
        <v>0</v>
      </c>
      <c r="G148" s="320">
        <f t="shared" si="4"/>
        <v>0</v>
      </c>
      <c r="H148" s="320">
        <f>'t4'!FI158</f>
        <v>0</v>
      </c>
      <c r="I148" s="95" t="str">
        <f t="shared" si="5"/>
        <v>OK</v>
      </c>
      <c r="K148" s="929"/>
    </row>
    <row r="149" spans="1:11" ht="12.75" customHeight="1" x14ac:dyDescent="0.2">
      <c r="A149" s="144" t="str">
        <f>'t1'!A149</f>
        <v>RUOLO TECNICO - COLLAB. TECNICO PROF. SENIOR AD ESAURIMENTO</v>
      </c>
      <c r="B149" s="169" t="str">
        <f>'t1'!B149</f>
        <v>TPFCTS</v>
      </c>
      <c r="C149" s="319">
        <f>'t1'!C149+'t1'!D149</f>
        <v>0</v>
      </c>
      <c r="D149" s="319">
        <f>'t5'!U150+'t5'!V150</f>
        <v>0</v>
      </c>
      <c r="E149" s="320">
        <f>'t6'!U150+'t6'!V150</f>
        <v>0</v>
      </c>
      <c r="F149" s="320">
        <f>'t4'!EP178</f>
        <v>0</v>
      </c>
      <c r="G149" s="320">
        <f t="shared" si="4"/>
        <v>0</v>
      </c>
      <c r="H149" s="320">
        <f>'t4'!FI159</f>
        <v>0</v>
      </c>
      <c r="I149" s="95" t="str">
        <f t="shared" si="5"/>
        <v>OK</v>
      </c>
      <c r="K149" s="929"/>
    </row>
    <row r="150" spans="1:11" ht="12.75" customHeight="1" x14ac:dyDescent="0.2">
      <c r="A150" s="144" t="str">
        <f>'t1'!A150</f>
        <v>RUOLO AMMINISTRATIVO - COLLAB. AMMINISTRATIVO PROFESS.</v>
      </c>
      <c r="B150" s="169" t="str">
        <f>'t1'!B150</f>
        <v>APF028</v>
      </c>
      <c r="C150" s="319">
        <f>'t1'!C150+'t1'!D150</f>
        <v>0</v>
      </c>
      <c r="D150" s="319">
        <f>'t5'!U151+'t5'!V151</f>
        <v>0</v>
      </c>
      <c r="E150" s="320">
        <f>'t6'!U151+'t6'!V151</f>
        <v>0</v>
      </c>
      <c r="F150" s="320">
        <f>'t4'!EQ178</f>
        <v>0</v>
      </c>
      <c r="G150" s="320">
        <f t="shared" si="4"/>
        <v>0</v>
      </c>
      <c r="H150" s="320">
        <f>'t4'!FI160</f>
        <v>0</v>
      </c>
      <c r="I150" s="95" t="str">
        <f t="shared" si="5"/>
        <v>OK</v>
      </c>
      <c r="K150" s="929"/>
    </row>
    <row r="151" spans="1:11" ht="12.75" customHeight="1" x14ac:dyDescent="0.2">
      <c r="A151" s="144" t="str">
        <f>'t1'!A151</f>
        <v>RUOLO AMM.VO - COLLAB. AMM.VO PROFESS. SENIOR AD ESAURIMENTO</v>
      </c>
      <c r="B151" s="169" t="str">
        <f>'t1'!B151</f>
        <v>APFCAS</v>
      </c>
      <c r="C151" s="319">
        <f>'t1'!C151+'t1'!D151</f>
        <v>0</v>
      </c>
      <c r="D151" s="319">
        <f>'t5'!U152+'t5'!V152</f>
        <v>0</v>
      </c>
      <c r="E151" s="320">
        <f>'t6'!U152+'t6'!V152</f>
        <v>0</v>
      </c>
      <c r="F151" s="320">
        <f>'t4'!ER178</f>
        <v>0</v>
      </c>
      <c r="G151" s="320">
        <f t="shared" si="4"/>
        <v>0</v>
      </c>
      <c r="H151" s="320">
        <f>'t4'!FI161</f>
        <v>0</v>
      </c>
      <c r="I151" s="95" t="str">
        <f t="shared" si="5"/>
        <v>OK</v>
      </c>
      <c r="K151" s="929"/>
    </row>
    <row r="152" spans="1:11" ht="12.75" customHeight="1" x14ac:dyDescent="0.2">
      <c r="A152" s="144" t="str">
        <f>'t1'!A152</f>
        <v>RUOLO SANITARIO - PROFILI AREA ASSITENTI AD ESAURIMENTO</v>
      </c>
      <c r="B152" s="169" t="str">
        <f>'t1'!B152</f>
        <v>SAT162</v>
      </c>
      <c r="C152" s="319">
        <f>'t1'!C152+'t1'!D152</f>
        <v>0</v>
      </c>
      <c r="D152" s="319">
        <f>'t5'!U153+'t5'!V153</f>
        <v>0</v>
      </c>
      <c r="E152" s="320">
        <f>'t6'!U153+'t6'!V153</f>
        <v>0</v>
      </c>
      <c r="F152" s="320">
        <f>'t4'!ES178</f>
        <v>0</v>
      </c>
      <c r="G152" s="320">
        <f t="shared" si="4"/>
        <v>0</v>
      </c>
      <c r="H152" s="320">
        <f>'t4'!FI162</f>
        <v>0</v>
      </c>
      <c r="I152" s="95" t="str">
        <f t="shared" si="5"/>
        <v>OK</v>
      </c>
      <c r="K152" s="929"/>
    </row>
    <row r="153" spans="1:11" ht="12.75" customHeight="1" x14ac:dyDescent="0.2">
      <c r="A153" s="144" t="str">
        <f>'t1'!A153</f>
        <v>RUOLO SOCIOSANITARIO - OPERATORE SOCIOSANITARIO SENIOR</v>
      </c>
      <c r="B153" s="169" t="str">
        <f>'t1'!B153</f>
        <v>KAT660</v>
      </c>
      <c r="C153" s="319">
        <f>'t1'!C153+'t1'!D153</f>
        <v>0</v>
      </c>
      <c r="D153" s="319">
        <f>'t5'!U154+'t5'!V154</f>
        <v>0</v>
      </c>
      <c r="E153" s="320">
        <f>'t6'!U154+'t6'!V154</f>
        <v>0</v>
      </c>
      <c r="F153" s="320">
        <f>'t4'!ET178</f>
        <v>0</v>
      </c>
      <c r="G153" s="320">
        <f t="shared" si="4"/>
        <v>0</v>
      </c>
      <c r="H153" s="320">
        <f>'t4'!FI163</f>
        <v>0</v>
      </c>
      <c r="I153" s="95" t="str">
        <f t="shared" si="5"/>
        <v>OK</v>
      </c>
      <c r="K153" s="929"/>
    </row>
    <row r="154" spans="1:11" ht="12.75" customHeight="1" x14ac:dyDescent="0.2">
      <c r="A154" s="144" t="str">
        <f>'t1'!A154</f>
        <v>RUOLO SOCIOSANITARIO - PROFILI AREA ASSITENTI AD ESAURIMENTO</v>
      </c>
      <c r="B154" s="169" t="str">
        <f>'t1'!B154</f>
        <v>KAT162</v>
      </c>
      <c r="C154" s="319">
        <f>'t1'!C154+'t1'!D154</f>
        <v>0</v>
      </c>
      <c r="D154" s="319">
        <f>'t5'!U155+'t5'!V155</f>
        <v>0</v>
      </c>
      <c r="E154" s="320">
        <f>'t6'!U155+'t6'!V155</f>
        <v>0</v>
      </c>
      <c r="F154" s="320">
        <f>'t4'!EU178</f>
        <v>0</v>
      </c>
      <c r="G154" s="320">
        <f t="shared" si="4"/>
        <v>0</v>
      </c>
      <c r="H154" s="320">
        <f>'t4'!FI164</f>
        <v>0</v>
      </c>
      <c r="I154" s="95" t="str">
        <f t="shared" si="5"/>
        <v>OK</v>
      </c>
      <c r="K154" s="929"/>
    </row>
    <row r="155" spans="1:11" ht="12.75" customHeight="1" x14ac:dyDescent="0.2">
      <c r="A155" s="144" t="str">
        <f>'t1'!A155</f>
        <v>RUOLO PROFESSIONALE - ASSISTENTE DELLINFORMAZIONE</v>
      </c>
      <c r="B155" s="169" t="str">
        <f>'t1'!B155</f>
        <v>PATINZ</v>
      </c>
      <c r="C155" s="319">
        <f>'t1'!C155+'t1'!D155</f>
        <v>0</v>
      </c>
      <c r="D155" s="319">
        <f>'t5'!U156+'t5'!V156</f>
        <v>0</v>
      </c>
      <c r="E155" s="320">
        <f>'t6'!U156+'t6'!V156</f>
        <v>0</v>
      </c>
      <c r="F155" s="320">
        <f>'t4'!EV178</f>
        <v>0</v>
      </c>
      <c r="G155" s="320">
        <f t="shared" si="4"/>
        <v>0</v>
      </c>
      <c r="H155" s="320">
        <f>'t4'!FI165</f>
        <v>0</v>
      </c>
      <c r="I155" s="95" t="str">
        <f t="shared" si="5"/>
        <v>OK</v>
      </c>
      <c r="K155" s="929"/>
    </row>
    <row r="156" spans="1:11" ht="12.75" customHeight="1" x14ac:dyDescent="0.2">
      <c r="A156" s="144" t="str">
        <f>'t1'!A156</f>
        <v>RUOLO TECNICO - ASSISTENTE INFORMATICO</v>
      </c>
      <c r="B156" s="169" t="str">
        <f>'t1'!B156</f>
        <v>TATIFC</v>
      </c>
      <c r="C156" s="319">
        <f>'t1'!C156+'t1'!D156</f>
        <v>0</v>
      </c>
      <c r="D156" s="319">
        <f>'t5'!U157+'t5'!V157</f>
        <v>0</v>
      </c>
      <c r="E156" s="320">
        <f>'t6'!U157+'t6'!V157</f>
        <v>0</v>
      </c>
      <c r="F156" s="320">
        <f>'t4'!EW178</f>
        <v>0</v>
      </c>
      <c r="G156" s="320">
        <f t="shared" si="4"/>
        <v>0</v>
      </c>
      <c r="H156" s="320">
        <f>'t4'!FI166</f>
        <v>0</v>
      </c>
      <c r="I156" s="95" t="str">
        <f t="shared" si="5"/>
        <v>OK</v>
      </c>
      <c r="K156" s="929"/>
    </row>
    <row r="157" spans="1:11" ht="12.75" customHeight="1" x14ac:dyDescent="0.2">
      <c r="A157" s="144" t="str">
        <f>'t1'!A157</f>
        <v>RUOLO TECNICO - ASSISTENTE TECNICO</v>
      </c>
      <c r="B157" s="169" t="str">
        <f>'t1'!B157</f>
        <v>TAT119</v>
      </c>
      <c r="C157" s="319">
        <f>'t1'!C157+'t1'!D157</f>
        <v>0</v>
      </c>
      <c r="D157" s="319">
        <f>'t5'!U158+'t5'!V158</f>
        <v>0</v>
      </c>
      <c r="E157" s="320">
        <f>'t6'!U158+'t6'!V158</f>
        <v>0</v>
      </c>
      <c r="F157" s="320">
        <f>'t4'!EX178</f>
        <v>0</v>
      </c>
      <c r="G157" s="320">
        <f t="shared" ref="G157:G162" si="6">C157-D157+E157+F157</f>
        <v>0</v>
      </c>
      <c r="H157" s="320">
        <f>'t4'!FI167</f>
        <v>0</v>
      </c>
      <c r="I157" s="95" t="str">
        <f t="shared" ref="I157:I162" si="7">IF(H157&lt;=G157,"OK","ERRORE")</f>
        <v>OK</v>
      </c>
      <c r="K157" s="929"/>
    </row>
    <row r="158" spans="1:11" ht="12.75" customHeight="1" x14ac:dyDescent="0.2">
      <c r="A158" s="144" t="str">
        <f>'t1'!A158</f>
        <v>RUOLO TECNICO - PROFILI AREA ASSITENTI AD ESAURIMENTO</v>
      </c>
      <c r="B158" s="169" t="str">
        <f>'t1'!B158</f>
        <v>TAT162</v>
      </c>
      <c r="C158" s="319">
        <f>'t1'!C158+'t1'!D158</f>
        <v>0</v>
      </c>
      <c r="D158" s="319">
        <f>'t5'!U159+'t5'!V159</f>
        <v>0</v>
      </c>
      <c r="E158" s="320">
        <f>'t6'!U159+'t6'!V159</f>
        <v>0</v>
      </c>
      <c r="F158" s="320">
        <f>'t4'!EY178</f>
        <v>0</v>
      </c>
      <c r="G158" s="320">
        <f t="shared" si="6"/>
        <v>0</v>
      </c>
      <c r="H158" s="320">
        <f>'t4'!FI168</f>
        <v>0</v>
      </c>
      <c r="I158" s="95" t="str">
        <f t="shared" si="7"/>
        <v>OK</v>
      </c>
      <c r="K158" s="929"/>
    </row>
    <row r="159" spans="1:11" ht="12.75" customHeight="1" x14ac:dyDescent="0.2">
      <c r="A159" s="144" t="str">
        <f>'t1'!A159</f>
        <v>RUOLO AMMINISTRATIVO - ASSISTENTE AMMINISTRATIVO</v>
      </c>
      <c r="B159" s="169" t="str">
        <f>'t1'!B159</f>
        <v>AAT117</v>
      </c>
      <c r="C159" s="319">
        <f>'t1'!C159+'t1'!D159</f>
        <v>0</v>
      </c>
      <c r="D159" s="319">
        <f>'t5'!U160+'t5'!V160</f>
        <v>0</v>
      </c>
      <c r="E159" s="320">
        <f>'t6'!U160+'t6'!V160</f>
        <v>0</v>
      </c>
      <c r="F159" s="320">
        <f>'t4'!EZX178</f>
        <v>0</v>
      </c>
      <c r="G159" s="320">
        <f t="shared" si="6"/>
        <v>0</v>
      </c>
      <c r="H159" s="320">
        <f>'t4'!FI169</f>
        <v>0</v>
      </c>
      <c r="I159" s="95" t="str">
        <f t="shared" si="7"/>
        <v>OK</v>
      </c>
      <c r="K159" s="929"/>
    </row>
    <row r="160" spans="1:11" ht="12.75" customHeight="1" x14ac:dyDescent="0.2">
      <c r="A160" s="144" t="str">
        <f>'t1'!A160</f>
        <v>RUOLO SOCIOSANITARIO - OPERATORE SOCIOSANITARIO</v>
      </c>
      <c r="B160" s="169" t="str">
        <f>'t1'!B160</f>
        <v>KOP660</v>
      </c>
      <c r="C160" s="319">
        <f>'t1'!C160+'t1'!D160</f>
        <v>0</v>
      </c>
      <c r="D160" s="319">
        <f>'t5'!U161+'t5'!V161</f>
        <v>0</v>
      </c>
      <c r="E160" s="320">
        <f>'t6'!U161+'t6'!V161</f>
        <v>0</v>
      </c>
      <c r="F160" s="320">
        <f>'t4'!FA178</f>
        <v>0</v>
      </c>
      <c r="G160" s="320">
        <f t="shared" si="6"/>
        <v>0</v>
      </c>
      <c r="H160" s="320">
        <f>'t4'!FI170</f>
        <v>0</v>
      </c>
      <c r="I160" s="95" t="str">
        <f t="shared" si="7"/>
        <v>OK</v>
      </c>
      <c r="K160" s="929"/>
    </row>
    <row r="161" spans="1:11" ht="12.75" customHeight="1" x14ac:dyDescent="0.2">
      <c r="A161" s="144" t="str">
        <f>'t1'!A161</f>
        <v>RUOLO TECNICO - OPERATORE TECNICO SPECIALIZZATO</v>
      </c>
      <c r="B161" s="169" t="str">
        <f>'t1'!B161</f>
        <v>TOP059</v>
      </c>
      <c r="C161" s="319">
        <f>'t1'!C161+'t1'!D161</f>
        <v>0</v>
      </c>
      <c r="D161" s="319">
        <f>'t5'!U162+'t5'!V162</f>
        <v>0</v>
      </c>
      <c r="E161" s="320">
        <f>'t6'!U162+'t6'!V162</f>
        <v>0</v>
      </c>
      <c r="F161" s="320">
        <f>'t4'!FB178</f>
        <v>0</v>
      </c>
      <c r="G161" s="320">
        <f t="shared" si="6"/>
        <v>0</v>
      </c>
      <c r="H161" s="320">
        <f>'t4'!FI171</f>
        <v>0</v>
      </c>
      <c r="I161" s="95" t="str">
        <f t="shared" si="7"/>
        <v>OK</v>
      </c>
      <c r="K161" s="929"/>
    </row>
    <row r="162" spans="1:11" ht="12.75" customHeight="1" x14ac:dyDescent="0.2">
      <c r="A162" s="144" t="str">
        <f>'t1'!A162</f>
        <v>RUOLO AMMINISTRATIVO - COADIUTORE AMMINISTRATIVO SENIOR</v>
      </c>
      <c r="B162" s="169" t="str">
        <f>'t1'!B162</f>
        <v>AOP870</v>
      </c>
      <c r="C162" s="319">
        <f>'t1'!C162+'t1'!D162</f>
        <v>0</v>
      </c>
      <c r="D162" s="319">
        <f>'t5'!U163+'t5'!V163</f>
        <v>0</v>
      </c>
      <c r="E162" s="320">
        <f>'t6'!U163+'t6'!V163</f>
        <v>0</v>
      </c>
      <c r="F162" s="320">
        <f>'t4'!FC178</f>
        <v>0</v>
      </c>
      <c r="G162" s="320">
        <f t="shared" si="6"/>
        <v>0</v>
      </c>
      <c r="H162" s="320">
        <f>'t4'!FI172</f>
        <v>0</v>
      </c>
      <c r="I162" s="95" t="str">
        <f t="shared" si="7"/>
        <v>OK</v>
      </c>
      <c r="K162" s="929"/>
    </row>
    <row r="163" spans="1:11" ht="12.75" customHeight="1" x14ac:dyDescent="0.2">
      <c r="A163" s="144" t="str">
        <f>'t1'!A163</f>
        <v>PROFILI AREA DEGLI OPERATORI AD ESAURIMENTO</v>
      </c>
      <c r="B163" s="169" t="str">
        <f>'t1'!B163</f>
        <v>0OP269</v>
      </c>
      <c r="C163" s="319">
        <f>'t1'!C163+'t1'!D163</f>
        <v>0</v>
      </c>
      <c r="D163" s="319">
        <f>'t5'!U164+'t5'!V164</f>
        <v>0</v>
      </c>
      <c r="E163" s="320">
        <f>'t6'!U164+'t6'!V164</f>
        <v>0</v>
      </c>
      <c r="F163" s="320">
        <f>'t4'!FD178</f>
        <v>0</v>
      </c>
      <c r="G163" s="320">
        <f t="shared" si="4"/>
        <v>0</v>
      </c>
      <c r="H163" s="320">
        <f>'t4'!FI173</f>
        <v>0</v>
      </c>
      <c r="I163" s="95" t="str">
        <f t="shared" si="5"/>
        <v>OK</v>
      </c>
      <c r="K163" s="929"/>
    </row>
    <row r="164" spans="1:11" ht="12.75" customHeight="1" x14ac:dyDescent="0.2">
      <c r="A164" s="144" t="str">
        <f>'t1'!A164</f>
        <v>RUOLO TECNICO - OPERATORE TECNICO</v>
      </c>
      <c r="B164" s="169" t="str">
        <f>'t1'!B164</f>
        <v>TPT092</v>
      </c>
      <c r="C164" s="319">
        <f>'t1'!C164+'t1'!D164</f>
        <v>0</v>
      </c>
      <c r="D164" s="319">
        <f>'t5'!U165+'t5'!V165</f>
        <v>0</v>
      </c>
      <c r="E164" s="320">
        <f>'t6'!U165+'t6'!V165</f>
        <v>0</v>
      </c>
      <c r="F164" s="320">
        <f>'t4'!FE178</f>
        <v>0</v>
      </c>
      <c r="G164" s="320">
        <f t="shared" si="4"/>
        <v>0</v>
      </c>
      <c r="H164" s="320">
        <f>'t4'!FI174</f>
        <v>0</v>
      </c>
      <c r="I164" s="95" t="str">
        <f t="shared" si="5"/>
        <v>OK</v>
      </c>
      <c r="K164" s="929"/>
    </row>
    <row r="165" spans="1:11" ht="12.75" customHeight="1" x14ac:dyDescent="0.2">
      <c r="A165" s="144" t="str">
        <f>'t1'!A165</f>
        <v>RUOLO AMMINISTRATIVO - COADIUTORE AMMINISTRATIVO</v>
      </c>
      <c r="B165" s="169" t="str">
        <f>'t1'!B165</f>
        <v>APT017</v>
      </c>
      <c r="C165" s="319">
        <f>'t1'!C165+'t1'!D165</f>
        <v>0</v>
      </c>
      <c r="D165" s="319">
        <f>'t5'!U166+'t5'!V166</f>
        <v>0</v>
      </c>
      <c r="E165" s="320">
        <f>'t6'!U166+'t6'!V166</f>
        <v>0</v>
      </c>
      <c r="F165" s="320">
        <f>'t4'!FF178</f>
        <v>0</v>
      </c>
      <c r="G165" s="320">
        <f t="shared" si="4"/>
        <v>0</v>
      </c>
      <c r="H165" s="320">
        <f>'t4'!FI175</f>
        <v>0</v>
      </c>
      <c r="I165" s="95" t="str">
        <f t="shared" si="5"/>
        <v>OK</v>
      </c>
      <c r="K165" s="929"/>
    </row>
    <row r="166" spans="1:11" ht="12.75" customHeight="1" x14ac:dyDescent="0.2">
      <c r="A166" s="144" t="str">
        <f>'t1'!A166</f>
        <v>PROFILI AREA PERSONALE DI SUPPORTO AD ESAURIMENTO</v>
      </c>
      <c r="B166" s="169" t="str">
        <f>'t1'!B166</f>
        <v>0PTSPR</v>
      </c>
      <c r="C166" s="319">
        <f>'t1'!C166+'t1'!D166</f>
        <v>0</v>
      </c>
      <c r="D166" s="319">
        <f>'t5'!U167+'t5'!V167</f>
        <v>0</v>
      </c>
      <c r="E166" s="320">
        <f>'t6'!U167+'t6'!V167</f>
        <v>0</v>
      </c>
      <c r="F166" s="320">
        <f>'t4'!FG178</f>
        <v>0</v>
      </c>
      <c r="G166" s="320">
        <f t="shared" si="4"/>
        <v>0</v>
      </c>
      <c r="H166" s="320">
        <f>'t4'!FI176</f>
        <v>0</v>
      </c>
      <c r="I166" s="95" t="str">
        <f t="shared" si="5"/>
        <v>OK</v>
      </c>
      <c r="K166" s="929"/>
    </row>
    <row r="167" spans="1:11" ht="12.75" customHeight="1" x14ac:dyDescent="0.2">
      <c r="A167" s="144" t="str">
        <f>'t1'!A167</f>
        <v>CONTRATTISTI</v>
      </c>
      <c r="B167" s="169" t="str">
        <f>'t1'!B167</f>
        <v>000061</v>
      </c>
      <c r="C167" s="319">
        <f>'t1'!C167+'t1'!D167</f>
        <v>0</v>
      </c>
      <c r="D167" s="319">
        <f>'t5'!U168+'t5'!V168</f>
        <v>0</v>
      </c>
      <c r="E167" s="320">
        <f>'t6'!U168+'t6'!V168</f>
        <v>0</v>
      </c>
      <c r="F167" s="320">
        <f>'t4'!FH178</f>
        <v>0</v>
      </c>
      <c r="G167" s="320">
        <f t="shared" si="4"/>
        <v>0</v>
      </c>
      <c r="H167" s="320">
        <f>'t4'!FI177</f>
        <v>0</v>
      </c>
      <c r="I167" s="95" t="str">
        <f t="shared" si="5"/>
        <v>OK</v>
      </c>
      <c r="K167" s="929"/>
    </row>
    <row r="168" spans="1:11" s="326" customFormat="1" ht="15" customHeight="1" x14ac:dyDescent="0.2">
      <c r="A168" s="341" t="str">
        <f>'t1'!A168</f>
        <v>TOTALE</v>
      </c>
      <c r="B168" s="189"/>
      <c r="C168" s="340">
        <f t="shared" ref="C168:H168" si="8">SUM(C6:C167)</f>
        <v>0</v>
      </c>
      <c r="D168" s="340">
        <f t="shared" si="8"/>
        <v>0</v>
      </c>
      <c r="E168" s="340">
        <f t="shared" si="8"/>
        <v>0</v>
      </c>
      <c r="F168" s="340">
        <f>SUM(F6:F167)</f>
        <v>0</v>
      </c>
      <c r="G168" s="340">
        <f t="shared" si="8"/>
        <v>0</v>
      </c>
      <c r="H168" s="340">
        <f t="shared" si="8"/>
        <v>0</v>
      </c>
      <c r="I168" s="161" t="str">
        <f>IF(H168&lt;=G168,"OK","ERRORE")</f>
        <v>OK</v>
      </c>
      <c r="K168" s="930"/>
    </row>
  </sheetData>
  <sheetProtection algorithmName="SHA-512" hashValue="3pjWKc+9soDW1pXEMOwYHPXwf1+jSq9tHDX3vgINBDrsB0OgXsEFwmBYQ0Nncw3TG7oAgaPlT5Wakjej0gDT5A==" saltValue="77GvioQThidXQO5wl2Dc/w==" spinCount="100000" sheet="1" formatColumns="0" selectLockedCells="1" selectUnlockedCells="1"/>
  <mergeCells count="2">
    <mergeCell ref="D2:I2"/>
    <mergeCell ref="A1:G1"/>
  </mergeCells>
  <phoneticPr fontId="31" type="noConversion"/>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49"/>
  <dimension ref="A1:F30"/>
  <sheetViews>
    <sheetView showGridLines="0" zoomScale="80" zoomScaleNormal="80" workbookViewId="0">
      <selection activeCell="Z1" sqref="Z1"/>
    </sheetView>
  </sheetViews>
  <sheetFormatPr defaultColWidth="9.28515625" defaultRowHeight="10.199999999999999" x14ac:dyDescent="0.2"/>
  <cols>
    <col min="1" max="1" width="3" style="3" customWidth="1"/>
    <col min="2" max="2" width="57.28515625" style="2" customWidth="1"/>
    <col min="3" max="6" width="25.7109375" style="2" customWidth="1"/>
    <col min="7" max="16384" width="9.28515625" style="3"/>
  </cols>
  <sheetData>
    <row r="1" spans="1:6" ht="43.5" customHeight="1" x14ac:dyDescent="0.2">
      <c r="A1" s="1216" t="str">
        <f>'t1'!A1</f>
        <v>SERVIZIO SANITARIO NAZIONALE - anno 2024</v>
      </c>
      <c r="B1" s="1216"/>
      <c r="C1" s="1216"/>
      <c r="D1" s="1216"/>
      <c r="E1" s="1216"/>
      <c r="F1" s="1216"/>
    </row>
    <row r="2" spans="1:6" ht="21" customHeight="1" x14ac:dyDescent="0.25">
      <c r="A2" s="179" t="s">
        <v>1289</v>
      </c>
      <c r="B2" s="179"/>
      <c r="E2" s="3"/>
      <c r="F2" s="3"/>
    </row>
    <row r="3" spans="1:6" ht="21" customHeight="1" thickBot="1" x14ac:dyDescent="0.3">
      <c r="A3" s="179"/>
      <c r="B3" s="179"/>
      <c r="E3" s="3"/>
      <c r="F3" s="3"/>
    </row>
    <row r="4" spans="1:6" ht="70.349999999999994" customHeight="1" thickBot="1" x14ac:dyDescent="0.25">
      <c r="A4" s="1217" t="s">
        <v>1290</v>
      </c>
      <c r="B4" s="984"/>
      <c r="C4" s="2142" t="str">
        <f>IF(ABS(SUM('t15(1)'!G:G))+ABS(SUM('t15(2)'!G:G))+ABS(SUM('t15(3)'!G:G))=0,"OK",IF(F8&gt;F9+1000,"Attenzione, il limite 2016 (€ "&amp;TEXT(F9,"#.##0")&amp;") risulta non rispettato per il complesso dell'amministrazione (€ "&amp;TEXT(F8,"#.##0")&amp;")","OK"))</f>
        <v>OK</v>
      </c>
      <c r="D4" s="2143"/>
      <c r="E4" s="2143"/>
      <c r="F4" s="2144"/>
    </row>
    <row r="5" spans="1:6" ht="50.1" customHeight="1" thickBot="1" x14ac:dyDescent="0.25">
      <c r="A5" s="975" t="s">
        <v>989</v>
      </c>
      <c r="B5" s="978"/>
      <c r="C5" s="980" t="s">
        <v>1291</v>
      </c>
      <c r="D5" s="980" t="s">
        <v>1292</v>
      </c>
      <c r="E5" s="980" t="s">
        <v>1293</v>
      </c>
      <c r="F5" s="983" t="s">
        <v>1294</v>
      </c>
    </row>
    <row r="6" spans="1:6" s="96" customFormat="1" ht="20.100000000000001" customHeight="1" x14ac:dyDescent="0.2">
      <c r="A6" s="1218" t="s">
        <v>1295</v>
      </c>
      <c r="B6" s="1219" t="s">
        <v>1296</v>
      </c>
      <c r="C6" s="1220">
        <f>'t15(1)'!C97</f>
        <v>0</v>
      </c>
      <c r="D6" s="1220">
        <f>'t15(2)'!C69</f>
        <v>0</v>
      </c>
      <c r="E6" s="1220">
        <f>'t15(3)'!C77</f>
        <v>0</v>
      </c>
      <c r="F6" s="982">
        <f>SUM(C6:E6)</f>
        <v>0</v>
      </c>
    </row>
    <row r="7" spans="1:6" s="96" customFormat="1" ht="20.100000000000001" customHeight="1" x14ac:dyDescent="0.2">
      <c r="A7" s="1221" t="s">
        <v>1297</v>
      </c>
      <c r="B7" s="1222" t="s">
        <v>1298</v>
      </c>
      <c r="C7" s="1223">
        <f>'SICI(1)'!F27</f>
        <v>0</v>
      </c>
      <c r="D7" s="1223">
        <f>'SICI(2)'!F27</f>
        <v>0</v>
      </c>
      <c r="E7" s="1223">
        <f>'SICI(3)'!F29</f>
        <v>0</v>
      </c>
      <c r="F7" s="971">
        <f>SUM(C7:E7)</f>
        <v>0</v>
      </c>
    </row>
    <row r="8" spans="1:6" s="908" customFormat="1" ht="20.100000000000001" customHeight="1" x14ac:dyDescent="0.2">
      <c r="A8" s="1224" t="s">
        <v>1299</v>
      </c>
      <c r="B8" s="1225" t="s">
        <v>1300</v>
      </c>
      <c r="C8" s="1226">
        <f>C6-C7</f>
        <v>0</v>
      </c>
      <c r="D8" s="1226">
        <f>D6-D7</f>
        <v>0</v>
      </c>
      <c r="E8" s="1226">
        <f>E6-E7</f>
        <v>0</v>
      </c>
      <c r="F8" s="971">
        <f>SUM(C8:E8)</f>
        <v>0</v>
      </c>
    </row>
    <row r="9" spans="1:6" s="96" customFormat="1" ht="20.100000000000001" customHeight="1" x14ac:dyDescent="0.2">
      <c r="A9" s="1221" t="s">
        <v>1301</v>
      </c>
      <c r="B9" s="1227" t="s">
        <v>1302</v>
      </c>
      <c r="C9" s="1228">
        <f>'SICI(1)'!F23</f>
        <v>0</v>
      </c>
      <c r="D9" s="1228">
        <f>'SICI(2)'!F23</f>
        <v>0</v>
      </c>
      <c r="E9" s="1228">
        <f>'SICI(3)'!F23</f>
        <v>0</v>
      </c>
      <c r="F9" s="971">
        <f>SUM(C9:E9)</f>
        <v>0</v>
      </c>
    </row>
    <row r="10" spans="1:6" s="96" customFormat="1" ht="20.100000000000001" customHeight="1" x14ac:dyDescent="0.2">
      <c r="A10" s="1224" t="s">
        <v>1303</v>
      </c>
      <c r="B10" s="1225" t="s">
        <v>1401</v>
      </c>
      <c r="C10" s="1229">
        <f>IF(C8&gt;C9,C8-C9,0)</f>
        <v>0</v>
      </c>
      <c r="D10" s="1229">
        <f>IF(D8&gt;D9,D8-D9,0)</f>
        <v>0</v>
      </c>
      <c r="E10" s="1230">
        <f>IF(E8&gt;E9,E8-E9,0)</f>
        <v>0</v>
      </c>
      <c r="F10" s="1230">
        <f>IF(F8&gt;F9+1000,F8-F9,0)</f>
        <v>0</v>
      </c>
    </row>
    <row r="11" spans="1:6" s="96" customFormat="1" ht="35.1" customHeight="1" x14ac:dyDescent="0.2">
      <c r="A11" s="1224" t="s">
        <v>1402</v>
      </c>
      <c r="B11" s="1231" t="s">
        <v>372</v>
      </c>
      <c r="C11" s="1232" t="str">
        <f>IF(SUM(C8:C9)=0,"","Limite 2016 specifica macrocategoria "&amp;IF(C9&gt;=C8,"rispettato","non rispettato"))</f>
        <v/>
      </c>
      <c r="D11" s="1232" t="str">
        <f>IF(SUM(D8:D9)=0,"","Limite 2016 specifica macrocategoria "&amp;IF(D9&gt;=D8,"rispettato","non rispettato"))</f>
        <v/>
      </c>
      <c r="E11" s="1232" t="str">
        <f>IF(SUM(E8:E9)=0,"","Limite 2016 specifica macrocategoria "&amp;IF(E9&gt;=E8,"rispettato","non rispettato"))</f>
        <v/>
      </c>
      <c r="F11" s="2"/>
    </row>
    <row r="12" spans="1:6" x14ac:dyDescent="0.2">
      <c r="B12" s="3"/>
    </row>
    <row r="13" spans="1:6" ht="11.4" x14ac:dyDescent="0.2">
      <c r="A13" s="3" t="s">
        <v>1304</v>
      </c>
      <c r="B13" s="3"/>
    </row>
    <row r="14" spans="1:6" ht="11.4" x14ac:dyDescent="0.2">
      <c r="A14" s="3" t="s">
        <v>1316</v>
      </c>
      <c r="B14" s="3"/>
    </row>
    <row r="15" spans="1:6" x14ac:dyDescent="0.2">
      <c r="A15" s="1661"/>
      <c r="B15" s="1337"/>
      <c r="C15" s="1337"/>
      <c r="D15" s="1337"/>
      <c r="E15" s="1337"/>
      <c r="F15" s="1337"/>
    </row>
    <row r="16" spans="1:6" x14ac:dyDescent="0.2">
      <c r="A16" s="1661"/>
      <c r="B16" s="1337"/>
      <c r="C16" s="1337"/>
      <c r="D16" s="1337"/>
      <c r="E16" s="1337"/>
      <c r="F16" s="1337"/>
    </row>
    <row r="17" spans="1:6" x14ac:dyDescent="0.2">
      <c r="A17" s="1661"/>
      <c r="B17" s="1337"/>
      <c r="C17" s="1337"/>
      <c r="D17" s="1337"/>
      <c r="E17" s="1337"/>
      <c r="F17" s="1337"/>
    </row>
    <row r="18" spans="1:6" x14ac:dyDescent="0.2">
      <c r="A18" s="1661"/>
      <c r="B18" s="1337"/>
      <c r="C18" s="1337"/>
      <c r="D18" s="1337"/>
      <c r="E18" s="1337"/>
      <c r="F18" s="1337"/>
    </row>
    <row r="19" spans="1:6" x14ac:dyDescent="0.2">
      <c r="A19" s="1661"/>
      <c r="B19" s="1337"/>
      <c r="C19" s="1337"/>
      <c r="D19" s="1337"/>
      <c r="E19" s="1337"/>
      <c r="F19" s="1337"/>
    </row>
    <row r="20" spans="1:6" x14ac:dyDescent="0.2">
      <c r="A20" s="1661"/>
      <c r="B20" s="1337"/>
      <c r="C20" s="1337"/>
      <c r="D20" s="1337"/>
      <c r="E20" s="1337"/>
      <c r="F20" s="1337"/>
    </row>
    <row r="21" spans="1:6" x14ac:dyDescent="0.2">
      <c r="A21" s="1661"/>
      <c r="B21" s="1337"/>
      <c r="C21" s="1337"/>
      <c r="D21" s="1337"/>
      <c r="E21" s="1337"/>
      <c r="F21" s="1337"/>
    </row>
    <row r="22" spans="1:6" x14ac:dyDescent="0.2">
      <c r="A22" s="1661"/>
      <c r="B22" s="1337"/>
      <c r="C22" s="1337"/>
      <c r="D22" s="1337"/>
      <c r="E22" s="1337"/>
      <c r="F22" s="1337"/>
    </row>
    <row r="23" spans="1:6" x14ac:dyDescent="0.2">
      <c r="A23" s="1661"/>
      <c r="B23" s="1337"/>
      <c r="C23" s="1337"/>
      <c r="D23" s="1337"/>
      <c r="E23" s="1337"/>
      <c r="F23" s="1337"/>
    </row>
    <row r="24" spans="1:6" x14ac:dyDescent="0.2">
      <c r="A24" s="1661"/>
      <c r="B24" s="1337"/>
      <c r="C24" s="1337"/>
      <c r="D24" s="1337"/>
      <c r="E24" s="1337"/>
      <c r="F24" s="1337"/>
    </row>
    <row r="25" spans="1:6" x14ac:dyDescent="0.2">
      <c r="A25" s="1661"/>
      <c r="B25" s="1337"/>
      <c r="C25" s="1337"/>
      <c r="D25" s="1337"/>
      <c r="E25" s="1337"/>
      <c r="F25" s="1337"/>
    </row>
    <row r="26" spans="1:6" x14ac:dyDescent="0.2">
      <c r="A26" s="1661"/>
      <c r="B26" s="1337"/>
      <c r="C26" s="1337"/>
      <c r="D26" s="1337"/>
      <c r="E26" s="1337"/>
      <c r="F26" s="1337"/>
    </row>
    <row r="27" spans="1:6" x14ac:dyDescent="0.2">
      <c r="A27" s="1661"/>
      <c r="B27" s="1337"/>
      <c r="C27" s="1337"/>
      <c r="D27" s="1337"/>
      <c r="E27" s="1337"/>
      <c r="F27" s="1337"/>
    </row>
    <row r="28" spans="1:6" x14ac:dyDescent="0.2">
      <c r="A28" s="1661"/>
      <c r="B28" s="1337"/>
      <c r="C28" s="1337"/>
      <c r="D28" s="1337"/>
      <c r="E28" s="1337"/>
      <c r="F28" s="1337"/>
    </row>
    <row r="29" spans="1:6" x14ac:dyDescent="0.2">
      <c r="A29" s="1661"/>
      <c r="B29" s="1337"/>
      <c r="C29" s="1337"/>
      <c r="D29" s="1337"/>
      <c r="E29" s="1337"/>
      <c r="F29" s="1337"/>
    </row>
    <row r="30" spans="1:6" x14ac:dyDescent="0.2">
      <c r="A30" s="1661"/>
      <c r="B30" s="1337"/>
      <c r="C30" s="1337"/>
      <c r="D30" s="1337"/>
      <c r="E30" s="1337"/>
      <c r="F30" s="1337"/>
    </row>
  </sheetData>
  <sheetProtection algorithmName="SHA-512" hashValue="FzKv65gojEivWXRh5BakjjKFg4Lz4xOTC3doBkJ563OTdgmlKhHGUFdNAsKfRQIXGxRHj+hMfm8Q4fXJfDjO2A==" saltValue="MlwENq4tyYkH6+DgLILXXg==" spinCount="100000" sheet="1" formatColumns="0" selectLockedCells="1"/>
  <mergeCells count="1">
    <mergeCell ref="C4:F4"/>
  </mergeCells>
  <printOptions horizontalCentered="1" verticalCentered="1"/>
  <pageMargins left="0" right="0" top="0.15748031496062992" bottom="0.15748031496062992" header="0.19685039370078741" footer="0.19685039370078741"/>
  <pageSetup paperSize="9" scale="85" orientation="landscape" horizontalDpi="300"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26"/>
  <dimension ref="A1:M21"/>
  <sheetViews>
    <sheetView showGridLines="0" workbookViewId="0">
      <selection activeCell="F4" sqref="F4"/>
    </sheetView>
  </sheetViews>
  <sheetFormatPr defaultColWidth="9.28515625" defaultRowHeight="10.199999999999999" x14ac:dyDescent="0.2"/>
  <cols>
    <col min="1" max="1" width="66.140625" style="3" customWidth="1"/>
    <col min="2" max="3" width="19.7109375" style="3" customWidth="1"/>
    <col min="4" max="4" width="26.7109375" style="3" customWidth="1"/>
    <col min="5" max="5" width="25.140625" style="3" customWidth="1"/>
    <col min="6" max="16384" width="9.28515625" style="3"/>
  </cols>
  <sheetData>
    <row r="1" spans="1:13" ht="43.5" customHeight="1" x14ac:dyDescent="0.2">
      <c r="A1" s="2052" t="str">
        <f>'t1'!A1</f>
        <v>SERVIZIO SANITARIO NAZIONALE - anno 2024</v>
      </c>
      <c r="B1" s="2052"/>
      <c r="C1" s="2052"/>
      <c r="D1" s="2052"/>
      <c r="E1" s="292"/>
      <c r="F1" s="295"/>
      <c r="G1" s="295"/>
      <c r="H1" s="295"/>
      <c r="I1" s="295"/>
      <c r="M1"/>
    </row>
    <row r="2" spans="1:13" ht="16.2" thickBot="1" x14ac:dyDescent="0.35">
      <c r="A2" s="841" t="s">
        <v>964</v>
      </c>
      <c r="C2" s="2057"/>
      <c r="D2" s="2057"/>
      <c r="E2" s="2057"/>
      <c r="F2" s="296"/>
      <c r="G2" s="296"/>
      <c r="H2" s="296"/>
      <c r="I2" s="296"/>
      <c r="M2"/>
    </row>
    <row r="3" spans="1:13" ht="30" customHeight="1" thickBot="1" x14ac:dyDescent="0.3">
      <c r="A3" s="2145" t="s">
        <v>965</v>
      </c>
      <c r="B3" s="2146"/>
      <c r="C3" s="2146"/>
      <c r="D3" s="2146"/>
      <c r="E3" s="2147"/>
    </row>
    <row r="4" spans="1:13" s="180" customFormat="1" ht="30.6" x14ac:dyDescent="0.2">
      <c r="A4" s="704" t="s">
        <v>966</v>
      </c>
      <c r="B4" s="705" t="s">
        <v>967</v>
      </c>
      <c r="C4" s="705" t="s">
        <v>413</v>
      </c>
      <c r="D4" s="706" t="s">
        <v>414</v>
      </c>
      <c r="E4" s="842" t="s">
        <v>968</v>
      </c>
    </row>
    <row r="5" spans="1:13" ht="20.25" customHeight="1" x14ac:dyDescent="0.2">
      <c r="A5" s="183" t="s">
        <v>1744</v>
      </c>
      <c r="B5" s="757">
        <f>SI_1!G56</f>
        <v>0</v>
      </c>
      <c r="C5" s="187">
        <f>'t14'!D12</f>
        <v>0</v>
      </c>
      <c r="D5" s="190" t="str">
        <f>IF(B5=0,IF(C5=0,"OK","MANCANO LE UNITA'"),IF(C5=0,"MANCANO LE SPESE","OK"))</f>
        <v>OK</v>
      </c>
      <c r="E5" s="185" t="str">
        <f>IF(AND(B5&gt;0,C5&gt;0),C5/B5," ")</f>
        <v xml:space="preserve"> </v>
      </c>
    </row>
    <row r="6" spans="1:13" ht="20.25" customHeight="1" x14ac:dyDescent="0.2">
      <c r="A6" s="144" t="s">
        <v>1745</v>
      </c>
      <c r="B6" s="757">
        <f>SI_1!G59</f>
        <v>0</v>
      </c>
      <c r="C6" s="187">
        <f>'t14'!D13</f>
        <v>0</v>
      </c>
      <c r="D6" s="190" t="str">
        <f>IF(B6=0,IF(C6=0,"OK","MANCANO LE UNITA'"),IF(C6=0,"MANCANO LE SPESE","OK"))</f>
        <v>OK</v>
      </c>
      <c r="E6" s="185" t="str">
        <f>IF(AND(B6&gt;0,C6&gt;0),C6/B6," ")</f>
        <v xml:space="preserve"> </v>
      </c>
    </row>
    <row r="7" spans="1:13" ht="20.25" customHeight="1" thickBot="1" x14ac:dyDescent="0.25">
      <c r="A7" s="580" t="s">
        <v>731</v>
      </c>
      <c r="B7" s="758">
        <f>SI_1!G62</f>
        <v>0</v>
      </c>
      <c r="C7" s="188">
        <f>'t14'!D14</f>
        <v>0</v>
      </c>
      <c r="D7" s="191" t="str">
        <f>IF(B7=0,IF(C7=0,"OK","MANCANO LE UNITA'"),IF(C7=0,"MANCANO LE SPESE","OK"))</f>
        <v>OK</v>
      </c>
      <c r="E7" s="648" t="str">
        <f>IF(AND(B7&gt;0,C7&gt;0),C7/B7," ")</f>
        <v xml:space="preserve"> </v>
      </c>
    </row>
    <row r="8" spans="1:13" ht="11.1" customHeight="1" x14ac:dyDescent="0.2">
      <c r="C8" s="529"/>
      <c r="D8" s="529"/>
      <c r="E8" s="529"/>
      <c r="F8" s="296"/>
      <c r="G8" s="296"/>
      <c r="H8" s="296"/>
      <c r="I8" s="296"/>
      <c r="M8"/>
    </row>
    <row r="9" spans="1:13" ht="11.1" customHeight="1" x14ac:dyDescent="0.2">
      <c r="C9" s="529"/>
      <c r="D9" s="529"/>
      <c r="E9" s="529"/>
      <c r="F9" s="296"/>
      <c r="G9" s="296"/>
      <c r="H9" s="296"/>
      <c r="I9" s="296"/>
      <c r="M9"/>
    </row>
    <row r="10" spans="1:13" ht="18" thickBot="1" x14ac:dyDescent="0.35">
      <c r="A10" s="840" t="s">
        <v>962</v>
      </c>
    </row>
    <row r="11" spans="1:13" ht="30" customHeight="1" thickBot="1" x14ac:dyDescent="0.3">
      <c r="A11" s="2145" t="s">
        <v>963</v>
      </c>
      <c r="B11" s="2146"/>
      <c r="C11" s="2146"/>
      <c r="D11" s="2146"/>
      <c r="E11" s="2147"/>
    </row>
    <row r="12" spans="1:13" s="180" customFormat="1" ht="54" customHeight="1" x14ac:dyDescent="0.2">
      <c r="A12" s="492" t="s">
        <v>201</v>
      </c>
      <c r="B12" s="493" t="s">
        <v>1465</v>
      </c>
      <c r="C12" s="493" t="s">
        <v>413</v>
      </c>
      <c r="D12" s="494" t="s">
        <v>414</v>
      </c>
      <c r="E12" s="495" t="s">
        <v>200</v>
      </c>
    </row>
    <row r="13" spans="1:13" ht="20.25" customHeight="1" x14ac:dyDescent="0.2">
      <c r="A13" s="184" t="s">
        <v>376</v>
      </c>
      <c r="B13" s="756">
        <f>'t2'!C24+'t2'!D24</f>
        <v>0</v>
      </c>
      <c r="C13" s="186">
        <f>'t14'!D16</f>
        <v>0</v>
      </c>
      <c r="D13" s="189" t="str">
        <f>IF(B13=0,IF(C13=0,"OK","MANCANO LE UNITA'"),IF(C13=0,"MANCANO LE SPESE","OK"))</f>
        <v>OK</v>
      </c>
      <c r="E13" s="491" t="str">
        <f>IF(AND(B13&gt;0,C13&gt;0),C13/B13," ")</f>
        <v xml:space="preserve"> </v>
      </c>
    </row>
    <row r="14" spans="1:13" ht="20.25" customHeight="1" x14ac:dyDescent="0.2">
      <c r="A14" s="183" t="s">
        <v>377</v>
      </c>
      <c r="B14" s="757">
        <f>'t2'!E24+'t2'!F24</f>
        <v>0</v>
      </c>
      <c r="C14" s="187">
        <f>'t14'!D17</f>
        <v>0</v>
      </c>
      <c r="D14" s="190" t="str">
        <f>IF(B14=0,IF(C14=0,"OK","MANCANO LE UNITA'"),IF(C14=0,"MANCANO LE SPESE","OK"))</f>
        <v>OK</v>
      </c>
      <c r="E14" s="185" t="str">
        <f>IF(AND(B14&gt;0,C14&gt;0),C14/B14," ")</f>
        <v xml:space="preserve"> </v>
      </c>
    </row>
    <row r="15" spans="1:13" ht="20.25" customHeight="1" x14ac:dyDescent="0.2">
      <c r="A15" s="183" t="s">
        <v>378</v>
      </c>
      <c r="B15" s="757">
        <f>'t2'!G24+'t2'!H24</f>
        <v>0</v>
      </c>
      <c r="C15" s="187">
        <f>'t14'!D23</f>
        <v>0</v>
      </c>
      <c r="D15" s="190" t="str">
        <f>IF(B15=0,IF(C15=0,"OK","MANCANO LE UNITA'"),IF(C15=0,"MANCANO LE SPESE","OK"))</f>
        <v>OK</v>
      </c>
      <c r="E15" s="185" t="str">
        <f>IF(AND(B15&gt;0,C15&gt;0),C15/B15," ")</f>
        <v xml:space="preserve"> </v>
      </c>
    </row>
    <row r="16" spans="1:13" ht="20.25" customHeight="1" x14ac:dyDescent="0.2">
      <c r="A16" s="183" t="s">
        <v>227</v>
      </c>
      <c r="B16" s="757">
        <f>'t2'!I24+'t2'!J24</f>
        <v>0</v>
      </c>
      <c r="C16" s="187">
        <f>'t14'!D24</f>
        <v>0</v>
      </c>
      <c r="D16" s="190" t="str">
        <f>IF(B16=0,IF(C16=0,"OK","MANCANO LE UNITA'"),IF(C16=0,"MANCANO LE SPESE","OK"))</f>
        <v>OK</v>
      </c>
      <c r="E16" s="185" t="str">
        <f>IF(AND(B16&gt;0,C16&gt;0),C16/B16," ")</f>
        <v xml:space="preserve"> </v>
      </c>
    </row>
    <row r="17" spans="1:5" ht="10.8" thickBot="1" x14ac:dyDescent="0.25">
      <c r="A17" s="838"/>
      <c r="E17" s="839"/>
    </row>
    <row r="18" spans="1:5" s="180" customFormat="1" ht="54" customHeight="1" x14ac:dyDescent="0.2">
      <c r="A18" s="492" t="s">
        <v>813</v>
      </c>
      <c r="B18" s="493" t="s">
        <v>814</v>
      </c>
      <c r="C18" s="493" t="s">
        <v>413</v>
      </c>
      <c r="D18" s="494" t="s">
        <v>815</v>
      </c>
      <c r="E18" s="495" t="s">
        <v>816</v>
      </c>
    </row>
    <row r="19" spans="1:5" ht="27.75" customHeight="1" x14ac:dyDescent="0.2">
      <c r="A19" s="631" t="str">
        <f>'t14'!A10</f>
        <v>SOMME CORRISPOSTE AD AGENZIA DI SOMMINISTRAZIONE(INTERINALI)</v>
      </c>
      <c r="B19" s="95" t="str">
        <f>'t14'!B10</f>
        <v>L105</v>
      </c>
      <c r="C19" s="634">
        <f>'t14'!D10</f>
        <v>0</v>
      </c>
      <c r="D19" s="636" t="str">
        <f>(IF(AND(C19=0,C20&gt;0),"INSERIRE SOMME SPETTANTI ALL'AGENZIA (L105)","OK"))</f>
        <v>OK</v>
      </c>
      <c r="E19" s="2148" t="str">
        <f>(IF(AND(C19&gt;0,C20&gt;0),C19/C20," "))</f>
        <v xml:space="preserve"> </v>
      </c>
    </row>
    <row r="20" spans="1:5" ht="27.75" customHeight="1" x14ac:dyDescent="0.2">
      <c r="A20" s="632" t="str">
        <f>'t14'!A23</f>
        <v>ONERI PER I CONTRATTI DI SOMMINISTRAZIONE(INTERINALI)</v>
      </c>
      <c r="B20" s="633" t="str">
        <f>'t14'!B23</f>
        <v>P062</v>
      </c>
      <c r="C20" s="635">
        <f>'t14'!D23</f>
        <v>0</v>
      </c>
      <c r="D20" s="637" t="str">
        <f>(IF(AND(C20=0,C19&gt;0),"INSERIRE RETRIBUZIONI PER INTERINALI (P062)","OK"))</f>
        <v>OK</v>
      </c>
      <c r="E20" s="2149"/>
    </row>
    <row r="21" spans="1:5" ht="40.5" customHeight="1" thickBot="1" x14ac:dyDescent="0.25">
      <c r="A21" s="2151" t="s">
        <v>817</v>
      </c>
      <c r="B21" s="2152"/>
      <c r="C21" s="2153"/>
      <c r="D21" s="638" t="str">
        <f>(IF(AND(C19&gt;0,C20&gt;0),IF(C19&gt;(C20/100*30),"ATTENZIONE: la voce L105 supera il 30% della voce P062. L'IN1 andrà giustificata","OK"),"OK"))</f>
        <v>OK</v>
      </c>
      <c r="E21" s="2150"/>
    </row>
  </sheetData>
  <sheetProtection algorithmName="SHA-512" hashValue="EVgIwuUMdU1VNfZZPGkTeBAvWcdBMHjRG52OKq1DVQhnB4yZ1Lp2KxY8fB7YHg3NLoJlH/o9DuyquUGrS1JE7A==" saltValue="QisHuM+fthYf9iwjlNwYLA==" spinCount="100000" sheet="1" formatColumns="0" selectLockedCells="1" selectUnlockedCells="1"/>
  <mergeCells count="6">
    <mergeCell ref="A11:E11"/>
    <mergeCell ref="A1:D1"/>
    <mergeCell ref="C2:E2"/>
    <mergeCell ref="E19:E21"/>
    <mergeCell ref="A21:C21"/>
    <mergeCell ref="A3:E3"/>
  </mergeCells>
  <phoneticPr fontId="31" type="noConversion"/>
  <conditionalFormatting sqref="D5:D7 D13:D16 D19:D21">
    <cfRule type="notContainsText" dxfId="10"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27"/>
  <dimension ref="A1:N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67.140625" style="3" customWidth="1"/>
    <col min="2" max="2" width="10" style="2" customWidth="1"/>
    <col min="3" max="3" width="13.140625" style="2" customWidth="1"/>
    <col min="4" max="4" width="17.7109375" style="2" customWidth="1"/>
    <col min="5" max="6" width="15.7109375" style="2" customWidth="1"/>
    <col min="7" max="8" width="15.7109375" style="98" customWidth="1"/>
    <col min="9" max="9" width="18.28515625" style="98" customWidth="1"/>
    <col min="10" max="10" width="9.28515625" style="98" customWidth="1"/>
    <col min="13" max="13" width="11.7109375" bestFit="1" customWidth="1"/>
    <col min="14" max="14" width="16" customWidth="1"/>
  </cols>
  <sheetData>
    <row r="1" spans="1:14" s="3" customFormat="1" ht="43.5" customHeight="1" x14ac:dyDescent="0.2">
      <c r="A1" s="2052" t="str">
        <f>'t1'!A1</f>
        <v>SERVIZIO SANITARIO NAZIONALE - anno 2024</v>
      </c>
      <c r="B1" s="2052"/>
      <c r="C1" s="2052"/>
      <c r="D1" s="2052"/>
      <c r="E1" s="2052"/>
      <c r="F1" s="2052"/>
      <c r="G1" s="2052"/>
      <c r="H1" s="2052"/>
      <c r="I1" s="292"/>
      <c r="M1"/>
    </row>
    <row r="2" spans="1:14" s="3" customFormat="1" ht="21" customHeight="1" x14ac:dyDescent="0.2">
      <c r="D2" s="2057"/>
      <c r="E2" s="2057"/>
      <c r="F2" s="2057"/>
      <c r="G2" s="2057"/>
      <c r="H2" s="2057"/>
      <c r="I2" s="2057"/>
      <c r="J2" s="296"/>
      <c r="M2"/>
    </row>
    <row r="3" spans="1:14" s="3" customFormat="1" ht="21" customHeight="1" x14ac:dyDescent="0.25">
      <c r="A3" s="179" t="s">
        <v>446</v>
      </c>
      <c r="B3" s="2"/>
      <c r="F3" s="2"/>
    </row>
    <row r="4" spans="1:14" ht="51" x14ac:dyDescent="0.2">
      <c r="A4" s="165" t="s">
        <v>415</v>
      </c>
      <c r="B4" s="166" t="s">
        <v>380</v>
      </c>
      <c r="C4" s="166" t="s">
        <v>416</v>
      </c>
      <c r="D4" s="166" t="s">
        <v>426</v>
      </c>
      <c r="E4" s="166" t="s">
        <v>427</v>
      </c>
      <c r="F4" s="166" t="s">
        <v>428</v>
      </c>
      <c r="G4" s="166" t="s">
        <v>379</v>
      </c>
      <c r="H4" s="166" t="s">
        <v>429</v>
      </c>
      <c r="I4" s="166" t="s">
        <v>770</v>
      </c>
    </row>
    <row r="5" spans="1:14" s="182" customFormat="1" x14ac:dyDescent="0.2">
      <c r="A5" s="164"/>
      <c r="B5" s="177"/>
      <c r="C5" s="177" t="s">
        <v>382</v>
      </c>
      <c r="D5" s="177" t="s">
        <v>383</v>
      </c>
      <c r="E5" s="177" t="s">
        <v>423</v>
      </c>
      <c r="F5" s="177" t="s">
        <v>385</v>
      </c>
      <c r="G5" s="177" t="s">
        <v>424</v>
      </c>
      <c r="H5" s="177" t="s">
        <v>425</v>
      </c>
      <c r="I5" s="177" t="s">
        <v>771</v>
      </c>
      <c r="J5" s="181"/>
    </row>
    <row r="6" spans="1:14" ht="13.2" x14ac:dyDescent="0.25">
      <c r="A6" s="123" t="str">
        <f>'t1'!A6</f>
        <v>DIRETTORE GENERALE</v>
      </c>
      <c r="B6" s="95" t="str">
        <f>'t1'!B6</f>
        <v>0D0097</v>
      </c>
      <c r="C6" s="321">
        <f>'t12'!C6</f>
        <v>0</v>
      </c>
      <c r="D6" s="322">
        <f>'t12'!D6</f>
        <v>0</v>
      </c>
      <c r="E6" s="323" t="str">
        <f>IF(C6=0," ",D6/C6*12)</f>
        <v xml:space="preserve"> </v>
      </c>
      <c r="F6" s="1373">
        <v>0</v>
      </c>
      <c r="G6" s="323" t="str">
        <f>IF(E6=" "," ",E6-F6)</f>
        <v xml:space="preserve"> </v>
      </c>
      <c r="H6" s="324" t="str">
        <f>IF(E6=" "," ",IF(F6=0," ",G6/F6))</f>
        <v xml:space="preserve"> </v>
      </c>
      <c r="I6" s="304" t="str">
        <f>IF(E6=" "," ",IF(F6=0," ",IF(ABS(H6)&gt;0.02,"ERRORE","OK")))</f>
        <v xml:space="preserve"> </v>
      </c>
      <c r="M6" s="943"/>
      <c r="N6" s="946"/>
    </row>
    <row r="7" spans="1:14" ht="13.2" x14ac:dyDescent="0.25">
      <c r="A7" s="123" t="str">
        <f>'t1'!A7</f>
        <v>DIRETTORE SANITARIO</v>
      </c>
      <c r="B7" s="95" t="str">
        <f>'t1'!B7</f>
        <v>0D0482</v>
      </c>
      <c r="C7" s="321">
        <f>'t12'!C7</f>
        <v>0</v>
      </c>
      <c r="D7" s="322">
        <f>'t12'!D7</f>
        <v>0</v>
      </c>
      <c r="E7" s="323" t="str">
        <f>IF(C7=0," ",D7/C7*12)</f>
        <v xml:space="preserve"> </v>
      </c>
      <c r="F7" s="1373">
        <v>0</v>
      </c>
      <c r="G7" s="323" t="str">
        <f>IF(E7=" "," ",E7-F7)</f>
        <v xml:space="preserve"> </v>
      </c>
      <c r="H7" s="324" t="str">
        <f>IF(E7=" "," ",IF(F7=0," ",G7/F7))</f>
        <v xml:space="preserve"> </v>
      </c>
      <c r="I7" s="304" t="str">
        <f>IF(E7=" "," ",IF(F7=0," ",IF(ABS(H7)&gt;0.02,"ERRORE","OK")))</f>
        <v xml:space="preserve"> </v>
      </c>
      <c r="M7" s="943"/>
      <c r="N7" s="946"/>
    </row>
    <row r="8" spans="1:14" ht="13.2" x14ac:dyDescent="0.25">
      <c r="A8" s="123" t="str">
        <f>'t1'!A8</f>
        <v>DIRETTORE AMMINISTRATIVO</v>
      </c>
      <c r="B8" s="95" t="str">
        <f>'t1'!B8</f>
        <v>0D0163</v>
      </c>
      <c r="C8" s="321">
        <f>'t12'!C8</f>
        <v>0</v>
      </c>
      <c r="D8" s="322">
        <f>'t12'!D8</f>
        <v>0</v>
      </c>
      <c r="E8" s="323" t="str">
        <f t="shared" ref="E8:E71" si="0">IF(C8=0," ",D8/C8*12)</f>
        <v xml:space="preserve"> </v>
      </c>
      <c r="F8" s="1373">
        <v>0</v>
      </c>
      <c r="G8" s="323" t="str">
        <f t="shared" ref="G8:G71" si="1">IF(E8=" "," ",E8-F8)</f>
        <v xml:space="preserve"> </v>
      </c>
      <c r="H8" s="324" t="str">
        <f t="shared" ref="H8:H71" si="2">IF(E8=" "," ",IF(F8=0," ",G8/F8))</f>
        <v xml:space="preserve"> </v>
      </c>
      <c r="I8" s="304" t="str">
        <f t="shared" ref="I8:I71" si="3">IF(E8=" "," ",IF(F8=0," ",IF(ABS(H8)&gt;0.02,"ERRORE","OK")))</f>
        <v xml:space="preserve"> </v>
      </c>
      <c r="M8" s="943"/>
      <c r="N8" s="946"/>
    </row>
    <row r="9" spans="1:14" ht="13.2" x14ac:dyDescent="0.25">
      <c r="A9" s="123" t="str">
        <f>'t1'!A9</f>
        <v>DIRETTORE DEI SERVIZI SOCIALI</v>
      </c>
      <c r="B9" s="95" t="str">
        <f>'t1'!B9</f>
        <v>0D0484</v>
      </c>
      <c r="C9" s="321">
        <f>'t12'!C9</f>
        <v>0</v>
      </c>
      <c r="D9" s="322">
        <f>'t12'!D9</f>
        <v>0</v>
      </c>
      <c r="E9" s="323" t="str">
        <f t="shared" si="0"/>
        <v xml:space="preserve"> </v>
      </c>
      <c r="F9" s="1373">
        <v>0</v>
      </c>
      <c r="G9" s="323" t="str">
        <f t="shared" si="1"/>
        <v xml:space="preserve"> </v>
      </c>
      <c r="H9" s="324" t="str">
        <f t="shared" si="2"/>
        <v xml:space="preserve"> </v>
      </c>
      <c r="I9" s="304" t="str">
        <f t="shared" si="3"/>
        <v xml:space="preserve"> </v>
      </c>
      <c r="M9" s="943"/>
      <c r="N9" s="946"/>
    </row>
    <row r="10" spans="1:14" ht="13.2" x14ac:dyDescent="0.25">
      <c r="A10" s="123" t="str">
        <f>'t1'!A10</f>
        <v>DIR. MEDICO CON INC. STRUTTURA COMPLESSA (RAPP. ESCLUSIVO)</v>
      </c>
      <c r="B10" s="95" t="str">
        <f>'t1'!B10</f>
        <v>SD0E33</v>
      </c>
      <c r="C10" s="321">
        <f>'t12'!C10</f>
        <v>0</v>
      </c>
      <c r="D10" s="322">
        <f>'t12'!D10</f>
        <v>0</v>
      </c>
      <c r="E10" s="323" t="str">
        <f t="shared" si="0"/>
        <v xml:space="preserve"> </v>
      </c>
      <c r="F10" s="1373">
        <v>43399.17</v>
      </c>
      <c r="G10" s="323" t="str">
        <f t="shared" ref="G10" si="4">IF(E10=" "," ",E10-F10)</f>
        <v xml:space="preserve"> </v>
      </c>
      <c r="H10" s="324" t="str">
        <f t="shared" ref="H10" si="5">IF(E10=" "," ",IF(F10=0," ",G10/F10))</f>
        <v xml:space="preserve"> </v>
      </c>
      <c r="I10" s="304" t="str">
        <f t="shared" ref="I10" si="6">IF(E10=" "," ",IF(F10=0," ",IF(ABS(H10)&gt;0.02,"ERRORE","OK")))</f>
        <v xml:space="preserve"> </v>
      </c>
      <c r="M10" s="943"/>
      <c r="N10" s="947"/>
    </row>
    <row r="11" spans="1:14" ht="13.2" x14ac:dyDescent="0.25">
      <c r="A11" s="123" t="str">
        <f>'t1'!A11</f>
        <v>DIR. MEDICO CON INC. DI STRUTTURA COMPLESSA (RAPP. NON ESCL.</v>
      </c>
      <c r="B11" s="95" t="str">
        <f>'t1'!B11</f>
        <v>SD0N33</v>
      </c>
      <c r="C11" s="321">
        <f>'t12'!C11</f>
        <v>0</v>
      </c>
      <c r="D11" s="322">
        <f>'t12'!D11</f>
        <v>0</v>
      </c>
      <c r="E11" s="323" t="str">
        <f t="shared" si="0"/>
        <v xml:space="preserve"> </v>
      </c>
      <c r="F11" s="1373">
        <v>43399.17</v>
      </c>
      <c r="G11" s="323" t="str">
        <f t="shared" si="1"/>
        <v xml:space="preserve"> </v>
      </c>
      <c r="H11" s="324" t="str">
        <f t="shared" si="2"/>
        <v xml:space="preserve"> </v>
      </c>
      <c r="I11" s="304" t="str">
        <f t="shared" si="3"/>
        <v xml:space="preserve"> </v>
      </c>
      <c r="M11" s="943"/>
      <c r="N11" s="947"/>
    </row>
    <row r="12" spans="1:14" ht="13.2" x14ac:dyDescent="0.25">
      <c r="A12" s="123" t="str">
        <f>'t1'!A12</f>
        <v>DIR. MEDICO CON INCARICO DI STRUTTURA SEMPLICE (RAPP. ESCLUS</v>
      </c>
      <c r="B12" s="95" t="str">
        <f>'t1'!B12</f>
        <v>SD0E34</v>
      </c>
      <c r="C12" s="321">
        <f>'t12'!C12</f>
        <v>0</v>
      </c>
      <c r="D12" s="322">
        <f>'t12'!D12</f>
        <v>0</v>
      </c>
      <c r="E12" s="323" t="str">
        <f t="shared" si="0"/>
        <v xml:space="preserve"> </v>
      </c>
      <c r="F12" s="1373">
        <v>43399.17</v>
      </c>
      <c r="G12" s="323" t="str">
        <f t="shared" si="1"/>
        <v xml:space="preserve"> </v>
      </c>
      <c r="H12" s="324" t="str">
        <f t="shared" si="2"/>
        <v xml:space="preserve"> </v>
      </c>
      <c r="I12" s="304" t="str">
        <f t="shared" si="3"/>
        <v xml:space="preserve"> </v>
      </c>
      <c r="M12" s="943"/>
      <c r="N12" s="947"/>
    </row>
    <row r="13" spans="1:14" ht="13.2" x14ac:dyDescent="0.25">
      <c r="A13" s="123" t="str">
        <f>'t1'!A13</f>
        <v>DIR. MEDICO CON INCARICO STRUTTURA SEMPLICE (RAPP. NON ESCL.</v>
      </c>
      <c r="B13" s="95" t="str">
        <f>'t1'!B13</f>
        <v>SD0N34</v>
      </c>
      <c r="C13" s="321">
        <f>'t12'!C13</f>
        <v>0</v>
      </c>
      <c r="D13" s="322">
        <f>'t12'!D13</f>
        <v>0</v>
      </c>
      <c r="E13" s="323" t="str">
        <f t="shared" si="0"/>
        <v xml:space="preserve"> </v>
      </c>
      <c r="F13" s="1373">
        <v>43399.17</v>
      </c>
      <c r="G13" s="323" t="str">
        <f t="shared" si="1"/>
        <v xml:space="preserve"> </v>
      </c>
      <c r="H13" s="324" t="str">
        <f t="shared" si="2"/>
        <v xml:space="preserve"> </v>
      </c>
      <c r="I13" s="304" t="str">
        <f t="shared" si="3"/>
        <v xml:space="preserve"> </v>
      </c>
      <c r="M13" s="943"/>
      <c r="N13" s="947"/>
    </row>
    <row r="14" spans="1:14" ht="13.2" x14ac:dyDescent="0.25">
      <c r="A14" s="123" t="str">
        <f>'t1'!A14</f>
        <v>DIRIGENTI MEDICI CON ALTRI INCAR. PROF.LI (RAPP. ESCLUSIVO)</v>
      </c>
      <c r="B14" s="95" t="str">
        <f>'t1'!B14</f>
        <v>SD0035</v>
      </c>
      <c r="C14" s="321">
        <f>'t12'!C14</f>
        <v>0</v>
      </c>
      <c r="D14" s="322">
        <f>'t12'!D14</f>
        <v>0</v>
      </c>
      <c r="E14" s="323" t="str">
        <f t="shared" si="0"/>
        <v xml:space="preserve"> </v>
      </c>
      <c r="F14" s="1373">
        <v>43399.17</v>
      </c>
      <c r="G14" s="323" t="str">
        <f t="shared" si="1"/>
        <v xml:space="preserve"> </v>
      </c>
      <c r="H14" s="324" t="str">
        <f t="shared" si="2"/>
        <v xml:space="preserve"> </v>
      </c>
      <c r="I14" s="304" t="str">
        <f t="shared" si="3"/>
        <v xml:space="preserve"> </v>
      </c>
      <c r="M14" s="943"/>
      <c r="N14" s="947"/>
    </row>
    <row r="15" spans="1:14" ht="13.2" x14ac:dyDescent="0.25">
      <c r="A15" s="123" t="str">
        <f>'t1'!A15</f>
        <v>DIRIGENTI MEDICI CON ALTRI INCAR. PROF.LI (RAPP. NON ESCL.)</v>
      </c>
      <c r="B15" s="95" t="str">
        <f>'t1'!B15</f>
        <v>SD0036</v>
      </c>
      <c r="C15" s="321">
        <f>'t12'!C15</f>
        <v>0</v>
      </c>
      <c r="D15" s="322">
        <f>'t12'!D15</f>
        <v>0</v>
      </c>
      <c r="E15" s="323" t="str">
        <f t="shared" si="0"/>
        <v xml:space="preserve"> </v>
      </c>
      <c r="F15" s="1373">
        <v>43399.17</v>
      </c>
      <c r="G15" s="323" t="str">
        <f t="shared" si="1"/>
        <v xml:space="preserve"> </v>
      </c>
      <c r="H15" s="324" t="str">
        <f t="shared" si="2"/>
        <v xml:space="preserve"> </v>
      </c>
      <c r="I15" s="304" t="str">
        <f t="shared" si="3"/>
        <v xml:space="preserve"> </v>
      </c>
      <c r="M15" s="943"/>
      <c r="N15" s="947"/>
    </row>
    <row r="16" spans="1:14" ht="13.2" x14ac:dyDescent="0.25">
      <c r="A16" s="123" t="str">
        <f>'t1'!A16</f>
        <v>DIR. MEDICI A T.  DETERMINATO(ART. 15-SEPTIES D.LGS. 502/92)</v>
      </c>
      <c r="B16" s="95" t="str">
        <f>'t1'!B16</f>
        <v>SD0597</v>
      </c>
      <c r="C16" s="321">
        <f>'t12'!C16</f>
        <v>0</v>
      </c>
      <c r="D16" s="322">
        <f>'t12'!D16</f>
        <v>0</v>
      </c>
      <c r="E16" s="323" t="str">
        <f t="shared" si="0"/>
        <v xml:space="preserve"> </v>
      </c>
      <c r="F16" s="1373">
        <v>43399.17</v>
      </c>
      <c r="G16" s="323" t="str">
        <f t="shared" si="1"/>
        <v xml:space="preserve"> </v>
      </c>
      <c r="H16" s="324" t="str">
        <f t="shared" si="2"/>
        <v xml:space="preserve"> </v>
      </c>
      <c r="I16" s="304" t="str">
        <f t="shared" si="3"/>
        <v xml:space="preserve"> </v>
      </c>
      <c r="M16" s="943"/>
      <c r="N16" s="947"/>
    </row>
    <row r="17" spans="1:14" ht="13.2" x14ac:dyDescent="0.25">
      <c r="A17" s="123" t="str">
        <f>'t1'!A17</f>
        <v>VETERINARI CON INC. DI STRUTTURA COMPLESSA (RAPP.ESCLUSIVO)</v>
      </c>
      <c r="B17" s="95" t="str">
        <f>'t1'!B17</f>
        <v>SD0E74</v>
      </c>
      <c r="C17" s="321">
        <f>'t12'!C17</f>
        <v>0</v>
      </c>
      <c r="D17" s="322">
        <f>'t12'!D17</f>
        <v>0</v>
      </c>
      <c r="E17" s="323" t="str">
        <f t="shared" si="0"/>
        <v xml:space="preserve"> </v>
      </c>
      <c r="F17" s="1373">
        <v>43399.17</v>
      </c>
      <c r="G17" s="323" t="str">
        <f t="shared" si="1"/>
        <v xml:space="preserve"> </v>
      </c>
      <c r="H17" s="324" t="str">
        <f t="shared" si="2"/>
        <v xml:space="preserve"> </v>
      </c>
      <c r="I17" s="304" t="str">
        <f t="shared" si="3"/>
        <v xml:space="preserve"> </v>
      </c>
      <c r="M17" s="943"/>
      <c r="N17" s="947"/>
    </row>
    <row r="18" spans="1:14" ht="13.2" x14ac:dyDescent="0.25">
      <c r="A18" s="123" t="str">
        <f>'t1'!A18</f>
        <v>VETERINARI CON INC. DI STRUTTURA COMPLESSA (RAPP. NON ESCL.)</v>
      </c>
      <c r="B18" s="95" t="str">
        <f>'t1'!B18</f>
        <v>SD0N74</v>
      </c>
      <c r="C18" s="321">
        <f>'t12'!C18</f>
        <v>0</v>
      </c>
      <c r="D18" s="322">
        <f>'t12'!D18</f>
        <v>0</v>
      </c>
      <c r="E18" s="323" t="str">
        <f t="shared" si="0"/>
        <v xml:space="preserve"> </v>
      </c>
      <c r="F18" s="1373">
        <v>43399.17</v>
      </c>
      <c r="G18" s="323" t="str">
        <f t="shared" si="1"/>
        <v xml:space="preserve"> </v>
      </c>
      <c r="H18" s="324" t="str">
        <f t="shared" si="2"/>
        <v xml:space="preserve"> </v>
      </c>
      <c r="I18" s="304" t="str">
        <f t="shared" si="3"/>
        <v xml:space="preserve"> </v>
      </c>
      <c r="M18" s="943"/>
      <c r="N18" s="947"/>
    </row>
    <row r="19" spans="1:14" ht="13.2" x14ac:dyDescent="0.25">
      <c r="A19" s="123" t="str">
        <f>'t1'!A19</f>
        <v>VETERINARI CON INC. DI STRUTTURA SEMPLICE (RAPP. ESCLUSIVO)</v>
      </c>
      <c r="B19" s="95" t="str">
        <f>'t1'!B19</f>
        <v>SD0E73</v>
      </c>
      <c r="C19" s="321">
        <f>'t12'!C19</f>
        <v>0</v>
      </c>
      <c r="D19" s="322">
        <f>'t12'!D19</f>
        <v>0</v>
      </c>
      <c r="E19" s="323" t="str">
        <f t="shared" si="0"/>
        <v xml:space="preserve"> </v>
      </c>
      <c r="F19" s="1373">
        <v>43399.17</v>
      </c>
      <c r="G19" s="323" t="str">
        <f t="shared" si="1"/>
        <v xml:space="preserve"> </v>
      </c>
      <c r="H19" s="324" t="str">
        <f t="shared" si="2"/>
        <v xml:space="preserve"> </v>
      </c>
      <c r="I19" s="304" t="str">
        <f t="shared" si="3"/>
        <v xml:space="preserve"> </v>
      </c>
      <c r="M19" s="943"/>
      <c r="N19" s="947"/>
    </row>
    <row r="20" spans="1:14" ht="13.2" x14ac:dyDescent="0.25">
      <c r="A20" s="123" t="str">
        <f>'t1'!A20</f>
        <v>VETERINARI CON INC. DI STRUTTURA SEMPLICE (RAPP. NON ESCL.)</v>
      </c>
      <c r="B20" s="95" t="str">
        <f>'t1'!B20</f>
        <v>SD0N73</v>
      </c>
      <c r="C20" s="321">
        <f>'t12'!C20</f>
        <v>0</v>
      </c>
      <c r="D20" s="322">
        <f>'t12'!D20</f>
        <v>0</v>
      </c>
      <c r="E20" s="323" t="str">
        <f t="shared" si="0"/>
        <v xml:space="preserve"> </v>
      </c>
      <c r="F20" s="1373">
        <v>43399.17</v>
      </c>
      <c r="G20" s="323" t="str">
        <f t="shared" si="1"/>
        <v xml:space="preserve"> </v>
      </c>
      <c r="H20" s="324" t="str">
        <f t="shared" si="2"/>
        <v xml:space="preserve"> </v>
      </c>
      <c r="I20" s="304" t="str">
        <f t="shared" si="3"/>
        <v xml:space="preserve"> </v>
      </c>
      <c r="M20" s="943"/>
      <c r="N20" s="947"/>
    </row>
    <row r="21" spans="1:14" ht="13.2" x14ac:dyDescent="0.25">
      <c r="A21" s="123" t="str">
        <f>'t1'!A21</f>
        <v>VETERINARI CON ALTRI INCAR. PROF.LI (RAPP. ESCLUSIVO)</v>
      </c>
      <c r="B21" s="95" t="str">
        <f>'t1'!B21</f>
        <v>SD0A73</v>
      </c>
      <c r="C21" s="321">
        <f>'t12'!C21</f>
        <v>0</v>
      </c>
      <c r="D21" s="322">
        <f>'t12'!D21</f>
        <v>0</v>
      </c>
      <c r="E21" s="323" t="str">
        <f t="shared" si="0"/>
        <v xml:space="preserve"> </v>
      </c>
      <c r="F21" s="1373">
        <v>43399.17</v>
      </c>
      <c r="G21" s="323" t="str">
        <f t="shared" si="1"/>
        <v xml:space="preserve"> </v>
      </c>
      <c r="H21" s="324" t="str">
        <f t="shared" si="2"/>
        <v xml:space="preserve"> </v>
      </c>
      <c r="I21" s="304" t="str">
        <f t="shared" si="3"/>
        <v xml:space="preserve"> </v>
      </c>
      <c r="M21" s="943"/>
      <c r="N21" s="947"/>
    </row>
    <row r="22" spans="1:14" ht="13.2" x14ac:dyDescent="0.25">
      <c r="A22" s="123" t="str">
        <f>'t1'!A22</f>
        <v>VETERINARI CON ALTRI INCAR. PROF.LI (RAPP. NON ESCL.)</v>
      </c>
      <c r="B22" s="95" t="str">
        <f>'t1'!B22</f>
        <v>SD0072</v>
      </c>
      <c r="C22" s="321">
        <f>'t12'!C22</f>
        <v>0</v>
      </c>
      <c r="D22" s="322">
        <f>'t12'!D22</f>
        <v>0</v>
      </c>
      <c r="E22" s="323" t="str">
        <f t="shared" si="0"/>
        <v xml:space="preserve"> </v>
      </c>
      <c r="F22" s="1373">
        <v>43399.17</v>
      </c>
      <c r="G22" s="323" t="str">
        <f t="shared" si="1"/>
        <v xml:space="preserve"> </v>
      </c>
      <c r="H22" s="324" t="str">
        <f t="shared" si="2"/>
        <v xml:space="preserve"> </v>
      </c>
      <c r="I22" s="304" t="str">
        <f t="shared" si="3"/>
        <v xml:space="preserve"> </v>
      </c>
      <c r="M22" s="943"/>
      <c r="N22" s="947"/>
    </row>
    <row r="23" spans="1:14" ht="13.2" x14ac:dyDescent="0.25">
      <c r="A23" s="123" t="str">
        <f>'t1'!A23</f>
        <v>VETERINARI A T. DETERMINATO (ART. 15-SEPTIES D.LGS. 502/92)</v>
      </c>
      <c r="B23" s="95" t="str">
        <f>'t1'!B23</f>
        <v>SD0598</v>
      </c>
      <c r="C23" s="321">
        <f>'t12'!C23</f>
        <v>0</v>
      </c>
      <c r="D23" s="322">
        <f>'t12'!D23</f>
        <v>0</v>
      </c>
      <c r="E23" s="323" t="str">
        <f t="shared" si="0"/>
        <v xml:space="preserve"> </v>
      </c>
      <c r="F23" s="1373">
        <v>43399.17</v>
      </c>
      <c r="G23" s="323" t="str">
        <f t="shared" si="1"/>
        <v xml:space="preserve"> </v>
      </c>
      <c r="H23" s="324" t="str">
        <f t="shared" si="2"/>
        <v xml:space="preserve"> </v>
      </c>
      <c r="I23" s="304" t="str">
        <f t="shared" si="3"/>
        <v xml:space="preserve"> </v>
      </c>
      <c r="M23" s="943"/>
      <c r="N23" s="947"/>
    </row>
    <row r="24" spans="1:14" ht="13.2" x14ac:dyDescent="0.25">
      <c r="A24" s="123" t="str">
        <f>'t1'!A24</f>
        <v>ODONTOIATRI CON INC. DI STRUTTURA COMPLESSA (RAPP. ESCL.)</v>
      </c>
      <c r="B24" s="95" t="str">
        <f>'t1'!B24</f>
        <v>SD0E49</v>
      </c>
      <c r="C24" s="321">
        <f>'t12'!C24</f>
        <v>0</v>
      </c>
      <c r="D24" s="322">
        <f>'t12'!D24</f>
        <v>0</v>
      </c>
      <c r="E24" s="323" t="str">
        <f t="shared" si="0"/>
        <v xml:space="preserve"> </v>
      </c>
      <c r="F24" s="1373">
        <v>43399.17</v>
      </c>
      <c r="G24" s="323" t="str">
        <f t="shared" si="1"/>
        <v xml:space="preserve"> </v>
      </c>
      <c r="H24" s="324" t="str">
        <f t="shared" si="2"/>
        <v xml:space="preserve"> </v>
      </c>
      <c r="I24" s="304" t="str">
        <f t="shared" si="3"/>
        <v xml:space="preserve"> </v>
      </c>
      <c r="M24" s="943"/>
      <c r="N24" s="947"/>
    </row>
    <row r="25" spans="1:14" ht="13.2" x14ac:dyDescent="0.25">
      <c r="A25" s="123" t="str">
        <f>'t1'!A25</f>
        <v>ODONTOIATRI CON INC. DI STRUTTURA COMPLESSA (RAPP. NON ESCL.</v>
      </c>
      <c r="B25" s="95" t="str">
        <f>'t1'!B25</f>
        <v>SD0N49</v>
      </c>
      <c r="C25" s="321">
        <f>'t12'!C25</f>
        <v>0</v>
      </c>
      <c r="D25" s="322">
        <f>'t12'!D25</f>
        <v>0</v>
      </c>
      <c r="E25" s="323" t="str">
        <f t="shared" si="0"/>
        <v xml:space="preserve"> </v>
      </c>
      <c r="F25" s="1373">
        <v>43399.17</v>
      </c>
      <c r="G25" s="323" t="str">
        <f t="shared" si="1"/>
        <v xml:space="preserve"> </v>
      </c>
      <c r="H25" s="324" t="str">
        <f t="shared" si="2"/>
        <v xml:space="preserve"> </v>
      </c>
      <c r="I25" s="304" t="str">
        <f t="shared" si="3"/>
        <v xml:space="preserve"> </v>
      </c>
      <c r="M25" s="943"/>
      <c r="N25" s="947"/>
    </row>
    <row r="26" spans="1:14" ht="13.2" x14ac:dyDescent="0.25">
      <c r="A26" s="123" t="str">
        <f>'t1'!A26</f>
        <v>ODONTOIATRI CON INC. DI STRUTTURA SEMPLICE (RAPP. ESCLUSIVO)</v>
      </c>
      <c r="B26" s="95" t="str">
        <f>'t1'!B26</f>
        <v>SD0E48</v>
      </c>
      <c r="C26" s="321">
        <f>'t12'!C26</f>
        <v>0</v>
      </c>
      <c r="D26" s="322">
        <f>'t12'!D26</f>
        <v>0</v>
      </c>
      <c r="E26" s="323" t="str">
        <f t="shared" si="0"/>
        <v xml:space="preserve"> </v>
      </c>
      <c r="F26" s="1373">
        <v>43399.17</v>
      </c>
      <c r="G26" s="323" t="str">
        <f t="shared" si="1"/>
        <v xml:space="preserve"> </v>
      </c>
      <c r="H26" s="324" t="str">
        <f t="shared" si="2"/>
        <v xml:space="preserve"> </v>
      </c>
      <c r="I26" s="304" t="str">
        <f t="shared" si="3"/>
        <v xml:space="preserve"> </v>
      </c>
      <c r="M26" s="943"/>
      <c r="N26" s="947"/>
    </row>
    <row r="27" spans="1:14" ht="13.2" x14ac:dyDescent="0.25">
      <c r="A27" s="123" t="str">
        <f>'t1'!A27</f>
        <v>ODONTOIATRI CON INC. DI STRUTTURA SEMPLICE (RAPP. NON ESCL.)</v>
      </c>
      <c r="B27" s="95" t="str">
        <f>'t1'!B27</f>
        <v>SD0N48</v>
      </c>
      <c r="C27" s="321">
        <f>'t12'!C27</f>
        <v>0</v>
      </c>
      <c r="D27" s="322">
        <f>'t12'!D27</f>
        <v>0</v>
      </c>
      <c r="E27" s="323" t="str">
        <f t="shared" si="0"/>
        <v xml:space="preserve"> </v>
      </c>
      <c r="F27" s="1373">
        <v>43399.17</v>
      </c>
      <c r="G27" s="323" t="str">
        <f t="shared" si="1"/>
        <v xml:space="preserve"> </v>
      </c>
      <c r="H27" s="324" t="str">
        <f t="shared" si="2"/>
        <v xml:space="preserve"> </v>
      </c>
      <c r="I27" s="304" t="str">
        <f t="shared" si="3"/>
        <v xml:space="preserve"> </v>
      </c>
      <c r="M27" s="943"/>
      <c r="N27" s="947"/>
    </row>
    <row r="28" spans="1:14" ht="13.2" x14ac:dyDescent="0.25">
      <c r="A28" s="123" t="str">
        <f>'t1'!A28</f>
        <v>ODONTOIATRI CON ALTRI INCAR. PROF.LI (RAPP. ESCLUSIVO)</v>
      </c>
      <c r="B28" s="95" t="str">
        <f>'t1'!B28</f>
        <v>SD0A48</v>
      </c>
      <c r="C28" s="321">
        <f>'t12'!C28</f>
        <v>0</v>
      </c>
      <c r="D28" s="322">
        <f>'t12'!D28</f>
        <v>0</v>
      </c>
      <c r="E28" s="323" t="str">
        <f t="shared" si="0"/>
        <v xml:space="preserve"> </v>
      </c>
      <c r="F28" s="1373">
        <v>43399.17</v>
      </c>
      <c r="G28" s="323" t="str">
        <f t="shared" si="1"/>
        <v xml:space="preserve"> </v>
      </c>
      <c r="H28" s="324" t="str">
        <f t="shared" si="2"/>
        <v xml:space="preserve"> </v>
      </c>
      <c r="I28" s="304" t="str">
        <f t="shared" si="3"/>
        <v xml:space="preserve"> </v>
      </c>
      <c r="M28" s="943"/>
      <c r="N28" s="947"/>
    </row>
    <row r="29" spans="1:14" ht="13.2" x14ac:dyDescent="0.25">
      <c r="A29" s="123" t="str">
        <f>'t1'!A29</f>
        <v>ODONTOIATRI CON ALTRI INCAR. PROF.LI (RAPP. NON ESCL.)</v>
      </c>
      <c r="B29" s="95" t="str">
        <f>'t1'!B29</f>
        <v>SD0047</v>
      </c>
      <c r="C29" s="321">
        <f>'t12'!C29</f>
        <v>0</v>
      </c>
      <c r="D29" s="322">
        <f>'t12'!D29</f>
        <v>0</v>
      </c>
      <c r="E29" s="323" t="str">
        <f t="shared" si="0"/>
        <v xml:space="preserve"> </v>
      </c>
      <c r="F29" s="1373">
        <v>43399.17</v>
      </c>
      <c r="G29" s="323" t="str">
        <f t="shared" si="1"/>
        <v xml:space="preserve"> </v>
      </c>
      <c r="H29" s="324" t="str">
        <f t="shared" si="2"/>
        <v xml:space="preserve"> </v>
      </c>
      <c r="I29" s="304" t="str">
        <f t="shared" si="3"/>
        <v xml:space="preserve"> </v>
      </c>
      <c r="M29" s="943"/>
      <c r="N29" s="947"/>
    </row>
    <row r="30" spans="1:14" ht="13.2" x14ac:dyDescent="0.25">
      <c r="A30" s="123" t="str">
        <f>'t1'!A30</f>
        <v>ODONTOIATRI A T. DETERMINATO (ART. 15-SEPTIES D.LGS. 502/92)</v>
      </c>
      <c r="B30" s="95" t="str">
        <f>'t1'!B30</f>
        <v>SD0599</v>
      </c>
      <c r="C30" s="321">
        <f>'t12'!C30</f>
        <v>0</v>
      </c>
      <c r="D30" s="322">
        <f>'t12'!D30</f>
        <v>0</v>
      </c>
      <c r="E30" s="323" t="str">
        <f t="shared" si="0"/>
        <v xml:space="preserve"> </v>
      </c>
      <c r="F30" s="1373">
        <v>43399.17</v>
      </c>
      <c r="G30" s="323" t="str">
        <f t="shared" si="1"/>
        <v xml:space="preserve"> </v>
      </c>
      <c r="H30" s="324" t="str">
        <f t="shared" si="2"/>
        <v xml:space="preserve"> </v>
      </c>
      <c r="I30" s="304" t="str">
        <f t="shared" si="3"/>
        <v xml:space="preserve"> </v>
      </c>
      <c r="M30" s="943"/>
      <c r="N30" s="947"/>
    </row>
    <row r="31" spans="1:14" ht="13.2" x14ac:dyDescent="0.25">
      <c r="A31" s="123" t="str">
        <f>'t1'!A31</f>
        <v>FARMACISTI CON INC. DI STRUTTURA COMPLESSA (RAPP. ESCLUSIVO)</v>
      </c>
      <c r="B31" s="95" t="str">
        <f>'t1'!B31</f>
        <v>SD0E39</v>
      </c>
      <c r="C31" s="321">
        <f>'t12'!C31</f>
        <v>0</v>
      </c>
      <c r="D31" s="322">
        <f>'t12'!D31</f>
        <v>0</v>
      </c>
      <c r="E31" s="323" t="str">
        <f t="shared" si="0"/>
        <v xml:space="preserve"> </v>
      </c>
      <c r="F31" s="1373">
        <v>43399.17</v>
      </c>
      <c r="G31" s="323" t="str">
        <f t="shared" si="1"/>
        <v xml:space="preserve"> </v>
      </c>
      <c r="H31" s="324" t="str">
        <f t="shared" si="2"/>
        <v xml:space="preserve"> </v>
      </c>
      <c r="I31" s="304" t="str">
        <f t="shared" si="3"/>
        <v xml:space="preserve"> </v>
      </c>
      <c r="M31" s="943"/>
      <c r="N31" s="947"/>
    </row>
    <row r="32" spans="1:14" ht="13.2" x14ac:dyDescent="0.25">
      <c r="A32" s="123" t="str">
        <f>'t1'!A32</f>
        <v>FARMACISTI CON INC. DI STRUTTURA COMPLESSA (RAPP. NON ESCL.)</v>
      </c>
      <c r="B32" s="95" t="str">
        <f>'t1'!B32</f>
        <v>SD0N39</v>
      </c>
      <c r="C32" s="321">
        <f>'t12'!C32</f>
        <v>0</v>
      </c>
      <c r="D32" s="322">
        <f>'t12'!D32</f>
        <v>0</v>
      </c>
      <c r="E32" s="323" t="str">
        <f t="shared" si="0"/>
        <v xml:space="preserve"> </v>
      </c>
      <c r="F32" s="1373">
        <v>43399.17</v>
      </c>
      <c r="G32" s="323" t="str">
        <f t="shared" si="1"/>
        <v xml:space="preserve"> </v>
      </c>
      <c r="H32" s="324" t="str">
        <f t="shared" si="2"/>
        <v xml:space="preserve"> </v>
      </c>
      <c r="I32" s="304" t="str">
        <f t="shared" si="3"/>
        <v xml:space="preserve"> </v>
      </c>
      <c r="M32" s="943"/>
      <c r="N32" s="947"/>
    </row>
    <row r="33" spans="1:14" ht="13.2" x14ac:dyDescent="0.25">
      <c r="A33" s="123" t="str">
        <f>'t1'!A33</f>
        <v>FARMACISTI CON INC. DI STRUTTURA SEMPLICE (RAPP. ESCLUSIVO)</v>
      </c>
      <c r="B33" s="95" t="str">
        <f>'t1'!B33</f>
        <v>SD0E38</v>
      </c>
      <c r="C33" s="321">
        <f>'t12'!C33</f>
        <v>0</v>
      </c>
      <c r="D33" s="322">
        <f>'t12'!D33</f>
        <v>0</v>
      </c>
      <c r="E33" s="323" t="str">
        <f t="shared" si="0"/>
        <v xml:space="preserve"> </v>
      </c>
      <c r="F33" s="1373">
        <v>43399.17</v>
      </c>
      <c r="G33" s="323" t="str">
        <f t="shared" si="1"/>
        <v xml:space="preserve"> </v>
      </c>
      <c r="H33" s="324" t="str">
        <f t="shared" si="2"/>
        <v xml:space="preserve"> </v>
      </c>
      <c r="I33" s="304" t="str">
        <f t="shared" si="3"/>
        <v xml:space="preserve"> </v>
      </c>
      <c r="M33" s="943"/>
      <c r="N33" s="947"/>
    </row>
    <row r="34" spans="1:14" ht="13.2" x14ac:dyDescent="0.25">
      <c r="A34" s="123" t="str">
        <f>'t1'!A34</f>
        <v>FARMACISTI CON INC. DI STRUTTURA SEMPLICE (RAPP. NON ESCL.)</v>
      </c>
      <c r="B34" s="95" t="str">
        <f>'t1'!B34</f>
        <v>SD0N38</v>
      </c>
      <c r="C34" s="321">
        <f>'t12'!C34</f>
        <v>0</v>
      </c>
      <c r="D34" s="322">
        <f>'t12'!D34</f>
        <v>0</v>
      </c>
      <c r="E34" s="323" t="str">
        <f t="shared" si="0"/>
        <v xml:space="preserve"> </v>
      </c>
      <c r="F34" s="1373">
        <v>43399.17</v>
      </c>
      <c r="G34" s="323" t="str">
        <f t="shared" si="1"/>
        <v xml:space="preserve"> </v>
      </c>
      <c r="H34" s="324" t="str">
        <f t="shared" si="2"/>
        <v xml:space="preserve"> </v>
      </c>
      <c r="I34" s="304" t="str">
        <f t="shared" si="3"/>
        <v xml:space="preserve"> </v>
      </c>
      <c r="M34" s="943"/>
      <c r="N34" s="947"/>
    </row>
    <row r="35" spans="1:14" ht="13.2" x14ac:dyDescent="0.25">
      <c r="A35" s="123" t="str">
        <f>'t1'!A35</f>
        <v>FARMACISTI CON ALTRI INCAR. PROF.LI (RAPP. ESCLUSIVO)</v>
      </c>
      <c r="B35" s="95" t="str">
        <f>'t1'!B35</f>
        <v>SD0A38</v>
      </c>
      <c r="C35" s="321">
        <f>'t12'!C35</f>
        <v>0</v>
      </c>
      <c r="D35" s="322">
        <f>'t12'!D35</f>
        <v>0</v>
      </c>
      <c r="E35" s="323" t="str">
        <f t="shared" si="0"/>
        <v xml:space="preserve"> </v>
      </c>
      <c r="F35" s="1373">
        <v>43399.17</v>
      </c>
      <c r="G35" s="323" t="str">
        <f t="shared" si="1"/>
        <v xml:space="preserve"> </v>
      </c>
      <c r="H35" s="324" t="str">
        <f t="shared" si="2"/>
        <v xml:space="preserve"> </v>
      </c>
      <c r="I35" s="304" t="str">
        <f t="shared" si="3"/>
        <v xml:space="preserve"> </v>
      </c>
      <c r="M35" s="943"/>
      <c r="N35" s="947"/>
    </row>
    <row r="36" spans="1:14" ht="13.2" x14ac:dyDescent="0.25">
      <c r="A36" s="123" t="str">
        <f>'t1'!A36</f>
        <v>FARMACISTI CON ALTRI INCAR. PROF.LI (RAPP. NON ESCL.)</v>
      </c>
      <c r="B36" s="95" t="str">
        <f>'t1'!B36</f>
        <v>SD0037</v>
      </c>
      <c r="C36" s="321">
        <f>'t12'!C36</f>
        <v>0</v>
      </c>
      <c r="D36" s="322">
        <f>'t12'!D36</f>
        <v>0</v>
      </c>
      <c r="E36" s="323" t="str">
        <f t="shared" si="0"/>
        <v xml:space="preserve"> </v>
      </c>
      <c r="F36" s="1373">
        <v>43399.17</v>
      </c>
      <c r="G36" s="323" t="str">
        <f t="shared" si="1"/>
        <v xml:space="preserve"> </v>
      </c>
      <c r="H36" s="324" t="str">
        <f t="shared" si="2"/>
        <v xml:space="preserve"> </v>
      </c>
      <c r="I36" s="304" t="str">
        <f t="shared" si="3"/>
        <v xml:space="preserve"> </v>
      </c>
      <c r="M36" s="943"/>
      <c r="N36" s="947"/>
    </row>
    <row r="37" spans="1:14" ht="13.2" x14ac:dyDescent="0.25">
      <c r="A37" s="123" t="str">
        <f>'t1'!A37</f>
        <v>FARMACISTI A T. DETERMINATO (ART. 15-SEPTIES D.LGS. 502/92)</v>
      </c>
      <c r="B37" s="95" t="str">
        <f>'t1'!B37</f>
        <v>SD0600</v>
      </c>
      <c r="C37" s="321">
        <f>'t12'!C37</f>
        <v>0</v>
      </c>
      <c r="D37" s="322">
        <f>'t12'!D37</f>
        <v>0</v>
      </c>
      <c r="E37" s="323" t="str">
        <f t="shared" si="0"/>
        <v xml:space="preserve"> </v>
      </c>
      <c r="F37" s="1373">
        <v>43399.17</v>
      </c>
      <c r="G37" s="323" t="str">
        <f t="shared" si="1"/>
        <v xml:space="preserve"> </v>
      </c>
      <c r="H37" s="324" t="str">
        <f t="shared" si="2"/>
        <v xml:space="preserve"> </v>
      </c>
      <c r="I37" s="304" t="str">
        <f t="shared" si="3"/>
        <v xml:space="preserve"> </v>
      </c>
      <c r="M37" s="943"/>
      <c r="N37" s="947"/>
    </row>
    <row r="38" spans="1:14" ht="13.2" x14ac:dyDescent="0.25">
      <c r="A38" s="123" t="str">
        <f>'t1'!A38</f>
        <v>BIOLOGI CON INC. DI STRUTTURA COMPLESSA (RAPP. ESCLUSIVO)</v>
      </c>
      <c r="B38" s="95" t="str">
        <f>'t1'!B38</f>
        <v>SD0E13</v>
      </c>
      <c r="C38" s="321">
        <f>'t12'!C38</f>
        <v>0</v>
      </c>
      <c r="D38" s="322">
        <f>'t12'!D38</f>
        <v>0</v>
      </c>
      <c r="E38" s="323" t="str">
        <f t="shared" si="0"/>
        <v xml:space="preserve"> </v>
      </c>
      <c r="F38" s="1373">
        <v>43399.17</v>
      </c>
      <c r="G38" s="323" t="str">
        <f t="shared" si="1"/>
        <v xml:space="preserve"> </v>
      </c>
      <c r="H38" s="324" t="str">
        <f t="shared" si="2"/>
        <v xml:space="preserve"> </v>
      </c>
      <c r="I38" s="304" t="str">
        <f t="shared" si="3"/>
        <v xml:space="preserve"> </v>
      </c>
      <c r="M38" s="943"/>
      <c r="N38" s="947"/>
    </row>
    <row r="39" spans="1:14" ht="13.2" x14ac:dyDescent="0.25">
      <c r="A39" s="123" t="str">
        <f>'t1'!A39</f>
        <v>BIOLOGI CON INC. DI STRUTTURA COMPLESSA (RAPP. NON ESCL.)</v>
      </c>
      <c r="B39" s="95" t="str">
        <f>'t1'!B39</f>
        <v>SD0N13</v>
      </c>
      <c r="C39" s="321">
        <f>'t12'!C39</f>
        <v>0</v>
      </c>
      <c r="D39" s="322">
        <f>'t12'!D39</f>
        <v>0</v>
      </c>
      <c r="E39" s="323" t="str">
        <f t="shared" si="0"/>
        <v xml:space="preserve"> </v>
      </c>
      <c r="F39" s="1373">
        <v>43399.17</v>
      </c>
      <c r="G39" s="323" t="str">
        <f t="shared" si="1"/>
        <v xml:space="preserve"> </v>
      </c>
      <c r="H39" s="324" t="str">
        <f t="shared" si="2"/>
        <v xml:space="preserve"> </v>
      </c>
      <c r="I39" s="304" t="str">
        <f t="shared" si="3"/>
        <v xml:space="preserve"> </v>
      </c>
      <c r="M39" s="943"/>
      <c r="N39" s="947"/>
    </row>
    <row r="40" spans="1:14" ht="13.2" x14ac:dyDescent="0.25">
      <c r="A40" s="123" t="str">
        <f>'t1'!A40</f>
        <v>BIOLOGI CON INC. DI STRUTTURA SEMPLICE (RAPP. ESCLUSIVO)</v>
      </c>
      <c r="B40" s="95" t="str">
        <f>'t1'!B40</f>
        <v>SD0E12</v>
      </c>
      <c r="C40" s="321">
        <f>'t12'!C40</f>
        <v>0</v>
      </c>
      <c r="D40" s="322">
        <f>'t12'!D40</f>
        <v>0</v>
      </c>
      <c r="E40" s="323" t="str">
        <f t="shared" si="0"/>
        <v xml:space="preserve"> </v>
      </c>
      <c r="F40" s="1373">
        <v>43399.17</v>
      </c>
      <c r="G40" s="323" t="str">
        <f t="shared" si="1"/>
        <v xml:space="preserve"> </v>
      </c>
      <c r="H40" s="324" t="str">
        <f t="shared" si="2"/>
        <v xml:space="preserve"> </v>
      </c>
      <c r="I40" s="304" t="str">
        <f t="shared" si="3"/>
        <v xml:space="preserve"> </v>
      </c>
      <c r="M40" s="943"/>
      <c r="N40" s="947"/>
    </row>
    <row r="41" spans="1:14" ht="13.2" x14ac:dyDescent="0.25">
      <c r="A41" s="123" t="str">
        <f>'t1'!A41</f>
        <v>BIOLOGI CON INC. DI STRUTTURA SEMPLICE (RAPP. NON ESCL.)</v>
      </c>
      <c r="B41" s="95" t="str">
        <f>'t1'!B41</f>
        <v>SD0N12</v>
      </c>
      <c r="C41" s="321">
        <f>'t12'!C41</f>
        <v>0</v>
      </c>
      <c r="D41" s="322">
        <f>'t12'!D41</f>
        <v>0</v>
      </c>
      <c r="E41" s="323" t="str">
        <f t="shared" si="0"/>
        <v xml:space="preserve"> </v>
      </c>
      <c r="F41" s="1373">
        <v>43399.17</v>
      </c>
      <c r="G41" s="323" t="str">
        <f t="shared" si="1"/>
        <v xml:space="preserve"> </v>
      </c>
      <c r="H41" s="324" t="str">
        <f t="shared" si="2"/>
        <v xml:space="preserve"> </v>
      </c>
      <c r="I41" s="304" t="str">
        <f t="shared" si="3"/>
        <v xml:space="preserve"> </v>
      </c>
      <c r="M41" s="943"/>
      <c r="N41" s="947"/>
    </row>
    <row r="42" spans="1:14" ht="13.2" x14ac:dyDescent="0.25">
      <c r="A42" s="123" t="str">
        <f>'t1'!A42</f>
        <v>BIOLOGI CON ALTRI INCAR. PROF.LI (RAPP. ESCLUSIVO)</v>
      </c>
      <c r="B42" s="95" t="str">
        <f>'t1'!B42</f>
        <v>SD0A12</v>
      </c>
      <c r="C42" s="321">
        <f>'t12'!C42</f>
        <v>0</v>
      </c>
      <c r="D42" s="322">
        <f>'t12'!D42</f>
        <v>0</v>
      </c>
      <c r="E42" s="323" t="str">
        <f t="shared" si="0"/>
        <v xml:space="preserve"> </v>
      </c>
      <c r="F42" s="1373">
        <v>43399.17</v>
      </c>
      <c r="G42" s="323" t="str">
        <f t="shared" si="1"/>
        <v xml:space="preserve"> </v>
      </c>
      <c r="H42" s="324" t="str">
        <f t="shared" si="2"/>
        <v xml:space="preserve"> </v>
      </c>
      <c r="I42" s="304" t="str">
        <f t="shared" si="3"/>
        <v xml:space="preserve"> </v>
      </c>
      <c r="M42" s="943"/>
      <c r="N42" s="947"/>
    </row>
    <row r="43" spans="1:14" ht="13.2" x14ac:dyDescent="0.25">
      <c r="A43" s="123" t="str">
        <f>'t1'!A43</f>
        <v>BIOLOGI CON ALTRI INCAR. PROF.LI (RAPP. NON ESCL.)</v>
      </c>
      <c r="B43" s="95" t="str">
        <f>'t1'!B43</f>
        <v>SD0011</v>
      </c>
      <c r="C43" s="321">
        <f>'t12'!C43</f>
        <v>0</v>
      </c>
      <c r="D43" s="322">
        <f>'t12'!D43</f>
        <v>0</v>
      </c>
      <c r="E43" s="323" t="str">
        <f t="shared" si="0"/>
        <v xml:space="preserve"> </v>
      </c>
      <c r="F43" s="1373">
        <v>43399.17</v>
      </c>
      <c r="G43" s="323" t="str">
        <f t="shared" si="1"/>
        <v xml:space="preserve"> </v>
      </c>
      <c r="H43" s="324" t="str">
        <f t="shared" si="2"/>
        <v xml:space="preserve"> </v>
      </c>
      <c r="I43" s="304" t="str">
        <f t="shared" si="3"/>
        <v xml:space="preserve"> </v>
      </c>
      <c r="M43" s="943"/>
      <c r="N43" s="947"/>
    </row>
    <row r="44" spans="1:14" ht="13.2" x14ac:dyDescent="0.25">
      <c r="A44" s="123" t="str">
        <f>'t1'!A44</f>
        <v>BIOLOGI A T. DETERMINATO (ART. 15-SEPTIES D.LGS. 502/92)</v>
      </c>
      <c r="B44" s="95" t="str">
        <f>'t1'!B44</f>
        <v>SD0601</v>
      </c>
      <c r="C44" s="321">
        <f>'t12'!C44</f>
        <v>0</v>
      </c>
      <c r="D44" s="322">
        <f>'t12'!D44</f>
        <v>0</v>
      </c>
      <c r="E44" s="323" t="str">
        <f t="shared" si="0"/>
        <v xml:space="preserve"> </v>
      </c>
      <c r="F44" s="1373">
        <v>43399.17</v>
      </c>
      <c r="G44" s="323" t="str">
        <f t="shared" si="1"/>
        <v xml:space="preserve"> </v>
      </c>
      <c r="H44" s="324" t="str">
        <f t="shared" si="2"/>
        <v xml:space="preserve"> </v>
      </c>
      <c r="I44" s="304" t="str">
        <f t="shared" si="3"/>
        <v xml:space="preserve"> </v>
      </c>
      <c r="M44" s="943"/>
      <c r="N44" s="947"/>
    </row>
    <row r="45" spans="1:14" ht="13.2" x14ac:dyDescent="0.25">
      <c r="A45" s="123" t="str">
        <f>'t1'!A45</f>
        <v>CHIMICI CON INC. DI STRUTTURA COMPLESSA (RAPP. ESCLUSIVO)</v>
      </c>
      <c r="B45" s="95" t="str">
        <f>'t1'!B45</f>
        <v>SD0E16</v>
      </c>
      <c r="C45" s="321">
        <f>'t12'!C45</f>
        <v>0</v>
      </c>
      <c r="D45" s="322">
        <f>'t12'!D45</f>
        <v>0</v>
      </c>
      <c r="E45" s="323" t="str">
        <f t="shared" si="0"/>
        <v xml:space="preserve"> </v>
      </c>
      <c r="F45" s="1373">
        <v>43399.17</v>
      </c>
      <c r="G45" s="323" t="str">
        <f t="shared" si="1"/>
        <v xml:space="preserve"> </v>
      </c>
      <c r="H45" s="324" t="str">
        <f t="shared" si="2"/>
        <v xml:space="preserve"> </v>
      </c>
      <c r="I45" s="304" t="str">
        <f t="shared" si="3"/>
        <v xml:space="preserve"> </v>
      </c>
      <c r="M45" s="943"/>
      <c r="N45" s="947"/>
    </row>
    <row r="46" spans="1:14" ht="13.2" x14ac:dyDescent="0.25">
      <c r="A46" s="123" t="str">
        <f>'t1'!A46</f>
        <v>CHIMICI CON INC. DI STRUTTURA COMPLESSA (RAPP.NON ESCL.)</v>
      </c>
      <c r="B46" s="95" t="str">
        <f>'t1'!B46</f>
        <v>SD0N16</v>
      </c>
      <c r="C46" s="321">
        <f>'t12'!C46</f>
        <v>0</v>
      </c>
      <c r="D46" s="322">
        <f>'t12'!D46</f>
        <v>0</v>
      </c>
      <c r="E46" s="323" t="str">
        <f t="shared" si="0"/>
        <v xml:space="preserve"> </v>
      </c>
      <c r="F46" s="1373">
        <v>43399.17</v>
      </c>
      <c r="G46" s="323" t="str">
        <f t="shared" si="1"/>
        <v xml:space="preserve"> </v>
      </c>
      <c r="H46" s="324" t="str">
        <f t="shared" si="2"/>
        <v xml:space="preserve"> </v>
      </c>
      <c r="I46" s="304" t="str">
        <f t="shared" si="3"/>
        <v xml:space="preserve"> </v>
      </c>
      <c r="M46" s="943"/>
      <c r="N46" s="947"/>
    </row>
    <row r="47" spans="1:14" ht="13.2" x14ac:dyDescent="0.25">
      <c r="A47" s="123" t="str">
        <f>'t1'!A47</f>
        <v>CHIMICI CON INC. DI STRUTTURA SEMPLICE (RAPP. ESCLUSIVO)</v>
      </c>
      <c r="B47" s="95" t="str">
        <f>'t1'!B47</f>
        <v>SD0E15</v>
      </c>
      <c r="C47" s="321">
        <f>'t12'!C47</f>
        <v>0</v>
      </c>
      <c r="D47" s="322">
        <f>'t12'!D47</f>
        <v>0</v>
      </c>
      <c r="E47" s="323" t="str">
        <f t="shared" si="0"/>
        <v xml:space="preserve"> </v>
      </c>
      <c r="F47" s="1373">
        <v>43399.17</v>
      </c>
      <c r="G47" s="323" t="str">
        <f t="shared" si="1"/>
        <v xml:space="preserve"> </v>
      </c>
      <c r="H47" s="324" t="str">
        <f t="shared" si="2"/>
        <v xml:space="preserve"> </v>
      </c>
      <c r="I47" s="304" t="str">
        <f t="shared" si="3"/>
        <v xml:space="preserve"> </v>
      </c>
      <c r="M47" s="943"/>
      <c r="N47" s="947"/>
    </row>
    <row r="48" spans="1:14" ht="13.2" x14ac:dyDescent="0.25">
      <c r="A48" s="123" t="str">
        <f>'t1'!A48</f>
        <v>CHIMICI CON INC. DI STRUTTURA SEMPLICE (RAPP. NON ESCL.)</v>
      </c>
      <c r="B48" s="95" t="str">
        <f>'t1'!B48</f>
        <v>SD0N15</v>
      </c>
      <c r="C48" s="321">
        <f>'t12'!C48</f>
        <v>0</v>
      </c>
      <c r="D48" s="322">
        <f>'t12'!D48</f>
        <v>0</v>
      </c>
      <c r="E48" s="323" t="str">
        <f t="shared" si="0"/>
        <v xml:space="preserve"> </v>
      </c>
      <c r="F48" s="1373">
        <v>43399.17</v>
      </c>
      <c r="G48" s="323" t="str">
        <f t="shared" si="1"/>
        <v xml:space="preserve"> </v>
      </c>
      <c r="H48" s="324" t="str">
        <f t="shared" si="2"/>
        <v xml:space="preserve"> </v>
      </c>
      <c r="I48" s="304" t="str">
        <f t="shared" si="3"/>
        <v xml:space="preserve"> </v>
      </c>
      <c r="M48" s="943"/>
      <c r="N48" s="947"/>
    </row>
    <row r="49" spans="1:14" ht="13.2" x14ac:dyDescent="0.25">
      <c r="A49" s="123" t="str">
        <f>'t1'!A49</f>
        <v>CHIMICI CON ALTRI INCAR. PROF.LI (RAPP. ESCLUSIVO)</v>
      </c>
      <c r="B49" s="95" t="str">
        <f>'t1'!B49</f>
        <v>SD0A15</v>
      </c>
      <c r="C49" s="321">
        <f>'t12'!C49</f>
        <v>0</v>
      </c>
      <c r="D49" s="322">
        <f>'t12'!D49</f>
        <v>0</v>
      </c>
      <c r="E49" s="323" t="str">
        <f t="shared" si="0"/>
        <v xml:space="preserve"> </v>
      </c>
      <c r="F49" s="1373">
        <v>43399.17</v>
      </c>
      <c r="G49" s="323" t="str">
        <f t="shared" si="1"/>
        <v xml:space="preserve"> </v>
      </c>
      <c r="H49" s="324" t="str">
        <f t="shared" si="2"/>
        <v xml:space="preserve"> </v>
      </c>
      <c r="I49" s="304" t="str">
        <f t="shared" si="3"/>
        <v xml:space="preserve"> </v>
      </c>
      <c r="M49" s="943"/>
      <c r="N49" s="947"/>
    </row>
    <row r="50" spans="1:14" ht="13.2" x14ac:dyDescent="0.25">
      <c r="A50" s="123" t="str">
        <f>'t1'!A50</f>
        <v>CHIMICI CON ALTRI INCAR. PROF.LI (RAPP. NON ESCL.)</v>
      </c>
      <c r="B50" s="95" t="str">
        <f>'t1'!B50</f>
        <v>SD0014</v>
      </c>
      <c r="C50" s="321">
        <f>'t12'!C50</f>
        <v>0</v>
      </c>
      <c r="D50" s="322">
        <f>'t12'!D50</f>
        <v>0</v>
      </c>
      <c r="E50" s="323" t="str">
        <f t="shared" si="0"/>
        <v xml:space="preserve"> </v>
      </c>
      <c r="F50" s="1373">
        <v>43399.17</v>
      </c>
      <c r="G50" s="323" t="str">
        <f t="shared" si="1"/>
        <v xml:space="preserve"> </v>
      </c>
      <c r="H50" s="324" t="str">
        <f t="shared" si="2"/>
        <v xml:space="preserve"> </v>
      </c>
      <c r="I50" s="304" t="str">
        <f t="shared" si="3"/>
        <v xml:space="preserve"> </v>
      </c>
      <c r="M50" s="943"/>
      <c r="N50" s="947"/>
    </row>
    <row r="51" spans="1:14" ht="13.2" x14ac:dyDescent="0.25">
      <c r="A51" s="123" t="str">
        <f>'t1'!A51</f>
        <v>CHIMICI A T. DETERMINATO (ART. 15-SEPTIES D.LGS. 502/92)</v>
      </c>
      <c r="B51" s="95" t="str">
        <f>'t1'!B51</f>
        <v>SD0602</v>
      </c>
      <c r="C51" s="321">
        <f>'t12'!C51</f>
        <v>0</v>
      </c>
      <c r="D51" s="322">
        <f>'t12'!D51</f>
        <v>0</v>
      </c>
      <c r="E51" s="323" t="str">
        <f t="shared" si="0"/>
        <v xml:space="preserve"> </v>
      </c>
      <c r="F51" s="1373">
        <v>43399.17</v>
      </c>
      <c r="G51" s="323" t="str">
        <f t="shared" si="1"/>
        <v xml:space="preserve"> </v>
      </c>
      <c r="H51" s="324" t="str">
        <f t="shared" si="2"/>
        <v xml:space="preserve"> </v>
      </c>
      <c r="I51" s="304" t="str">
        <f t="shared" si="3"/>
        <v xml:space="preserve"> </v>
      </c>
      <c r="M51" s="943"/>
      <c r="N51" s="947"/>
    </row>
    <row r="52" spans="1:14" ht="13.2" x14ac:dyDescent="0.25">
      <c r="A52" s="123" t="str">
        <f>'t1'!A52</f>
        <v>FISICI CON INC. DI STRUTTURA COMPLESSA (RAPP. ESCLUSIVO)</v>
      </c>
      <c r="B52" s="95" t="str">
        <f>'t1'!B52</f>
        <v>SD0E42</v>
      </c>
      <c r="C52" s="321">
        <f>'t12'!C52</f>
        <v>0</v>
      </c>
      <c r="D52" s="322">
        <f>'t12'!D52</f>
        <v>0</v>
      </c>
      <c r="E52" s="323" t="str">
        <f t="shared" si="0"/>
        <v xml:space="preserve"> </v>
      </c>
      <c r="F52" s="1373">
        <v>43399.17</v>
      </c>
      <c r="G52" s="323" t="str">
        <f t="shared" si="1"/>
        <v xml:space="preserve"> </v>
      </c>
      <c r="H52" s="324" t="str">
        <f t="shared" si="2"/>
        <v xml:space="preserve"> </v>
      </c>
      <c r="I52" s="304" t="str">
        <f t="shared" si="3"/>
        <v xml:space="preserve"> </v>
      </c>
      <c r="M52" s="943"/>
      <c r="N52" s="947"/>
    </row>
    <row r="53" spans="1:14" ht="13.2" x14ac:dyDescent="0.25">
      <c r="A53" s="123" t="str">
        <f>'t1'!A53</f>
        <v>FISICI CON INC. DI STRUTTURA COMPLESSA (RAPP. NON ESCL.)</v>
      </c>
      <c r="B53" s="95" t="str">
        <f>'t1'!B53</f>
        <v>SD0N42</v>
      </c>
      <c r="C53" s="321">
        <f>'t12'!C53</f>
        <v>0</v>
      </c>
      <c r="D53" s="322">
        <f>'t12'!D53</f>
        <v>0</v>
      </c>
      <c r="E53" s="323" t="str">
        <f t="shared" si="0"/>
        <v xml:space="preserve"> </v>
      </c>
      <c r="F53" s="1373">
        <v>43399.17</v>
      </c>
      <c r="G53" s="323" t="str">
        <f t="shared" si="1"/>
        <v xml:space="preserve"> </v>
      </c>
      <c r="H53" s="324" t="str">
        <f t="shared" si="2"/>
        <v xml:space="preserve"> </v>
      </c>
      <c r="I53" s="304" t="str">
        <f t="shared" si="3"/>
        <v xml:space="preserve"> </v>
      </c>
      <c r="M53" s="943"/>
      <c r="N53" s="947"/>
    </row>
    <row r="54" spans="1:14" ht="13.2" x14ac:dyDescent="0.25">
      <c r="A54" s="123" t="str">
        <f>'t1'!A54</f>
        <v>FISICI CON INC. DI STRUTTURA SEMPLICE (RAPP. ESCLUSIVO)</v>
      </c>
      <c r="B54" s="95" t="str">
        <f>'t1'!B54</f>
        <v>SD0E41</v>
      </c>
      <c r="C54" s="321">
        <f>'t12'!C54</f>
        <v>0</v>
      </c>
      <c r="D54" s="322">
        <f>'t12'!D54</f>
        <v>0</v>
      </c>
      <c r="E54" s="323" t="str">
        <f t="shared" si="0"/>
        <v xml:space="preserve"> </v>
      </c>
      <c r="F54" s="1373">
        <v>43399.17</v>
      </c>
      <c r="G54" s="323" t="str">
        <f t="shared" si="1"/>
        <v xml:space="preserve"> </v>
      </c>
      <c r="H54" s="324" t="str">
        <f t="shared" si="2"/>
        <v xml:space="preserve"> </v>
      </c>
      <c r="I54" s="304" t="str">
        <f t="shared" si="3"/>
        <v xml:space="preserve"> </v>
      </c>
      <c r="M54" s="943"/>
      <c r="N54" s="947"/>
    </row>
    <row r="55" spans="1:14" ht="13.2" x14ac:dyDescent="0.25">
      <c r="A55" s="123" t="str">
        <f>'t1'!A55</f>
        <v>FISICI CON INC. DI STRUTTURA SEMPLICE (RAPP. NON ESCL.)</v>
      </c>
      <c r="B55" s="95" t="str">
        <f>'t1'!B55</f>
        <v>SD0N41</v>
      </c>
      <c r="C55" s="321">
        <f>'t12'!C55</f>
        <v>0</v>
      </c>
      <c r="D55" s="322">
        <f>'t12'!D55</f>
        <v>0</v>
      </c>
      <c r="E55" s="323" t="str">
        <f t="shared" si="0"/>
        <v xml:space="preserve"> </v>
      </c>
      <c r="F55" s="1373">
        <v>43399.17</v>
      </c>
      <c r="G55" s="323" t="str">
        <f t="shared" si="1"/>
        <v xml:space="preserve"> </v>
      </c>
      <c r="H55" s="324" t="str">
        <f t="shared" si="2"/>
        <v xml:space="preserve"> </v>
      </c>
      <c r="I55" s="304" t="str">
        <f t="shared" si="3"/>
        <v xml:space="preserve"> </v>
      </c>
      <c r="M55" s="943"/>
      <c r="N55" s="947"/>
    </row>
    <row r="56" spans="1:14" ht="13.2" x14ac:dyDescent="0.25">
      <c r="A56" s="123" t="str">
        <f>'t1'!A56</f>
        <v>FISICI CON ALTRI INCAR. PROF.LI (RAPP. ESCLUSIVO)</v>
      </c>
      <c r="B56" s="95" t="str">
        <f>'t1'!B56</f>
        <v>SD0A41</v>
      </c>
      <c r="C56" s="321">
        <f>'t12'!C56</f>
        <v>0</v>
      </c>
      <c r="D56" s="322">
        <f>'t12'!D56</f>
        <v>0</v>
      </c>
      <c r="E56" s="323" t="str">
        <f t="shared" si="0"/>
        <v xml:space="preserve"> </v>
      </c>
      <c r="F56" s="1373">
        <v>43399.17</v>
      </c>
      <c r="G56" s="323" t="str">
        <f t="shared" si="1"/>
        <v xml:space="preserve"> </v>
      </c>
      <c r="H56" s="324" t="str">
        <f t="shared" si="2"/>
        <v xml:space="preserve"> </v>
      </c>
      <c r="I56" s="304" t="str">
        <f t="shared" si="3"/>
        <v xml:space="preserve"> </v>
      </c>
      <c r="M56" s="943"/>
      <c r="N56" s="947"/>
    </row>
    <row r="57" spans="1:14" ht="13.2" x14ac:dyDescent="0.25">
      <c r="A57" s="123" t="str">
        <f>'t1'!A57</f>
        <v>FISICI CON ALTRI INCAR. PROF.LI (RAPP. NON ESCL.)</v>
      </c>
      <c r="B57" s="95" t="str">
        <f>'t1'!B57</f>
        <v>SD0040</v>
      </c>
      <c r="C57" s="321">
        <f>'t12'!C57</f>
        <v>0</v>
      </c>
      <c r="D57" s="322">
        <f>'t12'!D57</f>
        <v>0</v>
      </c>
      <c r="E57" s="323" t="str">
        <f t="shared" si="0"/>
        <v xml:space="preserve"> </v>
      </c>
      <c r="F57" s="1373">
        <v>43399.17</v>
      </c>
      <c r="G57" s="323" t="str">
        <f t="shared" si="1"/>
        <v xml:space="preserve"> </v>
      </c>
      <c r="H57" s="324" t="str">
        <f t="shared" si="2"/>
        <v xml:space="preserve"> </v>
      </c>
      <c r="I57" s="304" t="str">
        <f t="shared" si="3"/>
        <v xml:space="preserve"> </v>
      </c>
      <c r="M57" s="943"/>
      <c r="N57" s="947"/>
    </row>
    <row r="58" spans="1:14" ht="13.2" x14ac:dyDescent="0.25">
      <c r="A58" s="123" t="str">
        <f>'t1'!A58</f>
        <v>FISICI A T. DETERMINATO (ART. 15-SEPTIES D.LGS. 502/92)</v>
      </c>
      <c r="B58" s="95" t="str">
        <f>'t1'!B58</f>
        <v>SD0603</v>
      </c>
      <c r="C58" s="321">
        <f>'t12'!C58</f>
        <v>0</v>
      </c>
      <c r="D58" s="322">
        <f>'t12'!D58</f>
        <v>0</v>
      </c>
      <c r="E58" s="323" t="str">
        <f t="shared" si="0"/>
        <v xml:space="preserve"> </v>
      </c>
      <c r="F58" s="1373">
        <v>43399.17</v>
      </c>
      <c r="G58" s="323" t="str">
        <f t="shared" si="1"/>
        <v xml:space="preserve"> </v>
      </c>
      <c r="H58" s="324" t="str">
        <f t="shared" si="2"/>
        <v xml:space="preserve"> </v>
      </c>
      <c r="I58" s="304" t="str">
        <f t="shared" si="3"/>
        <v xml:space="preserve"> </v>
      </c>
      <c r="M58" s="943"/>
      <c r="N58" s="947"/>
    </row>
    <row r="59" spans="1:14" ht="13.2" x14ac:dyDescent="0.25">
      <c r="A59" s="123" t="str">
        <f>'t1'!A59</f>
        <v>PSICOLOGI CON INC. DI STRUTTURA COMPLESSA (RAPP. ESCLUSIVO)</v>
      </c>
      <c r="B59" s="95" t="str">
        <f>'t1'!B59</f>
        <v>SD0E66</v>
      </c>
      <c r="C59" s="321">
        <f>'t12'!C59</f>
        <v>0</v>
      </c>
      <c r="D59" s="322">
        <f>'t12'!D59</f>
        <v>0</v>
      </c>
      <c r="E59" s="323" t="str">
        <f t="shared" si="0"/>
        <v xml:space="preserve"> </v>
      </c>
      <c r="F59" s="1373">
        <v>43399.17</v>
      </c>
      <c r="G59" s="323" t="str">
        <f t="shared" si="1"/>
        <v xml:space="preserve"> </v>
      </c>
      <c r="H59" s="324" t="str">
        <f t="shared" si="2"/>
        <v xml:space="preserve"> </v>
      </c>
      <c r="I59" s="304" t="str">
        <f t="shared" si="3"/>
        <v xml:space="preserve"> </v>
      </c>
      <c r="M59" s="943"/>
      <c r="N59" s="947"/>
    </row>
    <row r="60" spans="1:14" ht="13.2" x14ac:dyDescent="0.25">
      <c r="A60" s="123" t="str">
        <f>'t1'!A60</f>
        <v>PSICOLOGI CON INC. DI STRUTTURA COMPLESSA (RAPP. NON ESCL.)</v>
      </c>
      <c r="B60" s="95" t="str">
        <f>'t1'!B60</f>
        <v>SD0N66</v>
      </c>
      <c r="C60" s="321">
        <f>'t12'!C60</f>
        <v>0</v>
      </c>
      <c r="D60" s="322">
        <f>'t12'!D60</f>
        <v>0</v>
      </c>
      <c r="E60" s="323" t="str">
        <f t="shared" si="0"/>
        <v xml:space="preserve"> </v>
      </c>
      <c r="F60" s="1373">
        <v>43399.17</v>
      </c>
      <c r="G60" s="323" t="str">
        <f t="shared" si="1"/>
        <v xml:space="preserve"> </v>
      </c>
      <c r="H60" s="324" t="str">
        <f t="shared" si="2"/>
        <v xml:space="preserve"> </v>
      </c>
      <c r="I60" s="304" t="str">
        <f t="shared" si="3"/>
        <v xml:space="preserve"> </v>
      </c>
      <c r="M60" s="943"/>
      <c r="N60" s="947"/>
    </row>
    <row r="61" spans="1:14" ht="13.2" x14ac:dyDescent="0.25">
      <c r="A61" s="123" t="str">
        <f>'t1'!A61</f>
        <v>PSICOLOGI CON INC. DI STRUTTURA SEMPLICE (RAPP. ESCLUSIVO)</v>
      </c>
      <c r="B61" s="95" t="str">
        <f>'t1'!B61</f>
        <v>SD0E65</v>
      </c>
      <c r="C61" s="321">
        <f>'t12'!C61</f>
        <v>0</v>
      </c>
      <c r="D61" s="322">
        <f>'t12'!D61</f>
        <v>0</v>
      </c>
      <c r="E61" s="323" t="str">
        <f t="shared" si="0"/>
        <v xml:space="preserve"> </v>
      </c>
      <c r="F61" s="1373">
        <v>43399.17</v>
      </c>
      <c r="G61" s="323" t="str">
        <f t="shared" si="1"/>
        <v xml:space="preserve"> </v>
      </c>
      <c r="H61" s="324" t="str">
        <f t="shared" si="2"/>
        <v xml:space="preserve"> </v>
      </c>
      <c r="I61" s="304" t="str">
        <f t="shared" si="3"/>
        <v xml:space="preserve"> </v>
      </c>
      <c r="M61" s="943"/>
      <c r="N61" s="947"/>
    </row>
    <row r="62" spans="1:14" ht="13.2" x14ac:dyDescent="0.25">
      <c r="A62" s="123" t="str">
        <f>'t1'!A62</f>
        <v>PSICOLOGI CON INC. DI STRUTTURA SEMPLICE (RAPP. NON ESCL.)</v>
      </c>
      <c r="B62" s="95" t="str">
        <f>'t1'!B62</f>
        <v>SD0N65</v>
      </c>
      <c r="C62" s="321">
        <f>'t12'!C62</f>
        <v>0</v>
      </c>
      <c r="D62" s="322">
        <f>'t12'!D62</f>
        <v>0</v>
      </c>
      <c r="E62" s="323" t="str">
        <f t="shared" si="0"/>
        <v xml:space="preserve"> </v>
      </c>
      <c r="F62" s="1373">
        <v>43399.17</v>
      </c>
      <c r="G62" s="323" t="str">
        <f t="shared" si="1"/>
        <v xml:space="preserve"> </v>
      </c>
      <c r="H62" s="324" t="str">
        <f t="shared" si="2"/>
        <v xml:space="preserve"> </v>
      </c>
      <c r="I62" s="304" t="str">
        <f t="shared" si="3"/>
        <v xml:space="preserve"> </v>
      </c>
      <c r="M62" s="943"/>
      <c r="N62" s="947"/>
    </row>
    <row r="63" spans="1:14" ht="13.2" x14ac:dyDescent="0.25">
      <c r="A63" s="123" t="str">
        <f>'t1'!A63</f>
        <v>PSICOLOGI CON ALTRI INCAR. PROF.LI (RAPP. ESCLUSIVO)</v>
      </c>
      <c r="B63" s="95" t="str">
        <f>'t1'!B63</f>
        <v>SD0A65</v>
      </c>
      <c r="C63" s="321">
        <f>'t12'!C63</f>
        <v>0</v>
      </c>
      <c r="D63" s="322">
        <f>'t12'!D63</f>
        <v>0</v>
      </c>
      <c r="E63" s="323" t="str">
        <f t="shared" si="0"/>
        <v xml:space="preserve"> </v>
      </c>
      <c r="F63" s="1373">
        <v>43399.17</v>
      </c>
      <c r="G63" s="323" t="str">
        <f t="shared" si="1"/>
        <v xml:space="preserve"> </v>
      </c>
      <c r="H63" s="324" t="str">
        <f t="shared" si="2"/>
        <v xml:space="preserve"> </v>
      </c>
      <c r="I63" s="304" t="str">
        <f t="shared" si="3"/>
        <v xml:space="preserve"> </v>
      </c>
      <c r="M63" s="943"/>
      <c r="N63" s="947"/>
    </row>
    <row r="64" spans="1:14" ht="13.2" x14ac:dyDescent="0.25">
      <c r="A64" s="123" t="str">
        <f>'t1'!A64</f>
        <v>PSICOLOGI CON ALTRI INCAR. PROF.LI (RAPP. NON ESCL.)</v>
      </c>
      <c r="B64" s="95" t="str">
        <f>'t1'!B64</f>
        <v>SD0064</v>
      </c>
      <c r="C64" s="321">
        <f>'t12'!C64</f>
        <v>0</v>
      </c>
      <c r="D64" s="322">
        <f>'t12'!D64</f>
        <v>0</v>
      </c>
      <c r="E64" s="323" t="str">
        <f t="shared" si="0"/>
        <v xml:space="preserve"> </v>
      </c>
      <c r="F64" s="1373">
        <v>43399.17</v>
      </c>
      <c r="G64" s="323" t="str">
        <f t="shared" si="1"/>
        <v xml:space="preserve"> </v>
      </c>
      <c r="H64" s="324" t="str">
        <f t="shared" si="2"/>
        <v xml:space="preserve"> </v>
      </c>
      <c r="I64" s="304" t="str">
        <f t="shared" si="3"/>
        <v xml:space="preserve"> </v>
      </c>
      <c r="M64" s="943"/>
      <c r="N64" s="947"/>
    </row>
    <row r="65" spans="1:14" ht="13.2" x14ac:dyDescent="0.25">
      <c r="A65" s="123" t="str">
        <f>'t1'!A65</f>
        <v>PSICOLOGI A T. DETERMINATO (ART. 15-SEPTIES D.LGS. 502/92)</v>
      </c>
      <c r="B65" s="95" t="str">
        <f>'t1'!B65</f>
        <v>SD0604</v>
      </c>
      <c r="C65" s="321">
        <f>'t12'!C65</f>
        <v>0</v>
      </c>
      <c r="D65" s="322">
        <f>'t12'!D65</f>
        <v>0</v>
      </c>
      <c r="E65" s="323" t="str">
        <f t="shared" si="0"/>
        <v xml:space="preserve"> </v>
      </c>
      <c r="F65" s="1373">
        <v>43399.17</v>
      </c>
      <c r="G65" s="323" t="str">
        <f t="shared" si="1"/>
        <v xml:space="preserve"> </v>
      </c>
      <c r="H65" s="324" t="str">
        <f t="shared" si="2"/>
        <v xml:space="preserve"> </v>
      </c>
      <c r="I65" s="304" t="str">
        <f t="shared" si="3"/>
        <v xml:space="preserve"> </v>
      </c>
      <c r="M65" s="943"/>
      <c r="N65" s="947"/>
    </row>
    <row r="66" spans="1:14" ht="13.2" x14ac:dyDescent="0.25">
      <c r="A66" s="123" t="str">
        <f>'t1'!A66</f>
        <v>DIRIGENTE PROF. SANIT. INFERM/OSTETRICA (INC. STRUT. COMPL.)</v>
      </c>
      <c r="B66" s="95" t="str">
        <f>'t1'!B66</f>
        <v>SD0CO1</v>
      </c>
      <c r="C66" s="321">
        <f>'t12'!C66</f>
        <v>0</v>
      </c>
      <c r="D66" s="322">
        <f>'t12'!D66</f>
        <v>0</v>
      </c>
      <c r="E66" s="323" t="str">
        <f t="shared" si="0"/>
        <v xml:space="preserve"> </v>
      </c>
      <c r="F66" s="1373">
        <v>43399.17</v>
      </c>
      <c r="G66" s="323" t="str">
        <f t="shared" si="1"/>
        <v xml:space="preserve"> </v>
      </c>
      <c r="H66" s="324" t="str">
        <f t="shared" si="2"/>
        <v xml:space="preserve"> </v>
      </c>
      <c r="I66" s="304" t="str">
        <f t="shared" si="3"/>
        <v xml:space="preserve"> </v>
      </c>
      <c r="M66" s="944"/>
      <c r="N66" s="947"/>
    </row>
    <row r="67" spans="1:14" ht="13.2" x14ac:dyDescent="0.25">
      <c r="A67" s="123" t="str">
        <f>'t1'!A67</f>
        <v>DIRIGENTE PROF. SANIT. INFERM/OSTETRICA (INC. STRUT. SEMPL.)</v>
      </c>
      <c r="B67" s="95" t="str">
        <f>'t1'!B67</f>
        <v>SD0SE1</v>
      </c>
      <c r="C67" s="321">
        <f>'t12'!C67</f>
        <v>0</v>
      </c>
      <c r="D67" s="322">
        <f>'t12'!D67</f>
        <v>0</v>
      </c>
      <c r="E67" s="323" t="str">
        <f t="shared" si="0"/>
        <v xml:space="preserve"> </v>
      </c>
      <c r="F67" s="1373">
        <v>43399.17</v>
      </c>
      <c r="G67" s="323" t="str">
        <f t="shared" si="1"/>
        <v xml:space="preserve"> </v>
      </c>
      <c r="H67" s="324" t="str">
        <f t="shared" si="2"/>
        <v xml:space="preserve"> </v>
      </c>
      <c r="I67" s="304" t="str">
        <f t="shared" si="3"/>
        <v xml:space="preserve"> </v>
      </c>
      <c r="M67" s="944"/>
      <c r="N67" s="947"/>
    </row>
    <row r="68" spans="1:14" ht="13.2" x14ac:dyDescent="0.25">
      <c r="A68" s="123" t="str">
        <f>'t1'!A68</f>
        <v>DIRIGENTE PROF. SANIT. INFERM/OSTETRICA (ALTRI INC. PROF.LI)</v>
      </c>
      <c r="B68" s="95" t="str">
        <f>'t1'!B68</f>
        <v>SD0AI1</v>
      </c>
      <c r="C68" s="321">
        <f>'t12'!C68</f>
        <v>0</v>
      </c>
      <c r="D68" s="322">
        <f>'t12'!D68</f>
        <v>0</v>
      </c>
      <c r="E68" s="323" t="str">
        <f t="shared" si="0"/>
        <v xml:space="preserve"> </v>
      </c>
      <c r="F68" s="1373">
        <v>43399.17</v>
      </c>
      <c r="G68" s="323" t="str">
        <f t="shared" si="1"/>
        <v xml:space="preserve"> </v>
      </c>
      <c r="H68" s="324" t="str">
        <f t="shared" si="2"/>
        <v xml:space="preserve"> </v>
      </c>
      <c r="I68" s="304" t="str">
        <f t="shared" si="3"/>
        <v xml:space="preserve"> </v>
      </c>
      <c r="M68" s="944"/>
      <c r="N68" s="947"/>
    </row>
    <row r="69" spans="1:14" ht="13.2" x14ac:dyDescent="0.25">
      <c r="A69" s="123" t="str">
        <f>'t1'!A69</f>
        <v>DIR. PROF.SAN.INFERM/OSTET T.DET.ART.15-SEPTIES DLGS 502/92</v>
      </c>
      <c r="B69" s="95" t="str">
        <f>'t1'!B69</f>
        <v>SD048B</v>
      </c>
      <c r="C69" s="321">
        <f>'t12'!C69</f>
        <v>0</v>
      </c>
      <c r="D69" s="322">
        <f>'t12'!D69</f>
        <v>0</v>
      </c>
      <c r="E69" s="323" t="str">
        <f t="shared" si="0"/>
        <v xml:space="preserve"> </v>
      </c>
      <c r="F69" s="1373">
        <v>43399.17</v>
      </c>
      <c r="G69" s="323" t="str">
        <f t="shared" si="1"/>
        <v xml:space="preserve"> </v>
      </c>
      <c r="H69" s="324" t="str">
        <f t="shared" si="2"/>
        <v xml:space="preserve"> </v>
      </c>
      <c r="I69" s="304" t="str">
        <f t="shared" si="3"/>
        <v xml:space="preserve"> </v>
      </c>
      <c r="M69" s="944"/>
      <c r="N69" s="947"/>
    </row>
    <row r="70" spans="1:14" ht="13.2" x14ac:dyDescent="0.25">
      <c r="A70" s="123" t="str">
        <f>'t1'!A70</f>
        <v>DIRIGENTE PROF. SANIT. RIABILITATIVE (INC. STRUT. COMPL.)</v>
      </c>
      <c r="B70" s="95" t="str">
        <f>'t1'!B70</f>
        <v>SD0CO2</v>
      </c>
      <c r="C70" s="321">
        <f>'t12'!C70</f>
        <v>0</v>
      </c>
      <c r="D70" s="322">
        <f>'t12'!D70</f>
        <v>0</v>
      </c>
      <c r="E70" s="323" t="str">
        <f t="shared" si="0"/>
        <v xml:space="preserve"> </v>
      </c>
      <c r="F70" s="1373">
        <v>43399.17</v>
      </c>
      <c r="G70" s="323" t="str">
        <f t="shared" si="1"/>
        <v xml:space="preserve"> </v>
      </c>
      <c r="H70" s="324" t="str">
        <f t="shared" si="2"/>
        <v xml:space="preserve"> </v>
      </c>
      <c r="I70" s="304" t="str">
        <f t="shared" si="3"/>
        <v xml:space="preserve"> </v>
      </c>
      <c r="M70" s="944"/>
      <c r="N70" s="947"/>
    </row>
    <row r="71" spans="1:14" ht="13.2" x14ac:dyDescent="0.25">
      <c r="A71" s="123" t="str">
        <f>'t1'!A71</f>
        <v>DIRIGENTE PROF. SANIT. RIABILITATIVE (INC. STRUT. SEMPL.)</v>
      </c>
      <c r="B71" s="95" t="str">
        <f>'t1'!B71</f>
        <v>SD0SE2</v>
      </c>
      <c r="C71" s="321">
        <f>'t12'!C71</f>
        <v>0</v>
      </c>
      <c r="D71" s="322">
        <f>'t12'!D71</f>
        <v>0</v>
      </c>
      <c r="E71" s="323" t="str">
        <f t="shared" si="0"/>
        <v xml:space="preserve"> </v>
      </c>
      <c r="F71" s="1373">
        <v>43399.17</v>
      </c>
      <c r="G71" s="323" t="str">
        <f t="shared" si="1"/>
        <v xml:space="preserve"> </v>
      </c>
      <c r="H71" s="324" t="str">
        <f t="shared" si="2"/>
        <v xml:space="preserve"> </v>
      </c>
      <c r="I71" s="304" t="str">
        <f t="shared" si="3"/>
        <v xml:space="preserve"> </v>
      </c>
      <c r="M71" s="944"/>
      <c r="N71" s="947"/>
    </row>
    <row r="72" spans="1:14" ht="13.2" x14ac:dyDescent="0.25">
      <c r="A72" s="123" t="str">
        <f>'t1'!A72</f>
        <v>DIRIGENTE PROF. SANIT. RIABILITATIVE (ALTRI INC. PROF.LI)</v>
      </c>
      <c r="B72" s="95" t="str">
        <f>'t1'!B72</f>
        <v>SD0AI2</v>
      </c>
      <c r="C72" s="321">
        <f>'t12'!C72</f>
        <v>0</v>
      </c>
      <c r="D72" s="322">
        <f>'t12'!D72</f>
        <v>0</v>
      </c>
      <c r="E72" s="323" t="str">
        <f t="shared" ref="E72:E139" si="7">IF(C72=0," ",D72/C72*12)</f>
        <v xml:space="preserve"> </v>
      </c>
      <c r="F72" s="1373">
        <v>43399.17</v>
      </c>
      <c r="G72" s="323" t="str">
        <f t="shared" ref="G72:G139" si="8">IF(E72=" "," ",E72-F72)</f>
        <v xml:space="preserve"> </v>
      </c>
      <c r="H72" s="324" t="str">
        <f t="shared" ref="H72:H139" si="9">IF(E72=" "," ",IF(F72=0," ",G72/F72))</f>
        <v xml:space="preserve"> </v>
      </c>
      <c r="I72" s="304" t="str">
        <f t="shared" ref="I72:I139" si="10">IF(E72=" "," ",IF(F72=0," ",IF(ABS(H72)&gt;0.02,"ERRORE","OK")))</f>
        <v xml:space="preserve"> </v>
      </c>
      <c r="M72" s="944"/>
      <c r="N72" s="947"/>
    </row>
    <row r="73" spans="1:14" ht="13.2" x14ac:dyDescent="0.25">
      <c r="A73" s="123" t="str">
        <f>'t1'!A73</f>
        <v>DIR. PROF. SAN. RIABILITAT. T.DET.ART.15-SEPTIES DLGS 502/92</v>
      </c>
      <c r="B73" s="95" t="str">
        <f>'t1'!B73</f>
        <v>SD048C</v>
      </c>
      <c r="C73" s="321">
        <f>'t12'!C73</f>
        <v>0</v>
      </c>
      <c r="D73" s="322">
        <f>'t12'!D73</f>
        <v>0</v>
      </c>
      <c r="E73" s="323" t="str">
        <f t="shared" si="7"/>
        <v xml:space="preserve"> </v>
      </c>
      <c r="F73" s="1373">
        <v>43399.17</v>
      </c>
      <c r="G73" s="323" t="str">
        <f t="shared" si="8"/>
        <v xml:space="preserve"> </v>
      </c>
      <c r="H73" s="324" t="str">
        <f t="shared" si="9"/>
        <v xml:space="preserve"> </v>
      </c>
      <c r="I73" s="304" t="str">
        <f t="shared" si="10"/>
        <v xml:space="preserve"> </v>
      </c>
      <c r="M73" s="944"/>
      <c r="N73" s="947"/>
    </row>
    <row r="74" spans="1:14" ht="13.2" x14ac:dyDescent="0.25">
      <c r="A74" s="123" t="str">
        <f>'t1'!A74</f>
        <v>DIRIGENTE PROF. TECNICO SANITARIE (INC. STRUT. COMPL.)</v>
      </c>
      <c r="B74" s="95" t="str">
        <f>'t1'!B74</f>
        <v>SD0CO3</v>
      </c>
      <c r="C74" s="321">
        <f>'t12'!C74</f>
        <v>0</v>
      </c>
      <c r="D74" s="322">
        <f>'t12'!D74</f>
        <v>0</v>
      </c>
      <c r="E74" s="323" t="str">
        <f t="shared" si="7"/>
        <v xml:space="preserve"> </v>
      </c>
      <c r="F74" s="1373">
        <v>43399.17</v>
      </c>
      <c r="G74" s="323" t="str">
        <f t="shared" si="8"/>
        <v xml:space="preserve"> </v>
      </c>
      <c r="H74" s="324" t="str">
        <f t="shared" si="9"/>
        <v xml:space="preserve"> </v>
      </c>
      <c r="I74" s="304" t="str">
        <f t="shared" si="10"/>
        <v xml:space="preserve"> </v>
      </c>
      <c r="M74" s="944"/>
      <c r="N74" s="947"/>
    </row>
    <row r="75" spans="1:14" ht="13.2" x14ac:dyDescent="0.25">
      <c r="A75" s="123" t="str">
        <f>'t1'!A75</f>
        <v>DIRIGENTE PROF. TECNICO SANITARIE (INC. STRUT. SEMPL.)</v>
      </c>
      <c r="B75" s="95" t="str">
        <f>'t1'!B75</f>
        <v>SD0SE3</v>
      </c>
      <c r="C75" s="321">
        <f>'t12'!C75</f>
        <v>0</v>
      </c>
      <c r="D75" s="322">
        <f>'t12'!D75</f>
        <v>0</v>
      </c>
      <c r="E75" s="323" t="str">
        <f t="shared" si="7"/>
        <v xml:space="preserve"> </v>
      </c>
      <c r="F75" s="1373">
        <v>43399.17</v>
      </c>
      <c r="G75" s="323" t="str">
        <f t="shared" si="8"/>
        <v xml:space="preserve"> </v>
      </c>
      <c r="H75" s="324" t="str">
        <f t="shared" si="9"/>
        <v xml:space="preserve"> </v>
      </c>
      <c r="I75" s="304" t="str">
        <f t="shared" si="10"/>
        <v xml:space="preserve"> </v>
      </c>
      <c r="M75" s="944"/>
      <c r="N75" s="947"/>
    </row>
    <row r="76" spans="1:14" ht="13.2" x14ac:dyDescent="0.25">
      <c r="A76" s="123" t="str">
        <f>'t1'!A76</f>
        <v>DIRIGENTE PROF. TECNICO SANITARIE (ALTRI INC. PROF.LI)</v>
      </c>
      <c r="B76" s="95" t="str">
        <f>'t1'!B76</f>
        <v>SD0AI3</v>
      </c>
      <c r="C76" s="321">
        <f>'t12'!C76</f>
        <v>0</v>
      </c>
      <c r="D76" s="322">
        <f>'t12'!D76</f>
        <v>0</v>
      </c>
      <c r="E76" s="323" t="str">
        <f t="shared" si="7"/>
        <v xml:space="preserve"> </v>
      </c>
      <c r="F76" s="1373">
        <v>43399.17</v>
      </c>
      <c r="G76" s="323" t="str">
        <f t="shared" si="8"/>
        <v xml:space="preserve"> </v>
      </c>
      <c r="H76" s="324" t="str">
        <f t="shared" si="9"/>
        <v xml:space="preserve"> </v>
      </c>
      <c r="I76" s="304" t="str">
        <f t="shared" si="10"/>
        <v xml:space="preserve"> </v>
      </c>
      <c r="M76" s="944"/>
      <c r="N76" s="947"/>
    </row>
    <row r="77" spans="1:14" ht="13.2" x14ac:dyDescent="0.25">
      <c r="A77" s="123" t="str">
        <f>'t1'!A77</f>
        <v>DIR. PROF.TECNICO SANITARIE T.DET.ART.15-SEPTIES DLGS 502/92</v>
      </c>
      <c r="B77" s="95" t="str">
        <f>'t1'!B77</f>
        <v>SD048D</v>
      </c>
      <c r="C77" s="321">
        <f>'t12'!C77</f>
        <v>0</v>
      </c>
      <c r="D77" s="322">
        <f>'t12'!D77</f>
        <v>0</v>
      </c>
      <c r="E77" s="323" t="str">
        <f t="shared" si="7"/>
        <v xml:space="preserve"> </v>
      </c>
      <c r="F77" s="1373">
        <v>43399.17</v>
      </c>
      <c r="G77" s="323" t="str">
        <f t="shared" si="8"/>
        <v xml:space="preserve"> </v>
      </c>
      <c r="H77" s="324" t="str">
        <f t="shared" si="9"/>
        <v xml:space="preserve"> </v>
      </c>
      <c r="I77" s="304" t="str">
        <f t="shared" si="10"/>
        <v xml:space="preserve"> </v>
      </c>
      <c r="M77" s="944"/>
      <c r="N77" s="947"/>
    </row>
    <row r="78" spans="1:14" ht="13.2" x14ac:dyDescent="0.25">
      <c r="A78" s="123" t="str">
        <f>'t1'!A78</f>
        <v>DIRIGENTE PROF.TECNICHE DELLA PREVENZIONE (INC.STRUT.COMPL.)</v>
      </c>
      <c r="B78" s="95" t="str">
        <f>'t1'!B78</f>
        <v>SD0CO4</v>
      </c>
      <c r="C78" s="321">
        <f>'t12'!C78</f>
        <v>0</v>
      </c>
      <c r="D78" s="322">
        <f>'t12'!D78</f>
        <v>0</v>
      </c>
      <c r="E78" s="323" t="str">
        <f t="shared" si="7"/>
        <v xml:space="preserve"> </v>
      </c>
      <c r="F78" s="1373">
        <v>43399.17</v>
      </c>
      <c r="G78" s="323" t="str">
        <f t="shared" si="8"/>
        <v xml:space="preserve"> </v>
      </c>
      <c r="H78" s="324" t="str">
        <f t="shared" si="9"/>
        <v xml:space="preserve"> </v>
      </c>
      <c r="I78" s="304" t="str">
        <f t="shared" si="10"/>
        <v xml:space="preserve"> </v>
      </c>
      <c r="M78" s="944"/>
      <c r="N78" s="947"/>
    </row>
    <row r="79" spans="1:14" ht="13.2" x14ac:dyDescent="0.25">
      <c r="A79" s="123" t="str">
        <f>'t1'!A79</f>
        <v>DIRIGENTE PROF.TECNICHE DELLA PREVENZIONE (INC.STRUT.SEMPL.)</v>
      </c>
      <c r="B79" s="95" t="str">
        <f>'t1'!B79</f>
        <v>SD0SE4</v>
      </c>
      <c r="C79" s="321">
        <f>'t12'!C79</f>
        <v>0</v>
      </c>
      <c r="D79" s="322">
        <f>'t12'!D79</f>
        <v>0</v>
      </c>
      <c r="E79" s="323" t="str">
        <f t="shared" si="7"/>
        <v xml:space="preserve"> </v>
      </c>
      <c r="F79" s="1373">
        <v>43399.17</v>
      </c>
      <c r="G79" s="323" t="str">
        <f t="shared" si="8"/>
        <v xml:space="preserve"> </v>
      </c>
      <c r="H79" s="324" t="str">
        <f t="shared" si="9"/>
        <v xml:space="preserve"> </v>
      </c>
      <c r="I79" s="304" t="str">
        <f t="shared" si="10"/>
        <v xml:space="preserve"> </v>
      </c>
      <c r="M79" s="944"/>
      <c r="N79" s="947"/>
    </row>
    <row r="80" spans="1:14" ht="13.2" x14ac:dyDescent="0.25">
      <c r="A80" s="123" t="str">
        <f>'t1'!A80</f>
        <v>DIRIGENTE PROF.TECNICHE DELLA PREVENZIONE(ALTRI INC.PROF.LI)</v>
      </c>
      <c r="B80" s="95" t="str">
        <f>'t1'!B80</f>
        <v>SD0AI4</v>
      </c>
      <c r="C80" s="321">
        <f>'t12'!C80</f>
        <v>0</v>
      </c>
      <c r="D80" s="322">
        <f>'t12'!D80</f>
        <v>0</v>
      </c>
      <c r="E80" s="323" t="str">
        <f t="shared" si="7"/>
        <v xml:space="preserve"> </v>
      </c>
      <c r="F80" s="1373">
        <v>43399.17</v>
      </c>
      <c r="G80" s="323" t="str">
        <f t="shared" si="8"/>
        <v xml:space="preserve"> </v>
      </c>
      <c r="H80" s="324" t="str">
        <f t="shared" si="9"/>
        <v xml:space="preserve"> </v>
      </c>
      <c r="I80" s="304" t="str">
        <f t="shared" si="10"/>
        <v xml:space="preserve"> </v>
      </c>
      <c r="M80" s="944"/>
      <c r="N80" s="947"/>
    </row>
    <row r="81" spans="1:14" ht="13.2" x14ac:dyDescent="0.25">
      <c r="A81" s="123" t="str">
        <f>'t1'!A81</f>
        <v>DIR. PROF.TECNICHE PREVENZ. T.DET.ART.15-SEPTIES DLGS 502/92</v>
      </c>
      <c r="B81" s="95" t="str">
        <f>'t1'!B81</f>
        <v>SD048E</v>
      </c>
      <c r="C81" s="321">
        <f>'t12'!C81</f>
        <v>0</v>
      </c>
      <c r="D81" s="322">
        <f>'t12'!D81</f>
        <v>0</v>
      </c>
      <c r="E81" s="323" t="str">
        <f t="shared" si="7"/>
        <v xml:space="preserve"> </v>
      </c>
      <c r="F81" s="1373">
        <v>43399.17</v>
      </c>
      <c r="G81" s="323" t="str">
        <f t="shared" si="8"/>
        <v xml:space="preserve"> </v>
      </c>
      <c r="H81" s="324" t="str">
        <f t="shared" si="9"/>
        <v xml:space="preserve"> </v>
      </c>
      <c r="I81" s="304" t="str">
        <f t="shared" si="10"/>
        <v xml:space="preserve"> </v>
      </c>
      <c r="M81" s="944"/>
      <c r="N81" s="947"/>
    </row>
    <row r="82" spans="1:14" ht="13.2" x14ac:dyDescent="0.25">
      <c r="A82" s="123" t="str">
        <f>'t1'!A82</f>
        <v>AVVOCATO DIRIG. CON INCARICO DI STRUTTURA COMPLESSA</v>
      </c>
      <c r="B82" s="95" t="str">
        <f>'t1'!B82</f>
        <v>PD0010</v>
      </c>
      <c r="C82" s="321">
        <f>'t12'!C82</f>
        <v>0</v>
      </c>
      <c r="D82" s="322">
        <f>'t12'!D82</f>
        <v>0</v>
      </c>
      <c r="E82" s="323" t="str">
        <f t="shared" si="7"/>
        <v xml:space="preserve"> </v>
      </c>
      <c r="F82" s="1373">
        <v>43399.17</v>
      </c>
      <c r="G82" s="323" t="str">
        <f t="shared" si="8"/>
        <v xml:space="preserve"> </v>
      </c>
      <c r="H82" s="324" t="str">
        <f t="shared" si="9"/>
        <v xml:space="preserve"> </v>
      </c>
      <c r="I82" s="304" t="str">
        <f t="shared" si="10"/>
        <v xml:space="preserve"> </v>
      </c>
      <c r="M82" s="943"/>
      <c r="N82" s="946"/>
    </row>
    <row r="83" spans="1:14" ht="13.2" x14ac:dyDescent="0.25">
      <c r="A83" s="123" t="str">
        <f>'t1'!A83</f>
        <v>AVVOCATO DIRIG. CON INCARICO DI STRUTTURA SEMPLICE</v>
      </c>
      <c r="B83" s="95" t="str">
        <f>'t1'!B83</f>
        <v>PD0S09</v>
      </c>
      <c r="C83" s="321">
        <f>'t12'!C83</f>
        <v>0</v>
      </c>
      <c r="D83" s="322">
        <f>'t12'!D83</f>
        <v>0</v>
      </c>
      <c r="E83" s="323" t="str">
        <f t="shared" si="7"/>
        <v xml:space="preserve"> </v>
      </c>
      <c r="F83" s="1373">
        <v>43399.17</v>
      </c>
      <c r="G83" s="323" t="str">
        <f t="shared" si="8"/>
        <v xml:space="preserve"> </v>
      </c>
      <c r="H83" s="324" t="str">
        <f t="shared" si="9"/>
        <v xml:space="preserve"> </v>
      </c>
      <c r="I83" s="304" t="str">
        <f t="shared" si="10"/>
        <v xml:space="preserve"> </v>
      </c>
      <c r="M83" s="943"/>
      <c r="N83" s="946"/>
    </row>
    <row r="84" spans="1:14" ht="13.2" x14ac:dyDescent="0.25">
      <c r="A84" s="123" t="str">
        <f>'t1'!A84</f>
        <v>AVVOCATO DIRIG. CON ALTRI INCAR.PROF.LI</v>
      </c>
      <c r="B84" s="95" t="str">
        <f>'t1'!B84</f>
        <v>PD0A09</v>
      </c>
      <c r="C84" s="321">
        <f>'t12'!C84</f>
        <v>0</v>
      </c>
      <c r="D84" s="322">
        <f>'t12'!D84</f>
        <v>0</v>
      </c>
      <c r="E84" s="323" t="str">
        <f t="shared" si="7"/>
        <v xml:space="preserve"> </v>
      </c>
      <c r="F84" s="1373">
        <v>43399.17</v>
      </c>
      <c r="G84" s="323" t="str">
        <f t="shared" si="8"/>
        <v xml:space="preserve"> </v>
      </c>
      <c r="H84" s="324" t="str">
        <f t="shared" si="9"/>
        <v xml:space="preserve"> </v>
      </c>
      <c r="I84" s="304" t="str">
        <f t="shared" si="10"/>
        <v xml:space="preserve"> </v>
      </c>
      <c r="M84" s="943"/>
      <c r="N84" s="946"/>
    </row>
    <row r="85" spans="1:14" ht="13.2" x14ac:dyDescent="0.25">
      <c r="A85" s="123" t="str">
        <f>'t1'!A85</f>
        <v>AVVOCATO DIR. A T. DETERMINATO(ART. 15-SEPTIES DLGS. 502/92)</v>
      </c>
      <c r="B85" s="95" t="str">
        <f>'t1'!B85</f>
        <v>PD0605</v>
      </c>
      <c r="C85" s="321">
        <f>'t12'!C85</f>
        <v>0</v>
      </c>
      <c r="D85" s="322">
        <f>'t12'!D85</f>
        <v>0</v>
      </c>
      <c r="E85" s="323" t="str">
        <f t="shared" si="7"/>
        <v xml:space="preserve"> </v>
      </c>
      <c r="F85" s="1373">
        <v>43399.17</v>
      </c>
      <c r="G85" s="323" t="str">
        <f t="shared" si="8"/>
        <v xml:space="preserve"> </v>
      </c>
      <c r="H85" s="324" t="str">
        <f t="shared" si="9"/>
        <v xml:space="preserve"> </v>
      </c>
      <c r="I85" s="304" t="str">
        <f t="shared" si="10"/>
        <v xml:space="preserve"> </v>
      </c>
      <c r="M85" s="943"/>
      <c r="N85" s="946"/>
    </row>
    <row r="86" spans="1:14" ht="13.2" x14ac:dyDescent="0.25">
      <c r="A86" s="123" t="str">
        <f>'t1'!A86</f>
        <v>INGEGNERE DIRIG. CON INCARICO DI STRUTTURA COMPLESSA</v>
      </c>
      <c r="B86" s="95" t="str">
        <f>'t1'!B86</f>
        <v>PD0046</v>
      </c>
      <c r="C86" s="321">
        <f>'t12'!C86</f>
        <v>0</v>
      </c>
      <c r="D86" s="322">
        <f>'t12'!D86</f>
        <v>0</v>
      </c>
      <c r="E86" s="323" t="str">
        <f t="shared" si="7"/>
        <v xml:space="preserve"> </v>
      </c>
      <c r="F86" s="1373">
        <v>43399.17</v>
      </c>
      <c r="G86" s="323" t="str">
        <f t="shared" si="8"/>
        <v xml:space="preserve"> </v>
      </c>
      <c r="H86" s="324" t="str">
        <f t="shared" si="9"/>
        <v xml:space="preserve"> </v>
      </c>
      <c r="I86" s="304" t="str">
        <f t="shared" si="10"/>
        <v xml:space="preserve"> </v>
      </c>
      <c r="M86" s="943"/>
      <c r="N86" s="946"/>
    </row>
    <row r="87" spans="1:14" ht="13.2" x14ac:dyDescent="0.25">
      <c r="A87" s="123" t="str">
        <f>'t1'!A87</f>
        <v>INGEGNERE DIRIG. CON INCARICO DI STRUTTURA SEMPLICE</v>
      </c>
      <c r="B87" s="95" t="str">
        <f>'t1'!B87</f>
        <v>PD0S45</v>
      </c>
      <c r="C87" s="321">
        <f>'t12'!C87</f>
        <v>0</v>
      </c>
      <c r="D87" s="322">
        <f>'t12'!D87</f>
        <v>0</v>
      </c>
      <c r="E87" s="323" t="str">
        <f t="shared" si="7"/>
        <v xml:space="preserve"> </v>
      </c>
      <c r="F87" s="1373">
        <v>43399.17</v>
      </c>
      <c r="G87" s="323" t="str">
        <f t="shared" si="8"/>
        <v xml:space="preserve"> </v>
      </c>
      <c r="H87" s="324" t="str">
        <f t="shared" si="9"/>
        <v xml:space="preserve"> </v>
      </c>
      <c r="I87" s="304" t="str">
        <f t="shared" si="10"/>
        <v xml:space="preserve"> </v>
      </c>
      <c r="M87" s="943"/>
      <c r="N87" s="946"/>
    </row>
    <row r="88" spans="1:14" ht="13.2" x14ac:dyDescent="0.25">
      <c r="A88" s="123" t="str">
        <f>'t1'!A88</f>
        <v>INGEGNERE DIRIG. CON ALTRI INCAR.PROF.LI</v>
      </c>
      <c r="B88" s="95" t="str">
        <f>'t1'!B88</f>
        <v>PD0A45</v>
      </c>
      <c r="C88" s="321">
        <f>'t12'!C88</f>
        <v>0</v>
      </c>
      <c r="D88" s="322">
        <f>'t12'!D88</f>
        <v>0</v>
      </c>
      <c r="E88" s="323" t="str">
        <f t="shared" si="7"/>
        <v xml:space="preserve"> </v>
      </c>
      <c r="F88" s="1373">
        <v>43399.17</v>
      </c>
      <c r="G88" s="323" t="str">
        <f t="shared" si="8"/>
        <v xml:space="preserve"> </v>
      </c>
      <c r="H88" s="324" t="str">
        <f t="shared" si="9"/>
        <v xml:space="preserve"> </v>
      </c>
      <c r="I88" s="304" t="str">
        <f t="shared" si="10"/>
        <v xml:space="preserve"> </v>
      </c>
      <c r="M88" s="943"/>
      <c r="N88" s="946"/>
    </row>
    <row r="89" spans="1:14" ht="13.2" x14ac:dyDescent="0.25">
      <c r="A89" s="123" t="str">
        <f>'t1'!A89</f>
        <v>INGEGNERE DIR. A T. DETERMINATO(ART.15-SEPTIES DLGS. 502/92)</v>
      </c>
      <c r="B89" s="95" t="str">
        <f>'t1'!B89</f>
        <v>PD0606</v>
      </c>
      <c r="C89" s="321">
        <f>'t12'!C89</f>
        <v>0</v>
      </c>
      <c r="D89" s="322">
        <f>'t12'!D89</f>
        <v>0</v>
      </c>
      <c r="E89" s="323" t="str">
        <f t="shared" si="7"/>
        <v xml:space="preserve"> </v>
      </c>
      <c r="F89" s="1373">
        <v>43399.17</v>
      </c>
      <c r="G89" s="323" t="str">
        <f t="shared" si="8"/>
        <v xml:space="preserve"> </v>
      </c>
      <c r="H89" s="324" t="str">
        <f t="shared" si="9"/>
        <v xml:space="preserve"> </v>
      </c>
      <c r="I89" s="304" t="str">
        <f t="shared" si="10"/>
        <v xml:space="preserve"> </v>
      </c>
      <c r="M89" s="943"/>
      <c r="N89" s="946"/>
    </row>
    <row r="90" spans="1:14" ht="13.2" x14ac:dyDescent="0.25">
      <c r="A90" s="123" t="str">
        <f>'t1'!A90</f>
        <v>ARCHITETTI DIRIG. CON INCARICO DI STRUTTURA COMPLESSA</v>
      </c>
      <c r="B90" s="95" t="str">
        <f>'t1'!B90</f>
        <v>PD0004</v>
      </c>
      <c r="C90" s="321">
        <f>'t12'!C90</f>
        <v>0</v>
      </c>
      <c r="D90" s="322">
        <f>'t12'!D90</f>
        <v>0</v>
      </c>
      <c r="E90" s="323" t="str">
        <f t="shared" si="7"/>
        <v xml:space="preserve"> </v>
      </c>
      <c r="F90" s="1373">
        <v>43399.17</v>
      </c>
      <c r="G90" s="323" t="str">
        <f t="shared" si="8"/>
        <v xml:space="preserve"> </v>
      </c>
      <c r="H90" s="324" t="str">
        <f t="shared" si="9"/>
        <v xml:space="preserve"> </v>
      </c>
      <c r="I90" s="304" t="str">
        <f t="shared" si="10"/>
        <v xml:space="preserve"> </v>
      </c>
      <c r="M90" s="943"/>
      <c r="N90" s="946"/>
    </row>
    <row r="91" spans="1:14" ht="13.2" x14ac:dyDescent="0.25">
      <c r="A91" s="123" t="str">
        <f>'t1'!A91</f>
        <v>ARCHITETTI DIRIG. CON INCARICO DI STRUTTURA SEMPLICE</v>
      </c>
      <c r="B91" s="95" t="str">
        <f>'t1'!B91</f>
        <v>PD0S03</v>
      </c>
      <c r="C91" s="321">
        <f>'t12'!C91</f>
        <v>0</v>
      </c>
      <c r="D91" s="322">
        <f>'t12'!D91</f>
        <v>0</v>
      </c>
      <c r="E91" s="323" t="str">
        <f t="shared" si="7"/>
        <v xml:space="preserve"> </v>
      </c>
      <c r="F91" s="1373">
        <v>43399.17</v>
      </c>
      <c r="G91" s="323" t="str">
        <f t="shared" si="8"/>
        <v xml:space="preserve"> </v>
      </c>
      <c r="H91" s="324" t="str">
        <f t="shared" si="9"/>
        <v xml:space="preserve"> </v>
      </c>
      <c r="I91" s="304" t="str">
        <f t="shared" si="10"/>
        <v xml:space="preserve"> </v>
      </c>
      <c r="M91" s="943"/>
      <c r="N91" s="946"/>
    </row>
    <row r="92" spans="1:14" ht="13.2" x14ac:dyDescent="0.25">
      <c r="A92" s="123" t="str">
        <f>'t1'!A92</f>
        <v>ARCHITETTI DIRIG. CON ALTRI INCAR.PROF.LI</v>
      </c>
      <c r="B92" s="95" t="str">
        <f>'t1'!B92</f>
        <v>PD0A03</v>
      </c>
      <c r="C92" s="321">
        <f>'t12'!C92</f>
        <v>0</v>
      </c>
      <c r="D92" s="322">
        <f>'t12'!D92</f>
        <v>0</v>
      </c>
      <c r="E92" s="323" t="str">
        <f t="shared" si="7"/>
        <v xml:space="preserve"> </v>
      </c>
      <c r="F92" s="1373">
        <v>43399.17</v>
      </c>
      <c r="G92" s="323" t="str">
        <f t="shared" si="8"/>
        <v xml:space="preserve"> </v>
      </c>
      <c r="H92" s="324" t="str">
        <f t="shared" si="9"/>
        <v xml:space="preserve"> </v>
      </c>
      <c r="I92" s="304" t="str">
        <f t="shared" si="10"/>
        <v xml:space="preserve"> </v>
      </c>
      <c r="M92" s="943"/>
      <c r="N92" s="946"/>
    </row>
    <row r="93" spans="1:14" ht="13.2" x14ac:dyDescent="0.25">
      <c r="A93" s="123" t="str">
        <f>'t1'!A93</f>
        <v>ARCHITETTI DIR. A T.DETERMINATO(ART. 15-SEPTIES DLGS.502/92)</v>
      </c>
      <c r="B93" s="95" t="str">
        <f>'t1'!B93</f>
        <v>PD0607</v>
      </c>
      <c r="C93" s="321">
        <f>'t12'!C93</f>
        <v>0</v>
      </c>
      <c r="D93" s="322">
        <f>'t12'!D93</f>
        <v>0</v>
      </c>
      <c r="E93" s="323" t="str">
        <f t="shared" si="7"/>
        <v xml:space="preserve"> </v>
      </c>
      <c r="F93" s="1373">
        <v>43399.17</v>
      </c>
      <c r="G93" s="323" t="str">
        <f t="shared" si="8"/>
        <v xml:space="preserve"> </v>
      </c>
      <c r="H93" s="324" t="str">
        <f t="shared" si="9"/>
        <v xml:space="preserve"> </v>
      </c>
      <c r="I93" s="304" t="str">
        <f t="shared" si="10"/>
        <v xml:space="preserve"> </v>
      </c>
      <c r="M93" s="943"/>
      <c r="N93" s="946"/>
    </row>
    <row r="94" spans="1:14" ht="13.2" x14ac:dyDescent="0.25">
      <c r="A94" s="123" t="str">
        <f>'t1'!A94</f>
        <v>GEOLOGI DIRIG. CON INCARICO DI STRUTTURA COMPLESSA</v>
      </c>
      <c r="B94" s="95" t="str">
        <f>'t1'!B94</f>
        <v>PD0044</v>
      </c>
      <c r="C94" s="321">
        <f>'t12'!C94</f>
        <v>0</v>
      </c>
      <c r="D94" s="322">
        <f>'t12'!D94</f>
        <v>0</v>
      </c>
      <c r="E94" s="323" t="str">
        <f t="shared" si="7"/>
        <v xml:space="preserve"> </v>
      </c>
      <c r="F94" s="1373">
        <v>43399.17</v>
      </c>
      <c r="G94" s="323" t="str">
        <f t="shared" si="8"/>
        <v xml:space="preserve"> </v>
      </c>
      <c r="H94" s="324" t="str">
        <f t="shared" si="9"/>
        <v xml:space="preserve"> </v>
      </c>
      <c r="I94" s="304" t="str">
        <f t="shared" si="10"/>
        <v xml:space="preserve"> </v>
      </c>
      <c r="M94" s="943"/>
      <c r="N94" s="946"/>
    </row>
    <row r="95" spans="1:14" ht="13.2" x14ac:dyDescent="0.25">
      <c r="A95" s="123" t="str">
        <f>'t1'!A95</f>
        <v>GEOLOGI DIRIG. CON INCARICO DI STRUTTURA SEMPLICE</v>
      </c>
      <c r="B95" s="95" t="str">
        <f>'t1'!B95</f>
        <v>PD0S43</v>
      </c>
      <c r="C95" s="321">
        <f>'t12'!C95</f>
        <v>0</v>
      </c>
      <c r="D95" s="322">
        <f>'t12'!D95</f>
        <v>0</v>
      </c>
      <c r="E95" s="323" t="str">
        <f t="shared" si="7"/>
        <v xml:space="preserve"> </v>
      </c>
      <c r="F95" s="1373">
        <v>43399.17</v>
      </c>
      <c r="G95" s="323" t="str">
        <f t="shared" si="8"/>
        <v xml:space="preserve"> </v>
      </c>
      <c r="H95" s="324" t="str">
        <f t="shared" si="9"/>
        <v xml:space="preserve"> </v>
      </c>
      <c r="I95" s="304" t="str">
        <f t="shared" si="10"/>
        <v xml:space="preserve"> </v>
      </c>
      <c r="M95" s="943"/>
      <c r="N95" s="946"/>
    </row>
    <row r="96" spans="1:14" ht="13.2" x14ac:dyDescent="0.25">
      <c r="A96" s="123" t="str">
        <f>'t1'!A96</f>
        <v>GEOLOGI DIRIG. CON ALTRI INCAR.PROF.LI</v>
      </c>
      <c r="B96" s="95" t="str">
        <f>'t1'!B96</f>
        <v>PD0A43</v>
      </c>
      <c r="C96" s="321">
        <f>'t12'!C96</f>
        <v>0</v>
      </c>
      <c r="D96" s="322">
        <f>'t12'!D96</f>
        <v>0</v>
      </c>
      <c r="E96" s="323" t="str">
        <f t="shared" si="7"/>
        <v xml:space="preserve"> </v>
      </c>
      <c r="F96" s="1373">
        <v>43399.17</v>
      </c>
      <c r="G96" s="323" t="str">
        <f t="shared" si="8"/>
        <v xml:space="preserve"> </v>
      </c>
      <c r="H96" s="324" t="str">
        <f t="shared" si="9"/>
        <v xml:space="preserve"> </v>
      </c>
      <c r="I96" s="304" t="str">
        <f t="shared" si="10"/>
        <v xml:space="preserve"> </v>
      </c>
      <c r="M96" s="943"/>
      <c r="N96" s="946"/>
    </row>
    <row r="97" spans="1:14" ht="13.2" x14ac:dyDescent="0.25">
      <c r="A97" s="123" t="str">
        <f>'t1'!A97</f>
        <v>GEOLOGI  DIR. A T. DETERMINATO(ART. 15-SEPTIES DLGS. 502/92)</v>
      </c>
      <c r="B97" s="95" t="str">
        <f>'t1'!B97</f>
        <v>PD0608</v>
      </c>
      <c r="C97" s="321">
        <f>'t12'!C97</f>
        <v>0</v>
      </c>
      <c r="D97" s="322">
        <f>'t12'!D97</f>
        <v>0</v>
      </c>
      <c r="E97" s="323" t="str">
        <f t="shared" si="7"/>
        <v xml:space="preserve"> </v>
      </c>
      <c r="F97" s="1373">
        <v>43399.17</v>
      </c>
      <c r="G97" s="323" t="str">
        <f t="shared" si="8"/>
        <v xml:space="preserve"> </v>
      </c>
      <c r="H97" s="324" t="str">
        <f t="shared" si="9"/>
        <v xml:space="preserve"> </v>
      </c>
      <c r="I97" s="304" t="str">
        <f t="shared" si="10"/>
        <v xml:space="preserve"> </v>
      </c>
      <c r="M97" s="943"/>
      <c r="N97" s="946"/>
    </row>
    <row r="98" spans="1:14" ht="13.2" x14ac:dyDescent="0.25">
      <c r="A98" s="123" t="str">
        <f>'t1'!A98</f>
        <v>ANALISTI DIRIG. CON INCARICO DI STRUTTURA COMPLESSA</v>
      </c>
      <c r="B98" s="95" t="str">
        <f>'t1'!B98</f>
        <v>TD0002</v>
      </c>
      <c r="C98" s="321">
        <f>'t12'!C98</f>
        <v>0</v>
      </c>
      <c r="D98" s="322">
        <f>'t12'!D98</f>
        <v>0</v>
      </c>
      <c r="E98" s="323" t="str">
        <f t="shared" si="7"/>
        <v xml:space="preserve"> </v>
      </c>
      <c r="F98" s="1373">
        <v>43399.17</v>
      </c>
      <c r="G98" s="323" t="str">
        <f t="shared" si="8"/>
        <v xml:space="preserve"> </v>
      </c>
      <c r="H98" s="324" t="str">
        <f t="shared" si="9"/>
        <v xml:space="preserve"> </v>
      </c>
      <c r="I98" s="304" t="str">
        <f t="shared" si="10"/>
        <v xml:space="preserve"> </v>
      </c>
      <c r="M98" s="943"/>
      <c r="N98" s="946"/>
    </row>
    <row r="99" spans="1:14" ht="13.2" x14ac:dyDescent="0.25">
      <c r="A99" s="123" t="str">
        <f>'t1'!A99</f>
        <v>ANALISTI DIRIG. CON INCARICO DI STRUTTURA SEMPLICE</v>
      </c>
      <c r="B99" s="95" t="str">
        <f>'t1'!B99</f>
        <v>TD0S01</v>
      </c>
      <c r="C99" s="321">
        <f>'t12'!C99</f>
        <v>0</v>
      </c>
      <c r="D99" s="322">
        <f>'t12'!D99</f>
        <v>0</v>
      </c>
      <c r="E99" s="323" t="str">
        <f t="shared" si="7"/>
        <v xml:space="preserve"> </v>
      </c>
      <c r="F99" s="1373">
        <v>43399.17</v>
      </c>
      <c r="G99" s="323" t="str">
        <f t="shared" si="8"/>
        <v xml:space="preserve"> </v>
      </c>
      <c r="H99" s="324" t="str">
        <f t="shared" si="9"/>
        <v xml:space="preserve"> </v>
      </c>
      <c r="I99" s="304" t="str">
        <f t="shared" si="10"/>
        <v xml:space="preserve"> </v>
      </c>
      <c r="M99" s="943"/>
      <c r="N99" s="946"/>
    </row>
    <row r="100" spans="1:14" ht="13.2" x14ac:dyDescent="0.25">
      <c r="A100" s="123" t="str">
        <f>'t1'!A100</f>
        <v>ANALISTI DIRIG. CON ALTRI INCAR.PROF.LI</v>
      </c>
      <c r="B100" s="95" t="str">
        <f>'t1'!B100</f>
        <v>TD0A01</v>
      </c>
      <c r="C100" s="321">
        <f>'t12'!C100</f>
        <v>0</v>
      </c>
      <c r="D100" s="322">
        <f>'t12'!D100</f>
        <v>0</v>
      </c>
      <c r="E100" s="323" t="str">
        <f t="shared" si="7"/>
        <v xml:space="preserve"> </v>
      </c>
      <c r="F100" s="1373">
        <v>43399.17</v>
      </c>
      <c r="G100" s="323" t="str">
        <f t="shared" si="8"/>
        <v xml:space="preserve"> </v>
      </c>
      <c r="H100" s="324" t="str">
        <f t="shared" si="9"/>
        <v xml:space="preserve"> </v>
      </c>
      <c r="I100" s="304" t="str">
        <f t="shared" si="10"/>
        <v xml:space="preserve"> </v>
      </c>
      <c r="N100" s="946"/>
    </row>
    <row r="101" spans="1:14" ht="13.2" x14ac:dyDescent="0.25">
      <c r="A101" s="123" t="str">
        <f>'t1'!A101</f>
        <v>ANALISTI DIR. A T. DETERMINATO(ART. 15-SEPTIES DLGS. 502/92)</v>
      </c>
      <c r="B101" s="95" t="str">
        <f>'t1'!B101</f>
        <v>TD0609</v>
      </c>
      <c r="C101" s="321">
        <f>'t12'!C101</f>
        <v>0</v>
      </c>
      <c r="D101" s="322">
        <f>'t12'!D101</f>
        <v>0</v>
      </c>
      <c r="E101" s="323" t="str">
        <f t="shared" si="7"/>
        <v xml:space="preserve"> </v>
      </c>
      <c r="F101" s="1373">
        <v>43399.17</v>
      </c>
      <c r="G101" s="323" t="str">
        <f t="shared" si="8"/>
        <v xml:space="preserve"> </v>
      </c>
      <c r="H101" s="324" t="str">
        <f t="shared" si="9"/>
        <v xml:space="preserve"> </v>
      </c>
      <c r="I101" s="304" t="str">
        <f t="shared" si="10"/>
        <v xml:space="preserve"> </v>
      </c>
      <c r="M101" s="943"/>
      <c r="N101" s="946"/>
    </row>
    <row r="102" spans="1:14" ht="13.2" x14ac:dyDescent="0.25">
      <c r="A102" s="123" t="str">
        <f>'t1'!A102</f>
        <v>STATISTICO DIRIG. CON INCARICO DI STRUTTURA COMPLESSA</v>
      </c>
      <c r="B102" s="95" t="str">
        <f>'t1'!B102</f>
        <v>TD0071</v>
      </c>
      <c r="C102" s="321">
        <f>'t12'!C102</f>
        <v>0</v>
      </c>
      <c r="D102" s="322">
        <f>'t12'!D102</f>
        <v>0</v>
      </c>
      <c r="E102" s="323" t="str">
        <f t="shared" si="7"/>
        <v xml:space="preserve"> </v>
      </c>
      <c r="F102" s="1373">
        <v>43399.17</v>
      </c>
      <c r="G102" s="323" t="str">
        <f t="shared" si="8"/>
        <v xml:space="preserve"> </v>
      </c>
      <c r="H102" s="324" t="str">
        <f t="shared" si="9"/>
        <v xml:space="preserve"> </v>
      </c>
      <c r="I102" s="304" t="str">
        <f t="shared" si="10"/>
        <v xml:space="preserve"> </v>
      </c>
      <c r="M102" s="943"/>
      <c r="N102" s="946"/>
    </row>
    <row r="103" spans="1:14" ht="13.2" x14ac:dyDescent="0.25">
      <c r="A103" s="123" t="str">
        <f>'t1'!A103</f>
        <v>STATISTICO DIRIG. CON INCARICO DI STRUTTURA SEMPLICE</v>
      </c>
      <c r="B103" s="95" t="str">
        <f>'t1'!B103</f>
        <v>TD0S70</v>
      </c>
      <c r="C103" s="321">
        <f>'t12'!C103</f>
        <v>0</v>
      </c>
      <c r="D103" s="322">
        <f>'t12'!D103</f>
        <v>0</v>
      </c>
      <c r="E103" s="323" t="str">
        <f t="shared" si="7"/>
        <v xml:space="preserve"> </v>
      </c>
      <c r="F103" s="1373">
        <v>43399.17</v>
      </c>
      <c r="G103" s="323" t="str">
        <f t="shared" si="8"/>
        <v xml:space="preserve"> </v>
      </c>
      <c r="H103" s="324" t="str">
        <f t="shared" si="9"/>
        <v xml:space="preserve"> </v>
      </c>
      <c r="I103" s="304" t="str">
        <f t="shared" si="10"/>
        <v xml:space="preserve"> </v>
      </c>
      <c r="M103" s="943"/>
      <c r="N103" s="946"/>
    </row>
    <row r="104" spans="1:14" ht="13.2" x14ac:dyDescent="0.25">
      <c r="A104" s="123" t="str">
        <f>'t1'!A104</f>
        <v>STATISTICO DIRIG. CON ALTRI INCAR.PROF.LI</v>
      </c>
      <c r="B104" s="95" t="str">
        <f>'t1'!B104</f>
        <v>TD0A70</v>
      </c>
      <c r="C104" s="321">
        <f>'t12'!C104</f>
        <v>0</v>
      </c>
      <c r="D104" s="322">
        <f>'t12'!D104</f>
        <v>0</v>
      </c>
      <c r="E104" s="323" t="str">
        <f t="shared" si="7"/>
        <v xml:space="preserve"> </v>
      </c>
      <c r="F104" s="1373">
        <v>43399.17</v>
      </c>
      <c r="G104" s="323" t="str">
        <f t="shared" si="8"/>
        <v xml:space="preserve"> </v>
      </c>
      <c r="H104" s="324" t="str">
        <f t="shared" si="9"/>
        <v xml:space="preserve"> </v>
      </c>
      <c r="I104" s="304" t="str">
        <f t="shared" si="10"/>
        <v xml:space="preserve"> </v>
      </c>
      <c r="M104" s="943"/>
      <c r="N104" s="946"/>
    </row>
    <row r="105" spans="1:14" ht="13.2" x14ac:dyDescent="0.25">
      <c r="A105" s="123" t="str">
        <f>'t1'!A105</f>
        <v>STATISTICO DIR. A T.DETERMINATO(ART. 15-SEPTIES DLGS.502/92)</v>
      </c>
      <c r="B105" s="95" t="str">
        <f>'t1'!B105</f>
        <v>TD0610</v>
      </c>
      <c r="C105" s="321">
        <f>'t12'!C105</f>
        <v>0</v>
      </c>
      <c r="D105" s="322">
        <f>'t12'!D105</f>
        <v>0</v>
      </c>
      <c r="E105" s="323" t="str">
        <f t="shared" si="7"/>
        <v xml:space="preserve"> </v>
      </c>
      <c r="F105" s="1373">
        <v>43399.17</v>
      </c>
      <c r="G105" s="323" t="str">
        <f t="shared" si="8"/>
        <v xml:space="preserve"> </v>
      </c>
      <c r="H105" s="324" t="str">
        <f t="shared" si="9"/>
        <v xml:space="preserve"> </v>
      </c>
      <c r="I105" s="304" t="str">
        <f t="shared" si="10"/>
        <v xml:space="preserve"> </v>
      </c>
      <c r="M105" s="943"/>
      <c r="N105" s="946"/>
    </row>
    <row r="106" spans="1:14" ht="13.2" x14ac:dyDescent="0.25">
      <c r="A106" s="123" t="str">
        <f>'t1'!A106</f>
        <v>SOCIOLOGO DIRIG. CON INCARICO DI STRUTTURA COMPLESSA</v>
      </c>
      <c r="B106" s="95" t="str">
        <f>'t1'!B106</f>
        <v>TD0068</v>
      </c>
      <c r="C106" s="321">
        <f>'t12'!C106</f>
        <v>0</v>
      </c>
      <c r="D106" s="322">
        <f>'t12'!D106</f>
        <v>0</v>
      </c>
      <c r="E106" s="323" t="str">
        <f t="shared" si="7"/>
        <v xml:space="preserve"> </v>
      </c>
      <c r="F106" s="1373">
        <v>43399.17</v>
      </c>
      <c r="G106" s="323" t="str">
        <f t="shared" si="8"/>
        <v xml:space="preserve"> </v>
      </c>
      <c r="H106" s="324" t="str">
        <f t="shared" si="9"/>
        <v xml:space="preserve"> </v>
      </c>
      <c r="I106" s="304" t="str">
        <f t="shared" si="10"/>
        <v xml:space="preserve"> </v>
      </c>
      <c r="M106" s="943"/>
      <c r="N106" s="946"/>
    </row>
    <row r="107" spans="1:14" ht="13.2" x14ac:dyDescent="0.25">
      <c r="A107" s="123" t="str">
        <f>'t1'!A107</f>
        <v>SOCIOLOGO DIRIG. CON INCARICO DI STRUTTURA SEMPLICE</v>
      </c>
      <c r="B107" s="95" t="str">
        <f>'t1'!B107</f>
        <v>TD0S67</v>
      </c>
      <c r="C107" s="321">
        <f>'t12'!C107</f>
        <v>0</v>
      </c>
      <c r="D107" s="322">
        <f>'t12'!D107</f>
        <v>0</v>
      </c>
      <c r="E107" s="323" t="str">
        <f t="shared" si="7"/>
        <v xml:space="preserve"> </v>
      </c>
      <c r="F107" s="1373">
        <v>43399.17</v>
      </c>
      <c r="G107" s="323" t="str">
        <f t="shared" si="8"/>
        <v xml:space="preserve"> </v>
      </c>
      <c r="H107" s="324" t="str">
        <f t="shared" si="9"/>
        <v xml:space="preserve"> </v>
      </c>
      <c r="I107" s="304" t="str">
        <f t="shared" si="10"/>
        <v xml:space="preserve"> </v>
      </c>
      <c r="M107" s="943"/>
      <c r="N107" s="946"/>
    </row>
    <row r="108" spans="1:14" ht="13.2" x14ac:dyDescent="0.25">
      <c r="A108" s="123" t="str">
        <f>'t1'!A108</f>
        <v>SOCIOLOGO DIRIG. CON ALTRI INCAR.PROF.LI</v>
      </c>
      <c r="B108" s="95" t="str">
        <f>'t1'!B108</f>
        <v>TD0A67</v>
      </c>
      <c r="C108" s="321">
        <f>'t12'!C108</f>
        <v>0</v>
      </c>
      <c r="D108" s="322">
        <f>'t12'!D108</f>
        <v>0</v>
      </c>
      <c r="E108" s="323" t="str">
        <f t="shared" si="7"/>
        <v xml:space="preserve"> </v>
      </c>
      <c r="F108" s="1373">
        <v>43399.17</v>
      </c>
      <c r="G108" s="323" t="str">
        <f t="shared" si="8"/>
        <v xml:space="preserve"> </v>
      </c>
      <c r="H108" s="324" t="str">
        <f t="shared" si="9"/>
        <v xml:space="preserve"> </v>
      </c>
      <c r="I108" s="304" t="str">
        <f t="shared" si="10"/>
        <v xml:space="preserve"> </v>
      </c>
      <c r="M108" s="943"/>
      <c r="N108" s="946"/>
    </row>
    <row r="109" spans="1:14" ht="13.2" x14ac:dyDescent="0.25">
      <c r="A109" s="123" t="str">
        <f>'t1'!A109</f>
        <v>SOCIOLOGO DIR. A T. DETERMINATO(ART.15-SEPTIES DLGS. 502/92)</v>
      </c>
      <c r="B109" s="95" t="str">
        <f>'t1'!B109</f>
        <v>TD0611</v>
      </c>
      <c r="C109" s="321">
        <f>'t12'!C109</f>
        <v>0</v>
      </c>
      <c r="D109" s="322">
        <f>'t12'!D109</f>
        <v>0</v>
      </c>
      <c r="E109" s="323" t="str">
        <f t="shared" si="7"/>
        <v xml:space="preserve"> </v>
      </c>
      <c r="F109" s="1373">
        <v>43399.17</v>
      </c>
      <c r="G109" s="323" t="str">
        <f t="shared" si="8"/>
        <v xml:space="preserve"> </v>
      </c>
      <c r="H109" s="324" t="str">
        <f t="shared" si="9"/>
        <v xml:space="preserve"> </v>
      </c>
      <c r="I109" s="304" t="str">
        <f t="shared" si="10"/>
        <v xml:space="preserve"> </v>
      </c>
      <c r="M109" s="943"/>
      <c r="N109" s="946"/>
    </row>
    <row r="110" spans="1:14" ht="13.2" x14ac:dyDescent="0.25">
      <c r="A110" s="123" t="str">
        <f>'t1'!A110</f>
        <v>DIR. AMBIENTALE CON INCARICO DI STRUTTURA COMPLESSA</v>
      </c>
      <c r="B110" s="95" t="str">
        <f>'t1'!B110</f>
        <v>TD0C02</v>
      </c>
      <c r="C110" s="321">
        <f>'t12'!C110</f>
        <v>0</v>
      </c>
      <c r="D110" s="322">
        <f>'t12'!D110</f>
        <v>0</v>
      </c>
      <c r="E110" s="323" t="str">
        <f t="shared" si="7"/>
        <v xml:space="preserve"> </v>
      </c>
      <c r="F110" s="1373">
        <v>43399.17</v>
      </c>
      <c r="G110" s="323" t="str">
        <f t="shared" si="8"/>
        <v xml:space="preserve"> </v>
      </c>
      <c r="H110" s="324" t="str">
        <f t="shared" si="9"/>
        <v xml:space="preserve"> </v>
      </c>
      <c r="I110" s="304" t="str">
        <f t="shared" si="10"/>
        <v xml:space="preserve"> </v>
      </c>
      <c r="M110" s="943"/>
      <c r="N110" s="946"/>
    </row>
    <row r="111" spans="1:14" ht="13.2" x14ac:dyDescent="0.25">
      <c r="A111" s="123" t="str">
        <f>'t1'!A111</f>
        <v>DIR. AMBIENTALE CON INCARICO DI STRUTTURA SEMPLICE</v>
      </c>
      <c r="B111" s="95" t="str">
        <f>'t1'!B111</f>
        <v>TD0S02</v>
      </c>
      <c r="C111" s="321">
        <f>'t12'!C111</f>
        <v>0</v>
      </c>
      <c r="D111" s="322">
        <f>'t12'!D111</f>
        <v>0</v>
      </c>
      <c r="E111" s="323" t="str">
        <f t="shared" si="7"/>
        <v xml:space="preserve"> </v>
      </c>
      <c r="F111" s="1373">
        <v>43399.17</v>
      </c>
      <c r="G111" s="323" t="str">
        <f t="shared" si="8"/>
        <v xml:space="preserve"> </v>
      </c>
      <c r="H111" s="324" t="str">
        <f t="shared" si="9"/>
        <v xml:space="preserve"> </v>
      </c>
      <c r="I111" s="304" t="str">
        <f t="shared" si="10"/>
        <v xml:space="preserve"> </v>
      </c>
      <c r="M111" s="943"/>
      <c r="N111" s="946"/>
    </row>
    <row r="112" spans="1:14" ht="13.2" x14ac:dyDescent="0.25">
      <c r="A112" s="123" t="str">
        <f>'t1'!A112</f>
        <v>DIR. AMBIENTALE CON ALTRI INCAR.PROF.LI</v>
      </c>
      <c r="B112" s="95" t="str">
        <f>'t1'!B112</f>
        <v>TD0A02</v>
      </c>
      <c r="C112" s="321">
        <f>'t12'!C112</f>
        <v>0</v>
      </c>
      <c r="D112" s="322">
        <f>'t12'!D112</f>
        <v>0</v>
      </c>
      <c r="E112" s="323" t="str">
        <f t="shared" si="7"/>
        <v xml:space="preserve"> </v>
      </c>
      <c r="F112" s="1373">
        <v>43399.17</v>
      </c>
      <c r="G112" s="323" t="str">
        <f t="shared" si="8"/>
        <v xml:space="preserve"> </v>
      </c>
      <c r="H112" s="324" t="str">
        <f t="shared" si="9"/>
        <v xml:space="preserve"> </v>
      </c>
      <c r="I112" s="304" t="str">
        <f t="shared" si="10"/>
        <v xml:space="preserve"> </v>
      </c>
      <c r="M112" s="943"/>
      <c r="N112" s="946"/>
    </row>
    <row r="113" spans="1:14" ht="13.2" x14ac:dyDescent="0.25">
      <c r="A113" s="123" t="str">
        <f>'t1'!A113</f>
        <v>DIR. AMBIENTALE A T.DETERMINATO (ART.15-SEPTIES DLGS 502/92)</v>
      </c>
      <c r="B113" s="95" t="str">
        <f>'t1'!B113</f>
        <v>TD0810</v>
      </c>
      <c r="C113" s="321">
        <f>'t12'!C113</f>
        <v>0</v>
      </c>
      <c r="D113" s="322">
        <f>'t12'!D113</f>
        <v>0</v>
      </c>
      <c r="E113" s="323" t="str">
        <f t="shared" si="7"/>
        <v xml:space="preserve"> </v>
      </c>
      <c r="F113" s="1373">
        <v>43399.17</v>
      </c>
      <c r="G113" s="323" t="str">
        <f t="shared" si="8"/>
        <v xml:space="preserve"> </v>
      </c>
      <c r="H113" s="324" t="str">
        <f t="shared" si="9"/>
        <v xml:space="preserve"> </v>
      </c>
      <c r="I113" s="304" t="str">
        <f t="shared" si="10"/>
        <v xml:space="preserve"> </v>
      </c>
      <c r="M113" s="943"/>
      <c r="N113" s="946"/>
    </row>
    <row r="114" spans="1:14" ht="13.2" x14ac:dyDescent="0.25">
      <c r="A114" s="123" t="str">
        <f>'t1'!A114</f>
        <v>DIRIGENTE AMM.VO CON INCARICO DI STRUTTURA COMPLESSA</v>
      </c>
      <c r="B114" s="95" t="str">
        <f>'t1'!B114</f>
        <v>AD0032</v>
      </c>
      <c r="C114" s="321">
        <f>'t12'!C114</f>
        <v>0</v>
      </c>
      <c r="D114" s="322">
        <f>'t12'!D114</f>
        <v>0</v>
      </c>
      <c r="E114" s="323" t="str">
        <f t="shared" si="7"/>
        <v xml:space="preserve"> </v>
      </c>
      <c r="F114" s="1373">
        <v>43399.17</v>
      </c>
      <c r="G114" s="323" t="str">
        <f t="shared" si="8"/>
        <v xml:space="preserve"> </v>
      </c>
      <c r="H114" s="324" t="str">
        <f t="shared" si="9"/>
        <v xml:space="preserve"> </v>
      </c>
      <c r="I114" s="304" t="str">
        <f t="shared" si="10"/>
        <v xml:space="preserve"> </v>
      </c>
      <c r="M114" s="943"/>
      <c r="N114" s="946"/>
    </row>
    <row r="115" spans="1:14" ht="13.2" x14ac:dyDescent="0.25">
      <c r="A115" s="123" t="str">
        <f>'t1'!A115</f>
        <v>DIRIGENTE AMM.VO CON INCARICO DI STRUTTURA SEMPLICE</v>
      </c>
      <c r="B115" s="95" t="str">
        <f>'t1'!B115</f>
        <v>AD0S31</v>
      </c>
      <c r="C115" s="321">
        <f>'t12'!C115</f>
        <v>0</v>
      </c>
      <c r="D115" s="322">
        <f>'t12'!D115</f>
        <v>0</v>
      </c>
      <c r="E115" s="323" t="str">
        <f t="shared" si="7"/>
        <v xml:space="preserve"> </v>
      </c>
      <c r="F115" s="1373">
        <v>43399.17</v>
      </c>
      <c r="G115" s="323" t="str">
        <f t="shared" si="8"/>
        <v xml:space="preserve"> </v>
      </c>
      <c r="H115" s="324" t="str">
        <f t="shared" si="9"/>
        <v xml:space="preserve"> </v>
      </c>
      <c r="I115" s="304" t="str">
        <f t="shared" si="10"/>
        <v xml:space="preserve"> </v>
      </c>
      <c r="M115" s="943"/>
      <c r="N115" s="946"/>
    </row>
    <row r="116" spans="1:14" ht="13.2" x14ac:dyDescent="0.25">
      <c r="A116" s="123" t="str">
        <f>'t1'!A116</f>
        <v>DIRIGENTE AMM.VO CON ALTRI INCAR.PROF.LI</v>
      </c>
      <c r="B116" s="95" t="str">
        <f>'t1'!B116</f>
        <v>AD0A31</v>
      </c>
      <c r="C116" s="321">
        <f>'t12'!C116</f>
        <v>0</v>
      </c>
      <c r="D116" s="322">
        <f>'t12'!D116</f>
        <v>0</v>
      </c>
      <c r="E116" s="323" t="str">
        <f t="shared" si="7"/>
        <v xml:space="preserve"> </v>
      </c>
      <c r="F116" s="1373">
        <v>43399.17</v>
      </c>
      <c r="G116" s="323" t="str">
        <f t="shared" si="8"/>
        <v xml:space="preserve"> </v>
      </c>
      <c r="H116" s="324" t="str">
        <f t="shared" si="9"/>
        <v xml:space="preserve"> </v>
      </c>
      <c r="I116" s="304" t="str">
        <f t="shared" si="10"/>
        <v xml:space="preserve"> </v>
      </c>
      <c r="M116" s="943"/>
      <c r="N116" s="946"/>
    </row>
    <row r="117" spans="1:14" ht="13.2" x14ac:dyDescent="0.25">
      <c r="A117" s="123" t="str">
        <f>'t1'!A117</f>
        <v>DIRIG. AMM.VO A T. DETERMINATO (ART. 15-SEPTIES DLGS.502/92)</v>
      </c>
      <c r="B117" s="95" t="str">
        <f>'t1'!B117</f>
        <v>AD0612</v>
      </c>
      <c r="C117" s="321">
        <f>'t12'!C117</f>
        <v>0</v>
      </c>
      <c r="D117" s="322">
        <f>'t12'!D117</f>
        <v>0</v>
      </c>
      <c r="E117" s="323" t="str">
        <f t="shared" si="7"/>
        <v xml:space="preserve"> </v>
      </c>
      <c r="F117" s="1373">
        <v>43399.17</v>
      </c>
      <c r="G117" s="323" t="str">
        <f t="shared" si="8"/>
        <v xml:space="preserve"> </v>
      </c>
      <c r="H117" s="324" t="str">
        <f t="shared" si="9"/>
        <v xml:space="preserve"> </v>
      </c>
      <c r="I117" s="304" t="str">
        <f t="shared" si="10"/>
        <v xml:space="preserve"> </v>
      </c>
      <c r="M117" s="943"/>
      <c r="N117" s="946"/>
    </row>
    <row r="118" spans="1:14" ht="13.2" x14ac:dyDescent="0.25">
      <c r="A118" s="123" t="str">
        <f>'t1'!A118</f>
        <v>RICERCATORE SANITARIO</v>
      </c>
      <c r="B118" s="95" t="str">
        <f>'t1'!B118</f>
        <v>N18694</v>
      </c>
      <c r="C118" s="321">
        <f>'t12'!C118</f>
        <v>0</v>
      </c>
      <c r="D118" s="322">
        <f>'t12'!D118</f>
        <v>0</v>
      </c>
      <c r="E118" s="323" t="str">
        <f t="shared" si="7"/>
        <v xml:space="preserve"> </v>
      </c>
      <c r="F118" s="1373">
        <v>25124.35</v>
      </c>
      <c r="G118" s="323" t="str">
        <f t="shared" si="8"/>
        <v xml:space="preserve"> </v>
      </c>
      <c r="H118" s="324" t="str">
        <f t="shared" si="9"/>
        <v xml:space="preserve"> </v>
      </c>
      <c r="I118" s="304" t="str">
        <f t="shared" si="10"/>
        <v xml:space="preserve"> </v>
      </c>
      <c r="M118" s="943"/>
      <c r="N118" s="946"/>
    </row>
    <row r="119" spans="1:14" ht="13.2" x14ac:dyDescent="0.25">
      <c r="A119" s="123" t="str">
        <f>'t1'!A119</f>
        <v>COLLABORATORE PROF.LE DI RICERCA SANITARIA</v>
      </c>
      <c r="B119" s="95" t="str">
        <f>'t1'!B119</f>
        <v>N16695</v>
      </c>
      <c r="C119" s="321">
        <f>'t12'!C119</f>
        <v>0</v>
      </c>
      <c r="D119" s="322">
        <f>'t12'!D119</f>
        <v>0</v>
      </c>
      <c r="E119" s="323" t="str">
        <f t="shared" si="7"/>
        <v xml:space="preserve"> </v>
      </c>
      <c r="F119" s="1373">
        <v>23298.93</v>
      </c>
      <c r="G119" s="323" t="str">
        <f t="shared" si="8"/>
        <v xml:space="preserve"> </v>
      </c>
      <c r="H119" s="324" t="str">
        <f t="shared" si="9"/>
        <v xml:space="preserve"> </v>
      </c>
      <c r="I119" s="304" t="str">
        <f t="shared" si="10"/>
        <v xml:space="preserve"> </v>
      </c>
      <c r="M119" s="943"/>
      <c r="N119" s="946"/>
    </row>
    <row r="120" spans="1:14" ht="13.2" x14ac:dyDescent="0.25">
      <c r="A120" s="123" t="str">
        <f>'t1'!A120</f>
        <v>RUOLO SANITARIO - PROF. SANITARIE INFERMIERISTICHE E.Q.</v>
      </c>
      <c r="B120" s="95" t="str">
        <f>'t1'!B120</f>
        <v>SEQINF</v>
      </c>
      <c r="C120" s="321">
        <f>'t12'!C120</f>
        <v>0</v>
      </c>
      <c r="D120" s="322">
        <f>'t12'!D120</f>
        <v>0</v>
      </c>
      <c r="E120" s="323" t="str">
        <f t="shared" si="7"/>
        <v xml:space="preserve"> </v>
      </c>
      <c r="F120" s="1373">
        <v>32307.69</v>
      </c>
      <c r="G120" s="323" t="str">
        <f t="shared" si="8"/>
        <v xml:space="preserve"> </v>
      </c>
      <c r="H120" s="324" t="str">
        <f t="shared" si="9"/>
        <v xml:space="preserve"> </v>
      </c>
      <c r="I120" s="304" t="str">
        <f t="shared" si="10"/>
        <v xml:space="preserve"> </v>
      </c>
      <c r="M120" s="943"/>
      <c r="N120" s="946"/>
    </row>
    <row r="121" spans="1:14" ht="13.2" x14ac:dyDescent="0.25">
      <c r="A121" s="123" t="str">
        <f>'t1'!A121</f>
        <v>RUOLO SANITARIO - PROF. SANITARIA OSTETRICA E.Q.</v>
      </c>
      <c r="B121" s="95" t="str">
        <f>'t1'!B121</f>
        <v>SEQOST</v>
      </c>
      <c r="C121" s="321">
        <f>'t12'!C121</f>
        <v>0</v>
      </c>
      <c r="D121" s="322">
        <f>'t12'!D121</f>
        <v>0</v>
      </c>
      <c r="E121" s="323" t="str">
        <f t="shared" si="7"/>
        <v xml:space="preserve"> </v>
      </c>
      <c r="F121" s="1373">
        <v>32307.69</v>
      </c>
      <c r="G121" s="323" t="str">
        <f t="shared" si="8"/>
        <v xml:space="preserve"> </v>
      </c>
      <c r="H121" s="324" t="str">
        <f t="shared" si="9"/>
        <v xml:space="preserve"> </v>
      </c>
      <c r="I121" s="304" t="str">
        <f t="shared" si="10"/>
        <v xml:space="preserve"> </v>
      </c>
      <c r="M121" s="943"/>
      <c r="N121" s="946"/>
    </row>
    <row r="122" spans="1:14" ht="13.2" x14ac:dyDescent="0.25">
      <c r="A122" s="123" t="str">
        <f>'t1'!A122</f>
        <v>RUOLO SANITARIO - PROFESSIONI TECNICO SANITARIE E.Q.</v>
      </c>
      <c r="B122" s="95" t="str">
        <f>'t1'!B122</f>
        <v>SEQTCN</v>
      </c>
      <c r="C122" s="321">
        <f>'t12'!C122</f>
        <v>0</v>
      </c>
      <c r="D122" s="322">
        <f>'t12'!D122</f>
        <v>0</v>
      </c>
      <c r="E122" s="323" t="str">
        <f t="shared" si="7"/>
        <v xml:space="preserve"> </v>
      </c>
      <c r="F122" s="1373">
        <v>32307.69</v>
      </c>
      <c r="G122" s="323" t="str">
        <f t="shared" si="8"/>
        <v xml:space="preserve"> </v>
      </c>
      <c r="H122" s="324" t="str">
        <f t="shared" si="9"/>
        <v xml:space="preserve"> </v>
      </c>
      <c r="I122" s="304" t="str">
        <f t="shared" si="10"/>
        <v xml:space="preserve"> </v>
      </c>
      <c r="M122" s="943"/>
      <c r="N122" s="946"/>
    </row>
    <row r="123" spans="1:14" ht="13.2" x14ac:dyDescent="0.25">
      <c r="A123" s="123" t="str">
        <f>'t1'!A123</f>
        <v>RUOLO SANITARIO - PROF. SANITARIE DELLA RIABILITAZIONE E.Q.</v>
      </c>
      <c r="B123" s="95" t="str">
        <f>'t1'!B123</f>
        <v>SEQRAB</v>
      </c>
      <c r="C123" s="321">
        <f>'t12'!C123</f>
        <v>0</v>
      </c>
      <c r="D123" s="322">
        <f>'t12'!D123</f>
        <v>0</v>
      </c>
      <c r="E123" s="323" t="str">
        <f t="shared" si="7"/>
        <v xml:space="preserve"> </v>
      </c>
      <c r="F123" s="1373">
        <v>32307.69</v>
      </c>
      <c r="G123" s="323" t="str">
        <f t="shared" si="8"/>
        <v xml:space="preserve"> </v>
      </c>
      <c r="H123" s="324" t="str">
        <f t="shared" si="9"/>
        <v xml:space="preserve"> </v>
      </c>
      <c r="I123" s="304" t="str">
        <f t="shared" si="10"/>
        <v xml:space="preserve"> </v>
      </c>
      <c r="M123" s="943"/>
      <c r="N123" s="946"/>
    </row>
    <row r="124" spans="1:14" ht="13.2" x14ac:dyDescent="0.25">
      <c r="A124" s="123" t="str">
        <f>'t1'!A124</f>
        <v>RUOLO SANITARIO - PROF. SANITARIE DELLA PREVENZIONE E.Q.</v>
      </c>
      <c r="B124" s="95" t="str">
        <f>'t1'!B124</f>
        <v>SEQPRV</v>
      </c>
      <c r="C124" s="321">
        <f>'t12'!C124</f>
        <v>0</v>
      </c>
      <c r="D124" s="322">
        <f>'t12'!D124</f>
        <v>0</v>
      </c>
      <c r="E124" s="323" t="str">
        <f t="shared" si="7"/>
        <v xml:space="preserve"> </v>
      </c>
      <c r="F124" s="1373">
        <v>32307.69</v>
      </c>
      <c r="G124" s="323" t="str">
        <f t="shared" si="8"/>
        <v xml:space="preserve"> </v>
      </c>
      <c r="H124" s="324" t="str">
        <f t="shared" si="9"/>
        <v xml:space="preserve"> </v>
      </c>
      <c r="I124" s="304" t="str">
        <f t="shared" si="10"/>
        <v xml:space="preserve"> </v>
      </c>
      <c r="M124" s="943"/>
      <c r="N124" s="946"/>
    </row>
    <row r="125" spans="1:14" ht="13.2" x14ac:dyDescent="0.25">
      <c r="A125" s="123" t="str">
        <f>'t1'!A125</f>
        <v>RUOLO SANITARIO - PROF. SAN. INFERM. SENIOR ESAURIMENTO E.Q.</v>
      </c>
      <c r="B125" s="95" t="str">
        <f>'t1'!B125</f>
        <v>SEQINE</v>
      </c>
      <c r="C125" s="321">
        <f>'t12'!C125</f>
        <v>0</v>
      </c>
      <c r="D125" s="322">
        <f>'t12'!D125</f>
        <v>0</v>
      </c>
      <c r="E125" s="323" t="str">
        <f t="shared" si="7"/>
        <v xml:space="preserve"> </v>
      </c>
      <c r="F125" s="1373">
        <v>32307.69</v>
      </c>
      <c r="G125" s="323" t="str">
        <f t="shared" si="8"/>
        <v xml:space="preserve"> </v>
      </c>
      <c r="H125" s="324" t="str">
        <f t="shared" si="9"/>
        <v xml:space="preserve"> </v>
      </c>
      <c r="I125" s="304" t="str">
        <f t="shared" si="10"/>
        <v xml:space="preserve"> </v>
      </c>
      <c r="M125" s="943"/>
      <c r="N125" s="946"/>
    </row>
    <row r="126" spans="1:14" ht="13.2" x14ac:dyDescent="0.25">
      <c r="A126" s="123" t="str">
        <f>'t1'!A126</f>
        <v>RUOLO SANITARIO - ALTRI PROF. SAN. SENIOR A ESAURIMENTO E.Q.</v>
      </c>
      <c r="B126" s="95" t="str">
        <f>'t1'!B126</f>
        <v>SEQASE</v>
      </c>
      <c r="C126" s="321">
        <f>'t12'!C126</f>
        <v>0</v>
      </c>
      <c r="D126" s="322">
        <f>'t12'!D126</f>
        <v>0</v>
      </c>
      <c r="E126" s="323" t="str">
        <f t="shared" si="7"/>
        <v xml:space="preserve"> </v>
      </c>
      <c r="F126" s="1373">
        <v>32307.69</v>
      </c>
      <c r="G126" s="323" t="str">
        <f t="shared" si="8"/>
        <v xml:space="preserve"> </v>
      </c>
      <c r="H126" s="324" t="str">
        <f t="shared" si="9"/>
        <v xml:space="preserve"> </v>
      </c>
      <c r="I126" s="304" t="str">
        <f t="shared" si="10"/>
        <v xml:space="preserve"> </v>
      </c>
      <c r="M126" s="943"/>
      <c r="N126" s="946"/>
    </row>
    <row r="127" spans="1:14" ht="13.2" x14ac:dyDescent="0.25">
      <c r="A127" s="123" t="str">
        <f>'t1'!A127</f>
        <v>RUOLO SOCIOSANITARIO - ASSISTENTE SOCIALE E.Q.</v>
      </c>
      <c r="B127" s="95" t="str">
        <f>'t1'!B127</f>
        <v>KEQASC</v>
      </c>
      <c r="C127" s="321">
        <f>'t12'!C127</f>
        <v>0</v>
      </c>
      <c r="D127" s="322">
        <f>'t12'!D127</f>
        <v>0</v>
      </c>
      <c r="E127" s="323" t="str">
        <f t="shared" si="7"/>
        <v xml:space="preserve"> </v>
      </c>
      <c r="F127" s="1373">
        <v>32307.69</v>
      </c>
      <c r="G127" s="323" t="str">
        <f t="shared" si="8"/>
        <v xml:space="preserve"> </v>
      </c>
      <c r="H127" s="324" t="str">
        <f t="shared" si="9"/>
        <v xml:space="preserve"> </v>
      </c>
      <c r="I127" s="304" t="str">
        <f t="shared" si="10"/>
        <v xml:space="preserve"> </v>
      </c>
      <c r="M127" s="943"/>
      <c r="N127" s="946"/>
    </row>
    <row r="128" spans="1:14" ht="13.2" x14ac:dyDescent="0.25">
      <c r="A128" s="123" t="str">
        <f>'t1'!A128</f>
        <v>RUOLO SOCIOSANITARIO - ASSIST. SOC. SENIOR ESAURIMENTO E.Q.</v>
      </c>
      <c r="B128" s="95" t="str">
        <f>'t1'!B128</f>
        <v>KEQSCE</v>
      </c>
      <c r="C128" s="321">
        <f>'t12'!C128</f>
        <v>0</v>
      </c>
      <c r="D128" s="322">
        <f>'t12'!D128</f>
        <v>0</v>
      </c>
      <c r="E128" s="323" t="str">
        <f t="shared" si="7"/>
        <v xml:space="preserve"> </v>
      </c>
      <c r="F128" s="1373">
        <v>32307.69</v>
      </c>
      <c r="G128" s="323" t="str">
        <f t="shared" si="8"/>
        <v xml:space="preserve"> </v>
      </c>
      <c r="H128" s="324" t="str">
        <f t="shared" si="9"/>
        <v xml:space="preserve"> </v>
      </c>
      <c r="I128" s="304" t="str">
        <f t="shared" si="10"/>
        <v xml:space="preserve"> </v>
      </c>
      <c r="M128" s="943"/>
      <c r="N128" s="946"/>
    </row>
    <row r="129" spans="1:14" ht="13.2" x14ac:dyDescent="0.25">
      <c r="A129" s="123" t="str">
        <f>'t1'!A129</f>
        <v>RUOLO PROFESSIONALE - SPECIALISTA DELLA COMUNIC. ISTIT. E.Q.</v>
      </c>
      <c r="B129" s="95" t="str">
        <f>'t1'!B129</f>
        <v>PEQ871</v>
      </c>
      <c r="C129" s="321">
        <f>'t12'!C129</f>
        <v>0</v>
      </c>
      <c r="D129" s="322">
        <f>'t12'!D129</f>
        <v>0</v>
      </c>
      <c r="E129" s="323" t="str">
        <f t="shared" si="7"/>
        <v xml:space="preserve"> </v>
      </c>
      <c r="F129" s="1373">
        <v>32307.69</v>
      </c>
      <c r="G129" s="323" t="str">
        <f t="shared" si="8"/>
        <v xml:space="preserve"> </v>
      </c>
      <c r="H129" s="324" t="str">
        <f t="shared" si="9"/>
        <v xml:space="preserve"> </v>
      </c>
      <c r="I129" s="304" t="str">
        <f t="shared" si="10"/>
        <v xml:space="preserve"> </v>
      </c>
      <c r="M129" s="943"/>
      <c r="N129" s="946"/>
    </row>
    <row r="130" spans="1:14" ht="13.2" x14ac:dyDescent="0.25">
      <c r="A130" s="123" t="str">
        <f>'t1'!A130</f>
        <v>RUOLO PROFESSIONALE - SPECIALISTA RAPPORTI CON I MEDIA E.Q.</v>
      </c>
      <c r="B130" s="95" t="str">
        <f>'t1'!B130</f>
        <v>PEQ872</v>
      </c>
      <c r="C130" s="321">
        <f>'t12'!C130</f>
        <v>0</v>
      </c>
      <c r="D130" s="322">
        <f>'t12'!D130</f>
        <v>0</v>
      </c>
      <c r="E130" s="323" t="str">
        <f t="shared" si="7"/>
        <v xml:space="preserve"> </v>
      </c>
      <c r="F130" s="1373">
        <v>32307.69</v>
      </c>
      <c r="G130" s="323" t="str">
        <f t="shared" si="8"/>
        <v xml:space="preserve"> </v>
      </c>
      <c r="H130" s="324" t="str">
        <f t="shared" si="9"/>
        <v xml:space="preserve"> </v>
      </c>
      <c r="I130" s="304" t="str">
        <f t="shared" si="10"/>
        <v xml:space="preserve"> </v>
      </c>
      <c r="M130" s="943"/>
      <c r="N130" s="946"/>
    </row>
    <row r="131" spans="1:14" ht="13.2" x14ac:dyDescent="0.25">
      <c r="A131" s="123" t="str">
        <f>'t1'!A131</f>
        <v>RUOLO PROFESSIONALE - ASSISTENTE RELIGIOSO E.Q.</v>
      </c>
      <c r="B131" s="95" t="str">
        <f>'t1'!B131</f>
        <v>PEQ006</v>
      </c>
      <c r="C131" s="321">
        <f>'t12'!C131</f>
        <v>0</v>
      </c>
      <c r="D131" s="322">
        <f>'t12'!D131</f>
        <v>0</v>
      </c>
      <c r="E131" s="323" t="str">
        <f>IF(C131=0," ",D131/C131*12)</f>
        <v xml:space="preserve"> </v>
      </c>
      <c r="F131" s="1373">
        <v>32307.69</v>
      </c>
      <c r="G131" s="323" t="str">
        <f>IF(E131=" "," ",E131-F131)</f>
        <v xml:space="preserve"> </v>
      </c>
      <c r="H131" s="324" t="str">
        <f>IF(E131=" "," ",IF(F131=0," ",G131/F131))</f>
        <v xml:space="preserve"> </v>
      </c>
      <c r="I131" s="304" t="str">
        <f>IF(E131=" "," ",IF(F131=0," ",IF(ABS(H131)&gt;0.02,"ERRORE","OK")))</f>
        <v xml:space="preserve"> </v>
      </c>
      <c r="M131" s="943"/>
      <c r="N131" s="946"/>
    </row>
    <row r="132" spans="1:14" ht="13.2" x14ac:dyDescent="0.25">
      <c r="A132" s="123" t="str">
        <f>'t1'!A132</f>
        <v>RUOLO TECNICO - COLLABORATORE TECNICO PROFESSIONALE E.Q.</v>
      </c>
      <c r="B132" s="95" t="str">
        <f>'t1'!B132</f>
        <v>TEQ027</v>
      </c>
      <c r="C132" s="321">
        <f>'t12'!C132</f>
        <v>0</v>
      </c>
      <c r="D132" s="322">
        <f>'t12'!D132</f>
        <v>0</v>
      </c>
      <c r="E132" s="323" t="str">
        <f>IF(C132=0," ",D132/C132*12)</f>
        <v xml:space="preserve"> </v>
      </c>
      <c r="F132" s="1373">
        <v>32307.69</v>
      </c>
      <c r="G132" s="323" t="str">
        <f>IF(E132=" "," ",E132-F132)</f>
        <v xml:space="preserve"> </v>
      </c>
      <c r="H132" s="324" t="str">
        <f>IF(E132=" "," ",IF(F132=0," ",G132/F132))</f>
        <v xml:space="preserve"> </v>
      </c>
      <c r="I132" s="304" t="str">
        <f>IF(E132=" "," ",IF(F132=0," ",IF(ABS(H132)&gt;0.02,"ERRORE","OK")))</f>
        <v xml:space="preserve"> </v>
      </c>
      <c r="M132" s="943"/>
      <c r="N132" s="946"/>
    </row>
    <row r="133" spans="1:14" ht="13.2" x14ac:dyDescent="0.25">
      <c r="A133" s="123" t="str">
        <f>'t1'!A133</f>
        <v>RUOLO TECNICO - COLLAB. TEC. PROF. SENIOR A ESAURIMENTO E.Q.</v>
      </c>
      <c r="B133" s="95" t="str">
        <f>'t1'!B133</f>
        <v>TEQCTS</v>
      </c>
      <c r="C133" s="321">
        <f>'t12'!C133</f>
        <v>0</v>
      </c>
      <c r="D133" s="322">
        <f>'t12'!D133</f>
        <v>0</v>
      </c>
      <c r="E133" s="323" t="str">
        <f>IF(C133=0," ",D133/C133*12)</f>
        <v xml:space="preserve"> </v>
      </c>
      <c r="F133" s="1373">
        <v>32307.69</v>
      </c>
      <c r="G133" s="323" t="str">
        <f>IF(E133=" "," ",E133-F133)</f>
        <v xml:space="preserve"> </v>
      </c>
      <c r="H133" s="324" t="str">
        <f>IF(E133=" "," ",IF(F133=0," ",G133/F133))</f>
        <v xml:space="preserve"> </v>
      </c>
      <c r="I133" s="304" t="str">
        <f>IF(E133=" "," ",IF(F133=0," ",IF(ABS(H133)&gt;0.02,"ERRORE","OK")))</f>
        <v xml:space="preserve"> </v>
      </c>
      <c r="M133" s="943"/>
      <c r="N133" s="946"/>
    </row>
    <row r="134" spans="1:14" ht="13.2" x14ac:dyDescent="0.25">
      <c r="A134" s="123" t="str">
        <f>'t1'!A134</f>
        <v>RUOLO AMMINISTRATIVO - COLLAB. AMMINISTRATIVO PROFESS. E.Q.</v>
      </c>
      <c r="B134" s="95" t="str">
        <f>'t1'!B134</f>
        <v>AEQ029</v>
      </c>
      <c r="C134" s="321">
        <f>'t12'!C134</f>
        <v>0</v>
      </c>
      <c r="D134" s="322">
        <f>'t12'!D134</f>
        <v>0</v>
      </c>
      <c r="E134" s="323" t="str">
        <f>IF(C134=0," ",D134/C134*12)</f>
        <v xml:space="preserve"> </v>
      </c>
      <c r="F134" s="1373">
        <v>32307.69</v>
      </c>
      <c r="G134" s="323" t="str">
        <f>IF(E134=" "," ",E134-F134)</f>
        <v xml:space="preserve"> </v>
      </c>
      <c r="H134" s="324" t="str">
        <f>IF(E134=" "," ",IF(F134=0," ",G134/F134))</f>
        <v xml:space="preserve"> </v>
      </c>
      <c r="I134" s="304" t="str">
        <f>IF(E134=" "," ",IF(F134=0," ",IF(ABS(H134)&gt;0.02,"ERRORE","OK")))</f>
        <v xml:space="preserve"> </v>
      </c>
      <c r="M134" s="943"/>
      <c r="N134" s="946"/>
    </row>
    <row r="135" spans="1:14" ht="13.2" x14ac:dyDescent="0.25">
      <c r="A135" s="123" t="str">
        <f>'t1'!A135</f>
        <v>RUOLO AMM.VO - COLLAB. AMM.VO PROF. SENIOR ESAURIMENTO E.Q.</v>
      </c>
      <c r="B135" s="95" t="str">
        <f>'t1'!B135</f>
        <v>AEQCAS</v>
      </c>
      <c r="C135" s="321">
        <f>'t12'!C135</f>
        <v>0</v>
      </c>
      <c r="D135" s="322">
        <f>'t12'!D135</f>
        <v>0</v>
      </c>
      <c r="E135" s="323" t="str">
        <f>IF(C135=0," ",D135/C135*12)</f>
        <v xml:space="preserve"> </v>
      </c>
      <c r="F135" s="1373">
        <v>32307.69</v>
      </c>
      <c r="G135" s="323" t="str">
        <f t="shared" si="8"/>
        <v xml:space="preserve"> </v>
      </c>
      <c r="H135" s="324" t="str">
        <f t="shared" si="9"/>
        <v xml:space="preserve"> </v>
      </c>
      <c r="I135" s="304" t="str">
        <f t="shared" si="10"/>
        <v xml:space="preserve"> </v>
      </c>
      <c r="M135" s="943"/>
      <c r="N135" s="946"/>
    </row>
    <row r="136" spans="1:14" ht="13.2" x14ac:dyDescent="0.25">
      <c r="A136" s="123" t="str">
        <f>'t1'!A136</f>
        <v>RUOLO SANITARIO - PROF. SANITARIE INFERMIERISTICHE</v>
      </c>
      <c r="B136" s="95" t="str">
        <f>'t1'!B136</f>
        <v>SPFINF</v>
      </c>
      <c r="C136" s="321">
        <f>'t12'!C136</f>
        <v>0</v>
      </c>
      <c r="D136" s="322">
        <f>'t12'!D136</f>
        <v>0</v>
      </c>
      <c r="E136" s="323" t="str">
        <f t="shared" si="7"/>
        <v xml:space="preserve"> </v>
      </c>
      <c r="F136" s="1373">
        <v>23298.93</v>
      </c>
      <c r="G136" s="323" t="str">
        <f t="shared" si="8"/>
        <v xml:space="preserve"> </v>
      </c>
      <c r="H136" s="324" t="str">
        <f t="shared" si="9"/>
        <v xml:space="preserve"> </v>
      </c>
      <c r="I136" s="304" t="str">
        <f t="shared" si="10"/>
        <v xml:space="preserve"> </v>
      </c>
      <c r="M136" s="943"/>
      <c r="N136" s="946"/>
    </row>
    <row r="137" spans="1:14" ht="13.2" x14ac:dyDescent="0.25">
      <c r="A137" s="123" t="str">
        <f>'t1'!A137</f>
        <v>RUOLO SANITARIO - PROF. SANITARIA OSTETRICA</v>
      </c>
      <c r="B137" s="95" t="str">
        <f>'t1'!B137</f>
        <v>SPFOST</v>
      </c>
      <c r="C137" s="321">
        <f>'t12'!C137</f>
        <v>0</v>
      </c>
      <c r="D137" s="322">
        <f>'t12'!D137</f>
        <v>0</v>
      </c>
      <c r="E137" s="323" t="str">
        <f t="shared" si="7"/>
        <v xml:space="preserve"> </v>
      </c>
      <c r="F137" s="1373">
        <v>23298.93</v>
      </c>
      <c r="G137" s="323" t="str">
        <f t="shared" si="8"/>
        <v xml:space="preserve"> </v>
      </c>
      <c r="H137" s="324" t="str">
        <f t="shared" si="9"/>
        <v xml:space="preserve"> </v>
      </c>
      <c r="I137" s="304" t="str">
        <f t="shared" si="10"/>
        <v xml:space="preserve"> </v>
      </c>
      <c r="M137" s="943"/>
      <c r="N137" s="946"/>
    </row>
    <row r="138" spans="1:14" ht="13.2" x14ac:dyDescent="0.25">
      <c r="A138" s="123" t="str">
        <f>'t1'!A138</f>
        <v>RUOLO SANITARIO - PROFESSIONI TECNICO SANITARIE</v>
      </c>
      <c r="B138" s="95" t="str">
        <f>'t1'!B138</f>
        <v>SPFTCN</v>
      </c>
      <c r="C138" s="321">
        <f>'t12'!C138</f>
        <v>0</v>
      </c>
      <c r="D138" s="322">
        <f>'t12'!D138</f>
        <v>0</v>
      </c>
      <c r="E138" s="323" t="str">
        <f t="shared" si="7"/>
        <v xml:space="preserve"> </v>
      </c>
      <c r="F138" s="1373">
        <v>23298.93</v>
      </c>
      <c r="G138" s="323" t="str">
        <f t="shared" si="8"/>
        <v xml:space="preserve"> </v>
      </c>
      <c r="H138" s="324" t="str">
        <f t="shared" si="9"/>
        <v xml:space="preserve"> </v>
      </c>
      <c r="I138" s="304" t="str">
        <f t="shared" si="10"/>
        <v xml:space="preserve"> </v>
      </c>
      <c r="M138" s="943"/>
      <c r="N138" s="946"/>
    </row>
    <row r="139" spans="1:14" ht="13.2" x14ac:dyDescent="0.25">
      <c r="A139" s="123" t="str">
        <f>'t1'!A139</f>
        <v>RUOLO SANITARIO - PROF. SANITARIE DELLA RIABILITAZIONE</v>
      </c>
      <c r="B139" s="95" t="str">
        <f>'t1'!B139</f>
        <v>SPFRAB</v>
      </c>
      <c r="C139" s="321">
        <f>'t12'!C139</f>
        <v>0</v>
      </c>
      <c r="D139" s="322">
        <f>'t12'!D139</f>
        <v>0</v>
      </c>
      <c r="E139" s="323" t="str">
        <f t="shared" si="7"/>
        <v xml:space="preserve"> </v>
      </c>
      <c r="F139" s="1373">
        <v>23298.93</v>
      </c>
      <c r="G139" s="323" t="str">
        <f t="shared" si="8"/>
        <v xml:space="preserve"> </v>
      </c>
      <c r="H139" s="324" t="str">
        <f t="shared" si="9"/>
        <v xml:space="preserve"> </v>
      </c>
      <c r="I139" s="304" t="str">
        <f t="shared" si="10"/>
        <v xml:space="preserve"> </v>
      </c>
      <c r="M139" s="943"/>
      <c r="N139" s="946"/>
    </row>
    <row r="140" spans="1:14" ht="13.2" x14ac:dyDescent="0.25">
      <c r="A140" s="123" t="str">
        <f>'t1'!A140</f>
        <v>RUOLO SANITARIO - PROF. SANITARIE DELLA PREVENZIONE</v>
      </c>
      <c r="B140" s="95" t="str">
        <f>'t1'!B140</f>
        <v>SPFPRV</v>
      </c>
      <c r="C140" s="321">
        <f>'t12'!C140</f>
        <v>0</v>
      </c>
      <c r="D140" s="322">
        <f>'t12'!D140</f>
        <v>0</v>
      </c>
      <c r="E140" s="323" t="str">
        <f t="shared" ref="E140:E167" si="11">IF(C140=0," ",D140/C140*12)</f>
        <v xml:space="preserve"> </v>
      </c>
      <c r="F140" s="1373">
        <v>23298.93</v>
      </c>
      <c r="G140" s="323" t="str">
        <f t="shared" ref="G140:G167" si="12">IF(E140=" "," ",E140-F140)</f>
        <v xml:space="preserve"> </v>
      </c>
      <c r="H140" s="324" t="str">
        <f t="shared" ref="H140:H167" si="13">IF(E140=" "," ",IF(F140=0," ",G140/F140))</f>
        <v xml:space="preserve"> </v>
      </c>
      <c r="I140" s="304" t="str">
        <f t="shared" ref="I140:I167" si="14">IF(E140=" "," ",IF(F140=0," ",IF(ABS(H140)&gt;0.02,"ERRORE","OK")))</f>
        <v xml:space="preserve"> </v>
      </c>
      <c r="M140" s="943"/>
      <c r="N140" s="946"/>
    </row>
    <row r="141" spans="1:14" ht="13.2" x14ac:dyDescent="0.25">
      <c r="A141" s="123" t="str">
        <f>'t1'!A141</f>
        <v>RUOLO SANITARIO - PROF. SAN. INFERMIER. SENIOR A ESAURIMENTO</v>
      </c>
      <c r="B141" s="95" t="str">
        <f>'t1'!B141</f>
        <v>SPFINE</v>
      </c>
      <c r="C141" s="321">
        <f>'t12'!C141</f>
        <v>0</v>
      </c>
      <c r="D141" s="322">
        <f>'t12'!D141</f>
        <v>0</v>
      </c>
      <c r="E141" s="323" t="str">
        <f t="shared" si="11"/>
        <v xml:space="preserve"> </v>
      </c>
      <c r="F141" s="1373">
        <v>23298.93</v>
      </c>
      <c r="G141" s="323" t="str">
        <f t="shared" si="12"/>
        <v xml:space="preserve"> </v>
      </c>
      <c r="H141" s="324" t="str">
        <f t="shared" si="13"/>
        <v xml:space="preserve"> </v>
      </c>
      <c r="I141" s="304" t="str">
        <f t="shared" si="14"/>
        <v xml:space="preserve"> </v>
      </c>
      <c r="M141" s="943"/>
      <c r="N141" s="946"/>
    </row>
    <row r="142" spans="1:14" ht="13.2" x14ac:dyDescent="0.25">
      <c r="A142" s="123" t="str">
        <f>'t1'!A142</f>
        <v>RUOLO SANITARIO - ALTRI PROFILI SANIT. SENIOR A ESAURIMENTO</v>
      </c>
      <c r="B142" s="95" t="str">
        <f>'t1'!B142</f>
        <v>SPFASE</v>
      </c>
      <c r="C142" s="321">
        <f>'t12'!C142</f>
        <v>0</v>
      </c>
      <c r="D142" s="322">
        <f>'t12'!D142</f>
        <v>0</v>
      </c>
      <c r="E142" s="323" t="str">
        <f t="shared" si="11"/>
        <v xml:space="preserve"> </v>
      </c>
      <c r="F142" s="1373">
        <v>23298.93</v>
      </c>
      <c r="G142" s="323" t="str">
        <f t="shared" si="12"/>
        <v xml:space="preserve"> </v>
      </c>
      <c r="H142" s="324" t="str">
        <f t="shared" si="13"/>
        <v xml:space="preserve"> </v>
      </c>
      <c r="I142" s="304" t="str">
        <f t="shared" si="14"/>
        <v xml:space="preserve"> </v>
      </c>
      <c r="M142" s="943"/>
      <c r="N142" s="946"/>
    </row>
    <row r="143" spans="1:14" ht="13.2" x14ac:dyDescent="0.25">
      <c r="A143" s="123" t="str">
        <f>'t1'!A143</f>
        <v>RUOLO SOCIOSANITARIO - ASSISTENTE SOCIALE</v>
      </c>
      <c r="B143" s="95" t="str">
        <f>'t1'!B143</f>
        <v>KPFASC</v>
      </c>
      <c r="C143" s="321">
        <f>'t12'!C143</f>
        <v>0</v>
      </c>
      <c r="D143" s="322">
        <f>'t12'!D143</f>
        <v>0</v>
      </c>
      <c r="E143" s="323" t="str">
        <f t="shared" si="11"/>
        <v xml:space="preserve"> </v>
      </c>
      <c r="F143" s="1373">
        <v>23298.93</v>
      </c>
      <c r="G143" s="323" t="str">
        <f t="shared" si="12"/>
        <v xml:space="preserve"> </v>
      </c>
      <c r="H143" s="324" t="str">
        <f t="shared" si="13"/>
        <v xml:space="preserve"> </v>
      </c>
      <c r="I143" s="304" t="str">
        <f t="shared" si="14"/>
        <v xml:space="preserve"> </v>
      </c>
      <c r="M143" s="943"/>
      <c r="N143" s="946"/>
    </row>
    <row r="144" spans="1:14" ht="13.2" x14ac:dyDescent="0.25">
      <c r="A144" s="123" t="str">
        <f>'t1'!A144</f>
        <v>RUOLO SOCIOSANITARIO - ASSISTENTE SOC. SENIOR AD ESAURIMENTO</v>
      </c>
      <c r="B144" s="95" t="str">
        <f>'t1'!B144</f>
        <v>KPFSCE</v>
      </c>
      <c r="C144" s="321">
        <f>'t12'!C144</f>
        <v>0</v>
      </c>
      <c r="D144" s="322">
        <f>'t12'!D144</f>
        <v>0</v>
      </c>
      <c r="E144" s="323" t="str">
        <f t="shared" si="11"/>
        <v xml:space="preserve"> </v>
      </c>
      <c r="F144" s="1373">
        <v>23298.93</v>
      </c>
      <c r="G144" s="323" t="str">
        <f t="shared" si="12"/>
        <v xml:space="preserve"> </v>
      </c>
      <c r="H144" s="324" t="str">
        <f t="shared" si="13"/>
        <v xml:space="preserve"> </v>
      </c>
      <c r="I144" s="304" t="str">
        <f t="shared" si="14"/>
        <v xml:space="preserve"> </v>
      </c>
      <c r="M144" s="943"/>
      <c r="N144" s="946"/>
    </row>
    <row r="145" spans="1:14" ht="13.2" x14ac:dyDescent="0.25">
      <c r="A145" s="123" t="str">
        <f>'t1'!A145</f>
        <v>RUOLO PROFESSIONALE - SPECIALISTA DELLA COMUNIC. ISTIT.</v>
      </c>
      <c r="B145" s="95" t="str">
        <f>'t1'!B145</f>
        <v>PPF871</v>
      </c>
      <c r="C145" s="321">
        <f>'t12'!C145</f>
        <v>0</v>
      </c>
      <c r="D145" s="322">
        <f>'t12'!D145</f>
        <v>0</v>
      </c>
      <c r="E145" s="323" t="str">
        <f t="shared" si="11"/>
        <v xml:space="preserve"> </v>
      </c>
      <c r="F145" s="1373">
        <v>23298.93</v>
      </c>
      <c r="G145" s="323" t="str">
        <f t="shared" si="12"/>
        <v xml:space="preserve"> </v>
      </c>
      <c r="H145" s="324" t="str">
        <f t="shared" si="13"/>
        <v xml:space="preserve"> </v>
      </c>
      <c r="I145" s="304" t="str">
        <f t="shared" si="14"/>
        <v xml:space="preserve"> </v>
      </c>
      <c r="M145" s="943"/>
      <c r="N145" s="946"/>
    </row>
    <row r="146" spans="1:14" ht="13.2" x14ac:dyDescent="0.25">
      <c r="A146" s="123" t="str">
        <f>'t1'!A146</f>
        <v>RUOLO PROFESSIONALE - SPECIALISTA RAPPORTI CON I MEDIA</v>
      </c>
      <c r="B146" s="95" t="str">
        <f>'t1'!B146</f>
        <v>PPF872</v>
      </c>
      <c r="C146" s="321">
        <f>'t12'!C146</f>
        <v>0</v>
      </c>
      <c r="D146" s="322">
        <f>'t12'!D146</f>
        <v>0</v>
      </c>
      <c r="E146" s="323" t="str">
        <f t="shared" si="11"/>
        <v xml:space="preserve"> </v>
      </c>
      <c r="F146" s="1373">
        <v>23298.93</v>
      </c>
      <c r="G146" s="323" t="str">
        <f t="shared" si="12"/>
        <v xml:space="preserve"> </v>
      </c>
      <c r="H146" s="324" t="str">
        <f t="shared" si="13"/>
        <v xml:space="preserve"> </v>
      </c>
      <c r="I146" s="304" t="str">
        <f t="shared" si="14"/>
        <v xml:space="preserve"> </v>
      </c>
      <c r="M146" s="943"/>
      <c r="N146" s="946"/>
    </row>
    <row r="147" spans="1:14" ht="13.2" x14ac:dyDescent="0.25">
      <c r="A147" s="123" t="str">
        <f>'t1'!A147</f>
        <v>RUOLO PROFESSIONALE - ASSISTENTE RELIGIOSO</v>
      </c>
      <c r="B147" s="95" t="str">
        <f>'t1'!B147</f>
        <v>PPF006</v>
      </c>
      <c r="C147" s="321">
        <f>'t12'!C147</f>
        <v>0</v>
      </c>
      <c r="D147" s="322">
        <f>'t12'!D147</f>
        <v>0</v>
      </c>
      <c r="E147" s="323" t="str">
        <f t="shared" si="11"/>
        <v xml:space="preserve"> </v>
      </c>
      <c r="F147" s="1373">
        <v>23298.93</v>
      </c>
      <c r="G147" s="323" t="str">
        <f t="shared" si="12"/>
        <v xml:space="preserve"> </v>
      </c>
      <c r="H147" s="324" t="str">
        <f t="shared" si="13"/>
        <v xml:space="preserve"> </v>
      </c>
      <c r="I147" s="304" t="str">
        <f t="shared" si="14"/>
        <v xml:space="preserve"> </v>
      </c>
      <c r="M147" s="943"/>
      <c r="N147" s="946"/>
    </row>
    <row r="148" spans="1:14" ht="13.2" x14ac:dyDescent="0.25">
      <c r="A148" s="123" t="str">
        <f>'t1'!A148</f>
        <v>RUOLO TECNICO - COLLABORATORE TECNICO PROFESSIONALE</v>
      </c>
      <c r="B148" s="95" t="str">
        <f>'t1'!B148</f>
        <v>TPF026</v>
      </c>
      <c r="C148" s="321">
        <f>'t12'!C148</f>
        <v>0</v>
      </c>
      <c r="D148" s="322">
        <f>'t12'!D148</f>
        <v>0</v>
      </c>
      <c r="E148" s="323" t="str">
        <f t="shared" si="11"/>
        <v xml:space="preserve"> </v>
      </c>
      <c r="F148" s="1373">
        <v>23298.93</v>
      </c>
      <c r="G148" s="323" t="str">
        <f t="shared" si="12"/>
        <v xml:space="preserve"> </v>
      </c>
      <c r="H148" s="324" t="str">
        <f t="shared" si="13"/>
        <v xml:space="preserve"> </v>
      </c>
      <c r="I148" s="304" t="str">
        <f t="shared" si="14"/>
        <v xml:space="preserve"> </v>
      </c>
      <c r="M148" s="943"/>
      <c r="N148" s="946"/>
    </row>
    <row r="149" spans="1:14" ht="13.2" x14ac:dyDescent="0.25">
      <c r="A149" s="123" t="str">
        <f>'t1'!A149</f>
        <v>RUOLO TECNICO - COLLAB. TECNICO PROF. SENIOR AD ESAURIMENTO</v>
      </c>
      <c r="B149" s="95" t="str">
        <f>'t1'!B149</f>
        <v>TPFCTS</v>
      </c>
      <c r="C149" s="321">
        <f>'t12'!C149</f>
        <v>0</v>
      </c>
      <c r="D149" s="322">
        <f>'t12'!D149</f>
        <v>0</v>
      </c>
      <c r="E149" s="323" t="str">
        <f t="shared" si="11"/>
        <v xml:space="preserve"> </v>
      </c>
      <c r="F149" s="1373">
        <v>23298.93</v>
      </c>
      <c r="G149" s="323" t="str">
        <f t="shared" si="12"/>
        <v xml:space="preserve"> </v>
      </c>
      <c r="H149" s="324" t="str">
        <f t="shared" si="13"/>
        <v xml:space="preserve"> </v>
      </c>
      <c r="I149" s="304" t="str">
        <f t="shared" si="14"/>
        <v xml:space="preserve"> </v>
      </c>
      <c r="M149" s="943"/>
      <c r="N149" s="946"/>
    </row>
    <row r="150" spans="1:14" ht="13.2" x14ac:dyDescent="0.25">
      <c r="A150" s="123" t="str">
        <f>'t1'!A150</f>
        <v>RUOLO AMMINISTRATIVO - COLLAB. AMMINISTRATIVO PROFESS.</v>
      </c>
      <c r="B150" s="95" t="str">
        <f>'t1'!B150</f>
        <v>APF028</v>
      </c>
      <c r="C150" s="321">
        <f>'t12'!C150</f>
        <v>0</v>
      </c>
      <c r="D150" s="322">
        <f>'t12'!D150</f>
        <v>0</v>
      </c>
      <c r="E150" s="323" t="str">
        <f t="shared" si="11"/>
        <v xml:space="preserve"> </v>
      </c>
      <c r="F150" s="1373">
        <v>23298.93</v>
      </c>
      <c r="G150" s="323" t="str">
        <f t="shared" si="12"/>
        <v xml:space="preserve"> </v>
      </c>
      <c r="H150" s="324" t="str">
        <f t="shared" si="13"/>
        <v xml:space="preserve"> </v>
      </c>
      <c r="I150" s="304" t="str">
        <f t="shared" si="14"/>
        <v xml:space="preserve"> </v>
      </c>
      <c r="M150" s="943"/>
      <c r="N150" s="946"/>
    </row>
    <row r="151" spans="1:14" ht="13.2" x14ac:dyDescent="0.25">
      <c r="A151" s="123" t="str">
        <f>'t1'!A151</f>
        <v>RUOLO AMM.VO - COLLAB. AMM.VO PROFESS. SENIOR AD ESAURIMENTO</v>
      </c>
      <c r="B151" s="95" t="str">
        <f>'t1'!B151</f>
        <v>APFCAS</v>
      </c>
      <c r="C151" s="321">
        <f>'t12'!C151</f>
        <v>0</v>
      </c>
      <c r="D151" s="322">
        <f>'t12'!D151</f>
        <v>0</v>
      </c>
      <c r="E151" s="323" t="str">
        <f t="shared" si="11"/>
        <v xml:space="preserve"> </v>
      </c>
      <c r="F151" s="1373">
        <v>23298.93</v>
      </c>
      <c r="G151" s="323" t="str">
        <f t="shared" si="12"/>
        <v xml:space="preserve"> </v>
      </c>
      <c r="H151" s="324" t="str">
        <f t="shared" si="13"/>
        <v xml:space="preserve"> </v>
      </c>
      <c r="I151" s="304" t="str">
        <f t="shared" si="14"/>
        <v xml:space="preserve"> </v>
      </c>
      <c r="M151" s="943"/>
      <c r="N151" s="946"/>
    </row>
    <row r="152" spans="1:14" ht="13.2" x14ac:dyDescent="0.25">
      <c r="A152" s="123" t="str">
        <f>'t1'!A152</f>
        <v>RUOLO SANITARIO - PROFILI AREA ASSITENTI AD ESAURIMENTO</v>
      </c>
      <c r="B152" s="95" t="str">
        <f>'t1'!B152</f>
        <v>SAT162</v>
      </c>
      <c r="C152" s="321">
        <f>'t12'!C152</f>
        <v>0</v>
      </c>
      <c r="D152" s="322">
        <f>'t12'!D152</f>
        <v>0</v>
      </c>
      <c r="E152" s="323" t="str">
        <f t="shared" si="11"/>
        <v xml:space="preserve"> </v>
      </c>
      <c r="F152" s="1373">
        <v>21437.79</v>
      </c>
      <c r="G152" s="323" t="str">
        <f t="shared" si="12"/>
        <v xml:space="preserve"> </v>
      </c>
      <c r="H152" s="324" t="str">
        <f t="shared" si="13"/>
        <v xml:space="preserve"> </v>
      </c>
      <c r="I152" s="304" t="str">
        <f t="shared" si="14"/>
        <v xml:space="preserve"> </v>
      </c>
      <c r="M152" s="943"/>
      <c r="N152" s="946"/>
    </row>
    <row r="153" spans="1:14" ht="13.2" x14ac:dyDescent="0.25">
      <c r="A153" s="123" t="str">
        <f>'t1'!A153</f>
        <v>RUOLO SOCIOSANITARIO - OPERATORE SOCIOSANITARIO SENIOR</v>
      </c>
      <c r="B153" s="95" t="str">
        <f>'t1'!B153</f>
        <v>KAT660</v>
      </c>
      <c r="C153" s="321">
        <f>'t12'!C153</f>
        <v>0</v>
      </c>
      <c r="D153" s="322">
        <f>'t12'!D153</f>
        <v>0</v>
      </c>
      <c r="E153" s="323" t="str">
        <f t="shared" si="11"/>
        <v xml:space="preserve"> </v>
      </c>
      <c r="F153" s="1373">
        <v>21437.79</v>
      </c>
      <c r="G153" s="323" t="str">
        <f t="shared" si="12"/>
        <v xml:space="preserve"> </v>
      </c>
      <c r="H153" s="324" t="str">
        <f t="shared" si="13"/>
        <v xml:space="preserve"> </v>
      </c>
      <c r="I153" s="304" t="str">
        <f t="shared" si="14"/>
        <v xml:space="preserve"> </v>
      </c>
      <c r="M153" s="943"/>
      <c r="N153" s="946"/>
    </row>
    <row r="154" spans="1:14" ht="13.2" x14ac:dyDescent="0.25">
      <c r="A154" s="123" t="str">
        <f>'t1'!A154</f>
        <v>RUOLO SOCIOSANITARIO - PROFILI AREA ASSITENTI AD ESAURIMENTO</v>
      </c>
      <c r="B154" s="95" t="str">
        <f>'t1'!B154</f>
        <v>KAT162</v>
      </c>
      <c r="C154" s="321">
        <f>'t12'!C154</f>
        <v>0</v>
      </c>
      <c r="D154" s="322">
        <f>'t12'!D154</f>
        <v>0</v>
      </c>
      <c r="E154" s="323" t="str">
        <f t="shared" si="11"/>
        <v xml:space="preserve"> </v>
      </c>
      <c r="F154" s="1373">
        <v>21437.79</v>
      </c>
      <c r="G154" s="323" t="str">
        <f t="shared" si="12"/>
        <v xml:space="preserve"> </v>
      </c>
      <c r="H154" s="324" t="str">
        <f t="shared" si="13"/>
        <v xml:space="preserve"> </v>
      </c>
      <c r="I154" s="304" t="str">
        <f t="shared" si="14"/>
        <v xml:space="preserve"> </v>
      </c>
      <c r="M154" s="943"/>
      <c r="N154" s="946"/>
    </row>
    <row r="155" spans="1:14" ht="13.2" x14ac:dyDescent="0.25">
      <c r="A155" s="123" t="str">
        <f>'t1'!A155</f>
        <v>RUOLO PROFESSIONALE - ASSISTENTE DELLINFORMAZIONE</v>
      </c>
      <c r="B155" s="95" t="str">
        <f>'t1'!B155</f>
        <v>PATINZ</v>
      </c>
      <c r="C155" s="321">
        <f>'t12'!C155</f>
        <v>0</v>
      </c>
      <c r="D155" s="322">
        <f>'t12'!D155</f>
        <v>0</v>
      </c>
      <c r="E155" s="323" t="str">
        <f t="shared" si="11"/>
        <v xml:space="preserve"> </v>
      </c>
      <c r="F155" s="1373">
        <v>21437.79</v>
      </c>
      <c r="G155" s="323" t="str">
        <f t="shared" si="12"/>
        <v xml:space="preserve"> </v>
      </c>
      <c r="H155" s="324" t="str">
        <f t="shared" si="13"/>
        <v xml:space="preserve"> </v>
      </c>
      <c r="I155" s="304" t="str">
        <f t="shared" si="14"/>
        <v xml:space="preserve"> </v>
      </c>
      <c r="M155" s="943"/>
      <c r="N155" s="946"/>
    </row>
    <row r="156" spans="1:14" ht="13.2" x14ac:dyDescent="0.25">
      <c r="A156" s="123" t="str">
        <f>'t1'!A156</f>
        <v>RUOLO TECNICO - ASSISTENTE INFORMATICO</v>
      </c>
      <c r="B156" s="95" t="str">
        <f>'t1'!B156</f>
        <v>TATIFC</v>
      </c>
      <c r="C156" s="321">
        <f>'t12'!C156</f>
        <v>0</v>
      </c>
      <c r="D156" s="322">
        <f>'t12'!D156</f>
        <v>0</v>
      </c>
      <c r="E156" s="323" t="str">
        <f t="shared" si="11"/>
        <v xml:space="preserve"> </v>
      </c>
      <c r="F156" s="1373">
        <v>21437.79</v>
      </c>
      <c r="G156" s="323" t="str">
        <f t="shared" si="12"/>
        <v xml:space="preserve"> </v>
      </c>
      <c r="H156" s="324" t="str">
        <f t="shared" si="13"/>
        <v xml:space="preserve"> </v>
      </c>
      <c r="I156" s="304" t="str">
        <f t="shared" si="14"/>
        <v xml:space="preserve"> </v>
      </c>
      <c r="M156" s="943"/>
      <c r="N156" s="946"/>
    </row>
    <row r="157" spans="1:14" ht="13.2" x14ac:dyDescent="0.25">
      <c r="A157" s="123" t="str">
        <f>'t1'!A157</f>
        <v>RUOLO TECNICO - ASSISTENTE TECNICO</v>
      </c>
      <c r="B157" s="95" t="str">
        <f>'t1'!B157</f>
        <v>TAT119</v>
      </c>
      <c r="C157" s="321">
        <f>'t12'!C157</f>
        <v>0</v>
      </c>
      <c r="D157" s="322">
        <f>'t12'!D157</f>
        <v>0</v>
      </c>
      <c r="E157" s="323" t="str">
        <f t="shared" si="11"/>
        <v xml:space="preserve"> </v>
      </c>
      <c r="F157" s="1373">
        <v>21437.79</v>
      </c>
      <c r="G157" s="323" t="str">
        <f t="shared" si="12"/>
        <v xml:space="preserve"> </v>
      </c>
      <c r="H157" s="324" t="str">
        <f t="shared" si="13"/>
        <v xml:space="preserve"> </v>
      </c>
      <c r="I157" s="304" t="str">
        <f t="shared" si="14"/>
        <v xml:space="preserve"> </v>
      </c>
      <c r="M157" s="943"/>
      <c r="N157" s="946"/>
    </row>
    <row r="158" spans="1:14" ht="13.2" x14ac:dyDescent="0.25">
      <c r="A158" s="123" t="str">
        <f>'t1'!A158</f>
        <v>RUOLO TECNICO - PROFILI AREA ASSITENTI AD ESAURIMENTO</v>
      </c>
      <c r="B158" s="95" t="str">
        <f>'t1'!B158</f>
        <v>TAT162</v>
      </c>
      <c r="C158" s="321">
        <f>'t12'!C158</f>
        <v>0</v>
      </c>
      <c r="D158" s="322">
        <f>'t12'!D158</f>
        <v>0</v>
      </c>
      <c r="E158" s="323" t="str">
        <f t="shared" ref="E158:E162" si="15">IF(C158=0," ",D158/C158*12)</f>
        <v xml:space="preserve"> </v>
      </c>
      <c r="F158" s="1373">
        <v>21437.79</v>
      </c>
      <c r="G158" s="323" t="str">
        <f t="shared" ref="G158:G162" si="16">IF(E158=" "," ",E158-F158)</f>
        <v xml:space="preserve"> </v>
      </c>
      <c r="H158" s="324" t="str">
        <f t="shared" ref="H158:H162" si="17">IF(E158=" "," ",IF(F158=0," ",G158/F158))</f>
        <v xml:space="preserve"> </v>
      </c>
      <c r="I158" s="304" t="str">
        <f t="shared" ref="I158:I162" si="18">IF(E158=" "," ",IF(F158=0," ",IF(ABS(H158)&gt;0.02,"ERRORE","OK")))</f>
        <v xml:space="preserve"> </v>
      </c>
      <c r="M158" s="943"/>
      <c r="N158" s="946"/>
    </row>
    <row r="159" spans="1:14" ht="13.2" x14ac:dyDescent="0.25">
      <c r="A159" s="123" t="str">
        <f>'t1'!A159</f>
        <v>RUOLO AMMINISTRATIVO - ASSISTENTE AMMINISTRATIVO</v>
      </c>
      <c r="B159" s="95" t="str">
        <f>'t1'!B159</f>
        <v>AAT117</v>
      </c>
      <c r="C159" s="321">
        <f>'t12'!C159</f>
        <v>0</v>
      </c>
      <c r="D159" s="322">
        <f>'t12'!D159</f>
        <v>0</v>
      </c>
      <c r="E159" s="323" t="str">
        <f t="shared" si="15"/>
        <v xml:space="preserve"> </v>
      </c>
      <c r="F159" s="1373">
        <v>21437.79</v>
      </c>
      <c r="G159" s="323" t="str">
        <f t="shared" si="16"/>
        <v xml:space="preserve"> </v>
      </c>
      <c r="H159" s="324" t="str">
        <f t="shared" si="17"/>
        <v xml:space="preserve"> </v>
      </c>
      <c r="I159" s="304" t="str">
        <f t="shared" si="18"/>
        <v xml:space="preserve"> </v>
      </c>
      <c r="M159" s="943"/>
      <c r="N159" s="946"/>
    </row>
    <row r="160" spans="1:14" ht="13.2" x14ac:dyDescent="0.25">
      <c r="A160" s="123" t="str">
        <f>'t1'!A160</f>
        <v>RUOLO SOCIOSANITARIO - OPERATORE SOCIOSANITARIO</v>
      </c>
      <c r="B160" s="95" t="str">
        <f>'t1'!B160</f>
        <v>KOP660</v>
      </c>
      <c r="C160" s="321">
        <f>'t12'!C160</f>
        <v>0</v>
      </c>
      <c r="D160" s="322">
        <f>'t12'!D160</f>
        <v>0</v>
      </c>
      <c r="E160" s="323" t="str">
        <f t="shared" si="15"/>
        <v xml:space="preserve"> </v>
      </c>
      <c r="F160" s="1373">
        <v>20105.34</v>
      </c>
      <c r="G160" s="323" t="str">
        <f t="shared" si="16"/>
        <v xml:space="preserve"> </v>
      </c>
      <c r="H160" s="324" t="str">
        <f t="shared" si="17"/>
        <v xml:space="preserve"> </v>
      </c>
      <c r="I160" s="304" t="str">
        <f t="shared" si="18"/>
        <v xml:space="preserve"> </v>
      </c>
      <c r="M160" s="943"/>
      <c r="N160" s="946"/>
    </row>
    <row r="161" spans="1:14" ht="13.2" x14ac:dyDescent="0.25">
      <c r="A161" s="123" t="str">
        <f>'t1'!A161</f>
        <v>RUOLO TECNICO - OPERATORE TECNICO SPECIALIZZATO</v>
      </c>
      <c r="B161" s="95" t="str">
        <f>'t1'!B161</f>
        <v>TOP059</v>
      </c>
      <c r="C161" s="321">
        <f>'t12'!C161</f>
        <v>0</v>
      </c>
      <c r="D161" s="322">
        <f>'t12'!D161</f>
        <v>0</v>
      </c>
      <c r="E161" s="323" t="str">
        <f t="shared" si="15"/>
        <v xml:space="preserve"> </v>
      </c>
      <c r="F161" s="1373">
        <v>20105.34</v>
      </c>
      <c r="G161" s="323" t="str">
        <f t="shared" si="16"/>
        <v xml:space="preserve"> </v>
      </c>
      <c r="H161" s="324" t="str">
        <f t="shared" si="17"/>
        <v xml:space="preserve"> </v>
      </c>
      <c r="I161" s="304" t="str">
        <f t="shared" si="18"/>
        <v xml:space="preserve"> </v>
      </c>
      <c r="M161" s="943"/>
      <c r="N161" s="946"/>
    </row>
    <row r="162" spans="1:14" ht="13.2" x14ac:dyDescent="0.25">
      <c r="A162" s="123" t="str">
        <f>'t1'!A162</f>
        <v>RUOLO AMMINISTRATIVO - COADIUTORE AMMINISTRATIVO SENIOR</v>
      </c>
      <c r="B162" s="95" t="str">
        <f>'t1'!B162</f>
        <v>AOP870</v>
      </c>
      <c r="C162" s="321">
        <f>'t12'!C162</f>
        <v>0</v>
      </c>
      <c r="D162" s="322">
        <f>'t12'!D162</f>
        <v>0</v>
      </c>
      <c r="E162" s="323" t="str">
        <f t="shared" si="15"/>
        <v xml:space="preserve"> </v>
      </c>
      <c r="F162" s="1373">
        <v>20105.34</v>
      </c>
      <c r="G162" s="323" t="str">
        <f t="shared" si="16"/>
        <v xml:space="preserve"> </v>
      </c>
      <c r="H162" s="324" t="str">
        <f t="shared" si="17"/>
        <v xml:space="preserve"> </v>
      </c>
      <c r="I162" s="304" t="str">
        <f t="shared" si="18"/>
        <v xml:space="preserve"> </v>
      </c>
      <c r="M162" s="943"/>
      <c r="N162" s="946"/>
    </row>
    <row r="163" spans="1:14" ht="13.2" x14ac:dyDescent="0.25">
      <c r="A163" s="123" t="str">
        <f>'t1'!A163</f>
        <v>PROFILI AREA DEGLI OPERATORI AD ESAURIMENTO</v>
      </c>
      <c r="B163" s="95" t="str">
        <f>'t1'!B163</f>
        <v>0OP269</v>
      </c>
      <c r="C163" s="321">
        <f>'t12'!C163</f>
        <v>0</v>
      </c>
      <c r="D163" s="322">
        <f>'t12'!D163</f>
        <v>0</v>
      </c>
      <c r="E163" s="323" t="str">
        <f t="shared" si="11"/>
        <v xml:space="preserve"> </v>
      </c>
      <c r="F163" s="1373">
        <v>20105.34</v>
      </c>
      <c r="G163" s="323" t="str">
        <f t="shared" si="12"/>
        <v xml:space="preserve"> </v>
      </c>
      <c r="H163" s="324" t="str">
        <f t="shared" si="13"/>
        <v xml:space="preserve"> </v>
      </c>
      <c r="I163" s="304" t="str">
        <f t="shared" si="14"/>
        <v xml:space="preserve"> </v>
      </c>
      <c r="M163" s="943"/>
      <c r="N163" s="946"/>
    </row>
    <row r="164" spans="1:14" ht="13.2" x14ac:dyDescent="0.25">
      <c r="A164" s="123" t="str">
        <f>'t1'!A164</f>
        <v>RUOLO TECNICO - OPERATORE TECNICO</v>
      </c>
      <c r="B164" s="95" t="str">
        <f>'t1'!B164</f>
        <v>TPT092</v>
      </c>
      <c r="C164" s="321">
        <f>'t12'!C164</f>
        <v>0</v>
      </c>
      <c r="D164" s="322">
        <f>'t12'!D164</f>
        <v>0</v>
      </c>
      <c r="E164" s="323" t="str">
        <f t="shared" si="11"/>
        <v xml:space="preserve"> </v>
      </c>
      <c r="F164" s="1373">
        <v>19039.05</v>
      </c>
      <c r="G164" s="323" t="str">
        <f t="shared" si="12"/>
        <v xml:space="preserve"> </v>
      </c>
      <c r="H164" s="324" t="str">
        <f t="shared" si="13"/>
        <v xml:space="preserve"> </v>
      </c>
      <c r="I164" s="304" t="str">
        <f t="shared" si="14"/>
        <v xml:space="preserve"> </v>
      </c>
      <c r="M164" s="943"/>
      <c r="N164" s="946"/>
    </row>
    <row r="165" spans="1:14" ht="13.2" x14ac:dyDescent="0.25">
      <c r="A165" s="123" t="str">
        <f>'t1'!A165</f>
        <v>RUOLO AMMINISTRATIVO - COADIUTORE AMMINISTRATIVO</v>
      </c>
      <c r="B165" s="95" t="str">
        <f>'t1'!B165</f>
        <v>APT017</v>
      </c>
      <c r="C165" s="321">
        <f>'t12'!C165</f>
        <v>0</v>
      </c>
      <c r="D165" s="322">
        <f>'t12'!D165</f>
        <v>0</v>
      </c>
      <c r="E165" s="323" t="str">
        <f t="shared" si="11"/>
        <v xml:space="preserve"> </v>
      </c>
      <c r="F165" s="1373">
        <v>19039.05</v>
      </c>
      <c r="G165" s="323" t="str">
        <f t="shared" si="12"/>
        <v xml:space="preserve"> </v>
      </c>
      <c r="H165" s="324" t="str">
        <f t="shared" si="13"/>
        <v xml:space="preserve"> </v>
      </c>
      <c r="I165" s="304" t="str">
        <f t="shared" si="14"/>
        <v xml:space="preserve"> </v>
      </c>
      <c r="M165" s="944"/>
      <c r="N165" s="944"/>
    </row>
    <row r="166" spans="1:14" ht="13.2" x14ac:dyDescent="0.25">
      <c r="A166" s="123" t="str">
        <f>'t1'!A166</f>
        <v>PROFILI AREA PERSONALE DI SUPPORTO AD ESAURIMENTO</v>
      </c>
      <c r="B166" s="95" t="str">
        <f>'t1'!B166</f>
        <v>0PTSPR</v>
      </c>
      <c r="C166" s="321">
        <f>'t12'!C166</f>
        <v>0</v>
      </c>
      <c r="D166" s="322">
        <f>'t12'!D166</f>
        <v>0</v>
      </c>
      <c r="E166" s="323" t="str">
        <f t="shared" si="11"/>
        <v xml:space="preserve"> </v>
      </c>
      <c r="F166" s="1373">
        <v>19039.05</v>
      </c>
      <c r="G166" s="323" t="str">
        <f t="shared" si="12"/>
        <v xml:space="preserve"> </v>
      </c>
      <c r="H166" s="324" t="str">
        <f t="shared" si="13"/>
        <v xml:space="preserve"> </v>
      </c>
      <c r="I166" s="304" t="str">
        <f t="shared" si="14"/>
        <v xml:space="preserve"> </v>
      </c>
      <c r="M166" s="944"/>
      <c r="N166" s="944"/>
    </row>
    <row r="167" spans="1:14" ht="12.75" customHeight="1" x14ac:dyDescent="0.25">
      <c r="A167" s="123" t="str">
        <f>'t1'!A167</f>
        <v>CONTRATTISTI</v>
      </c>
      <c r="B167" s="95" t="str">
        <f>'t1'!B167</f>
        <v>000061</v>
      </c>
      <c r="C167" s="321">
        <f>'t12'!C167</f>
        <v>0</v>
      </c>
      <c r="D167" s="322">
        <f>'t12'!D167</f>
        <v>0</v>
      </c>
      <c r="E167" s="323" t="str">
        <f t="shared" si="11"/>
        <v xml:space="preserve"> </v>
      </c>
      <c r="F167" s="1373">
        <v>0</v>
      </c>
      <c r="G167" s="323" t="str">
        <f t="shared" si="12"/>
        <v xml:space="preserve"> </v>
      </c>
      <c r="H167" s="324" t="str">
        <f t="shared" si="13"/>
        <v xml:space="preserve"> </v>
      </c>
      <c r="I167" s="304" t="str">
        <f t="shared" si="14"/>
        <v xml:space="preserve"> </v>
      </c>
      <c r="M167" s="945"/>
    </row>
  </sheetData>
  <sheetProtection algorithmName="SHA-512" hashValue="0bXJpd0W1X0jYbEHmP/GhUE/4QdRlmyIc2Up3Uv4q1lPj2+4m6rtg2va2n3pefABPbXa0FIPm/mLOLO30eUu/g==" saltValue="s3cdP47PS+8rdd4YsCxwQg==" spinCount="100000" sheet="1" formatColumns="0" selectLockedCells="1" selectUnlockedCells="1"/>
  <mergeCells count="2">
    <mergeCell ref="A1:H1"/>
    <mergeCell ref="D2:I2"/>
  </mergeCells>
  <phoneticPr fontId="31"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9FE6-D051-414F-858B-4C002D0FB441}">
  <sheetPr>
    <pageSetUpPr fitToPage="1"/>
  </sheetPr>
  <dimension ref="A1:Q60"/>
  <sheetViews>
    <sheetView showGridLines="0" zoomScaleNormal="100" workbookViewId="0">
      <selection activeCell="C8" sqref="C8"/>
    </sheetView>
  </sheetViews>
  <sheetFormatPr defaultColWidth="13.28515625" defaultRowHeight="15" x14ac:dyDescent="0.25"/>
  <cols>
    <col min="1" max="1" width="58.42578125" style="1398" customWidth="1"/>
    <col min="2" max="2" width="8.140625" style="1443" bestFit="1" customWidth="1"/>
    <col min="3" max="10" width="11.7109375" style="1398" customWidth="1"/>
    <col min="11" max="12" width="12" style="1398" customWidth="1"/>
    <col min="13" max="16384" width="13.28515625" style="1398"/>
  </cols>
  <sheetData>
    <row r="1" spans="1:12" s="1396" customFormat="1" ht="16.5" customHeight="1" x14ac:dyDescent="0.3">
      <c r="A1" s="1396" t="str">
        <f>'t1'!A1</f>
        <v>SERVIZIO SANITARIO NAZIONALE - anno 2024</v>
      </c>
      <c r="B1" s="1397"/>
    </row>
    <row r="2" spans="1:12" ht="70.5" customHeight="1" x14ac:dyDescent="0.25">
      <c r="B2" s="1399"/>
    </row>
    <row r="3" spans="1:12" ht="51" customHeight="1" thickBot="1" x14ac:dyDescent="0.3">
      <c r="A3" s="1444" t="s">
        <v>22</v>
      </c>
      <c r="B3" s="1399"/>
      <c r="C3" s="1445"/>
      <c r="D3" s="1445"/>
      <c r="K3" s="1445"/>
      <c r="L3" s="1445"/>
    </row>
    <row r="4" spans="1:12" ht="15.6" thickBot="1" x14ac:dyDescent="0.3">
      <c r="A4" s="1446" t="s">
        <v>23</v>
      </c>
      <c r="B4" s="1447" t="s">
        <v>320</v>
      </c>
      <c r="C4" s="1400" t="s">
        <v>666</v>
      </c>
      <c r="D4" s="1400"/>
      <c r="E4" s="1448"/>
      <c r="F4" s="1448"/>
      <c r="G4" s="1400" t="s">
        <v>667</v>
      </c>
      <c r="H4" s="1400"/>
      <c r="I4" s="1401"/>
      <c r="J4" s="1401"/>
      <c r="K4" s="1921" t="s">
        <v>665</v>
      </c>
      <c r="L4" s="1922"/>
    </row>
    <row r="5" spans="1:12" ht="15.6" thickBot="1" x14ac:dyDescent="0.3">
      <c r="A5" s="1449" t="s">
        <v>300</v>
      </c>
      <c r="B5" s="1450"/>
      <c r="C5" s="1919" t="s">
        <v>767</v>
      </c>
      <c r="D5" s="1920"/>
      <c r="E5" s="1919" t="s">
        <v>768</v>
      </c>
      <c r="F5" s="1920"/>
      <c r="G5" s="1919" t="s">
        <v>670</v>
      </c>
      <c r="H5" s="1920"/>
      <c r="I5" s="1919" t="s">
        <v>671</v>
      </c>
      <c r="J5" s="1920"/>
      <c r="K5" s="1923" t="str">
        <f>"al"&amp;" 31/12/"&amp;'t1'!L1</f>
        <v>al 31/12/2024</v>
      </c>
      <c r="L5" s="1924"/>
    </row>
    <row r="6" spans="1:12" ht="15.6" thickBot="1" x14ac:dyDescent="0.3">
      <c r="A6" s="1449" t="s">
        <v>300</v>
      </c>
      <c r="B6" s="1577"/>
      <c r="C6" s="1519" t="s">
        <v>263</v>
      </c>
      <c r="D6" s="1520" t="s">
        <v>264</v>
      </c>
      <c r="E6" s="1519" t="s">
        <v>263</v>
      </c>
      <c r="F6" s="1520" t="s">
        <v>264</v>
      </c>
      <c r="G6" s="1519" t="s">
        <v>263</v>
      </c>
      <c r="H6" s="1520" t="s">
        <v>264</v>
      </c>
      <c r="I6" s="1519" t="s">
        <v>263</v>
      </c>
      <c r="J6" s="1520" t="s">
        <v>264</v>
      </c>
      <c r="K6" s="1519" t="s">
        <v>263</v>
      </c>
      <c r="L6" s="1578" t="s">
        <v>264</v>
      </c>
    </row>
    <row r="7" spans="1:12" ht="15" customHeight="1" thickBot="1" x14ac:dyDescent="0.3">
      <c r="A7" s="1451" t="s">
        <v>1763</v>
      </c>
      <c r="B7" s="1579"/>
      <c r="C7" s="1452" t="s">
        <v>300</v>
      </c>
      <c r="D7" s="1452" t="s">
        <v>300</v>
      </c>
      <c r="E7" s="1452" t="s">
        <v>300</v>
      </c>
      <c r="F7" s="1452" t="s">
        <v>300</v>
      </c>
      <c r="G7" s="1452" t="s">
        <v>300</v>
      </c>
      <c r="H7" s="1452" t="s">
        <v>300</v>
      </c>
      <c r="I7" s="1453" t="s">
        <v>300</v>
      </c>
      <c r="J7" s="1453" t="s">
        <v>300</v>
      </c>
      <c r="K7" s="1580"/>
      <c r="L7" s="1581"/>
    </row>
    <row r="8" spans="1:12" s="1263" customFormat="1" ht="15" customHeight="1" x14ac:dyDescent="0.2">
      <c r="A8" s="1454" t="s">
        <v>24</v>
      </c>
      <c r="B8" s="1455" t="s">
        <v>25</v>
      </c>
      <c r="C8" s="1456"/>
      <c r="D8" s="1457"/>
      <c r="E8" s="1456"/>
      <c r="F8" s="1458"/>
      <c r="G8" s="1459"/>
      <c r="H8" s="1460"/>
      <c r="I8" s="1456"/>
      <c r="J8" s="1458"/>
      <c r="K8" s="1699">
        <f>C8+E8</f>
        <v>0</v>
      </c>
      <c r="L8" s="1727">
        <f>D8+F8</f>
        <v>0</v>
      </c>
    </row>
    <row r="9" spans="1:12" s="1263" customFormat="1" ht="15" customHeight="1" x14ac:dyDescent="0.2">
      <c r="A9" s="1461" t="s">
        <v>26</v>
      </c>
      <c r="B9" s="1462" t="s">
        <v>27</v>
      </c>
      <c r="C9" s="1456"/>
      <c r="D9" s="1457"/>
      <c r="E9" s="1456"/>
      <c r="F9" s="1458"/>
      <c r="G9" s="1459"/>
      <c r="H9" s="1460"/>
      <c r="I9" s="1456"/>
      <c r="J9" s="1458"/>
      <c r="K9" s="1716">
        <f>C9+E9</f>
        <v>0</v>
      </c>
      <c r="L9" s="1727">
        <f>D9+F9</f>
        <v>0</v>
      </c>
    </row>
    <row r="10" spans="1:12" s="1263" customFormat="1" ht="15" customHeight="1" x14ac:dyDescent="0.2">
      <c r="A10" s="1461" t="s">
        <v>28</v>
      </c>
      <c r="B10" s="1462" t="s">
        <v>29</v>
      </c>
      <c r="C10" s="1456"/>
      <c r="D10" s="1457"/>
      <c r="E10" s="1456"/>
      <c r="F10" s="1458"/>
      <c r="G10" s="1459"/>
      <c r="H10" s="1460"/>
      <c r="I10" s="1456"/>
      <c r="J10" s="1458"/>
      <c r="K10" s="1716">
        <f>C10+E10</f>
        <v>0</v>
      </c>
      <c r="L10" s="1727">
        <f t="shared" ref="L10:L22" si="0">D10+F10</f>
        <v>0</v>
      </c>
    </row>
    <row r="11" spans="1:12" s="1263" customFormat="1" ht="15" customHeight="1" x14ac:dyDescent="0.2">
      <c r="A11" s="1461" t="s">
        <v>30</v>
      </c>
      <c r="B11" s="1462" t="s">
        <v>31</v>
      </c>
      <c r="C11" s="1456"/>
      <c r="D11" s="1457"/>
      <c r="E11" s="1456"/>
      <c r="F11" s="1458"/>
      <c r="G11" s="1459"/>
      <c r="H11" s="1460"/>
      <c r="I11" s="1456"/>
      <c r="J11" s="1458"/>
      <c r="K11" s="1716">
        <f>C11+E11</f>
        <v>0</v>
      </c>
      <c r="L11" s="1727">
        <f t="shared" si="0"/>
        <v>0</v>
      </c>
    </row>
    <row r="12" spans="1:12" s="1263" customFormat="1" ht="15" customHeight="1" x14ac:dyDescent="0.2">
      <c r="A12" s="1461" t="s">
        <v>32</v>
      </c>
      <c r="B12" s="1462" t="s">
        <v>33</v>
      </c>
      <c r="C12" s="1456"/>
      <c r="D12" s="1457"/>
      <c r="E12" s="1456"/>
      <c r="F12" s="1458"/>
      <c r="G12" s="1459"/>
      <c r="H12" s="1460"/>
      <c r="I12" s="1456"/>
      <c r="J12" s="1458"/>
      <c r="K12" s="1716">
        <f t="shared" ref="K12:K21" si="1">C12+E12</f>
        <v>0</v>
      </c>
      <c r="L12" s="1727">
        <f t="shared" si="0"/>
        <v>0</v>
      </c>
    </row>
    <row r="13" spans="1:12" s="1263" customFormat="1" ht="15" customHeight="1" x14ac:dyDescent="0.2">
      <c r="A13" s="1461" t="s">
        <v>34</v>
      </c>
      <c r="B13" s="1462" t="s">
        <v>35</v>
      </c>
      <c r="C13" s="1456"/>
      <c r="D13" s="1457"/>
      <c r="E13" s="1456"/>
      <c r="F13" s="1458"/>
      <c r="G13" s="1459"/>
      <c r="H13" s="1460"/>
      <c r="I13" s="1456"/>
      <c r="J13" s="1458"/>
      <c r="K13" s="1716">
        <f t="shared" si="1"/>
        <v>0</v>
      </c>
      <c r="L13" s="1727">
        <f t="shared" si="0"/>
        <v>0</v>
      </c>
    </row>
    <row r="14" spans="1:12" s="1263" customFormat="1" ht="15" customHeight="1" x14ac:dyDescent="0.2">
      <c r="A14" s="1461" t="s">
        <v>36</v>
      </c>
      <c r="B14" s="1462" t="s">
        <v>37</v>
      </c>
      <c r="C14" s="1456"/>
      <c r="D14" s="1457"/>
      <c r="E14" s="1456"/>
      <c r="F14" s="1458"/>
      <c r="G14" s="1459"/>
      <c r="H14" s="1460"/>
      <c r="I14" s="1456"/>
      <c r="J14" s="1458"/>
      <c r="K14" s="1716">
        <f t="shared" si="1"/>
        <v>0</v>
      </c>
      <c r="L14" s="1727">
        <f t="shared" si="0"/>
        <v>0</v>
      </c>
    </row>
    <row r="15" spans="1:12" s="1263" customFormat="1" ht="15" customHeight="1" x14ac:dyDescent="0.2">
      <c r="A15" s="1461" t="s">
        <v>38</v>
      </c>
      <c r="B15" s="1462" t="s">
        <v>39</v>
      </c>
      <c r="C15" s="1456"/>
      <c r="D15" s="1457"/>
      <c r="E15" s="1456"/>
      <c r="F15" s="1458"/>
      <c r="G15" s="1459"/>
      <c r="H15" s="1460"/>
      <c r="I15" s="1456"/>
      <c r="J15" s="1458"/>
      <c r="K15" s="1716">
        <f t="shared" si="1"/>
        <v>0</v>
      </c>
      <c r="L15" s="1727">
        <f t="shared" si="0"/>
        <v>0</v>
      </c>
    </row>
    <row r="16" spans="1:12" s="1263" customFormat="1" ht="15" customHeight="1" x14ac:dyDescent="0.2">
      <c r="A16" s="1461" t="s">
        <v>40</v>
      </c>
      <c r="B16" s="1462" t="s">
        <v>41</v>
      </c>
      <c r="C16" s="1456"/>
      <c r="D16" s="1457"/>
      <c r="E16" s="1456"/>
      <c r="F16" s="1458"/>
      <c r="G16" s="1459"/>
      <c r="H16" s="1460"/>
      <c r="I16" s="1456"/>
      <c r="J16" s="1458"/>
      <c r="K16" s="1716">
        <f t="shared" si="1"/>
        <v>0</v>
      </c>
      <c r="L16" s="1727">
        <f t="shared" si="0"/>
        <v>0</v>
      </c>
    </row>
    <row r="17" spans="1:12" s="1263" customFormat="1" ht="15" customHeight="1" x14ac:dyDescent="0.2">
      <c r="A17" s="1461" t="s">
        <v>42</v>
      </c>
      <c r="B17" s="1462" t="s">
        <v>43</v>
      </c>
      <c r="C17" s="1456"/>
      <c r="D17" s="1457"/>
      <c r="E17" s="1456"/>
      <c r="F17" s="1458"/>
      <c r="G17" s="1459"/>
      <c r="H17" s="1460"/>
      <c r="I17" s="1456"/>
      <c r="J17" s="1458"/>
      <c r="K17" s="1716">
        <f t="shared" si="1"/>
        <v>0</v>
      </c>
      <c r="L17" s="1727">
        <f t="shared" si="0"/>
        <v>0</v>
      </c>
    </row>
    <row r="18" spans="1:12" s="1263" customFormat="1" ht="15" customHeight="1" x14ac:dyDescent="0.2">
      <c r="A18" s="1461" t="s">
        <v>1764</v>
      </c>
      <c r="B18" s="1584" t="s">
        <v>1765</v>
      </c>
      <c r="C18" s="1456"/>
      <c r="D18" s="1457"/>
      <c r="E18" s="1456"/>
      <c r="F18" s="1458"/>
      <c r="G18" s="1459"/>
      <c r="H18" s="1460"/>
      <c r="I18" s="1456"/>
      <c r="J18" s="1458"/>
      <c r="K18" s="1716">
        <f t="shared" ref="K18" si="2">C18+E18</f>
        <v>0</v>
      </c>
      <c r="L18" s="1727">
        <f t="shared" ref="L18" si="3">D18+F18</f>
        <v>0</v>
      </c>
    </row>
    <row r="19" spans="1:12" s="1263" customFormat="1" ht="15" customHeight="1" x14ac:dyDescent="0.2">
      <c r="A19" s="1461" t="s">
        <v>44</v>
      </c>
      <c r="B19" s="1462" t="s">
        <v>45</v>
      </c>
      <c r="C19" s="1456"/>
      <c r="D19" s="1457"/>
      <c r="E19" s="1456"/>
      <c r="F19" s="1458"/>
      <c r="G19" s="1459"/>
      <c r="H19" s="1460"/>
      <c r="I19" s="1456"/>
      <c r="J19" s="1458"/>
      <c r="K19" s="1716">
        <f t="shared" si="1"/>
        <v>0</v>
      </c>
      <c r="L19" s="1727">
        <f t="shared" si="0"/>
        <v>0</v>
      </c>
    </row>
    <row r="20" spans="1:12" s="1263" customFormat="1" ht="15" customHeight="1" x14ac:dyDescent="0.2">
      <c r="A20" s="1461" t="s">
        <v>1766</v>
      </c>
      <c r="B20" s="1584" t="s">
        <v>1767</v>
      </c>
      <c r="C20" s="1456"/>
      <c r="D20" s="1457"/>
      <c r="E20" s="1456"/>
      <c r="F20" s="1458"/>
      <c r="G20" s="1459"/>
      <c r="H20" s="1460"/>
      <c r="I20" s="1456"/>
      <c r="J20" s="1458"/>
      <c r="K20" s="1716">
        <f t="shared" si="1"/>
        <v>0</v>
      </c>
      <c r="L20" s="1727">
        <f t="shared" si="0"/>
        <v>0</v>
      </c>
    </row>
    <row r="21" spans="1:12" s="1263" customFormat="1" ht="15" customHeight="1" x14ac:dyDescent="0.2">
      <c r="A21" s="1461" t="s">
        <v>46</v>
      </c>
      <c r="B21" s="1462" t="s">
        <v>47</v>
      </c>
      <c r="C21" s="1456"/>
      <c r="D21" s="1457"/>
      <c r="E21" s="1456"/>
      <c r="F21" s="1458"/>
      <c r="G21" s="1459"/>
      <c r="H21" s="1460"/>
      <c r="I21" s="1456"/>
      <c r="J21" s="1458"/>
      <c r="K21" s="1716">
        <f t="shared" si="1"/>
        <v>0</v>
      </c>
      <c r="L21" s="1727">
        <f t="shared" si="0"/>
        <v>0</v>
      </c>
    </row>
    <row r="22" spans="1:12" s="1263" customFormat="1" ht="15" customHeight="1" thickBot="1" x14ac:dyDescent="0.25">
      <c r="A22" s="1461" t="s">
        <v>48</v>
      </c>
      <c r="B22" s="1463" t="s">
        <v>49</v>
      </c>
      <c r="C22" s="1464"/>
      <c r="D22" s="1465"/>
      <c r="E22" s="1464"/>
      <c r="F22" s="1466"/>
      <c r="G22" s="1467"/>
      <c r="H22" s="1468"/>
      <c r="I22" s="1464"/>
      <c r="J22" s="1466"/>
      <c r="K22" s="1716">
        <f>C22+E22</f>
        <v>0</v>
      </c>
      <c r="L22" s="1727">
        <f t="shared" si="0"/>
        <v>0</v>
      </c>
    </row>
    <row r="23" spans="1:12" s="1263" customFormat="1" ht="15" customHeight="1" thickBot="1" x14ac:dyDescent="0.25">
      <c r="A23" s="1469" t="s">
        <v>50</v>
      </c>
      <c r="B23" s="1582"/>
      <c r="C23" s="1470"/>
      <c r="D23" s="1470"/>
      <c r="E23" s="1470"/>
      <c r="F23" s="1470"/>
      <c r="G23" s="1470"/>
      <c r="H23" s="1470"/>
      <c r="I23" s="1583"/>
      <c r="J23" s="1583"/>
      <c r="K23" s="1728"/>
      <c r="L23" s="1729"/>
    </row>
    <row r="24" spans="1:12" s="1263" customFormat="1" ht="15" customHeight="1" x14ac:dyDescent="0.2">
      <c r="A24" s="1454" t="s">
        <v>51</v>
      </c>
      <c r="B24" s="1455" t="s">
        <v>52</v>
      </c>
      <c r="C24" s="1456"/>
      <c r="D24" s="1457"/>
      <c r="E24" s="1456"/>
      <c r="F24" s="1458"/>
      <c r="G24" s="1459"/>
      <c r="H24" s="1460"/>
      <c r="I24" s="1456"/>
      <c r="J24" s="1458"/>
      <c r="K24" s="1730">
        <f t="shared" ref="K24:L31" si="4">C24+E24</f>
        <v>0</v>
      </c>
      <c r="L24" s="1727">
        <f t="shared" si="4"/>
        <v>0</v>
      </c>
    </row>
    <row r="25" spans="1:12" s="1263" customFormat="1" ht="15" customHeight="1" x14ac:dyDescent="0.2">
      <c r="A25" s="1461" t="s">
        <v>53</v>
      </c>
      <c r="B25" s="1462" t="s">
        <v>54</v>
      </c>
      <c r="C25" s="1456"/>
      <c r="D25" s="1457"/>
      <c r="E25" s="1456"/>
      <c r="F25" s="1458"/>
      <c r="G25" s="1459"/>
      <c r="H25" s="1460"/>
      <c r="I25" s="1456"/>
      <c r="J25" s="1458"/>
      <c r="K25" s="1716">
        <f t="shared" si="4"/>
        <v>0</v>
      </c>
      <c r="L25" s="1727">
        <f t="shared" si="4"/>
        <v>0</v>
      </c>
    </row>
    <row r="26" spans="1:12" s="1263" customFormat="1" ht="15" customHeight="1" x14ac:dyDescent="0.2">
      <c r="A26" s="1461" t="s">
        <v>55</v>
      </c>
      <c r="B26" s="1462" t="s">
        <v>56</v>
      </c>
      <c r="C26" s="1456"/>
      <c r="D26" s="1457"/>
      <c r="E26" s="1456"/>
      <c r="F26" s="1458"/>
      <c r="G26" s="1459"/>
      <c r="H26" s="1460"/>
      <c r="I26" s="1456"/>
      <c r="J26" s="1458"/>
      <c r="K26" s="1716">
        <f t="shared" si="4"/>
        <v>0</v>
      </c>
      <c r="L26" s="1727">
        <f t="shared" si="4"/>
        <v>0</v>
      </c>
    </row>
    <row r="27" spans="1:12" s="1263" customFormat="1" ht="15" customHeight="1" x14ac:dyDescent="0.2">
      <c r="A27" s="1461" t="s">
        <v>57</v>
      </c>
      <c r="B27" s="1462" t="s">
        <v>58</v>
      </c>
      <c r="C27" s="1456"/>
      <c r="D27" s="1457"/>
      <c r="E27" s="1456"/>
      <c r="F27" s="1458"/>
      <c r="G27" s="1459"/>
      <c r="H27" s="1460"/>
      <c r="I27" s="1456"/>
      <c r="J27" s="1458"/>
      <c r="K27" s="1716">
        <f t="shared" si="4"/>
        <v>0</v>
      </c>
      <c r="L27" s="1727">
        <f t="shared" si="4"/>
        <v>0</v>
      </c>
    </row>
    <row r="28" spans="1:12" s="1263" customFormat="1" ht="15" customHeight="1" x14ac:dyDescent="0.2">
      <c r="A28" s="1461" t="s">
        <v>59</v>
      </c>
      <c r="B28" s="1462" t="s">
        <v>60</v>
      </c>
      <c r="C28" s="1456"/>
      <c r="D28" s="1457"/>
      <c r="E28" s="1456"/>
      <c r="F28" s="1458"/>
      <c r="G28" s="1459"/>
      <c r="H28" s="1460"/>
      <c r="I28" s="1456"/>
      <c r="J28" s="1458"/>
      <c r="K28" s="1716">
        <f t="shared" si="4"/>
        <v>0</v>
      </c>
      <c r="L28" s="1727">
        <f t="shared" si="4"/>
        <v>0</v>
      </c>
    </row>
    <row r="29" spans="1:12" s="1263" customFormat="1" ht="15" customHeight="1" x14ac:dyDescent="0.2">
      <c r="A29" s="1461" t="s">
        <v>1768</v>
      </c>
      <c r="B29" s="1463" t="s">
        <v>1058</v>
      </c>
      <c r="C29" s="1471"/>
      <c r="D29" s="1472"/>
      <c r="E29" s="1471"/>
      <c r="F29" s="1473"/>
      <c r="G29" s="1474"/>
      <c r="H29" s="1475"/>
      <c r="I29" s="1471"/>
      <c r="J29" s="1473"/>
      <c r="K29" s="1716">
        <f t="shared" ref="K29" si="5">C29+E29</f>
        <v>0</v>
      </c>
      <c r="L29" s="1727">
        <f t="shared" ref="L29" si="6">D29+F29</f>
        <v>0</v>
      </c>
    </row>
    <row r="30" spans="1:12" s="1263" customFormat="1" ht="15" customHeight="1" x14ac:dyDescent="0.2">
      <c r="A30" s="1461" t="s">
        <v>1769</v>
      </c>
      <c r="B30" s="1584" t="s">
        <v>1770</v>
      </c>
      <c r="C30" s="1471"/>
      <c r="D30" s="1472"/>
      <c r="E30" s="1471"/>
      <c r="F30" s="1473"/>
      <c r="G30" s="1474"/>
      <c r="H30" s="1475"/>
      <c r="I30" s="1471"/>
      <c r="J30" s="1473"/>
      <c r="K30" s="1716">
        <f t="shared" ref="K30" si="7">C30+E30</f>
        <v>0</v>
      </c>
      <c r="L30" s="1727">
        <f t="shared" ref="L30" si="8">D30+F30</f>
        <v>0</v>
      </c>
    </row>
    <row r="31" spans="1:12" s="1263" customFormat="1" ht="15" customHeight="1" thickBot="1" x14ac:dyDescent="0.25">
      <c r="A31" s="1461" t="s">
        <v>61</v>
      </c>
      <c r="B31" s="1463" t="s">
        <v>62</v>
      </c>
      <c r="C31" s="1464"/>
      <c r="D31" s="1465"/>
      <c r="E31" s="1464"/>
      <c r="F31" s="1466"/>
      <c r="G31" s="1467"/>
      <c r="H31" s="1468"/>
      <c r="I31" s="1464"/>
      <c r="J31" s="1466"/>
      <c r="K31" s="1716">
        <f t="shared" si="4"/>
        <v>0</v>
      </c>
      <c r="L31" s="1727">
        <f t="shared" si="4"/>
        <v>0</v>
      </c>
    </row>
    <row r="32" spans="1:12" s="1263" customFormat="1" ht="15" customHeight="1" thickBot="1" x14ac:dyDescent="0.25">
      <c r="A32" s="1476" t="s">
        <v>63</v>
      </c>
      <c r="B32" s="1585"/>
      <c r="C32" s="1470"/>
      <c r="D32" s="1470"/>
      <c r="E32" s="1470"/>
      <c r="F32" s="1470"/>
      <c r="G32" s="1470"/>
      <c r="H32" s="1470"/>
      <c r="I32" s="1583"/>
      <c r="J32" s="1583"/>
      <c r="K32" s="1728"/>
      <c r="L32" s="1729"/>
    </row>
    <row r="33" spans="1:12" s="1263" customFormat="1" ht="15" customHeight="1" x14ac:dyDescent="0.2">
      <c r="A33" s="1454" t="s">
        <v>64</v>
      </c>
      <c r="B33" s="1455" t="s">
        <v>65</v>
      </c>
      <c r="C33" s="1456"/>
      <c r="D33" s="1457"/>
      <c r="E33" s="1456"/>
      <c r="F33" s="1458"/>
      <c r="G33" s="1459"/>
      <c r="H33" s="1460"/>
      <c r="I33" s="1456"/>
      <c r="J33" s="1458"/>
      <c r="K33" s="1716">
        <f t="shared" ref="K33:L43" si="9">C33+E33</f>
        <v>0</v>
      </c>
      <c r="L33" s="1727">
        <f t="shared" si="9"/>
        <v>0</v>
      </c>
    </row>
    <row r="34" spans="1:12" s="1263" customFormat="1" ht="15" customHeight="1" x14ac:dyDescent="0.2">
      <c r="A34" s="1461" t="s">
        <v>66</v>
      </c>
      <c r="B34" s="1462" t="s">
        <v>67</v>
      </c>
      <c r="C34" s="1456"/>
      <c r="D34" s="1457"/>
      <c r="E34" s="1456"/>
      <c r="F34" s="1458"/>
      <c r="G34" s="1459"/>
      <c r="H34" s="1460"/>
      <c r="I34" s="1456"/>
      <c r="J34" s="1458"/>
      <c r="K34" s="1716">
        <f t="shared" si="9"/>
        <v>0</v>
      </c>
      <c r="L34" s="1727">
        <f t="shared" si="9"/>
        <v>0</v>
      </c>
    </row>
    <row r="35" spans="1:12" s="1263" customFormat="1" ht="15" customHeight="1" x14ac:dyDescent="0.2">
      <c r="A35" s="1461" t="s">
        <v>68</v>
      </c>
      <c r="B35" s="1462" t="s">
        <v>69</v>
      </c>
      <c r="C35" s="1456"/>
      <c r="D35" s="1457"/>
      <c r="E35" s="1456"/>
      <c r="F35" s="1458"/>
      <c r="G35" s="1459"/>
      <c r="H35" s="1460"/>
      <c r="I35" s="1456"/>
      <c r="J35" s="1458"/>
      <c r="K35" s="1716">
        <f t="shared" si="9"/>
        <v>0</v>
      </c>
      <c r="L35" s="1727">
        <f t="shared" si="9"/>
        <v>0</v>
      </c>
    </row>
    <row r="36" spans="1:12" s="1263" customFormat="1" ht="15" customHeight="1" x14ac:dyDescent="0.2">
      <c r="A36" s="1461" t="s">
        <v>70</v>
      </c>
      <c r="B36" s="1462" t="s">
        <v>71</v>
      </c>
      <c r="C36" s="1456"/>
      <c r="D36" s="1457"/>
      <c r="E36" s="1456"/>
      <c r="F36" s="1458"/>
      <c r="G36" s="1459"/>
      <c r="H36" s="1460"/>
      <c r="I36" s="1456"/>
      <c r="J36" s="1458"/>
      <c r="K36" s="1716">
        <f t="shared" si="9"/>
        <v>0</v>
      </c>
      <c r="L36" s="1727">
        <f t="shared" si="9"/>
        <v>0</v>
      </c>
    </row>
    <row r="37" spans="1:12" s="1263" customFormat="1" ht="15" customHeight="1" x14ac:dyDescent="0.2">
      <c r="A37" s="1461" t="s">
        <v>72</v>
      </c>
      <c r="B37" s="1462" t="s">
        <v>73</v>
      </c>
      <c r="C37" s="1456"/>
      <c r="D37" s="1457"/>
      <c r="E37" s="1456"/>
      <c r="F37" s="1458"/>
      <c r="G37" s="1459"/>
      <c r="H37" s="1460"/>
      <c r="I37" s="1456"/>
      <c r="J37" s="1458"/>
      <c r="K37" s="1716">
        <f t="shared" si="9"/>
        <v>0</v>
      </c>
      <c r="L37" s="1727">
        <f t="shared" si="9"/>
        <v>0</v>
      </c>
    </row>
    <row r="38" spans="1:12" s="1263" customFormat="1" ht="15" customHeight="1" x14ac:dyDescent="0.2">
      <c r="A38" s="1461" t="s">
        <v>1771</v>
      </c>
      <c r="B38" s="1584" t="s">
        <v>1772</v>
      </c>
      <c r="C38" s="1456"/>
      <c r="D38" s="1457"/>
      <c r="E38" s="1456"/>
      <c r="F38" s="1458"/>
      <c r="G38" s="1459"/>
      <c r="H38" s="1460"/>
      <c r="I38" s="1456"/>
      <c r="J38" s="1458"/>
      <c r="K38" s="1716">
        <f t="shared" si="9"/>
        <v>0</v>
      </c>
      <c r="L38" s="1727">
        <f t="shared" si="9"/>
        <v>0</v>
      </c>
    </row>
    <row r="39" spans="1:12" s="1263" customFormat="1" ht="15" customHeight="1" x14ac:dyDescent="0.2">
      <c r="A39" s="1461" t="s">
        <v>74</v>
      </c>
      <c r="B39" s="1462" t="s">
        <v>75</v>
      </c>
      <c r="C39" s="1456"/>
      <c r="D39" s="1457"/>
      <c r="E39" s="1456"/>
      <c r="F39" s="1458"/>
      <c r="G39" s="1459"/>
      <c r="H39" s="1460"/>
      <c r="I39" s="1456"/>
      <c r="J39" s="1458"/>
      <c r="K39" s="1716">
        <f t="shared" si="9"/>
        <v>0</v>
      </c>
      <c r="L39" s="1727">
        <f t="shared" si="9"/>
        <v>0</v>
      </c>
    </row>
    <row r="40" spans="1:12" s="1263" customFormat="1" ht="15" customHeight="1" x14ac:dyDescent="0.2">
      <c r="A40" s="1477" t="s">
        <v>1773</v>
      </c>
      <c r="B40" s="1584" t="s">
        <v>1774</v>
      </c>
      <c r="C40" s="1456"/>
      <c r="D40" s="1457"/>
      <c r="E40" s="1456"/>
      <c r="F40" s="1458"/>
      <c r="G40" s="1459"/>
      <c r="H40" s="1460"/>
      <c r="I40" s="1456"/>
      <c r="J40" s="1458"/>
      <c r="K40" s="1716">
        <f t="shared" ref="K40" si="10">C40+E40</f>
        <v>0</v>
      </c>
      <c r="L40" s="1727">
        <f t="shared" ref="L40" si="11">D40+F40</f>
        <v>0</v>
      </c>
    </row>
    <row r="41" spans="1:12" s="1263" customFormat="1" ht="15" customHeight="1" x14ac:dyDescent="0.2">
      <c r="A41" s="1477" t="s">
        <v>76</v>
      </c>
      <c r="B41" s="1462" t="s">
        <v>77</v>
      </c>
      <c r="C41" s="1456"/>
      <c r="D41" s="1457"/>
      <c r="E41" s="1456"/>
      <c r="F41" s="1458"/>
      <c r="G41" s="1459"/>
      <c r="H41" s="1460"/>
      <c r="I41" s="1456"/>
      <c r="J41" s="1458"/>
      <c r="K41" s="1716">
        <f t="shared" si="9"/>
        <v>0</v>
      </c>
      <c r="L41" s="1727">
        <f t="shared" si="9"/>
        <v>0</v>
      </c>
    </row>
    <row r="42" spans="1:12" s="1587" customFormat="1" ht="15" customHeight="1" x14ac:dyDescent="0.2">
      <c r="A42" s="1477" t="s">
        <v>78</v>
      </c>
      <c r="B42" s="1586" t="s">
        <v>79</v>
      </c>
      <c r="C42" s="1478"/>
      <c r="D42" s="1479"/>
      <c r="E42" s="1478"/>
      <c r="F42" s="1480"/>
      <c r="G42" s="1481"/>
      <c r="H42" s="1482"/>
      <c r="I42" s="1478"/>
      <c r="J42" s="1480"/>
      <c r="K42" s="1731">
        <f t="shared" si="9"/>
        <v>0</v>
      </c>
      <c r="L42" s="1732">
        <f t="shared" si="9"/>
        <v>0</v>
      </c>
    </row>
    <row r="43" spans="1:12" s="1263" customFormat="1" ht="15" customHeight="1" thickBot="1" x14ac:dyDescent="0.25">
      <c r="A43" s="1483" t="s">
        <v>80</v>
      </c>
      <c r="B43" s="1484" t="s">
        <v>81</v>
      </c>
      <c r="C43" s="1464"/>
      <c r="D43" s="1465"/>
      <c r="E43" s="1464"/>
      <c r="F43" s="1466"/>
      <c r="G43" s="1467"/>
      <c r="H43" s="1468"/>
      <c r="I43" s="1464"/>
      <c r="J43" s="1466"/>
      <c r="K43" s="1716">
        <f t="shared" si="9"/>
        <v>0</v>
      </c>
      <c r="L43" s="1727">
        <f t="shared" si="9"/>
        <v>0</v>
      </c>
    </row>
    <row r="44" spans="1:12" s="1263" customFormat="1" ht="15" customHeight="1" thickBot="1" x14ac:dyDescent="0.25">
      <c r="A44" s="1485" t="s">
        <v>82</v>
      </c>
      <c r="B44" s="1588"/>
      <c r="C44" s="1470"/>
      <c r="D44" s="1470"/>
      <c r="E44" s="1470"/>
      <c r="F44" s="1470"/>
      <c r="G44" s="1470"/>
      <c r="H44" s="1470"/>
      <c r="I44" s="1583"/>
      <c r="J44" s="1583"/>
      <c r="K44" s="1728"/>
      <c r="L44" s="1729"/>
    </row>
    <row r="45" spans="1:12" s="1263" customFormat="1" ht="15" customHeight="1" x14ac:dyDescent="0.2">
      <c r="A45" s="1454" t="s">
        <v>83</v>
      </c>
      <c r="B45" s="1455" t="s">
        <v>84</v>
      </c>
      <c r="C45" s="1456"/>
      <c r="D45" s="1457"/>
      <c r="E45" s="1456"/>
      <c r="F45" s="1458"/>
      <c r="G45" s="1459"/>
      <c r="H45" s="1460"/>
      <c r="I45" s="1456"/>
      <c r="J45" s="1458"/>
      <c r="K45" s="1716">
        <f t="shared" ref="K45:L50" si="12">C45+E45</f>
        <v>0</v>
      </c>
      <c r="L45" s="1727">
        <f t="shared" si="12"/>
        <v>0</v>
      </c>
    </row>
    <row r="46" spans="1:12" s="1263" customFormat="1" ht="15" customHeight="1" x14ac:dyDescent="0.2">
      <c r="A46" s="1461" t="s">
        <v>85</v>
      </c>
      <c r="B46" s="1462" t="s">
        <v>86</v>
      </c>
      <c r="C46" s="1456"/>
      <c r="D46" s="1457"/>
      <c r="E46" s="1456"/>
      <c r="F46" s="1458"/>
      <c r="G46" s="1459"/>
      <c r="H46" s="1460"/>
      <c r="I46" s="1456"/>
      <c r="J46" s="1458"/>
      <c r="K46" s="1716">
        <f t="shared" si="12"/>
        <v>0</v>
      </c>
      <c r="L46" s="1727">
        <f t="shared" si="12"/>
        <v>0</v>
      </c>
    </row>
    <row r="47" spans="1:12" s="1263" customFormat="1" ht="15" customHeight="1" x14ac:dyDescent="0.2">
      <c r="A47" s="1461" t="s">
        <v>87</v>
      </c>
      <c r="B47" s="1462" t="s">
        <v>88</v>
      </c>
      <c r="C47" s="1456"/>
      <c r="D47" s="1457"/>
      <c r="E47" s="1456"/>
      <c r="F47" s="1458"/>
      <c r="G47" s="1459"/>
      <c r="H47" s="1460"/>
      <c r="I47" s="1456"/>
      <c r="J47" s="1458"/>
      <c r="K47" s="1716">
        <f t="shared" si="12"/>
        <v>0</v>
      </c>
      <c r="L47" s="1727">
        <f t="shared" si="12"/>
        <v>0</v>
      </c>
    </row>
    <row r="48" spans="1:12" s="1263" customFormat="1" ht="15" customHeight="1" x14ac:dyDescent="0.2">
      <c r="A48" s="1461" t="s">
        <v>89</v>
      </c>
      <c r="B48" s="1462" t="s">
        <v>90</v>
      </c>
      <c r="C48" s="1456"/>
      <c r="D48" s="1457"/>
      <c r="E48" s="1456"/>
      <c r="F48" s="1458"/>
      <c r="G48" s="1459"/>
      <c r="H48" s="1460"/>
      <c r="I48" s="1456"/>
      <c r="J48" s="1458"/>
      <c r="K48" s="1716">
        <f t="shared" si="12"/>
        <v>0</v>
      </c>
      <c r="L48" s="1727">
        <f t="shared" si="12"/>
        <v>0</v>
      </c>
    </row>
    <row r="49" spans="1:17" s="1263" customFormat="1" ht="15" customHeight="1" x14ac:dyDescent="0.2">
      <c r="A49" s="1461" t="s">
        <v>91</v>
      </c>
      <c r="B49" s="1462" t="s">
        <v>92</v>
      </c>
      <c r="C49" s="1456"/>
      <c r="D49" s="1457"/>
      <c r="E49" s="1456"/>
      <c r="F49" s="1458"/>
      <c r="G49" s="1459"/>
      <c r="H49" s="1460"/>
      <c r="I49" s="1456"/>
      <c r="J49" s="1458"/>
      <c r="K49" s="1716">
        <f t="shared" si="12"/>
        <v>0</v>
      </c>
      <c r="L49" s="1727">
        <f t="shared" si="12"/>
        <v>0</v>
      </c>
    </row>
    <row r="50" spans="1:17" s="1263" customFormat="1" ht="15" customHeight="1" thickBot="1" x14ac:dyDescent="0.25">
      <c r="A50" s="1486" t="s">
        <v>93</v>
      </c>
      <c r="B50" s="1589" t="s">
        <v>94</v>
      </c>
      <c r="C50" s="1464"/>
      <c r="D50" s="1465"/>
      <c r="E50" s="1464"/>
      <c r="F50" s="1466"/>
      <c r="G50" s="1467"/>
      <c r="H50" s="1468"/>
      <c r="I50" s="1464"/>
      <c r="J50" s="1466"/>
      <c r="K50" s="1716">
        <f t="shared" si="12"/>
        <v>0</v>
      </c>
      <c r="L50" s="1727">
        <f t="shared" si="12"/>
        <v>0</v>
      </c>
    </row>
    <row r="51" spans="1:17" s="1263" customFormat="1" ht="15" customHeight="1" thickBot="1" x14ac:dyDescent="0.25">
      <c r="A51" s="1487" t="s">
        <v>1775</v>
      </c>
      <c r="B51" s="1590"/>
      <c r="K51" s="1733"/>
      <c r="L51" s="1734"/>
    </row>
    <row r="52" spans="1:17" s="1263" customFormat="1" ht="15" customHeight="1" x14ac:dyDescent="0.2">
      <c r="A52" s="1488" t="s">
        <v>1776</v>
      </c>
      <c r="B52" s="1591" t="s">
        <v>1777</v>
      </c>
      <c r="C52" s="1489"/>
      <c r="D52" s="1406"/>
      <c r="E52" s="1489"/>
      <c r="F52" s="1490"/>
      <c r="G52" s="1405"/>
      <c r="H52" s="1491"/>
      <c r="I52" s="1489"/>
      <c r="J52" s="1490"/>
      <c r="K52" s="1699">
        <f t="shared" ref="K52" si="13">C52+E52</f>
        <v>0</v>
      </c>
      <c r="L52" s="1706">
        <f t="shared" ref="L52" si="14">D52+F52</f>
        <v>0</v>
      </c>
    </row>
    <row r="53" spans="1:17" s="1263" customFormat="1" ht="15" customHeight="1" thickBot="1" x14ac:dyDescent="0.25">
      <c r="A53" s="1492" t="s">
        <v>1778</v>
      </c>
      <c r="B53" s="1592" t="s">
        <v>1779</v>
      </c>
      <c r="C53" s="1493"/>
      <c r="D53" s="1494"/>
      <c r="E53" s="1493"/>
      <c r="F53" s="1495"/>
      <c r="G53" s="1496"/>
      <c r="H53" s="1497"/>
      <c r="I53" s="1493"/>
      <c r="J53" s="1495"/>
      <c r="K53" s="1701">
        <f t="shared" ref="K53:L53" si="15">C53+E53</f>
        <v>0</v>
      </c>
      <c r="L53" s="1714">
        <f t="shared" si="15"/>
        <v>0</v>
      </c>
    </row>
    <row r="54" spans="1:17" s="1263" customFormat="1" ht="16.5" customHeight="1" thickBot="1" x14ac:dyDescent="0.25">
      <c r="A54" s="1487" t="s">
        <v>1758</v>
      </c>
      <c r="B54" s="1593"/>
      <c r="C54" s="1572"/>
      <c r="D54" s="1572"/>
      <c r="E54" s="1572"/>
      <c r="F54" s="1572"/>
      <c r="G54" s="1572"/>
      <c r="H54" s="1572"/>
      <c r="I54" s="1572"/>
      <c r="J54" s="1572"/>
      <c r="K54" s="1572"/>
      <c r="L54" s="1572"/>
      <c r="M54" s="1572"/>
      <c r="N54" s="1572"/>
      <c r="O54" s="1437"/>
      <c r="P54" s="1437"/>
      <c r="Q54" s="1404"/>
    </row>
    <row r="55" spans="1:17" s="1263" customFormat="1" ht="15" customHeight="1" x14ac:dyDescent="0.2">
      <c r="A55" s="1594" t="s">
        <v>1780</v>
      </c>
      <c r="B55" s="1595" t="s">
        <v>1781</v>
      </c>
      <c r="C55" s="1489"/>
      <c r="D55" s="1406"/>
      <c r="E55" s="1489"/>
      <c r="F55" s="1490"/>
      <c r="G55" s="1405"/>
      <c r="H55" s="1491"/>
      <c r="I55" s="1489"/>
      <c r="J55" s="1490"/>
      <c r="K55" s="1699">
        <f t="shared" ref="K55" si="16">C55+E55</f>
        <v>0</v>
      </c>
      <c r="L55" s="1706">
        <f t="shared" ref="L55" si="17">D55+F55</f>
        <v>0</v>
      </c>
    </row>
    <row r="56" spans="1:17" s="1263" customFormat="1" ht="16.5" customHeight="1" thickBot="1" x14ac:dyDescent="0.25">
      <c r="A56" s="1596" t="s">
        <v>1782</v>
      </c>
      <c r="B56" s="1597" t="s">
        <v>1783</v>
      </c>
      <c r="C56" s="1493"/>
      <c r="D56" s="1494"/>
      <c r="E56" s="1493"/>
      <c r="F56" s="1495"/>
      <c r="G56" s="1496"/>
      <c r="H56" s="1497"/>
      <c r="I56" s="1493"/>
      <c r="J56" s="1495"/>
      <c r="K56" s="1701">
        <f t="shared" ref="K56:L56" si="18">C56+E56</f>
        <v>0</v>
      </c>
      <c r="L56" s="1714">
        <f t="shared" si="18"/>
        <v>0</v>
      </c>
      <c r="M56" s="1572"/>
      <c r="N56" s="1572"/>
      <c r="O56" s="1437"/>
      <c r="P56" s="1437"/>
      <c r="Q56" s="1404"/>
    </row>
    <row r="57" spans="1:17" s="1263" customFormat="1" ht="15" customHeight="1" thickBot="1" x14ac:dyDescent="0.25">
      <c r="A57" s="1487" t="s">
        <v>95</v>
      </c>
      <c r="B57" s="1588"/>
      <c r="C57" s="1598"/>
    </row>
    <row r="58" spans="1:17" s="1263" customFormat="1" ht="15" customHeight="1" thickBot="1" x14ac:dyDescent="0.25">
      <c r="A58" s="1596" t="s">
        <v>96</v>
      </c>
      <c r="B58" s="1599" t="s">
        <v>97</v>
      </c>
      <c r="C58" s="1498"/>
      <c r="D58" s="1499"/>
      <c r="E58" s="1498"/>
      <c r="F58" s="1500"/>
      <c r="G58" s="1498"/>
      <c r="H58" s="1499"/>
      <c r="I58" s="1498"/>
      <c r="J58" s="1500"/>
      <c r="K58" s="1735">
        <f t="shared" ref="K58" si="19">C58+E58</f>
        <v>0</v>
      </c>
      <c r="L58" s="1736">
        <f t="shared" ref="L58" si="20">D58+F58</f>
        <v>0</v>
      </c>
    </row>
    <row r="59" spans="1:17" s="1263" customFormat="1" ht="15" customHeight="1" thickBot="1" x14ac:dyDescent="0.25">
      <c r="A59" s="1442" t="s">
        <v>265</v>
      </c>
      <c r="B59" s="1501"/>
      <c r="C59" s="1600">
        <f>SUM(C8:C22,C24:C31,C33:C43,C45:C50,C52:C53,C55:C56,C58)</f>
        <v>0</v>
      </c>
      <c r="D59" s="1601">
        <f t="shared" ref="D59:L59" si="21">SUM(D8:D22,D24:D31,D33:D43,D45:D50,D52:D53,D55:D56,D58)</f>
        <v>0</v>
      </c>
      <c r="E59" s="1600">
        <f t="shared" si="21"/>
        <v>0</v>
      </c>
      <c r="F59" s="1601">
        <f t="shared" si="21"/>
        <v>0</v>
      </c>
      <c r="G59" s="1600">
        <f t="shared" si="21"/>
        <v>0</v>
      </c>
      <c r="H59" s="1601">
        <f t="shared" si="21"/>
        <v>0</v>
      </c>
      <c r="I59" s="1600">
        <f t="shared" si="21"/>
        <v>0</v>
      </c>
      <c r="J59" s="1601">
        <f t="shared" si="21"/>
        <v>0</v>
      </c>
      <c r="K59" s="1600">
        <f t="shared" si="21"/>
        <v>0</v>
      </c>
      <c r="L59" s="1601">
        <f t="shared" si="21"/>
        <v>0</v>
      </c>
    </row>
    <row r="60" spans="1:17" ht="15" customHeight="1" x14ac:dyDescent="0.25">
      <c r="A60" s="1602"/>
      <c r="B60" s="1602"/>
      <c r="C60" s="1602"/>
      <c r="D60" s="1602"/>
      <c r="E60" s="1602"/>
      <c r="F60" s="1602"/>
      <c r="G60" s="1602"/>
      <c r="H60" s="1602"/>
      <c r="I60" s="1602"/>
      <c r="J60" s="1602"/>
    </row>
  </sheetData>
  <sheetProtection algorithmName="SHA-512" hashValue="8rGfg+ue8+TYywzxMdVSREteQ1G8O7+GEbHbGg3BIi97MgSzhENgj/bCOgoQlynGsd3dwe5afIxTkGLzeuG11g==" saltValue="f3cy50/3DtSJLO6oeyYzlw==" spinCount="100000" sheet="1" formatColumns="0" selectLockedCells="1"/>
  <mergeCells count="6">
    <mergeCell ref="K4:L4"/>
    <mergeCell ref="C5:D5"/>
    <mergeCell ref="E5:F5"/>
    <mergeCell ref="G5:H5"/>
    <mergeCell ref="I5:J5"/>
    <mergeCell ref="K5:L5"/>
  </mergeCells>
  <printOptions horizontalCentered="1"/>
  <pageMargins left="0.47244094488188981" right="0.47244094488188981" top="0.59055118110236227" bottom="0.43307086614173229" header="0.51181102362204722" footer="0.31496062992125984"/>
  <pageSetup paperSize="9" scale="64"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51">
    <pageSetUpPr fitToPage="1"/>
  </sheetPr>
  <dimension ref="A1:P48"/>
  <sheetViews>
    <sheetView showGridLines="0" zoomScale="80" zoomScaleNormal="80" workbookViewId="0">
      <pane ySplit="5" topLeftCell="A6" activePane="bottomLeft" state="frozen"/>
      <selection pane="bottomLeft" activeCell="AQ1" sqref="AQ1"/>
    </sheetView>
  </sheetViews>
  <sheetFormatPr defaultColWidth="8.7109375" defaultRowHeight="10.199999999999999" x14ac:dyDescent="0.2"/>
  <cols>
    <col min="1" max="1" width="3" style="3" customWidth="1"/>
    <col min="2" max="2" width="8.42578125" style="3" customWidth="1"/>
    <col min="3" max="3" width="67.140625" style="3" customWidth="1"/>
    <col min="4" max="6" width="45.7109375" style="2" customWidth="1"/>
    <col min="7" max="13" width="8.7109375" style="3"/>
    <col min="14" max="16" width="8.7109375" style="3" hidden="1" customWidth="1"/>
    <col min="17" max="16384" width="8.7109375" style="3"/>
  </cols>
  <sheetData>
    <row r="1" spans="1:15" ht="43.5" customHeight="1" x14ac:dyDescent="0.2">
      <c r="A1" s="1216" t="str">
        <f>'t1'!A1</f>
        <v>SERVIZIO SANITARIO NAZIONALE - anno 2024</v>
      </c>
      <c r="B1" s="1216"/>
      <c r="C1" s="1216"/>
      <c r="D1" s="1216"/>
      <c r="E1" s="1216"/>
      <c r="F1" s="1216"/>
    </row>
    <row r="2" spans="1:15" ht="21" customHeight="1" x14ac:dyDescent="0.25">
      <c r="A2" s="179" t="s">
        <v>1403</v>
      </c>
      <c r="B2" s="179"/>
      <c r="C2" s="179"/>
    </row>
    <row r="3" spans="1:15" ht="21" customHeight="1" thickBot="1" x14ac:dyDescent="0.3">
      <c r="A3" s="1233"/>
      <c r="B3" s="179"/>
      <c r="C3" s="179"/>
    </row>
    <row r="4" spans="1:15" ht="49.5" customHeight="1" thickBot="1" x14ac:dyDescent="0.25">
      <c r="A4" s="1234" t="s">
        <v>989</v>
      </c>
      <c r="B4" s="1235"/>
      <c r="C4" s="1235"/>
      <c r="D4" s="980" t="s">
        <v>1291</v>
      </c>
      <c r="E4" s="980" t="s">
        <v>1404</v>
      </c>
      <c r="F4" s="980" t="s">
        <v>1293</v>
      </c>
    </row>
    <row r="5" spans="1:15" ht="70.2" customHeight="1" thickBot="1" x14ac:dyDescent="0.25">
      <c r="A5" s="1236" t="s">
        <v>1405</v>
      </c>
      <c r="B5" s="1235"/>
      <c r="C5" s="1235"/>
      <c r="D5" s="1237" t="str">
        <f ca="1">IF(D6&lt;=10000,"OK",IF(D16&lt;50,"OK","Giustificare: la retribuzione di posizione esposta in T15  e/o nella sezione ORG della SICI non appare coerente con quanto riportato in T13"))</f>
        <v>OK</v>
      </c>
      <c r="E5" s="1237" t="str">
        <f ca="1">IF(E6&lt;=10000,"OK",IF(E16&lt;50,"OK","Giustificare: la retribuzione di posizione esposta in T15 e/o nella sezione ORG della SICI non appare coerente con quanto riportato in T13"))</f>
        <v>OK</v>
      </c>
      <c r="F5" s="1237" t="str">
        <f ca="1">IF(F6&lt;=10000,"OK",IF(AND(F16&lt;50,F25&lt;50),"OK","Giustificare: la retribuzione di posizione esposta in T15 e/o nella sezione ORG della SICI non appare coerente con quanto riportato in T13"))</f>
        <v>OK</v>
      </c>
    </row>
    <row r="6" spans="1:15" s="96" customFormat="1" ht="20.100000000000001" customHeight="1" x14ac:dyDescent="0.2">
      <c r="A6" s="1218" t="s">
        <v>1295</v>
      </c>
      <c r="B6" s="1219" t="s">
        <v>1406</v>
      </c>
      <c r="C6" s="1219"/>
      <c r="D6" s="1238" t="str">
        <f ca="1">IF(SUM(D7:D11)&lt;=10000,"&lt;= 10.000",SUM(D7:D11))</f>
        <v>&lt;= 10.000</v>
      </c>
      <c r="E6" s="1238" t="str">
        <f ca="1">IF(SUM(E7:E11)&lt;=10000,"&lt;= 10.000",SUM(E7:E11))</f>
        <v>&lt;= 10.000</v>
      </c>
      <c r="F6" s="1238" t="str">
        <f ca="1">IF(SUM(F7:F11)&lt;=10000,"&lt;= 10.000",SUM(F7:F11))</f>
        <v>&lt;= 10.000</v>
      </c>
    </row>
    <row r="7" spans="1:15" s="96" customFormat="1" ht="20.100000000000001" customHeight="1" x14ac:dyDescent="0.2">
      <c r="A7" s="1218"/>
      <c r="B7" s="1239" t="s">
        <v>1407</v>
      </c>
      <c r="C7" s="1222"/>
      <c r="D7" s="1238">
        <f ca="1">SUMIF('t13'!$CC:$CC,D29,INDIRECT("'t13'!$"&amp;$O7&amp;":$"&amp;$O7))</f>
        <v>0</v>
      </c>
      <c r="E7" s="1238">
        <f ca="1">SUMIF('t13'!$CC:$CC,E29,INDIRECT("'t13'!$"&amp;$O7&amp;":$"&amp;$O7))</f>
        <v>0</v>
      </c>
      <c r="F7" s="1238">
        <f ca="1">SUMIF('t13'!$CC:$CC,F29,INDIRECT("'t13'!$"&amp;$O7&amp;":$"&amp;$O7))</f>
        <v>0</v>
      </c>
      <c r="N7" s="1240" t="s">
        <v>182</v>
      </c>
      <c r="O7" s="96" t="str" cm="1">
        <f t="array" aca="1" ref="O7" ca="1">LEFT(RIGHT(CELL("indirizzo",INDEX('t13'!$C$5:$AN$5,MATCH(N7,'t13'!$C$5:$AN$5,0))),3),1)</f>
        <v>F</v>
      </c>
    </row>
    <row r="8" spans="1:15" s="96" customFormat="1" ht="20.100000000000001" customHeight="1" x14ac:dyDescent="0.2">
      <c r="A8" s="1218"/>
      <c r="B8" s="1227" t="s">
        <v>1408</v>
      </c>
      <c r="C8" s="1219"/>
      <c r="D8" s="1238">
        <f ca="1">SUMIF('t13'!$CC:$CC,D29,INDIRECT("'t13'!$"&amp;$O8&amp;":$"&amp;$O8))</f>
        <v>0</v>
      </c>
      <c r="E8" s="1238">
        <f ca="1">SUMIF('t13'!$CC:$CC,E29,INDIRECT("'t13'!$"&amp;$O8&amp;":$"&amp;$O8))</f>
        <v>0</v>
      </c>
      <c r="F8" s="1238">
        <f ca="1">SUMIF('t13'!$CC:$CC,F29,INDIRECT("'t13'!$"&amp;$O8&amp;":$"&amp;$O8))</f>
        <v>0</v>
      </c>
      <c r="N8" s="1240" t="s">
        <v>736</v>
      </c>
      <c r="O8" s="96" t="str" cm="1">
        <f t="array" aca="1" ref="O8" ca="1">LEFT(RIGHT(CELL("indirizzo",INDEX('t13'!$C$5:$AN$5,MATCH(N8,'t13'!$C$5:$AN$5,0))),3),1)</f>
        <v>G</v>
      </c>
    </row>
    <row r="9" spans="1:15" s="96" customFormat="1" ht="20.100000000000001" customHeight="1" x14ac:dyDescent="0.2">
      <c r="A9" s="1218"/>
      <c r="B9" s="1227" t="s">
        <v>1940</v>
      </c>
      <c r="C9" s="1219"/>
      <c r="D9" s="1238">
        <f ca="1">SUMIF('t13'!$CC:$CC,D29,INDIRECT("'t13'!$"&amp;$O9&amp;":$"&amp;$O9))</f>
        <v>0</v>
      </c>
      <c r="E9" s="1238">
        <f ca="1">SUMIF('t13'!$CC:$CC,E29,INDIRECT("'t13'!$"&amp;$O9&amp;":$"&amp;$O9))</f>
        <v>0</v>
      </c>
      <c r="F9" s="1238">
        <f ca="1">SUMIF('t13'!$CC:$CC,F29,INDIRECT("'t13'!$"&amp;$O9&amp;":$"&amp;$O9))</f>
        <v>0</v>
      </c>
      <c r="N9" s="1240" t="s">
        <v>1686</v>
      </c>
      <c r="O9" s="96" t="str" cm="1">
        <f t="array" aca="1" ref="O9" ca="1">LEFT(RIGHT(CELL("indirizzo",INDEX('t13'!$C$5:$AN$5,MATCH(N9,'t13'!$C$5:$AN$5,0))),3),1)</f>
        <v>Q</v>
      </c>
    </row>
    <row r="10" spans="1:15" s="96" customFormat="1" ht="20.100000000000001" customHeight="1" x14ac:dyDescent="0.2">
      <c r="A10" s="1218"/>
      <c r="B10" s="1227" t="s">
        <v>1941</v>
      </c>
      <c r="C10" s="1219"/>
      <c r="D10" s="1238">
        <f ca="1">SUMIF('t13'!$CC:$CC,D29,INDIRECT("'t13'!$"&amp;$O10&amp;":$"&amp;$O10))</f>
        <v>0</v>
      </c>
      <c r="E10" s="1238">
        <f ca="1">SUMIF('t13'!$CC:$CC,E29,INDIRECT("'t13'!$"&amp;$O10&amp;":$"&amp;$O10))</f>
        <v>0</v>
      </c>
      <c r="F10" s="1238">
        <f ca="1">SUMIF('t13'!$CC:$CC,F29,INDIRECT("'t13'!$"&amp;$O10&amp;":$"&amp;$O10))</f>
        <v>0</v>
      </c>
      <c r="N10" s="1240" t="s">
        <v>1687</v>
      </c>
      <c r="O10" s="96" t="str" cm="1">
        <f t="array" aca="1" ref="O10" ca="1">LEFT(RIGHT(CELL("indirizzo",INDEX('t13'!$C$5:$AN$5,MATCH(N10,'t13'!$C$5:$AN$5,0))),3),1)</f>
        <v>R</v>
      </c>
    </row>
    <row r="11" spans="1:15" s="96" customFormat="1" ht="20.100000000000001" customHeight="1" x14ac:dyDescent="0.2">
      <c r="A11" s="1218"/>
      <c r="B11" s="1227" t="s">
        <v>1409</v>
      </c>
      <c r="C11" s="1219"/>
      <c r="D11" s="1238">
        <f ca="1">SUMIF('t13'!$CC:$CC,D29,INDIRECT("'t13'!$"&amp;$O11&amp;":$"&amp;$O11))</f>
        <v>0</v>
      </c>
      <c r="E11" s="1238">
        <f ca="1">SUMIF('t13'!$CC:$CC,E29,INDIRECT("'t13'!$"&amp;$O11&amp;":$"&amp;$O11))</f>
        <v>0</v>
      </c>
      <c r="F11" s="1238">
        <f ca="1">SUMIF('t13'!$CC:$CC,F29,INDIRECT("'t13'!$"&amp;$O11&amp;":$"&amp;$O11))</f>
        <v>0</v>
      </c>
      <c r="N11" s="1240" t="s">
        <v>248</v>
      </c>
      <c r="O11" s="96" t="str" cm="1">
        <f t="array" aca="1" ref="O11" ca="1">LEFT(RIGHT(CELL("indirizzo",INDEX('t13'!$C$5:$AN$5,MATCH(N11,'t13'!$C$5:$AN$5,0))),3),1)</f>
        <v>B</v>
      </c>
    </row>
    <row r="12" spans="1:15" s="96" customFormat="1" ht="20.100000000000001" customHeight="1" x14ac:dyDescent="0.2">
      <c r="A12" s="1221" t="s">
        <v>1297</v>
      </c>
      <c r="B12" s="1219" t="s">
        <v>1410</v>
      </c>
      <c r="C12" s="1222"/>
      <c r="D12" s="1238">
        <f ca="1">IF(SUM(D6)=0,0,D6/12*13)</f>
        <v>0</v>
      </c>
      <c r="E12" s="1238">
        <f ca="1">IF(SUM(E6)=0,0,E6/12*13)</f>
        <v>0</v>
      </c>
      <c r="F12" s="1238">
        <f ca="1">IF(SUM(F6)=0,0,F6/12*13)</f>
        <v>0</v>
      </c>
    </row>
    <row r="13" spans="1:15" s="1245" customFormat="1" ht="20.100000000000001" customHeight="1" x14ac:dyDescent="0.2">
      <c r="A13" s="1241"/>
      <c r="B13" s="1242" t="s">
        <v>1411</v>
      </c>
      <c r="C13" s="1243"/>
      <c r="D13" s="1244" t="s">
        <v>1327</v>
      </c>
      <c r="E13" s="1244" t="s">
        <v>1327</v>
      </c>
      <c r="F13" s="1244" t="s">
        <v>1942</v>
      </c>
    </row>
    <row r="14" spans="1:15" ht="20.100000000000001" customHeight="1" x14ac:dyDescent="0.2">
      <c r="A14" s="1246" t="s">
        <v>1299</v>
      </c>
      <c r="B14" s="1227" t="s">
        <v>1412</v>
      </c>
      <c r="C14" s="1222"/>
      <c r="D14" s="1238">
        <f ca="1">IF(D6=0,0,SUMIF(INDIRECT(D30&amp;"!$F:$F"),D13,INDIRECT(D30&amp;"!$G:$G")))</f>
        <v>0</v>
      </c>
      <c r="E14" s="1238">
        <f ca="1">IF(E6=0,0,SUMIF(INDIRECT(E30&amp;"!$F:$F"),E13,INDIRECT(E30&amp;"!$G:$G")))</f>
        <v>0</v>
      </c>
      <c r="F14" s="1238">
        <f ca="1">IF(F6=0,0,SUMIF(INDIRECT(F30&amp;"!$F:$F"),"U07L",INDIRECT(F30&amp;"!$G:$G"))+SUMIF(INDIRECT(F30&amp;"!$F:$F"),"U07M",INDIRECT(F30&amp;"!$G:$G"))+SUMIF(INDIRECT(F30&amp;"!$F:$F"),"U07N",INDIRECT(F30&amp;"!$G:$G"))+SUMIF(INDIRECT(F30&amp;"!$F:$F"),"U01H",INDIRECT(F30&amp;"!$G:$G")))</f>
        <v>0</v>
      </c>
    </row>
    <row r="15" spans="1:15" ht="20.100000000000001" customHeight="1" x14ac:dyDescent="0.2">
      <c r="A15" s="1246" t="s">
        <v>1301</v>
      </c>
      <c r="B15" s="1227" t="s">
        <v>1413</v>
      </c>
      <c r="C15" s="1239"/>
      <c r="D15" s="1238">
        <f ca="1">IF(D6 =0,0,ABS(D14-D12))</f>
        <v>0</v>
      </c>
      <c r="E15" s="1238">
        <f ca="1">IF(E6 =0,0,ABS(E14-E12))</f>
        <v>0</v>
      </c>
      <c r="F15" s="1238">
        <f ca="1">IF(F6 =0,0,ABS(F14-F12))</f>
        <v>0</v>
      </c>
    </row>
    <row r="16" spans="1:15" ht="20.100000000000001" customHeight="1" x14ac:dyDescent="0.2">
      <c r="A16" s="1246" t="s">
        <v>1303</v>
      </c>
      <c r="B16" s="1227" t="s">
        <v>1414</v>
      </c>
      <c r="C16" s="1239"/>
      <c r="D16" s="1247">
        <f ca="1">IF(D12=0,0,D15/D12*100)</f>
        <v>0</v>
      </c>
      <c r="E16" s="1247">
        <f ca="1">IF(E12=0,0,E15/E12*100)</f>
        <v>0</v>
      </c>
      <c r="F16" s="1247">
        <f ca="1">IF(F12=0,0,F15/F12*100)</f>
        <v>0</v>
      </c>
    </row>
    <row r="17" spans="1:16" ht="20.100000000000001" customHeight="1" x14ac:dyDescent="0.2">
      <c r="A17" s="1246"/>
      <c r="B17" s="1227" t="s">
        <v>1415</v>
      </c>
      <c r="C17" s="1239"/>
      <c r="D17" s="1331"/>
      <c r="E17" s="1662"/>
      <c r="F17" s="1663"/>
      <c r="N17" s="1333"/>
      <c r="P17" s="1240" t="s">
        <v>1083</v>
      </c>
    </row>
    <row r="18" spans="1:16" ht="20.100000000000001" customHeight="1" x14ac:dyDescent="0.2">
      <c r="A18" s="1246"/>
      <c r="B18" s="1227" t="s">
        <v>1416</v>
      </c>
      <c r="C18" s="1239"/>
      <c r="D18" s="1334"/>
      <c r="E18" s="1664"/>
      <c r="F18" s="1332"/>
      <c r="N18" s="1333"/>
      <c r="P18" s="1240" t="s">
        <v>1086</v>
      </c>
    </row>
    <row r="19" spans="1:16" ht="20.100000000000001" customHeight="1" x14ac:dyDescent="0.2">
      <c r="A19" s="1246"/>
      <c r="B19" s="1227" t="s">
        <v>1417</v>
      </c>
      <c r="C19" s="1239"/>
      <c r="D19" s="1334"/>
      <c r="E19" s="1664"/>
      <c r="F19" s="1332"/>
      <c r="N19" s="1333"/>
      <c r="P19" s="1240" t="s">
        <v>1084</v>
      </c>
    </row>
    <row r="20" spans="1:16" ht="20.100000000000001" customHeight="1" x14ac:dyDescent="0.2">
      <c r="A20" s="1246"/>
      <c r="B20" s="1227" t="s">
        <v>1418</v>
      </c>
      <c r="C20" s="1239"/>
      <c r="D20" s="1334"/>
      <c r="E20" s="1664"/>
      <c r="F20" s="1332"/>
      <c r="N20" s="1333"/>
      <c r="P20" s="1240" t="s">
        <v>1087</v>
      </c>
    </row>
    <row r="21" spans="1:16" ht="20.100000000000001" customHeight="1" x14ac:dyDescent="0.2">
      <c r="A21" s="1246"/>
      <c r="B21" s="1227" t="s">
        <v>1419</v>
      </c>
      <c r="C21" s="1239"/>
      <c r="D21" s="1334"/>
      <c r="E21" s="1664"/>
      <c r="F21" s="1332"/>
      <c r="N21" s="1333"/>
      <c r="P21" s="1240" t="s">
        <v>1085</v>
      </c>
    </row>
    <row r="22" spans="1:16" ht="20.100000000000001" customHeight="1" x14ac:dyDescent="0.2">
      <c r="A22" s="1246"/>
      <c r="B22" s="1227" t="s">
        <v>1420</v>
      </c>
      <c r="C22" s="1239"/>
      <c r="D22" s="1334"/>
      <c r="E22" s="1664"/>
      <c r="F22" s="1332"/>
      <c r="N22" s="1333"/>
      <c r="P22" s="1240" t="s">
        <v>1088</v>
      </c>
    </row>
    <row r="23" spans="1:16" ht="20.100000000000001" customHeight="1" x14ac:dyDescent="0.2">
      <c r="A23" s="1246" t="s">
        <v>1402</v>
      </c>
      <c r="B23" s="1227" t="s">
        <v>1421</v>
      </c>
      <c r="C23" s="1239"/>
      <c r="D23" s="1334"/>
      <c r="E23" s="1664"/>
      <c r="F23" s="1332"/>
    </row>
    <row r="24" spans="1:16" ht="20.100000000000001" customHeight="1" x14ac:dyDescent="0.2">
      <c r="A24" s="1246" t="s">
        <v>1422</v>
      </c>
      <c r="B24" s="1227" t="s">
        <v>1423</v>
      </c>
      <c r="C24" s="1239"/>
      <c r="D24" s="1334"/>
      <c r="E24" s="1664"/>
      <c r="F24" s="1332"/>
    </row>
    <row r="25" spans="1:16" ht="20.100000000000001" customHeight="1" x14ac:dyDescent="0.2">
      <c r="A25" s="1246" t="s">
        <v>1424</v>
      </c>
      <c r="B25" s="1227" t="s">
        <v>1425</v>
      </c>
      <c r="C25" s="1239"/>
      <c r="D25" s="1335"/>
      <c r="E25" s="1665"/>
      <c r="F25" s="1336"/>
    </row>
    <row r="27" spans="1:16" ht="11.4" x14ac:dyDescent="0.2">
      <c r="A27" s="1000" t="s">
        <v>1426</v>
      </c>
    </row>
    <row r="28" spans="1:16" ht="11.4" x14ac:dyDescent="0.2">
      <c r="A28" s="1000" t="s">
        <v>1427</v>
      </c>
    </row>
    <row r="29" spans="1:16" x14ac:dyDescent="0.2">
      <c r="A29" s="1661"/>
      <c r="B29" s="1661"/>
      <c r="C29" s="1661"/>
      <c r="D29" s="1337" t="s">
        <v>1206</v>
      </c>
      <c r="E29" s="1337" t="s">
        <v>1267</v>
      </c>
      <c r="F29" s="1337" t="s">
        <v>474</v>
      </c>
    </row>
    <row r="30" spans="1:16" x14ac:dyDescent="0.2">
      <c r="A30" s="1661"/>
      <c r="B30" s="1661"/>
      <c r="C30" s="1661"/>
      <c r="D30" s="1338" t="str">
        <f>"'T15(1)'"</f>
        <v>'T15(1)'</v>
      </c>
      <c r="E30" s="1338" t="str">
        <f>"'T15(2)'"</f>
        <v>'T15(2)'</v>
      </c>
      <c r="F30" s="1338" t="str">
        <f>"'T15(3)'"</f>
        <v>'T15(3)'</v>
      </c>
    </row>
    <row r="31" spans="1:16" x14ac:dyDescent="0.2">
      <c r="A31" s="1333"/>
      <c r="B31" s="1333"/>
      <c r="C31" s="1333"/>
      <c r="D31" s="1666"/>
      <c r="E31" s="1666"/>
      <c r="F31" s="1666"/>
    </row>
    <row r="32" spans="1:16" x14ac:dyDescent="0.2">
      <c r="A32" s="1333"/>
      <c r="B32" s="1333"/>
      <c r="C32" s="1333"/>
      <c r="D32" s="1666"/>
      <c r="E32" s="1666"/>
      <c r="F32" s="1666"/>
    </row>
    <row r="33" spans="1:6" x14ac:dyDescent="0.2">
      <c r="A33" s="1333"/>
      <c r="B33" s="1333"/>
      <c r="C33" s="1333"/>
      <c r="D33" s="1666"/>
      <c r="E33" s="1666"/>
      <c r="F33" s="1666"/>
    </row>
    <row r="34" spans="1:6" x14ac:dyDescent="0.2">
      <c r="A34" s="1333"/>
      <c r="B34" s="1333"/>
      <c r="C34" s="1333"/>
      <c r="D34" s="1666"/>
      <c r="E34" s="1666"/>
      <c r="F34" s="1666"/>
    </row>
    <row r="35" spans="1:6" x14ac:dyDescent="0.2">
      <c r="A35" s="1333"/>
      <c r="B35" s="1333"/>
      <c r="C35" s="1333"/>
      <c r="D35" s="1666"/>
      <c r="E35" s="1666"/>
      <c r="F35" s="1666"/>
    </row>
    <row r="36" spans="1:6" x14ac:dyDescent="0.2">
      <c r="A36" s="1333"/>
      <c r="B36" s="1333"/>
      <c r="C36" s="1333"/>
      <c r="D36" s="1666"/>
      <c r="E36" s="1666"/>
      <c r="F36" s="1666"/>
    </row>
    <row r="37" spans="1:6" x14ac:dyDescent="0.2">
      <c r="A37" s="1333"/>
      <c r="B37" s="1333"/>
      <c r="C37" s="1333"/>
      <c r="D37" s="1666"/>
      <c r="E37" s="1666"/>
      <c r="F37" s="1666"/>
    </row>
    <row r="38" spans="1:6" x14ac:dyDescent="0.2">
      <c r="A38" s="1333"/>
      <c r="B38" s="1333"/>
      <c r="C38" s="1333"/>
      <c r="D38" s="1666"/>
      <c r="E38" s="1666"/>
      <c r="F38" s="1666"/>
    </row>
    <row r="39" spans="1:6" x14ac:dyDescent="0.2">
      <c r="A39" s="1333"/>
      <c r="B39" s="1333"/>
      <c r="C39" s="1333"/>
      <c r="D39" s="1666"/>
      <c r="E39" s="1666"/>
      <c r="F39" s="1666"/>
    </row>
    <row r="40" spans="1:6" x14ac:dyDescent="0.2">
      <c r="A40" s="1333"/>
      <c r="B40" s="1333"/>
      <c r="C40" s="1333"/>
      <c r="D40" s="1666"/>
      <c r="E40" s="1666"/>
      <c r="F40" s="1666"/>
    </row>
    <row r="41" spans="1:6" x14ac:dyDescent="0.2">
      <c r="A41" s="1333"/>
      <c r="B41" s="1333"/>
      <c r="C41" s="1333"/>
      <c r="D41" s="1666"/>
      <c r="E41" s="1666"/>
      <c r="F41" s="1666"/>
    </row>
    <row r="42" spans="1:6" x14ac:dyDescent="0.2">
      <c r="A42" s="1333"/>
      <c r="B42" s="1333"/>
      <c r="C42" s="1333"/>
      <c r="D42" s="1666"/>
      <c r="E42" s="1666"/>
      <c r="F42" s="1666"/>
    </row>
    <row r="43" spans="1:6" x14ac:dyDescent="0.2">
      <c r="A43" s="1333"/>
      <c r="B43" s="1333"/>
      <c r="C43" s="1333"/>
      <c r="D43" s="1666"/>
      <c r="E43" s="1666"/>
      <c r="F43" s="1666"/>
    </row>
    <row r="44" spans="1:6" x14ac:dyDescent="0.2">
      <c r="A44" s="1333"/>
      <c r="B44" s="1333"/>
      <c r="C44" s="1333"/>
      <c r="D44" s="1666"/>
      <c r="E44" s="1666"/>
      <c r="F44" s="1666"/>
    </row>
    <row r="45" spans="1:6" x14ac:dyDescent="0.2">
      <c r="A45" s="1333"/>
      <c r="B45" s="1333"/>
      <c r="C45" s="1333"/>
      <c r="D45" s="1666"/>
      <c r="E45" s="1666"/>
      <c r="F45" s="1666"/>
    </row>
    <row r="46" spans="1:6" x14ac:dyDescent="0.2">
      <c r="A46" s="1333"/>
      <c r="B46" s="1333"/>
      <c r="C46" s="1333"/>
      <c r="D46" s="1666"/>
      <c r="E46" s="1666"/>
      <c r="F46" s="1666"/>
    </row>
    <row r="47" spans="1:6" x14ac:dyDescent="0.2">
      <c r="A47" s="1333"/>
      <c r="B47" s="1333"/>
      <c r="C47" s="1333"/>
      <c r="D47" s="1666"/>
      <c r="E47" s="1666"/>
      <c r="F47" s="1666"/>
    </row>
    <row r="48" spans="1:6" x14ac:dyDescent="0.2">
      <c r="A48" s="1333"/>
      <c r="B48" s="1333"/>
      <c r="C48" s="1333"/>
      <c r="D48" s="1666"/>
      <c r="E48" s="1666"/>
      <c r="F48" s="1666"/>
    </row>
  </sheetData>
  <sheetProtection algorithmName="SHA-512" hashValue="q3hgFwiOFCJRKj7lfN8VirOdbji7jT/mp/9pKOrCnJ2xA2Wwm+E+zB+rmbIP1bBrcCcePb4GHpULumVtadhF/w==" saltValue="M0WTG9vKRA0Ot8J7XBqEeQ==" spinCount="100000" sheet="1" formatColumns="0" selectLockedCells="1"/>
  <conditionalFormatting sqref="D16:F16">
    <cfRule type="cellIs" dxfId="9" priority="1" stopIfTrue="1" operator="greaterThan">
      <formula>49.9</formula>
    </cfRule>
    <cfRule type="cellIs" dxfId="8" priority="2" stopIfTrue="1" operator="greaterThan">
      <formula>99.99</formula>
    </cfRule>
    <cfRule type="cellIs" dxfId="7" priority="3" stopIfTrue="1" operator="greaterThan">
      <formula>100</formula>
    </cfRule>
    <cfRule type="cellIs" dxfId="6" priority="4" stopIfTrue="1" operator="greaterThan">
      <formula>49.99</formula>
    </cfRule>
    <cfRule type="cellIs" dxfId="5" priority="5" stopIfTrue="1" operator="greaterThan">
      <formula>99.9</formula>
    </cfRule>
    <cfRule type="cellIs" dxfId="4" priority="6" stopIfTrue="1" operator="greaterThan">
      <formula>100</formula>
    </cfRule>
    <cfRule type="cellIs" dxfId="3" priority="7"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7">
    <pageSetUpPr fitToPage="1"/>
  </sheetPr>
  <dimension ref="A1:N36"/>
  <sheetViews>
    <sheetView showGridLines="0" zoomScale="90" workbookViewId="0">
      <pane xSplit="2" ySplit="5" topLeftCell="C15" activePane="bottomRight" state="frozen"/>
      <selection activeCell="A117" sqref="A117:IV119"/>
      <selection pane="topRight" activeCell="A117" sqref="A117:IV119"/>
      <selection pane="bottomLeft" activeCell="A117" sqref="A117:IV119"/>
      <selection pane="bottomRight" activeCell="B2" sqref="B2:G2"/>
    </sheetView>
  </sheetViews>
  <sheetFormatPr defaultRowHeight="10.199999999999999" x14ac:dyDescent="0.2"/>
  <cols>
    <col min="1" max="1" width="71.28515625" style="379" customWidth="1"/>
    <col min="2" max="2" width="8" style="379" customWidth="1"/>
    <col min="3" max="3" width="14.140625" style="379" customWidth="1"/>
    <col min="4" max="4" width="15.28515625" style="379" customWidth="1"/>
    <col min="5" max="5" width="29" style="379" customWidth="1"/>
    <col min="6" max="6" width="17.28515625" style="379" customWidth="1"/>
    <col min="7" max="7" width="17.140625" style="379" customWidth="1"/>
    <col min="8" max="14" width="9.28515625" style="379" customWidth="1"/>
  </cols>
  <sheetData>
    <row r="1" spans="1:14" s="3" customFormat="1" ht="26.25" customHeight="1" x14ac:dyDescent="0.2">
      <c r="A1" s="2052" t="str">
        <f>'t1'!A1</f>
        <v>SERVIZIO SANITARIO NAZIONALE - anno 2024</v>
      </c>
      <c r="B1" s="2052"/>
      <c r="C1" s="2052"/>
      <c r="D1" s="2052"/>
      <c r="E1" s="2052"/>
      <c r="F1" s="295"/>
      <c r="G1" s="292"/>
      <c r="H1" s="295"/>
      <c r="M1" s="378"/>
    </row>
    <row r="2" spans="1:14" s="3" customFormat="1" ht="21" customHeight="1" x14ac:dyDescent="0.2">
      <c r="B2" s="2057"/>
      <c r="C2" s="2057"/>
      <c r="D2" s="2057"/>
      <c r="E2" s="2057"/>
      <c r="F2" s="2057"/>
      <c r="G2" s="2057"/>
      <c r="J2" s="296"/>
      <c r="M2" s="378"/>
    </row>
    <row r="3" spans="1:14" s="3" customFormat="1" ht="21" customHeight="1" thickBot="1" x14ac:dyDescent="0.3">
      <c r="A3" s="299" t="s">
        <v>447</v>
      </c>
      <c r="B3" s="2"/>
    </row>
    <row r="4" spans="1:14" ht="20.25" customHeight="1" thickBot="1" x14ac:dyDescent="0.35">
      <c r="A4" s="308" t="s">
        <v>448</v>
      </c>
      <c r="B4" s="2188">
        <f>'t12'!K168+'t13'!AH168</f>
        <v>0</v>
      </c>
      <c r="C4" s="2189"/>
      <c r="D4" s="2189"/>
      <c r="E4" s="2189"/>
      <c r="F4" s="2189"/>
      <c r="G4" s="2190"/>
    </row>
    <row r="5" spans="1:14" ht="80.25" customHeight="1" thickBot="1" x14ac:dyDescent="0.25">
      <c r="A5" s="200" t="s">
        <v>299</v>
      </c>
      <c r="B5" s="201" t="s">
        <v>433</v>
      </c>
      <c r="C5" s="201" t="s">
        <v>434</v>
      </c>
      <c r="D5" s="202" t="s">
        <v>435</v>
      </c>
      <c r="E5" s="1945" t="s">
        <v>431</v>
      </c>
      <c r="F5" s="1946"/>
      <c r="G5" s="1947"/>
      <c r="H5" s="378"/>
      <c r="I5" s="378"/>
      <c r="J5" s="378"/>
      <c r="K5" s="378"/>
      <c r="L5" s="378"/>
      <c r="M5" s="378"/>
      <c r="N5" s="378"/>
    </row>
    <row r="6" spans="1:14" ht="19.5" customHeight="1" x14ac:dyDescent="0.2">
      <c r="A6" s="199" t="str">
        <f>'t14'!A4</f>
        <v>ASSEGNI PER IL NUCLEO FAMILIARE</v>
      </c>
      <c r="B6" s="305" t="str">
        <f>'t14'!B4</f>
        <v>L005</v>
      </c>
      <c r="C6" s="300">
        <f>'t14'!D4</f>
        <v>0</v>
      </c>
      <c r="D6" s="380" t="str">
        <f t="shared" ref="D6:D11" si="0">IF($B$4=0," ",(IF(C6=0," ",C6/$B$4)))</f>
        <v xml:space="preserve"> </v>
      </c>
      <c r="E6" s="2165" t="str">
        <f>IF($B$4=0,"TABELLE 12 -13 ASSENTI",(IF('t12'!$K$168=0,"TAB. 12 ASSENTE",(IF('t13'!AH168=0,"TAB. 13 ASSENTE"," ")))))</f>
        <v>TABELLE 12 -13 ASSENTI</v>
      </c>
      <c r="F6" s="2166"/>
      <c r="G6" s="2167"/>
      <c r="H6" s="378"/>
      <c r="I6" s="378"/>
      <c r="J6" s="378"/>
      <c r="K6" s="378"/>
      <c r="L6" s="378"/>
      <c r="M6" s="378"/>
      <c r="N6" s="378"/>
    </row>
    <row r="7" spans="1:14" ht="19.5" customHeight="1" x14ac:dyDescent="0.2">
      <c r="A7" s="199" t="str">
        <f>'t14'!A5</f>
        <v xml:space="preserve">GESTIONE MENSE </v>
      </c>
      <c r="B7" s="305" t="str">
        <f>'t14'!B5</f>
        <v>L010</v>
      </c>
      <c r="C7" s="301">
        <f>'t14'!D5</f>
        <v>0</v>
      </c>
      <c r="D7" s="381" t="str">
        <f t="shared" si="0"/>
        <v xml:space="preserve"> </v>
      </c>
      <c r="E7" s="2168"/>
      <c r="F7" s="2169"/>
      <c r="G7" s="2170"/>
      <c r="H7" s="378"/>
      <c r="I7" s="378"/>
      <c r="J7" s="378"/>
      <c r="K7" s="378"/>
      <c r="L7" s="378"/>
      <c r="M7" s="378"/>
      <c r="N7" s="378"/>
    </row>
    <row r="8" spans="1:14" ht="19.5" customHeight="1" x14ac:dyDescent="0.2">
      <c r="A8" s="199" t="str">
        <f>'t14'!A6</f>
        <v>EROGAZIONE BUONI PASTO</v>
      </c>
      <c r="B8" s="305" t="str">
        <f>'t14'!B6</f>
        <v>L011</v>
      </c>
      <c r="C8" s="301">
        <f>'t14'!D6</f>
        <v>0</v>
      </c>
      <c r="D8" s="381" t="str">
        <f t="shared" si="0"/>
        <v xml:space="preserve"> </v>
      </c>
      <c r="E8" s="2168"/>
      <c r="F8" s="2169"/>
      <c r="G8" s="2170"/>
      <c r="H8" s="378"/>
      <c r="I8" s="378"/>
      <c r="J8" s="378"/>
      <c r="K8" s="378"/>
      <c r="L8" s="378"/>
      <c r="M8" s="378"/>
      <c r="N8" s="378"/>
    </row>
    <row r="9" spans="1:14" ht="19.5" customHeight="1" x14ac:dyDescent="0.2">
      <c r="A9" s="199" t="str">
        <f>'t14'!A7</f>
        <v>FORMAZIONE DEL PERSONALE</v>
      </c>
      <c r="B9" s="305" t="str">
        <f>'t14'!B7</f>
        <v>L020</v>
      </c>
      <c r="C9" s="301">
        <f>'t14'!D7</f>
        <v>0</v>
      </c>
      <c r="D9" s="381" t="str">
        <f t="shared" si="0"/>
        <v xml:space="preserve"> </v>
      </c>
      <c r="E9" s="2168"/>
      <c r="F9" s="2169"/>
      <c r="G9" s="2170"/>
      <c r="H9" s="378"/>
      <c r="I9" s="378"/>
      <c r="J9" s="378"/>
      <c r="K9" s="378"/>
      <c r="L9" s="378"/>
      <c r="M9" s="378"/>
      <c r="N9" s="378"/>
    </row>
    <row r="10" spans="1:14" ht="19.5" customHeight="1" x14ac:dyDescent="0.2">
      <c r="A10" s="199" t="str">
        <f>'t14'!A8</f>
        <v>BENESSERE DEL PERSONALE</v>
      </c>
      <c r="B10" s="305" t="str">
        <f>'t14'!B8</f>
        <v>L090</v>
      </c>
      <c r="C10" s="301">
        <f>'t14'!D8</f>
        <v>0</v>
      </c>
      <c r="D10" s="381" t="str">
        <f t="shared" si="0"/>
        <v xml:space="preserve"> </v>
      </c>
      <c r="E10" s="2168"/>
      <c r="F10" s="2169"/>
      <c r="G10" s="2170"/>
      <c r="H10" s="378"/>
      <c r="I10" s="378"/>
      <c r="J10" s="378"/>
      <c r="K10" s="378"/>
      <c r="L10" s="378"/>
      <c r="M10" s="378"/>
      <c r="N10" s="378"/>
    </row>
    <row r="11" spans="1:14" ht="19.5" customHeight="1" thickBot="1" x14ac:dyDescent="0.25">
      <c r="A11" s="199" t="str">
        <f>'t14'!A9</f>
        <v>EQUO INDENNIZZO AL PERSONALE</v>
      </c>
      <c r="B11" s="305" t="str">
        <f>'t14'!B9</f>
        <v>L100</v>
      </c>
      <c r="C11" s="301">
        <f>'t14'!D9</f>
        <v>0</v>
      </c>
      <c r="D11" s="382" t="str">
        <f t="shared" si="0"/>
        <v xml:space="preserve"> </v>
      </c>
      <c r="E11" s="2171"/>
      <c r="F11" s="2172"/>
      <c r="G11" s="2173"/>
      <c r="H11" s="378"/>
      <c r="I11" s="378"/>
      <c r="J11" s="378"/>
      <c r="K11" s="378"/>
      <c r="L11" s="378"/>
      <c r="M11" s="378"/>
      <c r="N11" s="378"/>
    </row>
    <row r="12" spans="1:14" ht="30.75" customHeight="1" thickBot="1" x14ac:dyDescent="0.25">
      <c r="A12" s="199" t="str">
        <f>'t14'!A10</f>
        <v>SOMME CORRISPOSTE AD AGENZIA DI SOMMINISTRAZIONE(INTERINALI)</v>
      </c>
      <c r="B12" s="305" t="str">
        <f>'t14'!B10</f>
        <v>L105</v>
      </c>
      <c r="C12" s="301">
        <f>'t14'!D10</f>
        <v>0</v>
      </c>
      <c r="D12" s="383" t="str">
        <f>IF($B$4=0," ",(IF(C12=0," ",C12/$B$4)))</f>
        <v xml:space="preserve"> </v>
      </c>
      <c r="E12" s="2154" t="str">
        <f>(IF(AND(C12=0,C24&gt;0),"P062 VALORIZZATA; INSERIRE SOMME SPETTANTI ALL'AGENZIA (L105)",IF(AND(C12&gt;0,C24&gt;0,C12&gt;(C24/100*30)),"ATTENZIONE: la voce L105 supera il 30% della voce P062. Il salvataggio produrrà l'INCONGRUENZA 1 che dovrà essere giustificata"," ")))</f>
        <v xml:space="preserve"> </v>
      </c>
      <c r="F12" s="2174"/>
      <c r="G12" s="2175"/>
      <c r="H12" s="378"/>
      <c r="I12" s="378"/>
      <c r="J12" s="378"/>
      <c r="K12" s="378"/>
      <c r="L12" s="378"/>
      <c r="M12" s="378"/>
      <c r="N12" s="378"/>
    </row>
    <row r="13" spans="1:14" ht="19.5" customHeight="1" thickBot="1" x14ac:dyDescent="0.25">
      <c r="A13" s="199" t="str">
        <f>'t14'!A11</f>
        <v>COPERTURE ASSICURATIVE</v>
      </c>
      <c r="B13" s="305" t="str">
        <f>'t14'!B11</f>
        <v>L107</v>
      </c>
      <c r="C13" s="301">
        <f>'t14'!D11</f>
        <v>0</v>
      </c>
      <c r="D13" s="380" t="str">
        <f t="shared" ref="D13:D21" si="1">IF($B$4=0," ",(IF(C13=0," ",C13/$B$4)))</f>
        <v xml:space="preserve"> </v>
      </c>
      <c r="E13" s="2178" t="str">
        <f>IF($B$4=0,"TABELLE 12 -13 ASSENTI",(IF('t12'!$K$168=0,"TAB. 12 ASSENTE",(IF('t13'!$AH$168=0,"TAB. 13 ASSENTE"," ")))))</f>
        <v>TABELLE 12 -13 ASSENTI</v>
      </c>
      <c r="F13" s="2155" t="s">
        <v>499</v>
      </c>
      <c r="G13" s="2179" t="s">
        <v>499</v>
      </c>
      <c r="H13" s="378"/>
      <c r="I13" s="378"/>
      <c r="J13" s="378"/>
      <c r="K13" s="378"/>
      <c r="L13" s="378"/>
      <c r="M13" s="378"/>
      <c r="N13" s="378"/>
    </row>
    <row r="14" spans="1:14" ht="40.5" customHeight="1" thickBot="1" x14ac:dyDescent="0.25">
      <c r="A14" s="199" t="str">
        <f>'t14'!A12</f>
        <v xml:space="preserve">CONTRATTI DI COLLABORAZIONE PROFESSIONALE </v>
      </c>
      <c r="B14" s="305" t="str">
        <f>'t14'!B12</f>
        <v>L111</v>
      </c>
      <c r="C14" s="301">
        <f>'t14'!D12</f>
        <v>0</v>
      </c>
      <c r="D14" s="381" t="str">
        <f t="shared" si="1"/>
        <v xml:space="preserve"> </v>
      </c>
      <c r="E14" s="2154" t="str">
        <f>IF(SI_1!G56=0,IF('t14'!D12=0," ","MANCA IL NUMERO DEI CONTRATTI NELLA SI_1"),IF('t14'!D12=0,"VERIFICARE SE INSERIRE LE SPESE"," "))</f>
        <v xml:space="preserve"> </v>
      </c>
      <c r="F14" s="2155"/>
      <c r="G14" s="325" t="str">
        <f>IF(AND(C14&gt;0,SI_1!G56&gt;0),"VALORE MEDIO UNITARIO DI SPESA =  "&amp;C14/SI_1!G56," ")</f>
        <v xml:space="preserve"> </v>
      </c>
      <c r="H14" s="378"/>
      <c r="I14" s="378"/>
      <c r="J14" s="378"/>
      <c r="K14" s="378"/>
      <c r="L14" s="378"/>
      <c r="M14" s="378"/>
      <c r="N14" s="378"/>
    </row>
    <row r="15" spans="1:14" ht="40.5" customHeight="1" thickBot="1" x14ac:dyDescent="0.25">
      <c r="A15" s="199" t="str">
        <f>'t14'!A13</f>
        <v xml:space="preserve">INCARICHI DI STUDIO/RICERCA/CONSULENZA </v>
      </c>
      <c r="B15" s="305" t="str">
        <f>'t14'!B13</f>
        <v>L112</v>
      </c>
      <c r="C15" s="301">
        <f>'t14'!D13</f>
        <v>0</v>
      </c>
      <c r="D15" s="381" t="str">
        <f t="shared" si="1"/>
        <v xml:space="preserve"> </v>
      </c>
      <c r="E15" s="2154" t="str">
        <f>IF(SI_1!G59=0,IF('t14'!D13=0," ","MANCA IL NUMERO DEI CONTRATTI NELLA SI_1"),IF('t14'!D13=0,"VERIFICARE SE INSERIRE LE SPESE"," "))</f>
        <v xml:space="preserve"> </v>
      </c>
      <c r="F15" s="2155"/>
      <c r="G15" s="325" t="str">
        <f>IF(AND(C15&gt;0,SI_1!G59&gt;0),"VALORE MEDIO UNITARIO DI SPESA =  "&amp;C15/SI_1!G59," ")</f>
        <v xml:space="preserve"> </v>
      </c>
      <c r="H15" s="378"/>
      <c r="I15" s="378"/>
      <c r="J15" s="378"/>
      <c r="K15" s="378"/>
      <c r="L15" s="378"/>
      <c r="M15" s="378"/>
      <c r="N15" s="378"/>
    </row>
    <row r="16" spans="1:14" ht="40.5" customHeight="1" thickBot="1" x14ac:dyDescent="0.25">
      <c r="A16" s="199" t="str">
        <f>'t14'!A14</f>
        <v>CONTRATTI PER RESA SERVIZI/ADEMPIMENTI OBBLIGATORI PER LEGGE</v>
      </c>
      <c r="B16" s="305" t="str">
        <f>'t14'!B14</f>
        <v>L115</v>
      </c>
      <c r="C16" s="301">
        <f>'t14'!D14</f>
        <v>0</v>
      </c>
      <c r="D16" s="381" t="str">
        <f>IF($B$4=0," ",(IF(C16=0," ",C16/$B$4)))</f>
        <v xml:space="preserve"> </v>
      </c>
      <c r="E16" s="2154" t="str">
        <f>IF(SI_1!G62=0,IF('t14'!D14=0," ","MANCA IL NUMERO DEI CONTRATTI NELLA SI_1"),IF('t14'!D14=0,"VERIFICARE SE INSERIRE LE SPESE"," "))</f>
        <v xml:space="preserve"> </v>
      </c>
      <c r="F16" s="2155"/>
      <c r="G16" s="325" t="str">
        <f>IF(AND(C16&gt;0,SI_1!G62&gt;0),"VALORE MEDIO UNITARIO DI SPESA =  "&amp;C16/SI_1!G62," ")</f>
        <v xml:space="preserve"> </v>
      </c>
      <c r="H16" s="378"/>
      <c r="I16" s="378"/>
      <c r="J16" s="378"/>
      <c r="K16" s="378"/>
      <c r="L16" s="378"/>
      <c r="M16" s="378"/>
      <c r="N16" s="378"/>
    </row>
    <row r="17" spans="1:14" ht="19.5" customHeight="1" x14ac:dyDescent="0.2">
      <c r="A17" s="199" t="str">
        <f>'t14'!A15</f>
        <v>ALTRE SPESE</v>
      </c>
      <c r="B17" s="305" t="str">
        <f>'t14'!B15</f>
        <v>L110</v>
      </c>
      <c r="C17" s="301">
        <f>'t14'!D15</f>
        <v>0</v>
      </c>
      <c r="D17" s="381" t="str">
        <f t="shared" si="1"/>
        <v xml:space="preserve"> </v>
      </c>
      <c r="E17" s="2165" t="str">
        <f>IF($B$4=0,"TABELLE 12 -13 ASSENTI",(IF('t12'!K168=0,"TAB. 12 ASSENTE",(IF('t13'!AH168=0,"TAB. 13 ASSENTE"," ")))))</f>
        <v>TABELLE 12 -13 ASSENTI</v>
      </c>
      <c r="F17" s="2180" t="s">
        <v>499</v>
      </c>
      <c r="G17" s="2181" t="s">
        <v>499</v>
      </c>
      <c r="H17" s="378"/>
      <c r="I17" s="378"/>
      <c r="J17" s="378"/>
      <c r="K17" s="378"/>
      <c r="L17" s="378"/>
      <c r="M17" s="378"/>
      <c r="N17" s="378"/>
    </row>
    <row r="18" spans="1:14" ht="19.5" customHeight="1" x14ac:dyDescent="0.2">
      <c r="A18" s="199" t="str">
        <f>'t14'!A16</f>
        <v>RETRIBUZIONI PERSONALE  A TEMPO DETERMINATO</v>
      </c>
      <c r="B18" s="305" t="str">
        <f>'t14'!B16</f>
        <v>P015</v>
      </c>
      <c r="C18" s="301">
        <f>'t14'!D16</f>
        <v>0</v>
      </c>
      <c r="D18" s="381" t="str">
        <f t="shared" si="1"/>
        <v xml:space="preserve"> </v>
      </c>
      <c r="E18" s="2182" t="s">
        <v>499</v>
      </c>
      <c r="F18" s="2183" t="s">
        <v>499</v>
      </c>
      <c r="G18" s="2184" t="s">
        <v>499</v>
      </c>
      <c r="H18" s="378"/>
      <c r="I18" s="378"/>
      <c r="J18" s="378"/>
      <c r="K18" s="378"/>
      <c r="L18" s="378"/>
      <c r="M18" s="378"/>
      <c r="N18" s="378"/>
    </row>
    <row r="19" spans="1:14" ht="19.5" customHeight="1" x14ac:dyDescent="0.2">
      <c r="A19" s="199" t="str">
        <f>'t14'!A17</f>
        <v>RETRIBUZIONI PERSONALE CON CONTRATTO DI FORMAZIONE E LAVORO</v>
      </c>
      <c r="B19" s="305" t="str">
        <f>'t14'!B17</f>
        <v>P016</v>
      </c>
      <c r="C19" s="301">
        <f>'t14'!D17</f>
        <v>0</v>
      </c>
      <c r="D19" s="381" t="str">
        <f t="shared" si="1"/>
        <v xml:space="preserve"> </v>
      </c>
      <c r="E19" s="2182" t="s">
        <v>499</v>
      </c>
      <c r="F19" s="2183" t="s">
        <v>499</v>
      </c>
      <c r="G19" s="2184" t="s">
        <v>499</v>
      </c>
      <c r="H19" s="378"/>
      <c r="I19" s="378"/>
      <c r="J19" s="378"/>
      <c r="K19" s="378"/>
      <c r="L19" s="378"/>
      <c r="M19" s="378"/>
      <c r="N19" s="378"/>
    </row>
    <row r="20" spans="1:14" ht="19.5" customHeight="1" thickBot="1" x14ac:dyDescent="0.25">
      <c r="A20" s="199" t="str">
        <f>'t14'!A18</f>
        <v>INDENNITA' DI MISSIONE E TRASFERIMENTO</v>
      </c>
      <c r="B20" s="305" t="str">
        <f>'t14'!B18</f>
        <v>P030</v>
      </c>
      <c r="C20" s="301">
        <f>'t14'!D19</f>
        <v>0</v>
      </c>
      <c r="D20" s="381" t="str">
        <f t="shared" si="1"/>
        <v xml:space="preserve"> </v>
      </c>
      <c r="E20" s="2185" t="s">
        <v>499</v>
      </c>
      <c r="F20" s="2186" t="s">
        <v>499</v>
      </c>
      <c r="G20" s="2187" t="s">
        <v>499</v>
      </c>
      <c r="H20" s="378"/>
      <c r="I20" s="378"/>
      <c r="J20" s="378"/>
      <c r="K20" s="378"/>
      <c r="L20" s="378"/>
      <c r="M20" s="378"/>
      <c r="N20" s="378"/>
    </row>
    <row r="21" spans="1:14" ht="30.75" customHeight="1" thickBot="1" x14ac:dyDescent="0.25">
      <c r="A21" s="199" t="str">
        <f>'t14'!A20</f>
        <v>CONTRIBUTI A CARICO DELL'AMM.NE SU COMP. FISSE E ACCESSORIE</v>
      </c>
      <c r="B21" s="305" t="str">
        <f>'t14'!B20</f>
        <v>P055</v>
      </c>
      <c r="C21" s="301">
        <f>'t14'!D20</f>
        <v>0</v>
      </c>
      <c r="D21" s="381" t="str">
        <f t="shared" si="1"/>
        <v xml:space="preserve"> </v>
      </c>
      <c r="E21" s="487" t="str">
        <f>IF(AND(C36=0,B4=0)," ",IF(C36=0,"TABELLA 14 ASSENTE",IF(AND(B4=0,C18=0,C19=0,C25=0),"INSERIRE RETRIBUZIONI",IF(C21=0,"INSERIRE CONTRIBUTI",ROUND((C21/(B4+C18+C19+C25)*100),2)))))</f>
        <v xml:space="preserve"> </v>
      </c>
      <c r="F21" s="2174" t="str">
        <f>IF(AND(B4=0,C36=0)," ",IF(C36=0,"VALORE INCONGRUENTE",IF(C21=0," ",IF(OR(E21&lt;22.678,E21&gt;30.682),"VALORE INCONGRUENTE (Inc. 4)","OK"))))</f>
        <v xml:space="preserve"> </v>
      </c>
      <c r="G21" s="2175"/>
      <c r="H21" s="378"/>
      <c r="I21" s="378"/>
      <c r="J21" s="378"/>
      <c r="K21" s="378"/>
      <c r="L21" s="378"/>
      <c r="M21" s="378"/>
      <c r="N21" s="378"/>
    </row>
    <row r="22" spans="1:14" ht="30.75" customHeight="1" thickBot="1" x14ac:dyDescent="0.25">
      <c r="A22" s="199" t="str">
        <f>'t14'!A21</f>
        <v>QUOTE ANNUE ACCANTONAMENTO TFR O ALTRA IND. FINE SERVIZIO</v>
      </c>
      <c r="B22" s="305" t="str">
        <f>'t14'!B21</f>
        <v>P058</v>
      </c>
      <c r="C22" s="301">
        <f>'t14'!D21</f>
        <v>0</v>
      </c>
      <c r="D22" s="381" t="str">
        <f t="shared" ref="D22:D31" si="2">IF($B$4=0," ",(IF(C22=0," ",C22/$B$4)))</f>
        <v xml:space="preserve"> </v>
      </c>
      <c r="E22" s="2168" t="str">
        <f>IF($B$4=0,"TABELLE 12 -13 ASSENTI",(IF('t12'!$K$168=0,"TAB. 12 ASSENTE",(IF('t13'!$AH$168=0,"TAB. 13 ASSENTE"," ")))))</f>
        <v>TABELLE 12 -13 ASSENTI</v>
      </c>
      <c r="F22" s="2169" t="s">
        <v>499</v>
      </c>
      <c r="G22" s="2170" t="s">
        <v>499</v>
      </c>
      <c r="H22" s="378"/>
      <c r="I22" s="378"/>
      <c r="J22" s="378"/>
      <c r="K22" s="378"/>
      <c r="L22" s="378"/>
      <c r="M22" s="378"/>
      <c r="N22" s="378"/>
    </row>
    <row r="23" spans="1:14" ht="24" customHeight="1" thickBot="1" x14ac:dyDescent="0.25">
      <c r="A23" s="199" t="str">
        <f>'t14'!A22</f>
        <v>IRAP</v>
      </c>
      <c r="B23" s="305" t="str">
        <f>'t14'!B22</f>
        <v>P061</v>
      </c>
      <c r="C23" s="301">
        <f>'t14'!D22</f>
        <v>0</v>
      </c>
      <c r="D23" s="381" t="str">
        <f t="shared" si="2"/>
        <v xml:space="preserve"> </v>
      </c>
      <c r="E23" s="485" t="str">
        <f>IF(AND(B4=0,C36=0)," ",IF(C36=0,"TABELLA 14 ASSENTE",IF(AND(B4=0,C18=0,C19=0,C25=0),"INSERIRE RETRIBUZIONI",IF(C23=0,"INSERIRE SOMME IRAP",ROUND((C23/(B4+C18+C19+C25)*100),2)))))</f>
        <v xml:space="preserve"> </v>
      </c>
      <c r="F23" s="2176" t="str">
        <f>IF('t14'!G22=1,IF(E23&gt;8.5,"VALORE INCONGRUENTE (Inc.4)","E' stata dichiarata IRAP Commerciale"),IF(AND(B4=0,C31=0)," ",IF(C36=0,"VALORE INCONGRUENTE",IF(C23=0," ",IF(OR(E23&lt;7.65,E23&gt;9.35),"VALORE INCONGRUENTE (Inc.4)","OK")))))</f>
        <v xml:space="preserve"> </v>
      </c>
      <c r="G23" s="2177"/>
      <c r="H23" s="378"/>
      <c r="I23" s="378"/>
      <c r="J23" s="378"/>
      <c r="K23" s="378"/>
      <c r="L23" s="378"/>
      <c r="M23" s="378"/>
      <c r="N23" s="378"/>
    </row>
    <row r="24" spans="1:14" ht="18.75" customHeight="1" thickBot="1" x14ac:dyDescent="0.25">
      <c r="A24" s="199" t="str">
        <f>'t14'!A23</f>
        <v>ONERI PER I CONTRATTI DI SOMMINISTRAZIONE(INTERINALI)</v>
      </c>
      <c r="B24" s="305" t="str">
        <f>'t14'!B23</f>
        <v>P062</v>
      </c>
      <c r="C24" s="302">
        <f>'t14'!D23</f>
        <v>0</v>
      </c>
      <c r="D24" s="384" t="str">
        <f t="shared" si="2"/>
        <v xml:space="preserve"> </v>
      </c>
      <c r="E24" s="2156" t="str">
        <f>(IF(AND(C24=0,C12&gt;0),"L105 VALORIZZATA; INSERIRE RETRIBUZIONI PER INTERINALI (P062)"," "))</f>
        <v xml:space="preserve"> </v>
      </c>
      <c r="F24" s="2157"/>
      <c r="G24" s="2158"/>
      <c r="H24" s="378"/>
      <c r="I24" s="378"/>
      <c r="J24" s="378"/>
      <c r="K24" s="378"/>
      <c r="L24" s="378"/>
      <c r="M24" s="378"/>
      <c r="N24" s="378"/>
    </row>
    <row r="25" spans="1:14" ht="18.75" customHeight="1" x14ac:dyDescent="0.2">
      <c r="A25" s="199" t="str">
        <f>'t14'!A24</f>
        <v>COMPENSI PER PERSONALE LSU/LPU</v>
      </c>
      <c r="B25" s="305" t="str">
        <f>'t14'!B24</f>
        <v>P065</v>
      </c>
      <c r="C25" s="301">
        <f>'t14'!D24</f>
        <v>0</v>
      </c>
      <c r="D25" s="385" t="str">
        <f t="shared" si="2"/>
        <v xml:space="preserve"> </v>
      </c>
      <c r="E25" s="2159" t="str">
        <f>IF($B$4=0,"TABELLE 12 -13 ASSENTI",(IF('t12'!$K$168=0,"TAB. 12 ASSENTE",(IF('t13'!$AH$168=0,"TAB. 13 ASSENTE"," ")))))</f>
        <v>TABELLE 12 -13 ASSENTI</v>
      </c>
      <c r="F25" s="2160"/>
      <c r="G25" s="2161"/>
      <c r="H25" s="378"/>
      <c r="I25" s="378"/>
      <c r="J25" s="378"/>
      <c r="K25" s="378"/>
      <c r="L25" s="378"/>
      <c r="M25" s="378"/>
      <c r="N25" s="378"/>
    </row>
    <row r="26" spans="1:14" ht="18.75" customHeight="1" x14ac:dyDescent="0.2">
      <c r="A26" s="199" t="str">
        <f>'t14'!A25</f>
        <v>SOMME RIMBORSATE PER PERSONALE COMAND./FUORI RUOLO/IN CONV.</v>
      </c>
      <c r="B26" s="305" t="str">
        <f>'t14'!B25</f>
        <v>P071</v>
      </c>
      <c r="C26" s="301">
        <f>'t14'!D25</f>
        <v>0</v>
      </c>
      <c r="D26" s="384" t="str">
        <f t="shared" si="2"/>
        <v xml:space="preserve"> </v>
      </c>
      <c r="E26" s="2159"/>
      <c r="F26" s="2160"/>
      <c r="G26" s="2161"/>
      <c r="H26" s="378"/>
      <c r="I26" s="378"/>
      <c r="J26" s="378"/>
      <c r="K26" s="378"/>
      <c r="L26" s="378"/>
      <c r="M26" s="378"/>
      <c r="N26" s="378"/>
    </row>
    <row r="27" spans="1:14" ht="18.75" customHeight="1" x14ac:dyDescent="0.2">
      <c r="A27" s="199" t="str">
        <f>'t14'!A26</f>
        <v>SOMME RIMBORSATE ALLE UNIVERSITÀ PER INDENNITÀ DE MARIA</v>
      </c>
      <c r="B27" s="305" t="str">
        <f>'t14'!B26</f>
        <v>P072</v>
      </c>
      <c r="C27" s="301">
        <f>'t14'!D26</f>
        <v>0</v>
      </c>
      <c r="D27" s="384" t="str">
        <f t="shared" si="2"/>
        <v xml:space="preserve"> </v>
      </c>
      <c r="E27" s="2159"/>
      <c r="F27" s="2160"/>
      <c r="G27" s="2161"/>
      <c r="H27" s="378"/>
      <c r="I27" s="378"/>
      <c r="J27" s="378"/>
      <c r="K27" s="378"/>
      <c r="L27" s="378"/>
      <c r="M27" s="378"/>
      <c r="N27" s="378"/>
    </row>
    <row r="28" spans="1:14" ht="18.75" customHeight="1" x14ac:dyDescent="0.2">
      <c r="A28" s="199" t="str">
        <f>'t14'!A27</f>
        <v xml:space="preserve">ALTRE SOMME RIMBORSATE ALLE AMMINISTRAZIONI </v>
      </c>
      <c r="B28" s="305" t="str">
        <f>'t14'!B27</f>
        <v>P074</v>
      </c>
      <c r="C28" s="301">
        <f>'t14'!D27</f>
        <v>0</v>
      </c>
      <c r="D28" s="384" t="str">
        <f>IF($B$4=0," ",(IF(C28=0," ",C28/$B$4)))</f>
        <v xml:space="preserve"> </v>
      </c>
      <c r="E28" s="2159"/>
      <c r="F28" s="2160"/>
      <c r="G28" s="2161"/>
      <c r="H28" s="378"/>
      <c r="I28" s="378"/>
      <c r="J28" s="378"/>
      <c r="K28" s="378"/>
      <c r="L28" s="378"/>
      <c r="M28" s="378"/>
      <c r="N28" s="378"/>
    </row>
    <row r="29" spans="1:14" ht="18.75" customHeight="1" x14ac:dyDescent="0.2">
      <c r="A29" s="199" t="str">
        <f>'t14'!A28</f>
        <v>SOMME RICEVUTE DA U.E. E/O PRIVATI (-)</v>
      </c>
      <c r="B29" s="305" t="str">
        <f>'t14'!B28</f>
        <v>P098</v>
      </c>
      <c r="C29" s="301">
        <f>'t14'!D28</f>
        <v>0</v>
      </c>
      <c r="D29" s="384" t="str">
        <f>IF($B$4=0," ",(IF(C29=0," ",C29/$B$4)))</f>
        <v xml:space="preserve"> </v>
      </c>
      <c r="E29" s="2159"/>
      <c r="F29" s="2160"/>
      <c r="G29" s="2161"/>
      <c r="H29" s="378"/>
      <c r="I29" s="378"/>
      <c r="J29" s="378"/>
      <c r="K29" s="378"/>
      <c r="L29" s="378"/>
      <c r="M29" s="378"/>
      <c r="N29" s="378"/>
    </row>
    <row r="30" spans="1:14" ht="18.75" customHeight="1" x14ac:dyDescent="0.2">
      <c r="A30" s="199" t="str">
        <f>'t14'!A29</f>
        <v>RIMBORSI RICEVUTI PER PERS. COMAND./FUORI RUOLO/IN CONV. (-)</v>
      </c>
      <c r="B30" s="305" t="str">
        <f>'t14'!B29</f>
        <v>P090</v>
      </c>
      <c r="C30" s="301">
        <f>'t14'!D29</f>
        <v>0</v>
      </c>
      <c r="D30" s="381" t="str">
        <f>IF($B$4=0," ",(IF(C30=0," ",C30/$B$4)))</f>
        <v xml:space="preserve"> </v>
      </c>
      <c r="E30" s="2159"/>
      <c r="F30" s="2160"/>
      <c r="G30" s="2161"/>
      <c r="H30" s="378"/>
      <c r="I30" s="378"/>
      <c r="J30" s="378"/>
      <c r="K30" s="378"/>
      <c r="L30" s="378"/>
      <c r="M30" s="378"/>
      <c r="N30" s="378"/>
    </row>
    <row r="31" spans="1:14" ht="18.75" customHeight="1" thickBot="1" x14ac:dyDescent="0.25">
      <c r="A31" s="199" t="str">
        <f>'t14'!A30</f>
        <v>ALTRI RIMBORSI RICEVUTI DALLE AMMINISTRAZIONI (-)</v>
      </c>
      <c r="B31" s="305" t="str">
        <f>'t14'!B30</f>
        <v>P099</v>
      </c>
      <c r="C31" s="301">
        <f>'t14'!D30</f>
        <v>0</v>
      </c>
      <c r="D31" s="618" t="str">
        <f t="shared" si="2"/>
        <v xml:space="preserve"> </v>
      </c>
      <c r="E31" s="2162"/>
      <c r="F31" s="2163"/>
      <c r="G31" s="2164"/>
      <c r="H31" s="378"/>
      <c r="I31" s="378"/>
      <c r="J31" s="378"/>
      <c r="K31" s="378"/>
      <c r="L31" s="378"/>
      <c r="M31" s="378"/>
      <c r="N31" s="378"/>
    </row>
    <row r="32" spans="1:14" s="377" customFormat="1" ht="18.75" customHeight="1" x14ac:dyDescent="0.2">
      <c r="A32" s="199" t="s">
        <v>249</v>
      </c>
      <c r="B32" s="305" t="s">
        <v>250</v>
      </c>
      <c r="C32" s="301">
        <f>'t14'!D31</f>
        <v>0</v>
      </c>
      <c r="D32" s="376"/>
      <c r="E32" s="376"/>
      <c r="F32" s="376"/>
      <c r="G32" s="376"/>
      <c r="I32" s="379"/>
      <c r="J32" s="379"/>
      <c r="K32" s="379"/>
      <c r="L32" s="379"/>
      <c r="M32" s="379"/>
      <c r="N32" s="379"/>
    </row>
    <row r="33" spans="1:3" ht="18.75" customHeight="1" x14ac:dyDescent="0.2">
      <c r="A33" s="199" t="s">
        <v>177</v>
      </c>
      <c r="B33" s="305" t="s">
        <v>188</v>
      </c>
      <c r="C33" s="301">
        <f>'t14'!D32</f>
        <v>0</v>
      </c>
    </row>
    <row r="34" spans="1:3" ht="18.75" customHeight="1" x14ac:dyDescent="0.2">
      <c r="A34" s="199" t="s">
        <v>178</v>
      </c>
      <c r="B34" s="305" t="s">
        <v>189</v>
      </c>
      <c r="C34" s="301">
        <f>'t14'!D33</f>
        <v>0</v>
      </c>
    </row>
    <row r="35" spans="1:3" ht="30.75" customHeight="1" thickBot="1" x14ac:dyDescent="0.25">
      <c r="A35" s="103" t="s">
        <v>179</v>
      </c>
      <c r="B35" s="484" t="s">
        <v>190</v>
      </c>
      <c r="C35" s="303">
        <f>'t14'!D34</f>
        <v>0</v>
      </c>
    </row>
    <row r="36" spans="1:3" ht="18" customHeight="1" x14ac:dyDescent="0.2">
      <c r="C36" s="488">
        <f>SUM(C6:C35)</f>
        <v>0</v>
      </c>
    </row>
  </sheetData>
  <sheetProtection password="DD41" sheet="1" formatColumns="0" selectLockedCells="1" selectUnlockedCells="1"/>
  <mergeCells count="16">
    <mergeCell ref="A1:E1"/>
    <mergeCell ref="B2:G2"/>
    <mergeCell ref="B4:G4"/>
    <mergeCell ref="E5:G5"/>
    <mergeCell ref="E14:F14"/>
    <mergeCell ref="E16:F16"/>
    <mergeCell ref="E24:G24"/>
    <mergeCell ref="E25:G31"/>
    <mergeCell ref="E6:G11"/>
    <mergeCell ref="E12:G12"/>
    <mergeCell ref="F21:G21"/>
    <mergeCell ref="F23:G23"/>
    <mergeCell ref="E22:G22"/>
    <mergeCell ref="E13:G13"/>
    <mergeCell ref="E17:G20"/>
    <mergeCell ref="E15:F15"/>
  </mergeCells>
  <phoneticPr fontId="31" type="noConversion"/>
  <printOptions horizontalCentered="1" verticalCentered="1"/>
  <pageMargins left="0.19685039370078741" right="0.23622047244094491" top="0.19685039370078741" bottom="0.19685039370078741" header="0.15748031496062992" footer="0.15748031496062992"/>
  <pageSetup paperSize="9" scale="67"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30"/>
  <dimension ref="A1:K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71.85546875" style="3" customWidth="1"/>
    <col min="2" max="2" width="10" style="2" customWidth="1"/>
    <col min="3" max="3" width="17" style="373" customWidth="1"/>
    <col min="4" max="5" width="17.7109375" style="2" customWidth="1"/>
    <col min="6" max="6" width="15.7109375" style="336" customWidth="1"/>
    <col min="7" max="7" width="15.7109375" style="2" customWidth="1"/>
    <col min="8" max="8" width="9.28515625" style="98" customWidth="1"/>
  </cols>
  <sheetData>
    <row r="1" spans="1:11" s="3" customFormat="1" ht="43.5" customHeight="1" x14ac:dyDescent="0.2">
      <c r="A1" s="2052" t="str">
        <f>'t1'!A1</f>
        <v>SERVIZIO SANITARIO NAZIONALE - anno 2024</v>
      </c>
      <c r="B1" s="2052"/>
      <c r="C1" s="2052"/>
      <c r="D1" s="2052"/>
      <c r="E1" s="2052"/>
      <c r="F1" s="2052"/>
      <c r="G1" s="2052"/>
      <c r="K1"/>
    </row>
    <row r="2" spans="1:11" s="3" customFormat="1" ht="21" customHeight="1" x14ac:dyDescent="0.2">
      <c r="C2" s="370"/>
      <c r="D2" s="2057"/>
      <c r="E2" s="2057"/>
      <c r="F2" s="2057"/>
      <c r="G2" s="2057"/>
      <c r="H2" s="296"/>
      <c r="K2"/>
    </row>
    <row r="3" spans="1:11" s="3" customFormat="1" ht="21" customHeight="1" x14ac:dyDescent="0.25">
      <c r="A3" s="179" t="s">
        <v>502</v>
      </c>
      <c r="B3" s="2"/>
      <c r="C3" s="370"/>
      <c r="F3" s="337"/>
      <c r="G3" s="2"/>
    </row>
    <row r="4" spans="1:11" ht="53.25" customHeight="1" x14ac:dyDescent="0.2">
      <c r="A4" s="165" t="s">
        <v>415</v>
      </c>
      <c r="B4" s="166" t="s">
        <v>380</v>
      </c>
      <c r="C4" s="371" t="str">
        <f>"Presenti 31.12."&amp;'t1'!L1&amp;" (Tab T1) uomini+donne della tabella T1"</f>
        <v>Presenti 31.12.2024 (Tab T1) uomini+donne della tabella T1</v>
      </c>
      <c r="D4" s="166" t="s">
        <v>484</v>
      </c>
      <c r="E4" s="166" t="s">
        <v>500</v>
      </c>
      <c r="F4" s="374" t="s">
        <v>501</v>
      </c>
      <c r="G4" s="166" t="s">
        <v>503</v>
      </c>
    </row>
    <row r="5" spans="1:11" s="182" customFormat="1" x14ac:dyDescent="0.2">
      <c r="A5" s="164"/>
      <c r="B5" s="177"/>
      <c r="C5" s="372" t="s">
        <v>382</v>
      </c>
      <c r="D5" s="177" t="s">
        <v>383</v>
      </c>
      <c r="E5" s="177" t="s">
        <v>384</v>
      </c>
      <c r="F5" s="375" t="s">
        <v>385</v>
      </c>
      <c r="G5" s="177"/>
      <c r="H5" s="98"/>
    </row>
    <row r="6" spans="1:11" ht="13.2" x14ac:dyDescent="0.25">
      <c r="A6" s="123" t="str">
        <f>'t1'!A6</f>
        <v>DIRETTORE GENERALE</v>
      </c>
      <c r="B6" s="95" t="str">
        <f>'t1'!B6</f>
        <v>0D0097</v>
      </c>
      <c r="C6" s="649">
        <f>('t1'!K6+'t1'!L6)</f>
        <v>0</v>
      </c>
      <c r="D6" s="322">
        <f>'t5'!U7+'t5'!V7</f>
        <v>0</v>
      </c>
      <c r="E6" s="322">
        <f>'t4'!FI16</f>
        <v>0</v>
      </c>
      <c r="F6" s="323">
        <f>'t12'!C6</f>
        <v>0</v>
      </c>
      <c r="G6" s="338" t="str">
        <f>IF(OR(AND(NOT(C6),NOT(D6),NOT(E6),NOT(F6)),AND((OR(C6,D6,E6)),F6)),"OK","ERRORE")</f>
        <v>OK</v>
      </c>
    </row>
    <row r="7" spans="1:11" ht="13.2" x14ac:dyDescent="0.25">
      <c r="A7" s="123" t="str">
        <f>'t1'!A7</f>
        <v>DIRETTORE SANITARIO</v>
      </c>
      <c r="B7" s="95" t="str">
        <f>'t1'!B7</f>
        <v>0D0482</v>
      </c>
      <c r="C7" s="649">
        <f>('t1'!K7+'t1'!L7)</f>
        <v>0</v>
      </c>
      <c r="D7" s="322">
        <f>'t5'!U8+'t5'!V8</f>
        <v>0</v>
      </c>
      <c r="E7" s="322">
        <f>'t4'!FI17</f>
        <v>0</v>
      </c>
      <c r="F7" s="323">
        <f>'t12'!C7</f>
        <v>0</v>
      </c>
      <c r="G7" s="338" t="str">
        <f>IF(OR(AND(NOT(C7),NOT(D7),NOT(E7),NOT(F7)),AND((OR(C7,D7,E7)),F7)),"OK","ERRORE")</f>
        <v>OK</v>
      </c>
    </row>
    <row r="8" spans="1:11" ht="13.2" x14ac:dyDescent="0.25">
      <c r="A8" s="123" t="str">
        <f>'t1'!A8</f>
        <v>DIRETTORE AMMINISTRATIVO</v>
      </c>
      <c r="B8" s="95" t="str">
        <f>'t1'!B8</f>
        <v>0D0163</v>
      </c>
      <c r="C8" s="649">
        <f>('t1'!K8+'t1'!L8)</f>
        <v>0</v>
      </c>
      <c r="D8" s="322">
        <f>'t5'!U9+'t5'!V9</f>
        <v>0</v>
      </c>
      <c r="E8" s="322">
        <f>'t4'!FI18</f>
        <v>0</v>
      </c>
      <c r="F8" s="323">
        <f>'t12'!C8</f>
        <v>0</v>
      </c>
      <c r="G8" s="338" t="str">
        <f t="shared" ref="G8:G71" si="0">IF(OR(AND(NOT(C8),NOT(D8),NOT(E8),NOT(F8)),AND((OR(C8,D8,E8)),F8)),"OK","ERRORE")</f>
        <v>OK</v>
      </c>
    </row>
    <row r="9" spans="1:11" ht="13.2" x14ac:dyDescent="0.25">
      <c r="A9" s="123" t="str">
        <f>'t1'!A9</f>
        <v>DIRETTORE DEI SERVIZI SOCIALI</v>
      </c>
      <c r="B9" s="95" t="str">
        <f>'t1'!B9</f>
        <v>0D0484</v>
      </c>
      <c r="C9" s="649">
        <f>('t1'!K9+'t1'!L9)</f>
        <v>0</v>
      </c>
      <c r="D9" s="322">
        <f>'t5'!U10+'t5'!V10</f>
        <v>0</v>
      </c>
      <c r="E9" s="322">
        <f>'t4'!FI19</f>
        <v>0</v>
      </c>
      <c r="F9" s="323">
        <f>'t12'!C9</f>
        <v>0</v>
      </c>
      <c r="G9" s="338" t="str">
        <f t="shared" si="0"/>
        <v>OK</v>
      </c>
    </row>
    <row r="10" spans="1:11" ht="13.2" x14ac:dyDescent="0.25">
      <c r="A10" s="123" t="str">
        <f>'t1'!A10</f>
        <v>DIR. MEDICO CON INC. STRUTTURA COMPLESSA (RAPP. ESCLUSIVO)</v>
      </c>
      <c r="B10" s="95" t="str">
        <f>'t1'!B10</f>
        <v>SD0E33</v>
      </c>
      <c r="C10" s="649">
        <f>('t1'!K10+'t1'!L10)</f>
        <v>0</v>
      </c>
      <c r="D10" s="322">
        <f>'t5'!U11+'t5'!V11</f>
        <v>0</v>
      </c>
      <c r="E10" s="322">
        <f>'t4'!FI20</f>
        <v>0</v>
      </c>
      <c r="F10" s="323">
        <f>'t12'!C10</f>
        <v>0</v>
      </c>
      <c r="G10" s="338" t="str">
        <f t="shared" si="0"/>
        <v>OK</v>
      </c>
    </row>
    <row r="11" spans="1:11" ht="13.2" x14ac:dyDescent="0.25">
      <c r="A11" s="123" t="str">
        <f>'t1'!A11</f>
        <v>DIR. MEDICO CON INC. DI STRUTTURA COMPLESSA (RAPP. NON ESCL.</v>
      </c>
      <c r="B11" s="95" t="str">
        <f>'t1'!B11</f>
        <v>SD0N33</v>
      </c>
      <c r="C11" s="649">
        <f>('t1'!K11+'t1'!L11)</f>
        <v>0</v>
      </c>
      <c r="D11" s="322">
        <f>'t5'!U12+'t5'!V12</f>
        <v>0</v>
      </c>
      <c r="E11" s="322">
        <f>'t4'!FI21</f>
        <v>0</v>
      </c>
      <c r="F11" s="323">
        <f>'t12'!C11</f>
        <v>0</v>
      </c>
      <c r="G11" s="338" t="str">
        <f t="shared" si="0"/>
        <v>OK</v>
      </c>
    </row>
    <row r="12" spans="1:11" ht="13.2" x14ac:dyDescent="0.25">
      <c r="A12" s="123" t="str">
        <f>'t1'!A12</f>
        <v>DIR. MEDICO CON INCARICO DI STRUTTURA SEMPLICE (RAPP. ESCLUS</v>
      </c>
      <c r="B12" s="95" t="str">
        <f>'t1'!B12</f>
        <v>SD0E34</v>
      </c>
      <c r="C12" s="649">
        <f>('t1'!K12+'t1'!L12)</f>
        <v>0</v>
      </c>
      <c r="D12" s="322">
        <f>'t5'!U13+'t5'!V13</f>
        <v>0</v>
      </c>
      <c r="E12" s="322">
        <f>'t4'!FI22</f>
        <v>0</v>
      </c>
      <c r="F12" s="323">
        <f>'t12'!C12</f>
        <v>0</v>
      </c>
      <c r="G12" s="338" t="str">
        <f t="shared" si="0"/>
        <v>OK</v>
      </c>
    </row>
    <row r="13" spans="1:11" ht="13.2" x14ac:dyDescent="0.25">
      <c r="A13" s="123" t="str">
        <f>'t1'!A13</f>
        <v>DIR. MEDICO CON INCARICO STRUTTURA SEMPLICE (RAPP. NON ESCL.</v>
      </c>
      <c r="B13" s="95" t="str">
        <f>'t1'!B13</f>
        <v>SD0N34</v>
      </c>
      <c r="C13" s="649">
        <f>('t1'!K13+'t1'!L13)</f>
        <v>0</v>
      </c>
      <c r="D13" s="322">
        <f>'t5'!U14+'t5'!V14</f>
        <v>0</v>
      </c>
      <c r="E13" s="322">
        <f>'t4'!FI23</f>
        <v>0</v>
      </c>
      <c r="F13" s="323">
        <f>'t12'!C13</f>
        <v>0</v>
      </c>
      <c r="G13" s="338" t="str">
        <f t="shared" si="0"/>
        <v>OK</v>
      </c>
    </row>
    <row r="14" spans="1:11" ht="13.2" x14ac:dyDescent="0.25">
      <c r="A14" s="123" t="str">
        <f>'t1'!A14</f>
        <v>DIRIGENTI MEDICI CON ALTRI INCAR. PROF.LI (RAPP. ESCLUSIVO)</v>
      </c>
      <c r="B14" s="95" t="str">
        <f>'t1'!B14</f>
        <v>SD0035</v>
      </c>
      <c r="C14" s="649">
        <f>('t1'!K14+'t1'!L14)</f>
        <v>0</v>
      </c>
      <c r="D14" s="322">
        <f>'t5'!U15+'t5'!V15</f>
        <v>0</v>
      </c>
      <c r="E14" s="322">
        <f>'t4'!FI24</f>
        <v>0</v>
      </c>
      <c r="F14" s="323">
        <f>'t12'!C14</f>
        <v>0</v>
      </c>
      <c r="G14" s="338" t="str">
        <f t="shared" si="0"/>
        <v>OK</v>
      </c>
    </row>
    <row r="15" spans="1:11" ht="13.2" x14ac:dyDescent="0.25">
      <c r="A15" s="123" t="str">
        <f>'t1'!A15</f>
        <v>DIRIGENTI MEDICI CON ALTRI INCAR. PROF.LI (RAPP. NON ESCL.)</v>
      </c>
      <c r="B15" s="95" t="str">
        <f>'t1'!B15</f>
        <v>SD0036</v>
      </c>
      <c r="C15" s="649">
        <f>('t1'!K15+'t1'!L15)</f>
        <v>0</v>
      </c>
      <c r="D15" s="322">
        <f>'t5'!U16+'t5'!V16</f>
        <v>0</v>
      </c>
      <c r="E15" s="322">
        <f>'t4'!FI25</f>
        <v>0</v>
      </c>
      <c r="F15" s="323">
        <f>'t12'!C15</f>
        <v>0</v>
      </c>
      <c r="G15" s="338" t="str">
        <f t="shared" si="0"/>
        <v>OK</v>
      </c>
    </row>
    <row r="16" spans="1:11" ht="13.2" x14ac:dyDescent="0.25">
      <c r="A16" s="123" t="str">
        <f>'t1'!A16</f>
        <v>DIR. MEDICI A T.  DETERMINATO(ART. 15-SEPTIES D.LGS. 502/92)</v>
      </c>
      <c r="B16" s="95" t="str">
        <f>'t1'!B16</f>
        <v>SD0597</v>
      </c>
      <c r="C16" s="649">
        <f>('t1'!K16+'t1'!L16)</f>
        <v>0</v>
      </c>
      <c r="D16" s="322">
        <f>'t5'!U17+'t5'!V17</f>
        <v>0</v>
      </c>
      <c r="E16" s="322">
        <f>'t4'!FI26</f>
        <v>0</v>
      </c>
      <c r="F16" s="323">
        <f>'t12'!C16</f>
        <v>0</v>
      </c>
      <c r="G16" s="338" t="str">
        <f t="shared" si="0"/>
        <v>OK</v>
      </c>
    </row>
    <row r="17" spans="1:7" ht="13.2" x14ac:dyDescent="0.25">
      <c r="A17" s="123" t="str">
        <f>'t1'!A17</f>
        <v>VETERINARI CON INC. DI STRUTTURA COMPLESSA (RAPP.ESCLUSIVO)</v>
      </c>
      <c r="B17" s="95" t="str">
        <f>'t1'!B17</f>
        <v>SD0E74</v>
      </c>
      <c r="C17" s="649">
        <f>('t1'!K17+'t1'!L17)</f>
        <v>0</v>
      </c>
      <c r="D17" s="322">
        <f>'t5'!U18+'t5'!V18</f>
        <v>0</v>
      </c>
      <c r="E17" s="322">
        <f>'t4'!FI27</f>
        <v>0</v>
      </c>
      <c r="F17" s="323">
        <f>'t12'!C17</f>
        <v>0</v>
      </c>
      <c r="G17" s="338" t="str">
        <f t="shared" si="0"/>
        <v>OK</v>
      </c>
    </row>
    <row r="18" spans="1:7" ht="13.2" x14ac:dyDescent="0.25">
      <c r="A18" s="123" t="str">
        <f>'t1'!A18</f>
        <v>VETERINARI CON INC. DI STRUTTURA COMPLESSA (RAPP. NON ESCL.)</v>
      </c>
      <c r="B18" s="95" t="str">
        <f>'t1'!B18</f>
        <v>SD0N74</v>
      </c>
      <c r="C18" s="649">
        <f>('t1'!K18+'t1'!L18)</f>
        <v>0</v>
      </c>
      <c r="D18" s="322">
        <f>'t5'!U19+'t5'!V19</f>
        <v>0</v>
      </c>
      <c r="E18" s="322">
        <f>'t4'!FI28</f>
        <v>0</v>
      </c>
      <c r="F18" s="323">
        <f>'t12'!C18</f>
        <v>0</v>
      </c>
      <c r="G18" s="338" t="str">
        <f t="shared" si="0"/>
        <v>OK</v>
      </c>
    </row>
    <row r="19" spans="1:7" ht="13.2" x14ac:dyDescent="0.25">
      <c r="A19" s="123" t="str">
        <f>'t1'!A19</f>
        <v>VETERINARI CON INC. DI STRUTTURA SEMPLICE (RAPP. ESCLUSIVO)</v>
      </c>
      <c r="B19" s="95" t="str">
        <f>'t1'!B19</f>
        <v>SD0E73</v>
      </c>
      <c r="C19" s="649">
        <f>('t1'!K19+'t1'!L19)</f>
        <v>0</v>
      </c>
      <c r="D19" s="322">
        <f>'t5'!U20+'t5'!V20</f>
        <v>0</v>
      </c>
      <c r="E19" s="322">
        <f>'t4'!FI29</f>
        <v>0</v>
      </c>
      <c r="F19" s="323">
        <f>'t12'!C19</f>
        <v>0</v>
      </c>
      <c r="G19" s="338" t="str">
        <f t="shared" si="0"/>
        <v>OK</v>
      </c>
    </row>
    <row r="20" spans="1:7" ht="13.2" x14ac:dyDescent="0.25">
      <c r="A20" s="123" t="str">
        <f>'t1'!A20</f>
        <v>VETERINARI CON INC. DI STRUTTURA SEMPLICE (RAPP. NON ESCL.)</v>
      </c>
      <c r="B20" s="95" t="str">
        <f>'t1'!B20</f>
        <v>SD0N73</v>
      </c>
      <c r="C20" s="649">
        <f>('t1'!K20+'t1'!L20)</f>
        <v>0</v>
      </c>
      <c r="D20" s="322">
        <f>'t5'!U21+'t5'!V21</f>
        <v>0</v>
      </c>
      <c r="E20" s="322">
        <f>'t4'!FI30</f>
        <v>0</v>
      </c>
      <c r="F20" s="323">
        <f>'t12'!C20</f>
        <v>0</v>
      </c>
      <c r="G20" s="338" t="str">
        <f t="shared" si="0"/>
        <v>OK</v>
      </c>
    </row>
    <row r="21" spans="1:7" ht="13.2" x14ac:dyDescent="0.25">
      <c r="A21" s="123" t="str">
        <f>'t1'!A21</f>
        <v>VETERINARI CON ALTRI INCAR. PROF.LI (RAPP. ESCLUSIVO)</v>
      </c>
      <c r="B21" s="95" t="str">
        <f>'t1'!B21</f>
        <v>SD0A73</v>
      </c>
      <c r="C21" s="649">
        <f>('t1'!K21+'t1'!L21)</f>
        <v>0</v>
      </c>
      <c r="D21" s="322">
        <f>'t5'!U22+'t5'!V22</f>
        <v>0</v>
      </c>
      <c r="E21" s="322">
        <f>'t4'!FI31</f>
        <v>0</v>
      </c>
      <c r="F21" s="323">
        <f>'t12'!C21</f>
        <v>0</v>
      </c>
      <c r="G21" s="338" t="str">
        <f t="shared" si="0"/>
        <v>OK</v>
      </c>
    </row>
    <row r="22" spans="1:7" ht="13.2" x14ac:dyDescent="0.25">
      <c r="A22" s="123" t="str">
        <f>'t1'!A22</f>
        <v>VETERINARI CON ALTRI INCAR. PROF.LI (RAPP. NON ESCL.)</v>
      </c>
      <c r="B22" s="95" t="str">
        <f>'t1'!B22</f>
        <v>SD0072</v>
      </c>
      <c r="C22" s="649">
        <f>('t1'!K22+'t1'!L22)</f>
        <v>0</v>
      </c>
      <c r="D22" s="322">
        <f>'t5'!U23+'t5'!V23</f>
        <v>0</v>
      </c>
      <c r="E22" s="322">
        <f>'t4'!FI32</f>
        <v>0</v>
      </c>
      <c r="F22" s="323">
        <f>'t12'!C22</f>
        <v>0</v>
      </c>
      <c r="G22" s="338" t="str">
        <f t="shared" si="0"/>
        <v>OK</v>
      </c>
    </row>
    <row r="23" spans="1:7" ht="13.2" x14ac:dyDescent="0.25">
      <c r="A23" s="123" t="str">
        <f>'t1'!A23</f>
        <v>VETERINARI A T. DETERMINATO (ART. 15-SEPTIES D.LGS. 502/92)</v>
      </c>
      <c r="B23" s="95" t="str">
        <f>'t1'!B23</f>
        <v>SD0598</v>
      </c>
      <c r="C23" s="649">
        <f>('t1'!K23+'t1'!L23)</f>
        <v>0</v>
      </c>
      <c r="D23" s="322">
        <f>'t5'!U24+'t5'!V24</f>
        <v>0</v>
      </c>
      <c r="E23" s="322">
        <f>'t4'!FI33</f>
        <v>0</v>
      </c>
      <c r="F23" s="323">
        <f>'t12'!C23</f>
        <v>0</v>
      </c>
      <c r="G23" s="338" t="str">
        <f t="shared" si="0"/>
        <v>OK</v>
      </c>
    </row>
    <row r="24" spans="1:7" ht="13.2" x14ac:dyDescent="0.25">
      <c r="A24" s="123" t="str">
        <f>'t1'!A24</f>
        <v>ODONTOIATRI CON INC. DI STRUTTURA COMPLESSA (RAPP. ESCL.)</v>
      </c>
      <c r="B24" s="95" t="str">
        <f>'t1'!B24</f>
        <v>SD0E49</v>
      </c>
      <c r="C24" s="649">
        <f>('t1'!K24+'t1'!L24)</f>
        <v>0</v>
      </c>
      <c r="D24" s="322">
        <f>'t5'!U25+'t5'!V25</f>
        <v>0</v>
      </c>
      <c r="E24" s="322">
        <f>'t4'!FI34</f>
        <v>0</v>
      </c>
      <c r="F24" s="323">
        <f>'t12'!C24</f>
        <v>0</v>
      </c>
      <c r="G24" s="338" t="str">
        <f t="shared" si="0"/>
        <v>OK</v>
      </c>
    </row>
    <row r="25" spans="1:7" ht="13.2" x14ac:dyDescent="0.25">
      <c r="A25" s="123" t="str">
        <f>'t1'!A25</f>
        <v>ODONTOIATRI CON INC. DI STRUTTURA COMPLESSA (RAPP. NON ESCL.</v>
      </c>
      <c r="B25" s="95" t="str">
        <f>'t1'!B25</f>
        <v>SD0N49</v>
      </c>
      <c r="C25" s="649">
        <f>('t1'!K25+'t1'!L25)</f>
        <v>0</v>
      </c>
      <c r="D25" s="322">
        <f>'t5'!U26+'t5'!V26</f>
        <v>0</v>
      </c>
      <c r="E25" s="322">
        <f>'t4'!FI35</f>
        <v>0</v>
      </c>
      <c r="F25" s="323">
        <f>'t12'!C25</f>
        <v>0</v>
      </c>
      <c r="G25" s="338" t="str">
        <f t="shared" si="0"/>
        <v>OK</v>
      </c>
    </row>
    <row r="26" spans="1:7" ht="13.2" x14ac:dyDescent="0.25">
      <c r="A26" s="123" t="str">
        <f>'t1'!A26</f>
        <v>ODONTOIATRI CON INC. DI STRUTTURA SEMPLICE (RAPP. ESCLUSIVO)</v>
      </c>
      <c r="B26" s="95" t="str">
        <f>'t1'!B26</f>
        <v>SD0E48</v>
      </c>
      <c r="C26" s="649">
        <f>('t1'!K26+'t1'!L26)</f>
        <v>0</v>
      </c>
      <c r="D26" s="322">
        <f>'t5'!U27+'t5'!V27</f>
        <v>0</v>
      </c>
      <c r="E26" s="322">
        <f>'t4'!FI36</f>
        <v>0</v>
      </c>
      <c r="F26" s="323">
        <f>'t12'!C26</f>
        <v>0</v>
      </c>
      <c r="G26" s="338" t="str">
        <f t="shared" si="0"/>
        <v>OK</v>
      </c>
    </row>
    <row r="27" spans="1:7" ht="13.2" x14ac:dyDescent="0.25">
      <c r="A27" s="123" t="str">
        <f>'t1'!A27</f>
        <v>ODONTOIATRI CON INC. DI STRUTTURA SEMPLICE (RAPP. NON ESCL.)</v>
      </c>
      <c r="B27" s="95" t="str">
        <f>'t1'!B27</f>
        <v>SD0N48</v>
      </c>
      <c r="C27" s="649">
        <f>('t1'!K27+'t1'!L27)</f>
        <v>0</v>
      </c>
      <c r="D27" s="322">
        <f>'t5'!U28+'t5'!V28</f>
        <v>0</v>
      </c>
      <c r="E27" s="322">
        <f>'t4'!FI37</f>
        <v>0</v>
      </c>
      <c r="F27" s="323">
        <f>'t12'!C27</f>
        <v>0</v>
      </c>
      <c r="G27" s="338" t="str">
        <f t="shared" si="0"/>
        <v>OK</v>
      </c>
    </row>
    <row r="28" spans="1:7" ht="13.2" x14ac:dyDescent="0.25">
      <c r="A28" s="123" t="str">
        <f>'t1'!A28</f>
        <v>ODONTOIATRI CON ALTRI INCAR. PROF.LI (RAPP. ESCLUSIVO)</v>
      </c>
      <c r="B28" s="95" t="str">
        <f>'t1'!B28</f>
        <v>SD0A48</v>
      </c>
      <c r="C28" s="649">
        <f>('t1'!K28+'t1'!L28)</f>
        <v>0</v>
      </c>
      <c r="D28" s="322">
        <f>'t5'!U29+'t5'!V29</f>
        <v>0</v>
      </c>
      <c r="E28" s="322">
        <f>'t4'!FI38</f>
        <v>0</v>
      </c>
      <c r="F28" s="323">
        <f>'t12'!C28</f>
        <v>0</v>
      </c>
      <c r="G28" s="338" t="str">
        <f t="shared" si="0"/>
        <v>OK</v>
      </c>
    </row>
    <row r="29" spans="1:7" ht="13.2" x14ac:dyDescent="0.25">
      <c r="A29" s="123" t="str">
        <f>'t1'!A29</f>
        <v>ODONTOIATRI CON ALTRI INCAR. PROF.LI (RAPP. NON ESCL.)</v>
      </c>
      <c r="B29" s="95" t="str">
        <f>'t1'!B29</f>
        <v>SD0047</v>
      </c>
      <c r="C29" s="649">
        <f>('t1'!K29+'t1'!L29)</f>
        <v>0</v>
      </c>
      <c r="D29" s="322">
        <f>'t5'!U30+'t5'!V30</f>
        <v>0</v>
      </c>
      <c r="E29" s="322">
        <f>'t4'!FI39</f>
        <v>0</v>
      </c>
      <c r="F29" s="323">
        <f>'t12'!C29</f>
        <v>0</v>
      </c>
      <c r="G29" s="338" t="str">
        <f t="shared" si="0"/>
        <v>OK</v>
      </c>
    </row>
    <row r="30" spans="1:7" ht="13.2" x14ac:dyDescent="0.25">
      <c r="A30" s="123" t="str">
        <f>'t1'!A30</f>
        <v>ODONTOIATRI A T. DETERMINATO (ART. 15-SEPTIES D.LGS. 502/92)</v>
      </c>
      <c r="B30" s="95" t="str">
        <f>'t1'!B30</f>
        <v>SD0599</v>
      </c>
      <c r="C30" s="649">
        <f>('t1'!K30+'t1'!L30)</f>
        <v>0</v>
      </c>
      <c r="D30" s="322">
        <f>'t5'!U31+'t5'!V31</f>
        <v>0</v>
      </c>
      <c r="E30" s="322">
        <f>'t4'!FI40</f>
        <v>0</v>
      </c>
      <c r="F30" s="323">
        <f>'t12'!C30</f>
        <v>0</v>
      </c>
      <c r="G30" s="338" t="str">
        <f t="shared" si="0"/>
        <v>OK</v>
      </c>
    </row>
    <row r="31" spans="1:7" ht="13.2" x14ac:dyDescent="0.25">
      <c r="A31" s="123" t="str">
        <f>'t1'!A31</f>
        <v>FARMACISTI CON INC. DI STRUTTURA COMPLESSA (RAPP. ESCLUSIVO)</v>
      </c>
      <c r="B31" s="95" t="str">
        <f>'t1'!B31</f>
        <v>SD0E39</v>
      </c>
      <c r="C31" s="649">
        <f>('t1'!K31+'t1'!L31)</f>
        <v>0</v>
      </c>
      <c r="D31" s="322">
        <f>'t5'!U32+'t5'!V32</f>
        <v>0</v>
      </c>
      <c r="E31" s="322">
        <f>'t4'!FI41</f>
        <v>0</v>
      </c>
      <c r="F31" s="323">
        <f>'t12'!C31</f>
        <v>0</v>
      </c>
      <c r="G31" s="338" t="str">
        <f t="shared" si="0"/>
        <v>OK</v>
      </c>
    </row>
    <row r="32" spans="1:7" ht="13.2" x14ac:dyDescent="0.25">
      <c r="A32" s="123" t="str">
        <f>'t1'!A32</f>
        <v>FARMACISTI CON INC. DI STRUTTURA COMPLESSA (RAPP. NON ESCL.)</v>
      </c>
      <c r="B32" s="95" t="str">
        <f>'t1'!B32</f>
        <v>SD0N39</v>
      </c>
      <c r="C32" s="649">
        <f>('t1'!K32+'t1'!L32)</f>
        <v>0</v>
      </c>
      <c r="D32" s="322">
        <f>'t5'!U33+'t5'!V33</f>
        <v>0</v>
      </c>
      <c r="E32" s="322">
        <f>'t4'!FI42</f>
        <v>0</v>
      </c>
      <c r="F32" s="323">
        <f>'t12'!C32</f>
        <v>0</v>
      </c>
      <c r="G32" s="338" t="str">
        <f t="shared" si="0"/>
        <v>OK</v>
      </c>
    </row>
    <row r="33" spans="1:7" ht="13.2" x14ac:dyDescent="0.25">
      <c r="A33" s="123" t="str">
        <f>'t1'!A33</f>
        <v>FARMACISTI CON INC. DI STRUTTURA SEMPLICE (RAPP. ESCLUSIVO)</v>
      </c>
      <c r="B33" s="95" t="str">
        <f>'t1'!B33</f>
        <v>SD0E38</v>
      </c>
      <c r="C33" s="649">
        <f>('t1'!K33+'t1'!L33)</f>
        <v>0</v>
      </c>
      <c r="D33" s="322">
        <f>'t5'!U34+'t5'!V34</f>
        <v>0</v>
      </c>
      <c r="E33" s="322">
        <f>'t4'!FI43</f>
        <v>0</v>
      </c>
      <c r="F33" s="323">
        <f>'t12'!C33</f>
        <v>0</v>
      </c>
      <c r="G33" s="338" t="str">
        <f t="shared" si="0"/>
        <v>OK</v>
      </c>
    </row>
    <row r="34" spans="1:7" ht="13.2" x14ac:dyDescent="0.25">
      <c r="A34" s="123" t="str">
        <f>'t1'!A34</f>
        <v>FARMACISTI CON INC. DI STRUTTURA SEMPLICE (RAPP. NON ESCL.)</v>
      </c>
      <c r="B34" s="95" t="str">
        <f>'t1'!B34</f>
        <v>SD0N38</v>
      </c>
      <c r="C34" s="649">
        <f>('t1'!K34+'t1'!L34)</f>
        <v>0</v>
      </c>
      <c r="D34" s="322">
        <f>'t5'!U35+'t5'!V35</f>
        <v>0</v>
      </c>
      <c r="E34" s="322">
        <f>'t4'!FI44</f>
        <v>0</v>
      </c>
      <c r="F34" s="323">
        <f>'t12'!C34</f>
        <v>0</v>
      </c>
      <c r="G34" s="338" t="str">
        <f t="shared" si="0"/>
        <v>OK</v>
      </c>
    </row>
    <row r="35" spans="1:7" ht="13.2" x14ac:dyDescent="0.25">
      <c r="A35" s="123" t="str">
        <f>'t1'!A35</f>
        <v>FARMACISTI CON ALTRI INCAR. PROF.LI (RAPP. ESCLUSIVO)</v>
      </c>
      <c r="B35" s="95" t="str">
        <f>'t1'!B35</f>
        <v>SD0A38</v>
      </c>
      <c r="C35" s="649">
        <f>('t1'!K35+'t1'!L35)</f>
        <v>0</v>
      </c>
      <c r="D35" s="322">
        <f>'t5'!U36+'t5'!V36</f>
        <v>0</v>
      </c>
      <c r="E35" s="322">
        <f>'t4'!FI45</f>
        <v>0</v>
      </c>
      <c r="F35" s="323">
        <f>'t12'!C35</f>
        <v>0</v>
      </c>
      <c r="G35" s="338" t="str">
        <f t="shared" si="0"/>
        <v>OK</v>
      </c>
    </row>
    <row r="36" spans="1:7" ht="13.2" x14ac:dyDescent="0.25">
      <c r="A36" s="123" t="str">
        <f>'t1'!A36</f>
        <v>FARMACISTI CON ALTRI INCAR. PROF.LI (RAPP. NON ESCL.)</v>
      </c>
      <c r="B36" s="95" t="str">
        <f>'t1'!B36</f>
        <v>SD0037</v>
      </c>
      <c r="C36" s="649">
        <f>('t1'!K36+'t1'!L36)</f>
        <v>0</v>
      </c>
      <c r="D36" s="322">
        <f>'t5'!U37+'t5'!V37</f>
        <v>0</v>
      </c>
      <c r="E36" s="322">
        <f>'t4'!FI46</f>
        <v>0</v>
      </c>
      <c r="F36" s="323">
        <f>'t12'!C36</f>
        <v>0</v>
      </c>
      <c r="G36" s="338" t="str">
        <f t="shared" si="0"/>
        <v>OK</v>
      </c>
    </row>
    <row r="37" spans="1:7" ht="13.2" x14ac:dyDescent="0.25">
      <c r="A37" s="123" t="str">
        <f>'t1'!A37</f>
        <v>FARMACISTI A T. DETERMINATO (ART. 15-SEPTIES D.LGS. 502/92)</v>
      </c>
      <c r="B37" s="95" t="str">
        <f>'t1'!B37</f>
        <v>SD0600</v>
      </c>
      <c r="C37" s="649">
        <f>('t1'!K37+'t1'!L37)</f>
        <v>0</v>
      </c>
      <c r="D37" s="322">
        <f>'t5'!U38+'t5'!V38</f>
        <v>0</v>
      </c>
      <c r="E37" s="322">
        <f>'t4'!FI47</f>
        <v>0</v>
      </c>
      <c r="F37" s="323">
        <f>'t12'!C37</f>
        <v>0</v>
      </c>
      <c r="G37" s="338" t="str">
        <f t="shared" si="0"/>
        <v>OK</v>
      </c>
    </row>
    <row r="38" spans="1:7" ht="13.2" x14ac:dyDescent="0.25">
      <c r="A38" s="123" t="str">
        <f>'t1'!A38</f>
        <v>BIOLOGI CON INC. DI STRUTTURA COMPLESSA (RAPP. ESCLUSIVO)</v>
      </c>
      <c r="B38" s="95" t="str">
        <f>'t1'!B38</f>
        <v>SD0E13</v>
      </c>
      <c r="C38" s="649">
        <f>('t1'!K38+'t1'!L38)</f>
        <v>0</v>
      </c>
      <c r="D38" s="322">
        <f>'t5'!U39+'t5'!V39</f>
        <v>0</v>
      </c>
      <c r="E38" s="322">
        <f>'t4'!FI48</f>
        <v>0</v>
      </c>
      <c r="F38" s="323">
        <f>'t12'!C38</f>
        <v>0</v>
      </c>
      <c r="G38" s="338" t="str">
        <f t="shared" si="0"/>
        <v>OK</v>
      </c>
    </row>
    <row r="39" spans="1:7" ht="13.2" x14ac:dyDescent="0.25">
      <c r="A39" s="123" t="str">
        <f>'t1'!A39</f>
        <v>BIOLOGI CON INC. DI STRUTTURA COMPLESSA (RAPP. NON ESCL.)</v>
      </c>
      <c r="B39" s="95" t="str">
        <f>'t1'!B39</f>
        <v>SD0N13</v>
      </c>
      <c r="C39" s="649">
        <f>('t1'!K39+'t1'!L39)</f>
        <v>0</v>
      </c>
      <c r="D39" s="322">
        <f>'t5'!U40+'t5'!V40</f>
        <v>0</v>
      </c>
      <c r="E39" s="322">
        <f>'t4'!FI49</f>
        <v>0</v>
      </c>
      <c r="F39" s="323">
        <f>'t12'!C39</f>
        <v>0</v>
      </c>
      <c r="G39" s="338" t="str">
        <f t="shared" si="0"/>
        <v>OK</v>
      </c>
    </row>
    <row r="40" spans="1:7" ht="13.2" x14ac:dyDescent="0.25">
      <c r="A40" s="123" t="str">
        <f>'t1'!A40</f>
        <v>BIOLOGI CON INC. DI STRUTTURA SEMPLICE (RAPP. ESCLUSIVO)</v>
      </c>
      <c r="B40" s="95" t="str">
        <f>'t1'!B40</f>
        <v>SD0E12</v>
      </c>
      <c r="C40" s="649">
        <f>('t1'!K40+'t1'!L40)</f>
        <v>0</v>
      </c>
      <c r="D40" s="322">
        <f>'t5'!U41+'t5'!V41</f>
        <v>0</v>
      </c>
      <c r="E40" s="322">
        <f>'t4'!FI50</f>
        <v>0</v>
      </c>
      <c r="F40" s="323">
        <f>'t12'!C40</f>
        <v>0</v>
      </c>
      <c r="G40" s="338" t="str">
        <f t="shared" si="0"/>
        <v>OK</v>
      </c>
    </row>
    <row r="41" spans="1:7" ht="13.2" x14ac:dyDescent="0.25">
      <c r="A41" s="123" t="str">
        <f>'t1'!A41</f>
        <v>BIOLOGI CON INC. DI STRUTTURA SEMPLICE (RAPP. NON ESCL.)</v>
      </c>
      <c r="B41" s="95" t="str">
        <f>'t1'!B41</f>
        <v>SD0N12</v>
      </c>
      <c r="C41" s="649">
        <f>('t1'!K41+'t1'!L41)</f>
        <v>0</v>
      </c>
      <c r="D41" s="322">
        <f>'t5'!U42+'t5'!V42</f>
        <v>0</v>
      </c>
      <c r="E41" s="322">
        <f>'t4'!FI51</f>
        <v>0</v>
      </c>
      <c r="F41" s="323">
        <f>'t12'!C41</f>
        <v>0</v>
      </c>
      <c r="G41" s="338" t="str">
        <f t="shared" si="0"/>
        <v>OK</v>
      </c>
    </row>
    <row r="42" spans="1:7" ht="13.2" x14ac:dyDescent="0.25">
      <c r="A42" s="123" t="str">
        <f>'t1'!A42</f>
        <v>BIOLOGI CON ALTRI INCAR. PROF.LI (RAPP. ESCLUSIVO)</v>
      </c>
      <c r="B42" s="95" t="str">
        <f>'t1'!B42</f>
        <v>SD0A12</v>
      </c>
      <c r="C42" s="649">
        <f>('t1'!K42+'t1'!L42)</f>
        <v>0</v>
      </c>
      <c r="D42" s="322">
        <f>'t5'!U43+'t5'!V43</f>
        <v>0</v>
      </c>
      <c r="E42" s="322">
        <f>'t4'!FI52</f>
        <v>0</v>
      </c>
      <c r="F42" s="323">
        <f>'t12'!C42</f>
        <v>0</v>
      </c>
      <c r="G42" s="338" t="str">
        <f t="shared" si="0"/>
        <v>OK</v>
      </c>
    </row>
    <row r="43" spans="1:7" ht="13.2" x14ac:dyDescent="0.25">
      <c r="A43" s="123" t="str">
        <f>'t1'!A43</f>
        <v>BIOLOGI CON ALTRI INCAR. PROF.LI (RAPP. NON ESCL.)</v>
      </c>
      <c r="B43" s="95" t="str">
        <f>'t1'!B43</f>
        <v>SD0011</v>
      </c>
      <c r="C43" s="649">
        <f>('t1'!K43+'t1'!L43)</f>
        <v>0</v>
      </c>
      <c r="D43" s="322">
        <f>'t5'!U44+'t5'!V44</f>
        <v>0</v>
      </c>
      <c r="E43" s="322">
        <f>'t4'!FI53</f>
        <v>0</v>
      </c>
      <c r="F43" s="323">
        <f>'t12'!C43</f>
        <v>0</v>
      </c>
      <c r="G43" s="338" t="str">
        <f t="shared" si="0"/>
        <v>OK</v>
      </c>
    </row>
    <row r="44" spans="1:7" ht="13.2" x14ac:dyDescent="0.25">
      <c r="A44" s="123" t="str">
        <f>'t1'!A44</f>
        <v>BIOLOGI A T. DETERMINATO (ART. 15-SEPTIES D.LGS. 502/92)</v>
      </c>
      <c r="B44" s="95" t="str">
        <f>'t1'!B44</f>
        <v>SD0601</v>
      </c>
      <c r="C44" s="649">
        <f>('t1'!K44+'t1'!L44)</f>
        <v>0</v>
      </c>
      <c r="D44" s="322">
        <f>'t5'!U45+'t5'!V45</f>
        <v>0</v>
      </c>
      <c r="E44" s="322">
        <f>'t4'!FI54</f>
        <v>0</v>
      </c>
      <c r="F44" s="323">
        <f>'t12'!C44</f>
        <v>0</v>
      </c>
      <c r="G44" s="338" t="str">
        <f t="shared" si="0"/>
        <v>OK</v>
      </c>
    </row>
    <row r="45" spans="1:7" ht="13.2" x14ac:dyDescent="0.25">
      <c r="A45" s="123" t="str">
        <f>'t1'!A45</f>
        <v>CHIMICI CON INC. DI STRUTTURA COMPLESSA (RAPP. ESCLUSIVO)</v>
      </c>
      <c r="B45" s="95" t="str">
        <f>'t1'!B45</f>
        <v>SD0E16</v>
      </c>
      <c r="C45" s="649">
        <f>('t1'!K45+'t1'!L45)</f>
        <v>0</v>
      </c>
      <c r="D45" s="322">
        <f>'t5'!U46+'t5'!V46</f>
        <v>0</v>
      </c>
      <c r="E45" s="322">
        <f>'t4'!FI55</f>
        <v>0</v>
      </c>
      <c r="F45" s="323">
        <f>'t12'!C45</f>
        <v>0</v>
      </c>
      <c r="G45" s="338" t="str">
        <f t="shared" si="0"/>
        <v>OK</v>
      </c>
    </row>
    <row r="46" spans="1:7" ht="13.2" x14ac:dyDescent="0.25">
      <c r="A46" s="123" t="str">
        <f>'t1'!A46</f>
        <v>CHIMICI CON INC. DI STRUTTURA COMPLESSA (RAPP.NON ESCL.)</v>
      </c>
      <c r="B46" s="95" t="str">
        <f>'t1'!B46</f>
        <v>SD0N16</v>
      </c>
      <c r="C46" s="649">
        <f>('t1'!K46+'t1'!L46)</f>
        <v>0</v>
      </c>
      <c r="D46" s="322">
        <f>'t5'!U47+'t5'!V47</f>
        <v>0</v>
      </c>
      <c r="E46" s="322">
        <f>'t4'!FI56</f>
        <v>0</v>
      </c>
      <c r="F46" s="323">
        <f>'t12'!C46</f>
        <v>0</v>
      </c>
      <c r="G46" s="338" t="str">
        <f t="shared" si="0"/>
        <v>OK</v>
      </c>
    </row>
    <row r="47" spans="1:7" ht="13.2" x14ac:dyDescent="0.25">
      <c r="A47" s="123" t="str">
        <f>'t1'!A47</f>
        <v>CHIMICI CON INC. DI STRUTTURA SEMPLICE (RAPP. ESCLUSIVO)</v>
      </c>
      <c r="B47" s="95" t="str">
        <f>'t1'!B47</f>
        <v>SD0E15</v>
      </c>
      <c r="C47" s="649">
        <f>('t1'!K47+'t1'!L47)</f>
        <v>0</v>
      </c>
      <c r="D47" s="322">
        <f>'t5'!U48+'t5'!V48</f>
        <v>0</v>
      </c>
      <c r="E47" s="322">
        <f>'t4'!FI57</f>
        <v>0</v>
      </c>
      <c r="F47" s="323">
        <f>'t12'!C47</f>
        <v>0</v>
      </c>
      <c r="G47" s="338" t="str">
        <f t="shared" si="0"/>
        <v>OK</v>
      </c>
    </row>
    <row r="48" spans="1:7" ht="13.2" x14ac:dyDescent="0.25">
      <c r="A48" s="123" t="str">
        <f>'t1'!A48</f>
        <v>CHIMICI CON INC. DI STRUTTURA SEMPLICE (RAPP. NON ESCL.)</v>
      </c>
      <c r="B48" s="95" t="str">
        <f>'t1'!B48</f>
        <v>SD0N15</v>
      </c>
      <c r="C48" s="649">
        <f>('t1'!K48+'t1'!L48)</f>
        <v>0</v>
      </c>
      <c r="D48" s="322">
        <f>'t5'!U49+'t5'!V49</f>
        <v>0</v>
      </c>
      <c r="E48" s="322">
        <f>'t4'!FI58</f>
        <v>0</v>
      </c>
      <c r="F48" s="323">
        <f>'t12'!C48</f>
        <v>0</v>
      </c>
      <c r="G48" s="338" t="str">
        <f t="shared" si="0"/>
        <v>OK</v>
      </c>
    </row>
    <row r="49" spans="1:7" ht="13.2" x14ac:dyDescent="0.25">
      <c r="A49" s="123" t="str">
        <f>'t1'!A49</f>
        <v>CHIMICI CON ALTRI INCAR. PROF.LI (RAPP. ESCLUSIVO)</v>
      </c>
      <c r="B49" s="95" t="str">
        <f>'t1'!B49</f>
        <v>SD0A15</v>
      </c>
      <c r="C49" s="649">
        <f>('t1'!K49+'t1'!L49)</f>
        <v>0</v>
      </c>
      <c r="D49" s="322">
        <f>'t5'!U50+'t5'!V50</f>
        <v>0</v>
      </c>
      <c r="E49" s="322">
        <f>'t4'!FI59</f>
        <v>0</v>
      </c>
      <c r="F49" s="323">
        <f>'t12'!C49</f>
        <v>0</v>
      </c>
      <c r="G49" s="338" t="str">
        <f t="shared" si="0"/>
        <v>OK</v>
      </c>
    </row>
    <row r="50" spans="1:7" ht="13.2" x14ac:dyDescent="0.25">
      <c r="A50" s="123" t="str">
        <f>'t1'!A50</f>
        <v>CHIMICI CON ALTRI INCAR. PROF.LI (RAPP. NON ESCL.)</v>
      </c>
      <c r="B50" s="95" t="str">
        <f>'t1'!B50</f>
        <v>SD0014</v>
      </c>
      <c r="C50" s="649">
        <f>('t1'!K50+'t1'!L50)</f>
        <v>0</v>
      </c>
      <c r="D50" s="322">
        <f>'t5'!U51+'t5'!V51</f>
        <v>0</v>
      </c>
      <c r="E50" s="322">
        <f>'t4'!FI60</f>
        <v>0</v>
      </c>
      <c r="F50" s="323">
        <f>'t12'!C50</f>
        <v>0</v>
      </c>
      <c r="G50" s="338" t="str">
        <f t="shared" si="0"/>
        <v>OK</v>
      </c>
    </row>
    <row r="51" spans="1:7" ht="13.2" x14ac:dyDescent="0.25">
      <c r="A51" s="123" t="str">
        <f>'t1'!A51</f>
        <v>CHIMICI A T. DETERMINATO (ART. 15-SEPTIES D.LGS. 502/92)</v>
      </c>
      <c r="B51" s="95" t="str">
        <f>'t1'!B51</f>
        <v>SD0602</v>
      </c>
      <c r="C51" s="649">
        <f>('t1'!K51+'t1'!L51)</f>
        <v>0</v>
      </c>
      <c r="D51" s="322">
        <f>'t5'!U52+'t5'!V52</f>
        <v>0</v>
      </c>
      <c r="E51" s="322">
        <f>'t4'!FI61</f>
        <v>0</v>
      </c>
      <c r="F51" s="323">
        <f>'t12'!C51</f>
        <v>0</v>
      </c>
      <c r="G51" s="338" t="str">
        <f t="shared" si="0"/>
        <v>OK</v>
      </c>
    </row>
    <row r="52" spans="1:7" ht="13.2" x14ac:dyDescent="0.25">
      <c r="A52" s="123" t="str">
        <f>'t1'!A52</f>
        <v>FISICI CON INC. DI STRUTTURA COMPLESSA (RAPP. ESCLUSIVO)</v>
      </c>
      <c r="B52" s="95" t="str">
        <f>'t1'!B52</f>
        <v>SD0E42</v>
      </c>
      <c r="C52" s="649">
        <f>('t1'!K52+'t1'!L52)</f>
        <v>0</v>
      </c>
      <c r="D52" s="322">
        <f>'t5'!U53+'t5'!V53</f>
        <v>0</v>
      </c>
      <c r="E52" s="322">
        <f>'t4'!FI62</f>
        <v>0</v>
      </c>
      <c r="F52" s="323">
        <f>'t12'!C52</f>
        <v>0</v>
      </c>
      <c r="G52" s="338" t="str">
        <f t="shared" si="0"/>
        <v>OK</v>
      </c>
    </row>
    <row r="53" spans="1:7" ht="13.2" x14ac:dyDescent="0.25">
      <c r="A53" s="123" t="str">
        <f>'t1'!A53</f>
        <v>FISICI CON INC. DI STRUTTURA COMPLESSA (RAPP. NON ESCL.)</v>
      </c>
      <c r="B53" s="95" t="str">
        <f>'t1'!B53</f>
        <v>SD0N42</v>
      </c>
      <c r="C53" s="649">
        <f>('t1'!K53+'t1'!L53)</f>
        <v>0</v>
      </c>
      <c r="D53" s="322">
        <f>'t5'!U54+'t5'!V54</f>
        <v>0</v>
      </c>
      <c r="E53" s="322">
        <f>'t4'!FI63</f>
        <v>0</v>
      </c>
      <c r="F53" s="323">
        <f>'t12'!C53</f>
        <v>0</v>
      </c>
      <c r="G53" s="338" t="str">
        <f t="shared" si="0"/>
        <v>OK</v>
      </c>
    </row>
    <row r="54" spans="1:7" ht="13.2" x14ac:dyDescent="0.25">
      <c r="A54" s="123" t="str">
        <f>'t1'!A54</f>
        <v>FISICI CON INC. DI STRUTTURA SEMPLICE (RAPP. ESCLUSIVO)</v>
      </c>
      <c r="B54" s="95" t="str">
        <f>'t1'!B54</f>
        <v>SD0E41</v>
      </c>
      <c r="C54" s="649">
        <f>('t1'!K54+'t1'!L54)</f>
        <v>0</v>
      </c>
      <c r="D54" s="322">
        <f>'t5'!U55+'t5'!V55</f>
        <v>0</v>
      </c>
      <c r="E54" s="322">
        <f>'t4'!FI64</f>
        <v>0</v>
      </c>
      <c r="F54" s="323">
        <f>'t12'!C54</f>
        <v>0</v>
      </c>
      <c r="G54" s="338" t="str">
        <f t="shared" si="0"/>
        <v>OK</v>
      </c>
    </row>
    <row r="55" spans="1:7" ht="13.2" x14ac:dyDescent="0.25">
      <c r="A55" s="123" t="str">
        <f>'t1'!A55</f>
        <v>FISICI CON INC. DI STRUTTURA SEMPLICE (RAPP. NON ESCL.)</v>
      </c>
      <c r="B55" s="95" t="str">
        <f>'t1'!B55</f>
        <v>SD0N41</v>
      </c>
      <c r="C55" s="649">
        <f>('t1'!K55+'t1'!L55)</f>
        <v>0</v>
      </c>
      <c r="D55" s="322">
        <f>'t5'!U56+'t5'!V56</f>
        <v>0</v>
      </c>
      <c r="E55" s="322">
        <f>'t4'!FI65</f>
        <v>0</v>
      </c>
      <c r="F55" s="323">
        <f>'t12'!C55</f>
        <v>0</v>
      </c>
      <c r="G55" s="338" t="str">
        <f t="shared" si="0"/>
        <v>OK</v>
      </c>
    </row>
    <row r="56" spans="1:7" ht="13.2" x14ac:dyDescent="0.25">
      <c r="A56" s="123" t="str">
        <f>'t1'!A56</f>
        <v>FISICI CON ALTRI INCAR. PROF.LI (RAPP. ESCLUSIVO)</v>
      </c>
      <c r="B56" s="95" t="str">
        <f>'t1'!B56</f>
        <v>SD0A41</v>
      </c>
      <c r="C56" s="649">
        <f>('t1'!K56+'t1'!L56)</f>
        <v>0</v>
      </c>
      <c r="D56" s="322">
        <f>'t5'!U57+'t5'!V57</f>
        <v>0</v>
      </c>
      <c r="E56" s="322">
        <f>'t4'!FI66</f>
        <v>0</v>
      </c>
      <c r="F56" s="323">
        <f>'t12'!C56</f>
        <v>0</v>
      </c>
      <c r="G56" s="338" t="str">
        <f t="shared" si="0"/>
        <v>OK</v>
      </c>
    </row>
    <row r="57" spans="1:7" ht="13.2" x14ac:dyDescent="0.25">
      <c r="A57" s="123" t="str">
        <f>'t1'!A57</f>
        <v>FISICI CON ALTRI INCAR. PROF.LI (RAPP. NON ESCL.)</v>
      </c>
      <c r="B57" s="95" t="str">
        <f>'t1'!B57</f>
        <v>SD0040</v>
      </c>
      <c r="C57" s="649">
        <f>('t1'!K57+'t1'!L57)</f>
        <v>0</v>
      </c>
      <c r="D57" s="322">
        <f>'t5'!U58+'t5'!V58</f>
        <v>0</v>
      </c>
      <c r="E57" s="322">
        <f>'t4'!FI67</f>
        <v>0</v>
      </c>
      <c r="F57" s="323">
        <f>'t12'!C57</f>
        <v>0</v>
      </c>
      <c r="G57" s="338" t="str">
        <f t="shared" si="0"/>
        <v>OK</v>
      </c>
    </row>
    <row r="58" spans="1:7" ht="13.2" x14ac:dyDescent="0.25">
      <c r="A58" s="123" t="str">
        <f>'t1'!A58</f>
        <v>FISICI A T. DETERMINATO (ART. 15-SEPTIES D.LGS. 502/92)</v>
      </c>
      <c r="B58" s="95" t="str">
        <f>'t1'!B58</f>
        <v>SD0603</v>
      </c>
      <c r="C58" s="649">
        <f>('t1'!K58+'t1'!L58)</f>
        <v>0</v>
      </c>
      <c r="D58" s="322">
        <f>'t5'!U59+'t5'!V59</f>
        <v>0</v>
      </c>
      <c r="E58" s="322">
        <f>'t4'!FI68</f>
        <v>0</v>
      </c>
      <c r="F58" s="323">
        <f>'t12'!C58</f>
        <v>0</v>
      </c>
      <c r="G58" s="338" t="str">
        <f t="shared" si="0"/>
        <v>OK</v>
      </c>
    </row>
    <row r="59" spans="1:7" ht="13.2" x14ac:dyDescent="0.25">
      <c r="A59" s="123" t="str">
        <f>'t1'!A59</f>
        <v>PSICOLOGI CON INC. DI STRUTTURA COMPLESSA (RAPP. ESCLUSIVO)</v>
      </c>
      <c r="B59" s="95" t="str">
        <f>'t1'!B59</f>
        <v>SD0E66</v>
      </c>
      <c r="C59" s="649">
        <f>('t1'!K59+'t1'!L59)</f>
        <v>0</v>
      </c>
      <c r="D59" s="322">
        <f>'t5'!U60+'t5'!V60</f>
        <v>0</v>
      </c>
      <c r="E59" s="322">
        <f>'t4'!FI69</f>
        <v>0</v>
      </c>
      <c r="F59" s="323">
        <f>'t12'!C59</f>
        <v>0</v>
      </c>
      <c r="G59" s="338" t="str">
        <f t="shared" si="0"/>
        <v>OK</v>
      </c>
    </row>
    <row r="60" spans="1:7" ht="13.2" x14ac:dyDescent="0.25">
      <c r="A60" s="123" t="str">
        <f>'t1'!A60</f>
        <v>PSICOLOGI CON INC. DI STRUTTURA COMPLESSA (RAPP. NON ESCL.)</v>
      </c>
      <c r="B60" s="95" t="str">
        <f>'t1'!B60</f>
        <v>SD0N66</v>
      </c>
      <c r="C60" s="649">
        <f>('t1'!K60+'t1'!L60)</f>
        <v>0</v>
      </c>
      <c r="D60" s="322">
        <f>'t5'!U61+'t5'!V61</f>
        <v>0</v>
      </c>
      <c r="E60" s="322">
        <f>'t4'!FI70</f>
        <v>0</v>
      </c>
      <c r="F60" s="323">
        <f>'t12'!C60</f>
        <v>0</v>
      </c>
      <c r="G60" s="338" t="str">
        <f t="shared" si="0"/>
        <v>OK</v>
      </c>
    </row>
    <row r="61" spans="1:7" ht="13.2" x14ac:dyDescent="0.25">
      <c r="A61" s="123" t="str">
        <f>'t1'!A61</f>
        <v>PSICOLOGI CON INC. DI STRUTTURA SEMPLICE (RAPP. ESCLUSIVO)</v>
      </c>
      <c r="B61" s="95" t="str">
        <f>'t1'!B61</f>
        <v>SD0E65</v>
      </c>
      <c r="C61" s="649">
        <f>('t1'!K61+'t1'!L61)</f>
        <v>0</v>
      </c>
      <c r="D61" s="322">
        <f>'t5'!U62+'t5'!V62</f>
        <v>0</v>
      </c>
      <c r="E61" s="322">
        <f>'t4'!FI71</f>
        <v>0</v>
      </c>
      <c r="F61" s="323">
        <f>'t12'!C61</f>
        <v>0</v>
      </c>
      <c r="G61" s="338" t="str">
        <f t="shared" si="0"/>
        <v>OK</v>
      </c>
    </row>
    <row r="62" spans="1:7" ht="13.2" x14ac:dyDescent="0.25">
      <c r="A62" s="123" t="str">
        <f>'t1'!A62</f>
        <v>PSICOLOGI CON INC. DI STRUTTURA SEMPLICE (RAPP. NON ESCL.)</v>
      </c>
      <c r="B62" s="95" t="str">
        <f>'t1'!B62</f>
        <v>SD0N65</v>
      </c>
      <c r="C62" s="649">
        <f>('t1'!K62+'t1'!L62)</f>
        <v>0</v>
      </c>
      <c r="D62" s="322">
        <f>'t5'!U63+'t5'!V63</f>
        <v>0</v>
      </c>
      <c r="E62" s="322">
        <f>'t4'!FI72</f>
        <v>0</v>
      </c>
      <c r="F62" s="323">
        <f>'t12'!C62</f>
        <v>0</v>
      </c>
      <c r="G62" s="338" t="str">
        <f t="shared" si="0"/>
        <v>OK</v>
      </c>
    </row>
    <row r="63" spans="1:7" ht="13.2" x14ac:dyDescent="0.25">
      <c r="A63" s="123" t="str">
        <f>'t1'!A63</f>
        <v>PSICOLOGI CON ALTRI INCAR. PROF.LI (RAPP. ESCLUSIVO)</v>
      </c>
      <c r="B63" s="95" t="str">
        <f>'t1'!B63</f>
        <v>SD0A65</v>
      </c>
      <c r="C63" s="649">
        <f>('t1'!K63+'t1'!L63)</f>
        <v>0</v>
      </c>
      <c r="D63" s="322">
        <f>'t5'!U64+'t5'!V64</f>
        <v>0</v>
      </c>
      <c r="E63" s="322">
        <f>'t4'!FI73</f>
        <v>0</v>
      </c>
      <c r="F63" s="323">
        <f>'t12'!C63</f>
        <v>0</v>
      </c>
      <c r="G63" s="338" t="str">
        <f t="shared" si="0"/>
        <v>OK</v>
      </c>
    </row>
    <row r="64" spans="1:7" ht="13.2" x14ac:dyDescent="0.25">
      <c r="A64" s="123" t="str">
        <f>'t1'!A64</f>
        <v>PSICOLOGI CON ALTRI INCAR. PROF.LI (RAPP. NON ESCL.)</v>
      </c>
      <c r="B64" s="95" t="str">
        <f>'t1'!B64</f>
        <v>SD0064</v>
      </c>
      <c r="C64" s="649">
        <f>('t1'!K64+'t1'!L64)</f>
        <v>0</v>
      </c>
      <c r="D64" s="322">
        <f>'t5'!U65+'t5'!V65</f>
        <v>0</v>
      </c>
      <c r="E64" s="322">
        <f>'t4'!FI74</f>
        <v>0</v>
      </c>
      <c r="F64" s="323">
        <f>'t12'!C64</f>
        <v>0</v>
      </c>
      <c r="G64" s="338" t="str">
        <f t="shared" si="0"/>
        <v>OK</v>
      </c>
    </row>
    <row r="65" spans="1:7" ht="13.2" x14ac:dyDescent="0.25">
      <c r="A65" s="123" t="str">
        <f>'t1'!A65</f>
        <v>PSICOLOGI A T. DETERMINATO (ART. 15-SEPTIES D.LGS. 502/92)</v>
      </c>
      <c r="B65" s="95" t="str">
        <f>'t1'!B65</f>
        <v>SD0604</v>
      </c>
      <c r="C65" s="649">
        <f>('t1'!K65+'t1'!L65)</f>
        <v>0</v>
      </c>
      <c r="D65" s="322">
        <f>'t5'!U66+'t5'!V66</f>
        <v>0</v>
      </c>
      <c r="E65" s="322">
        <f>'t4'!FI75</f>
        <v>0</v>
      </c>
      <c r="F65" s="323">
        <f>'t12'!C65</f>
        <v>0</v>
      </c>
      <c r="G65" s="338" t="str">
        <f t="shared" si="0"/>
        <v>OK</v>
      </c>
    </row>
    <row r="66" spans="1:7" ht="13.2" x14ac:dyDescent="0.25">
      <c r="A66" s="123" t="str">
        <f>'t1'!A66</f>
        <v>DIRIGENTE PROF. SANIT. INFERM/OSTETRICA (INC. STRUT. COMPL.)</v>
      </c>
      <c r="B66" s="95" t="str">
        <f>'t1'!B66</f>
        <v>SD0CO1</v>
      </c>
      <c r="C66" s="649">
        <f>('t1'!K66+'t1'!L66)</f>
        <v>0</v>
      </c>
      <c r="D66" s="322">
        <f>'t5'!U67+'t5'!V67</f>
        <v>0</v>
      </c>
      <c r="E66" s="322">
        <f>'t4'!FI76</f>
        <v>0</v>
      </c>
      <c r="F66" s="323">
        <f>'t12'!C66</f>
        <v>0</v>
      </c>
      <c r="G66" s="338" t="str">
        <f t="shared" si="0"/>
        <v>OK</v>
      </c>
    </row>
    <row r="67" spans="1:7" ht="13.2" x14ac:dyDescent="0.25">
      <c r="A67" s="123" t="str">
        <f>'t1'!A67</f>
        <v>DIRIGENTE PROF. SANIT. INFERM/OSTETRICA (INC. STRUT. SEMPL.)</v>
      </c>
      <c r="B67" s="95" t="str">
        <f>'t1'!B67</f>
        <v>SD0SE1</v>
      </c>
      <c r="C67" s="649">
        <f>('t1'!K67+'t1'!L67)</f>
        <v>0</v>
      </c>
      <c r="D67" s="322">
        <f>'t5'!U68+'t5'!V68</f>
        <v>0</v>
      </c>
      <c r="E67" s="322">
        <f>'t4'!FI77</f>
        <v>0</v>
      </c>
      <c r="F67" s="323">
        <f>'t12'!C67</f>
        <v>0</v>
      </c>
      <c r="G67" s="338" t="str">
        <f t="shared" si="0"/>
        <v>OK</v>
      </c>
    </row>
    <row r="68" spans="1:7" ht="13.2" x14ac:dyDescent="0.25">
      <c r="A68" s="123" t="str">
        <f>'t1'!A68</f>
        <v>DIRIGENTE PROF. SANIT. INFERM/OSTETRICA (ALTRI INC. PROF.LI)</v>
      </c>
      <c r="B68" s="95" t="str">
        <f>'t1'!B68</f>
        <v>SD0AI1</v>
      </c>
      <c r="C68" s="649">
        <f>('t1'!K68+'t1'!L68)</f>
        <v>0</v>
      </c>
      <c r="D68" s="322">
        <f>'t5'!U69+'t5'!V69</f>
        <v>0</v>
      </c>
      <c r="E68" s="322">
        <f>'t4'!FI78</f>
        <v>0</v>
      </c>
      <c r="F68" s="323">
        <f>'t12'!C68</f>
        <v>0</v>
      </c>
      <c r="G68" s="338" t="str">
        <f t="shared" si="0"/>
        <v>OK</v>
      </c>
    </row>
    <row r="69" spans="1:7" ht="13.2" x14ac:dyDescent="0.25">
      <c r="A69" s="123" t="str">
        <f>'t1'!A69</f>
        <v>DIR. PROF.SAN.INFERM/OSTET T.DET.ART.15-SEPTIES DLGS 502/92</v>
      </c>
      <c r="B69" s="95" t="str">
        <f>'t1'!B69</f>
        <v>SD048B</v>
      </c>
      <c r="C69" s="649">
        <f>('t1'!K69+'t1'!L69)</f>
        <v>0</v>
      </c>
      <c r="D69" s="322">
        <f>'t5'!U70+'t5'!V70</f>
        <v>0</v>
      </c>
      <c r="E69" s="322">
        <f>'t4'!FI79</f>
        <v>0</v>
      </c>
      <c r="F69" s="323">
        <f>'t12'!C69</f>
        <v>0</v>
      </c>
      <c r="G69" s="338" t="str">
        <f t="shared" si="0"/>
        <v>OK</v>
      </c>
    </row>
    <row r="70" spans="1:7" ht="13.2" x14ac:dyDescent="0.25">
      <c r="A70" s="123" t="str">
        <f>'t1'!A70</f>
        <v>DIRIGENTE PROF. SANIT. RIABILITATIVE (INC. STRUT. COMPL.)</v>
      </c>
      <c r="B70" s="95" t="str">
        <f>'t1'!B70</f>
        <v>SD0CO2</v>
      </c>
      <c r="C70" s="649">
        <f>('t1'!K70+'t1'!L70)</f>
        <v>0</v>
      </c>
      <c r="D70" s="322">
        <f>'t5'!U71+'t5'!V71</f>
        <v>0</v>
      </c>
      <c r="E70" s="322">
        <f>'t4'!FI80</f>
        <v>0</v>
      </c>
      <c r="F70" s="323">
        <f>'t12'!C70</f>
        <v>0</v>
      </c>
      <c r="G70" s="338" t="str">
        <f t="shared" si="0"/>
        <v>OK</v>
      </c>
    </row>
    <row r="71" spans="1:7" ht="13.2" x14ac:dyDescent="0.25">
      <c r="A71" s="123" t="str">
        <f>'t1'!A71</f>
        <v>DIRIGENTE PROF. SANIT. RIABILITATIVE (INC. STRUT. SEMPL.)</v>
      </c>
      <c r="B71" s="95" t="str">
        <f>'t1'!B71</f>
        <v>SD0SE2</v>
      </c>
      <c r="C71" s="649">
        <f>('t1'!K71+'t1'!L71)</f>
        <v>0</v>
      </c>
      <c r="D71" s="322">
        <f>'t5'!U72+'t5'!V72</f>
        <v>0</v>
      </c>
      <c r="E71" s="322">
        <f>'t4'!FI81</f>
        <v>0</v>
      </c>
      <c r="F71" s="323">
        <f>'t12'!C71</f>
        <v>0</v>
      </c>
      <c r="G71" s="338" t="str">
        <f t="shared" si="0"/>
        <v>OK</v>
      </c>
    </row>
    <row r="72" spans="1:7" ht="13.2" x14ac:dyDescent="0.25">
      <c r="A72" s="123" t="str">
        <f>'t1'!A72</f>
        <v>DIRIGENTE PROF. SANIT. RIABILITATIVE (ALTRI INC. PROF.LI)</v>
      </c>
      <c r="B72" s="95" t="str">
        <f>'t1'!B72</f>
        <v>SD0AI2</v>
      </c>
      <c r="C72" s="649">
        <f>('t1'!K72+'t1'!L72)</f>
        <v>0</v>
      </c>
      <c r="D72" s="322">
        <f>'t5'!U73+'t5'!V73</f>
        <v>0</v>
      </c>
      <c r="E72" s="322">
        <f>'t4'!FI82</f>
        <v>0</v>
      </c>
      <c r="F72" s="323">
        <f>'t12'!C72</f>
        <v>0</v>
      </c>
      <c r="G72" s="338" t="str">
        <f t="shared" ref="G72:G139" si="1">IF(OR(AND(NOT(C72),NOT(D72),NOT(E72),NOT(F72)),AND((OR(C72,D72,E72)),F72)),"OK","ERRORE")</f>
        <v>OK</v>
      </c>
    </row>
    <row r="73" spans="1:7" ht="13.2" x14ac:dyDescent="0.25">
      <c r="A73" s="123" t="str">
        <f>'t1'!A73</f>
        <v>DIR. PROF. SAN. RIABILITAT. T.DET.ART.15-SEPTIES DLGS 502/92</v>
      </c>
      <c r="B73" s="95" t="str">
        <f>'t1'!B73</f>
        <v>SD048C</v>
      </c>
      <c r="C73" s="649">
        <f>('t1'!K73+'t1'!L73)</f>
        <v>0</v>
      </c>
      <c r="D73" s="322">
        <f>'t5'!U74+'t5'!V74</f>
        <v>0</v>
      </c>
      <c r="E73" s="322">
        <f>'t4'!FI83</f>
        <v>0</v>
      </c>
      <c r="F73" s="323">
        <f>'t12'!C73</f>
        <v>0</v>
      </c>
      <c r="G73" s="338" t="str">
        <f t="shared" si="1"/>
        <v>OK</v>
      </c>
    </row>
    <row r="74" spans="1:7" ht="13.2" x14ac:dyDescent="0.25">
      <c r="A74" s="123" t="str">
        <f>'t1'!A74</f>
        <v>DIRIGENTE PROF. TECNICO SANITARIE (INC. STRUT. COMPL.)</v>
      </c>
      <c r="B74" s="95" t="str">
        <f>'t1'!B74</f>
        <v>SD0CO3</v>
      </c>
      <c r="C74" s="649">
        <f>('t1'!K74+'t1'!L74)</f>
        <v>0</v>
      </c>
      <c r="D74" s="322">
        <f>'t5'!U75+'t5'!V75</f>
        <v>0</v>
      </c>
      <c r="E74" s="322">
        <f>'t4'!FI84</f>
        <v>0</v>
      </c>
      <c r="F74" s="323">
        <f>'t12'!C74</f>
        <v>0</v>
      </c>
      <c r="G74" s="338" t="str">
        <f t="shared" si="1"/>
        <v>OK</v>
      </c>
    </row>
    <row r="75" spans="1:7" ht="13.2" x14ac:dyDescent="0.25">
      <c r="A75" s="123" t="str">
        <f>'t1'!A75</f>
        <v>DIRIGENTE PROF. TECNICO SANITARIE (INC. STRUT. SEMPL.)</v>
      </c>
      <c r="B75" s="95" t="str">
        <f>'t1'!B75</f>
        <v>SD0SE3</v>
      </c>
      <c r="C75" s="649">
        <f>('t1'!K75+'t1'!L75)</f>
        <v>0</v>
      </c>
      <c r="D75" s="322">
        <f>'t5'!U76+'t5'!V76</f>
        <v>0</v>
      </c>
      <c r="E75" s="322">
        <f>'t4'!FI85</f>
        <v>0</v>
      </c>
      <c r="F75" s="323">
        <f>'t12'!C75</f>
        <v>0</v>
      </c>
      <c r="G75" s="338" t="str">
        <f t="shared" si="1"/>
        <v>OK</v>
      </c>
    </row>
    <row r="76" spans="1:7" ht="13.2" x14ac:dyDescent="0.25">
      <c r="A76" s="123" t="str">
        <f>'t1'!A76</f>
        <v>DIRIGENTE PROF. TECNICO SANITARIE (ALTRI INC. PROF.LI)</v>
      </c>
      <c r="B76" s="95" t="str">
        <f>'t1'!B76</f>
        <v>SD0AI3</v>
      </c>
      <c r="C76" s="649">
        <f>('t1'!K76+'t1'!L76)</f>
        <v>0</v>
      </c>
      <c r="D76" s="322">
        <f>'t5'!U77+'t5'!V77</f>
        <v>0</v>
      </c>
      <c r="E76" s="322">
        <f>'t4'!FI86</f>
        <v>0</v>
      </c>
      <c r="F76" s="323">
        <f>'t12'!C76</f>
        <v>0</v>
      </c>
      <c r="G76" s="338" t="str">
        <f t="shared" si="1"/>
        <v>OK</v>
      </c>
    </row>
    <row r="77" spans="1:7" ht="13.2" x14ac:dyDescent="0.25">
      <c r="A77" s="123" t="str">
        <f>'t1'!A77</f>
        <v>DIR. PROF.TECNICO SANITARIE T.DET.ART.15-SEPTIES DLGS 502/92</v>
      </c>
      <c r="B77" s="95" t="str">
        <f>'t1'!B77</f>
        <v>SD048D</v>
      </c>
      <c r="C77" s="649">
        <f>('t1'!K77+'t1'!L77)</f>
        <v>0</v>
      </c>
      <c r="D77" s="322">
        <f>'t5'!U78+'t5'!V78</f>
        <v>0</v>
      </c>
      <c r="E77" s="322">
        <f>'t4'!FI87</f>
        <v>0</v>
      </c>
      <c r="F77" s="323">
        <f>'t12'!C77</f>
        <v>0</v>
      </c>
      <c r="G77" s="338" t="str">
        <f t="shared" si="1"/>
        <v>OK</v>
      </c>
    </row>
    <row r="78" spans="1:7" ht="13.2" x14ac:dyDescent="0.25">
      <c r="A78" s="123" t="str">
        <f>'t1'!A78</f>
        <v>DIRIGENTE PROF.TECNICHE DELLA PREVENZIONE (INC.STRUT.COMPL.)</v>
      </c>
      <c r="B78" s="95" t="str">
        <f>'t1'!B78</f>
        <v>SD0CO4</v>
      </c>
      <c r="C78" s="649">
        <f>('t1'!K78+'t1'!L78)</f>
        <v>0</v>
      </c>
      <c r="D78" s="322">
        <f>'t5'!U79+'t5'!V79</f>
        <v>0</v>
      </c>
      <c r="E78" s="322">
        <f>'t4'!FI88</f>
        <v>0</v>
      </c>
      <c r="F78" s="323">
        <f>'t12'!C78</f>
        <v>0</v>
      </c>
      <c r="G78" s="338" t="str">
        <f t="shared" si="1"/>
        <v>OK</v>
      </c>
    </row>
    <row r="79" spans="1:7" ht="13.2" x14ac:dyDescent="0.25">
      <c r="A79" s="123" t="str">
        <f>'t1'!A79</f>
        <v>DIRIGENTE PROF.TECNICHE DELLA PREVENZIONE (INC.STRUT.SEMPL.)</v>
      </c>
      <c r="B79" s="95" t="str">
        <f>'t1'!B79</f>
        <v>SD0SE4</v>
      </c>
      <c r="C79" s="649">
        <f>('t1'!K79+'t1'!L79)</f>
        <v>0</v>
      </c>
      <c r="D79" s="322">
        <f>'t5'!U80+'t5'!V80</f>
        <v>0</v>
      </c>
      <c r="E79" s="322">
        <f>'t4'!FI89</f>
        <v>0</v>
      </c>
      <c r="F79" s="323">
        <f>'t12'!C79</f>
        <v>0</v>
      </c>
      <c r="G79" s="338" t="str">
        <f t="shared" si="1"/>
        <v>OK</v>
      </c>
    </row>
    <row r="80" spans="1:7" ht="13.2" x14ac:dyDescent="0.25">
      <c r="A80" s="123" t="str">
        <f>'t1'!A80</f>
        <v>DIRIGENTE PROF.TECNICHE DELLA PREVENZIONE(ALTRI INC.PROF.LI)</v>
      </c>
      <c r="B80" s="95" t="str">
        <f>'t1'!B80</f>
        <v>SD0AI4</v>
      </c>
      <c r="C80" s="649">
        <f>('t1'!K80+'t1'!L80)</f>
        <v>0</v>
      </c>
      <c r="D80" s="322">
        <f>'t5'!U81+'t5'!V81</f>
        <v>0</v>
      </c>
      <c r="E80" s="322">
        <f>'t4'!FI90</f>
        <v>0</v>
      </c>
      <c r="F80" s="323">
        <f>'t12'!C80</f>
        <v>0</v>
      </c>
      <c r="G80" s="338" t="str">
        <f t="shared" si="1"/>
        <v>OK</v>
      </c>
    </row>
    <row r="81" spans="1:7" ht="13.2" x14ac:dyDescent="0.25">
      <c r="A81" s="123" t="str">
        <f>'t1'!A81</f>
        <v>DIR. PROF.TECNICHE PREVENZ. T.DET.ART.15-SEPTIES DLGS 502/92</v>
      </c>
      <c r="B81" s="95" t="str">
        <f>'t1'!B81</f>
        <v>SD048E</v>
      </c>
      <c r="C81" s="649">
        <f>('t1'!K81+'t1'!L81)</f>
        <v>0</v>
      </c>
      <c r="D81" s="322">
        <f>'t5'!U82+'t5'!V82</f>
        <v>0</v>
      </c>
      <c r="E81" s="322">
        <f>'t4'!FI91</f>
        <v>0</v>
      </c>
      <c r="F81" s="323">
        <f>'t12'!C81</f>
        <v>0</v>
      </c>
      <c r="G81" s="338" t="str">
        <f t="shared" si="1"/>
        <v>OK</v>
      </c>
    </row>
    <row r="82" spans="1:7" ht="13.2" x14ac:dyDescent="0.25">
      <c r="A82" s="123" t="str">
        <f>'t1'!A82</f>
        <v>AVVOCATO DIRIG. CON INCARICO DI STRUTTURA COMPLESSA</v>
      </c>
      <c r="B82" s="95" t="str">
        <f>'t1'!B82</f>
        <v>PD0010</v>
      </c>
      <c r="C82" s="649">
        <f>('t1'!K82+'t1'!L82)</f>
        <v>0</v>
      </c>
      <c r="D82" s="322">
        <f>'t5'!U83+'t5'!V83</f>
        <v>0</v>
      </c>
      <c r="E82" s="322">
        <f>'t4'!FI92</f>
        <v>0</v>
      </c>
      <c r="F82" s="323">
        <f>'t12'!C82</f>
        <v>0</v>
      </c>
      <c r="G82" s="338" t="str">
        <f t="shared" si="1"/>
        <v>OK</v>
      </c>
    </row>
    <row r="83" spans="1:7" ht="13.2" x14ac:dyDescent="0.25">
      <c r="A83" s="123" t="str">
        <f>'t1'!A83</f>
        <v>AVVOCATO DIRIG. CON INCARICO DI STRUTTURA SEMPLICE</v>
      </c>
      <c r="B83" s="95" t="str">
        <f>'t1'!B83</f>
        <v>PD0S09</v>
      </c>
      <c r="C83" s="649">
        <f>('t1'!K83+'t1'!L83)</f>
        <v>0</v>
      </c>
      <c r="D83" s="322">
        <f>'t5'!U84+'t5'!V84</f>
        <v>0</v>
      </c>
      <c r="E83" s="322">
        <f>'t4'!FI93</f>
        <v>0</v>
      </c>
      <c r="F83" s="323">
        <f>'t12'!C83</f>
        <v>0</v>
      </c>
      <c r="G83" s="338" t="str">
        <f t="shared" si="1"/>
        <v>OK</v>
      </c>
    </row>
    <row r="84" spans="1:7" ht="13.2" x14ac:dyDescent="0.25">
      <c r="A84" s="123" t="str">
        <f>'t1'!A84</f>
        <v>AVVOCATO DIRIG. CON ALTRI INCAR.PROF.LI</v>
      </c>
      <c r="B84" s="95" t="str">
        <f>'t1'!B84</f>
        <v>PD0A09</v>
      </c>
      <c r="C84" s="649">
        <f>('t1'!K84+'t1'!L84)</f>
        <v>0</v>
      </c>
      <c r="D84" s="322">
        <f>'t5'!U85+'t5'!V85</f>
        <v>0</v>
      </c>
      <c r="E84" s="322">
        <f>'t4'!FI94</f>
        <v>0</v>
      </c>
      <c r="F84" s="323">
        <f>'t12'!C84</f>
        <v>0</v>
      </c>
      <c r="G84" s="338" t="str">
        <f t="shared" si="1"/>
        <v>OK</v>
      </c>
    </row>
    <row r="85" spans="1:7" ht="13.2" x14ac:dyDescent="0.25">
      <c r="A85" s="123" t="str">
        <f>'t1'!A85</f>
        <v>AVVOCATO DIR. A T. DETERMINATO(ART. 15-SEPTIES DLGS. 502/92)</v>
      </c>
      <c r="B85" s="95" t="str">
        <f>'t1'!B85</f>
        <v>PD0605</v>
      </c>
      <c r="C85" s="649">
        <f>('t1'!K85+'t1'!L85)</f>
        <v>0</v>
      </c>
      <c r="D85" s="322">
        <f>'t5'!U86+'t5'!V86</f>
        <v>0</v>
      </c>
      <c r="E85" s="322">
        <f>'t4'!FI95</f>
        <v>0</v>
      </c>
      <c r="F85" s="323">
        <f>'t12'!C85</f>
        <v>0</v>
      </c>
      <c r="G85" s="338" t="str">
        <f t="shared" si="1"/>
        <v>OK</v>
      </c>
    </row>
    <row r="86" spans="1:7" ht="13.2" x14ac:dyDescent="0.25">
      <c r="A86" s="123" t="str">
        <f>'t1'!A86</f>
        <v>INGEGNERE DIRIG. CON INCARICO DI STRUTTURA COMPLESSA</v>
      </c>
      <c r="B86" s="95" t="str">
        <f>'t1'!B86</f>
        <v>PD0046</v>
      </c>
      <c r="C86" s="649">
        <f>('t1'!K86+'t1'!L86)</f>
        <v>0</v>
      </c>
      <c r="D86" s="322">
        <f>'t5'!U87+'t5'!V87</f>
        <v>0</v>
      </c>
      <c r="E86" s="322">
        <f>'t4'!FI96</f>
        <v>0</v>
      </c>
      <c r="F86" s="323">
        <f>'t12'!C86</f>
        <v>0</v>
      </c>
      <c r="G86" s="338" t="str">
        <f t="shared" si="1"/>
        <v>OK</v>
      </c>
    </row>
    <row r="87" spans="1:7" ht="13.2" x14ac:dyDescent="0.25">
      <c r="A87" s="123" t="str">
        <f>'t1'!A87</f>
        <v>INGEGNERE DIRIG. CON INCARICO DI STRUTTURA SEMPLICE</v>
      </c>
      <c r="B87" s="95" t="str">
        <f>'t1'!B87</f>
        <v>PD0S45</v>
      </c>
      <c r="C87" s="649">
        <f>('t1'!K87+'t1'!L87)</f>
        <v>0</v>
      </c>
      <c r="D87" s="322">
        <f>'t5'!U88+'t5'!V88</f>
        <v>0</v>
      </c>
      <c r="E87" s="322">
        <f>'t4'!FI97</f>
        <v>0</v>
      </c>
      <c r="F87" s="323">
        <f>'t12'!C87</f>
        <v>0</v>
      </c>
      <c r="G87" s="338" t="str">
        <f t="shared" si="1"/>
        <v>OK</v>
      </c>
    </row>
    <row r="88" spans="1:7" ht="13.2" x14ac:dyDescent="0.25">
      <c r="A88" s="123" t="str">
        <f>'t1'!A88</f>
        <v>INGEGNERE DIRIG. CON ALTRI INCAR.PROF.LI</v>
      </c>
      <c r="B88" s="95" t="str">
        <f>'t1'!B88</f>
        <v>PD0A45</v>
      </c>
      <c r="C88" s="649">
        <f>('t1'!K88+'t1'!L88)</f>
        <v>0</v>
      </c>
      <c r="D88" s="322">
        <f>'t5'!U89+'t5'!V89</f>
        <v>0</v>
      </c>
      <c r="E88" s="322">
        <f>'t4'!FI98</f>
        <v>0</v>
      </c>
      <c r="F88" s="323">
        <f>'t12'!C88</f>
        <v>0</v>
      </c>
      <c r="G88" s="338" t="str">
        <f t="shared" si="1"/>
        <v>OK</v>
      </c>
    </row>
    <row r="89" spans="1:7" ht="13.2" x14ac:dyDescent="0.25">
      <c r="A89" s="123" t="str">
        <f>'t1'!A89</f>
        <v>INGEGNERE DIR. A T. DETERMINATO(ART.15-SEPTIES DLGS. 502/92)</v>
      </c>
      <c r="B89" s="95" t="str">
        <f>'t1'!B89</f>
        <v>PD0606</v>
      </c>
      <c r="C89" s="649">
        <f>('t1'!K89+'t1'!L89)</f>
        <v>0</v>
      </c>
      <c r="D89" s="322">
        <f>'t5'!U90+'t5'!V90</f>
        <v>0</v>
      </c>
      <c r="E89" s="322">
        <f>'t4'!FI99</f>
        <v>0</v>
      </c>
      <c r="F89" s="323">
        <f>'t12'!C89</f>
        <v>0</v>
      </c>
      <c r="G89" s="338" t="str">
        <f t="shared" si="1"/>
        <v>OK</v>
      </c>
    </row>
    <row r="90" spans="1:7" ht="13.2" x14ac:dyDescent="0.25">
      <c r="A90" s="123" t="str">
        <f>'t1'!A90</f>
        <v>ARCHITETTI DIRIG. CON INCARICO DI STRUTTURA COMPLESSA</v>
      </c>
      <c r="B90" s="95" t="str">
        <f>'t1'!B90</f>
        <v>PD0004</v>
      </c>
      <c r="C90" s="649">
        <f>('t1'!K90+'t1'!L90)</f>
        <v>0</v>
      </c>
      <c r="D90" s="322">
        <f>'t5'!U91+'t5'!V91</f>
        <v>0</v>
      </c>
      <c r="E90" s="322">
        <f>'t4'!FI100</f>
        <v>0</v>
      </c>
      <c r="F90" s="323">
        <f>'t12'!C90</f>
        <v>0</v>
      </c>
      <c r="G90" s="338" t="str">
        <f t="shared" si="1"/>
        <v>OK</v>
      </c>
    </row>
    <row r="91" spans="1:7" ht="13.2" x14ac:dyDescent="0.25">
      <c r="A91" s="123" t="str">
        <f>'t1'!A91</f>
        <v>ARCHITETTI DIRIG. CON INCARICO DI STRUTTURA SEMPLICE</v>
      </c>
      <c r="B91" s="95" t="str">
        <f>'t1'!B91</f>
        <v>PD0S03</v>
      </c>
      <c r="C91" s="649">
        <f>('t1'!K91+'t1'!L91)</f>
        <v>0</v>
      </c>
      <c r="D91" s="322">
        <f>'t5'!U92+'t5'!V92</f>
        <v>0</v>
      </c>
      <c r="E91" s="322">
        <f>'t4'!FI101</f>
        <v>0</v>
      </c>
      <c r="F91" s="323">
        <f>'t12'!C91</f>
        <v>0</v>
      </c>
      <c r="G91" s="338" t="str">
        <f t="shared" si="1"/>
        <v>OK</v>
      </c>
    </row>
    <row r="92" spans="1:7" ht="13.2" x14ac:dyDescent="0.25">
      <c r="A92" s="123" t="str">
        <f>'t1'!A92</f>
        <v>ARCHITETTI DIRIG. CON ALTRI INCAR.PROF.LI</v>
      </c>
      <c r="B92" s="95" t="str">
        <f>'t1'!B92</f>
        <v>PD0A03</v>
      </c>
      <c r="C92" s="649">
        <f>('t1'!K92+'t1'!L92)</f>
        <v>0</v>
      </c>
      <c r="D92" s="322">
        <f>'t5'!U93+'t5'!V93</f>
        <v>0</v>
      </c>
      <c r="E92" s="322">
        <f>'t4'!FI102</f>
        <v>0</v>
      </c>
      <c r="F92" s="323">
        <f>'t12'!C92</f>
        <v>0</v>
      </c>
      <c r="G92" s="338" t="str">
        <f t="shared" si="1"/>
        <v>OK</v>
      </c>
    </row>
    <row r="93" spans="1:7" ht="13.2" x14ac:dyDescent="0.25">
      <c r="A93" s="123" t="str">
        <f>'t1'!A93</f>
        <v>ARCHITETTI DIR. A T.DETERMINATO(ART. 15-SEPTIES DLGS.502/92)</v>
      </c>
      <c r="B93" s="95" t="str">
        <f>'t1'!B93</f>
        <v>PD0607</v>
      </c>
      <c r="C93" s="649">
        <f>('t1'!K93+'t1'!L93)</f>
        <v>0</v>
      </c>
      <c r="D93" s="322">
        <f>'t5'!U94+'t5'!V94</f>
        <v>0</v>
      </c>
      <c r="E93" s="322">
        <f>'t4'!FI103</f>
        <v>0</v>
      </c>
      <c r="F93" s="323">
        <f>'t12'!C93</f>
        <v>0</v>
      </c>
      <c r="G93" s="338" t="str">
        <f t="shared" si="1"/>
        <v>OK</v>
      </c>
    </row>
    <row r="94" spans="1:7" ht="13.2" x14ac:dyDescent="0.25">
      <c r="A94" s="123" t="str">
        <f>'t1'!A94</f>
        <v>GEOLOGI DIRIG. CON INCARICO DI STRUTTURA COMPLESSA</v>
      </c>
      <c r="B94" s="95" t="str">
        <f>'t1'!B94</f>
        <v>PD0044</v>
      </c>
      <c r="C94" s="649">
        <f>('t1'!K94+'t1'!L94)</f>
        <v>0</v>
      </c>
      <c r="D94" s="322">
        <f>'t5'!U95+'t5'!V95</f>
        <v>0</v>
      </c>
      <c r="E94" s="322">
        <f>'t4'!FI104</f>
        <v>0</v>
      </c>
      <c r="F94" s="323">
        <f>'t12'!C94</f>
        <v>0</v>
      </c>
      <c r="G94" s="338" t="str">
        <f t="shared" si="1"/>
        <v>OK</v>
      </c>
    </row>
    <row r="95" spans="1:7" ht="13.2" x14ac:dyDescent="0.25">
      <c r="A95" s="123" t="str">
        <f>'t1'!A95</f>
        <v>GEOLOGI DIRIG. CON INCARICO DI STRUTTURA SEMPLICE</v>
      </c>
      <c r="B95" s="95" t="str">
        <f>'t1'!B95</f>
        <v>PD0S43</v>
      </c>
      <c r="C95" s="649">
        <f>('t1'!K95+'t1'!L95)</f>
        <v>0</v>
      </c>
      <c r="D95" s="322">
        <f>'t5'!U96+'t5'!V96</f>
        <v>0</v>
      </c>
      <c r="E95" s="322">
        <f>'t4'!FI105</f>
        <v>0</v>
      </c>
      <c r="F95" s="323">
        <f>'t12'!C95</f>
        <v>0</v>
      </c>
      <c r="G95" s="338" t="str">
        <f t="shared" si="1"/>
        <v>OK</v>
      </c>
    </row>
    <row r="96" spans="1:7" ht="13.2" x14ac:dyDescent="0.25">
      <c r="A96" s="123" t="str">
        <f>'t1'!A96</f>
        <v>GEOLOGI DIRIG. CON ALTRI INCAR.PROF.LI</v>
      </c>
      <c r="B96" s="95" t="str">
        <f>'t1'!B96</f>
        <v>PD0A43</v>
      </c>
      <c r="C96" s="649">
        <f>('t1'!K96+'t1'!L96)</f>
        <v>0</v>
      </c>
      <c r="D96" s="322">
        <f>'t5'!U97+'t5'!V97</f>
        <v>0</v>
      </c>
      <c r="E96" s="322">
        <f>'t4'!FI106</f>
        <v>0</v>
      </c>
      <c r="F96" s="323">
        <f>'t12'!C96</f>
        <v>0</v>
      </c>
      <c r="G96" s="338" t="str">
        <f t="shared" si="1"/>
        <v>OK</v>
      </c>
    </row>
    <row r="97" spans="1:7" ht="13.2" x14ac:dyDescent="0.25">
      <c r="A97" s="123" t="str">
        <f>'t1'!A97</f>
        <v>GEOLOGI  DIR. A T. DETERMINATO(ART. 15-SEPTIES DLGS. 502/92)</v>
      </c>
      <c r="B97" s="95" t="str">
        <f>'t1'!B97</f>
        <v>PD0608</v>
      </c>
      <c r="C97" s="649">
        <f>('t1'!K97+'t1'!L97)</f>
        <v>0</v>
      </c>
      <c r="D97" s="322">
        <f>'t5'!U98+'t5'!V98</f>
        <v>0</v>
      </c>
      <c r="E97" s="322">
        <f>'t4'!FI107</f>
        <v>0</v>
      </c>
      <c r="F97" s="323">
        <f>'t12'!C97</f>
        <v>0</v>
      </c>
      <c r="G97" s="338" t="str">
        <f t="shared" si="1"/>
        <v>OK</v>
      </c>
    </row>
    <row r="98" spans="1:7" ht="13.2" x14ac:dyDescent="0.25">
      <c r="A98" s="123" t="str">
        <f>'t1'!A98</f>
        <v>ANALISTI DIRIG. CON INCARICO DI STRUTTURA COMPLESSA</v>
      </c>
      <c r="B98" s="95" t="str">
        <f>'t1'!B98</f>
        <v>TD0002</v>
      </c>
      <c r="C98" s="649">
        <f>('t1'!K98+'t1'!L98)</f>
        <v>0</v>
      </c>
      <c r="D98" s="322">
        <f>'t5'!U99+'t5'!V99</f>
        <v>0</v>
      </c>
      <c r="E98" s="322">
        <f>'t4'!FI108</f>
        <v>0</v>
      </c>
      <c r="F98" s="323">
        <f>'t12'!C98</f>
        <v>0</v>
      </c>
      <c r="G98" s="338" t="str">
        <f t="shared" si="1"/>
        <v>OK</v>
      </c>
    </row>
    <row r="99" spans="1:7" ht="13.2" x14ac:dyDescent="0.25">
      <c r="A99" s="123" t="str">
        <f>'t1'!A99</f>
        <v>ANALISTI DIRIG. CON INCARICO DI STRUTTURA SEMPLICE</v>
      </c>
      <c r="B99" s="95" t="str">
        <f>'t1'!B99</f>
        <v>TD0S01</v>
      </c>
      <c r="C99" s="649">
        <f>('t1'!K99+'t1'!L99)</f>
        <v>0</v>
      </c>
      <c r="D99" s="322">
        <f>'t5'!U100+'t5'!V100</f>
        <v>0</v>
      </c>
      <c r="E99" s="322">
        <f>'t4'!FI109</f>
        <v>0</v>
      </c>
      <c r="F99" s="323">
        <f>'t12'!C99</f>
        <v>0</v>
      </c>
      <c r="G99" s="338" t="str">
        <f t="shared" si="1"/>
        <v>OK</v>
      </c>
    </row>
    <row r="100" spans="1:7" ht="13.2" x14ac:dyDescent="0.25">
      <c r="A100" s="123" t="str">
        <f>'t1'!A100</f>
        <v>ANALISTI DIRIG. CON ALTRI INCAR.PROF.LI</v>
      </c>
      <c r="B100" s="95" t="str">
        <f>'t1'!B100</f>
        <v>TD0A01</v>
      </c>
      <c r="C100" s="649">
        <f>('t1'!K100+'t1'!L100)</f>
        <v>0</v>
      </c>
      <c r="D100" s="322">
        <f>'t5'!U101+'t5'!V101</f>
        <v>0</v>
      </c>
      <c r="E100" s="322">
        <f>'t4'!FI110</f>
        <v>0</v>
      </c>
      <c r="F100" s="323">
        <f>'t12'!C100</f>
        <v>0</v>
      </c>
      <c r="G100" s="338" t="str">
        <f t="shared" si="1"/>
        <v>OK</v>
      </c>
    </row>
    <row r="101" spans="1:7" ht="13.2" x14ac:dyDescent="0.25">
      <c r="A101" s="123" t="str">
        <f>'t1'!A101</f>
        <v>ANALISTI DIR. A T. DETERMINATO(ART. 15-SEPTIES DLGS. 502/92)</v>
      </c>
      <c r="B101" s="95" t="str">
        <f>'t1'!B101</f>
        <v>TD0609</v>
      </c>
      <c r="C101" s="649">
        <f>('t1'!K101+'t1'!L101)</f>
        <v>0</v>
      </c>
      <c r="D101" s="322">
        <f>'t5'!U102+'t5'!V102</f>
        <v>0</v>
      </c>
      <c r="E101" s="322">
        <f>'t4'!FI111</f>
        <v>0</v>
      </c>
      <c r="F101" s="323">
        <f>'t12'!C101</f>
        <v>0</v>
      </c>
      <c r="G101" s="338" t="str">
        <f t="shared" si="1"/>
        <v>OK</v>
      </c>
    </row>
    <row r="102" spans="1:7" ht="13.2" x14ac:dyDescent="0.25">
      <c r="A102" s="123" t="str">
        <f>'t1'!A102</f>
        <v>STATISTICO DIRIG. CON INCARICO DI STRUTTURA COMPLESSA</v>
      </c>
      <c r="B102" s="95" t="str">
        <f>'t1'!B102</f>
        <v>TD0071</v>
      </c>
      <c r="C102" s="649">
        <f>('t1'!K102+'t1'!L102)</f>
        <v>0</v>
      </c>
      <c r="D102" s="322">
        <f>'t5'!U103+'t5'!V103</f>
        <v>0</v>
      </c>
      <c r="E102" s="322">
        <f>'t4'!FI112</f>
        <v>0</v>
      </c>
      <c r="F102" s="323">
        <f>'t12'!C102</f>
        <v>0</v>
      </c>
      <c r="G102" s="338" t="str">
        <f t="shared" si="1"/>
        <v>OK</v>
      </c>
    </row>
    <row r="103" spans="1:7" ht="13.2" x14ac:dyDescent="0.25">
      <c r="A103" s="123" t="str">
        <f>'t1'!A103</f>
        <v>STATISTICO DIRIG. CON INCARICO DI STRUTTURA SEMPLICE</v>
      </c>
      <c r="B103" s="95" t="str">
        <f>'t1'!B103</f>
        <v>TD0S70</v>
      </c>
      <c r="C103" s="649">
        <f>('t1'!K103+'t1'!L103)</f>
        <v>0</v>
      </c>
      <c r="D103" s="322">
        <f>'t5'!U104+'t5'!V104</f>
        <v>0</v>
      </c>
      <c r="E103" s="322">
        <f>'t4'!FI113</f>
        <v>0</v>
      </c>
      <c r="F103" s="323">
        <f>'t12'!C103</f>
        <v>0</v>
      </c>
      <c r="G103" s="338" t="str">
        <f t="shared" si="1"/>
        <v>OK</v>
      </c>
    </row>
    <row r="104" spans="1:7" ht="13.2" x14ac:dyDescent="0.25">
      <c r="A104" s="123" t="str">
        <f>'t1'!A104</f>
        <v>STATISTICO DIRIG. CON ALTRI INCAR.PROF.LI</v>
      </c>
      <c r="B104" s="95" t="str">
        <f>'t1'!B104</f>
        <v>TD0A70</v>
      </c>
      <c r="C104" s="649">
        <f>('t1'!K104+'t1'!L104)</f>
        <v>0</v>
      </c>
      <c r="D104" s="322">
        <f>'t5'!U105+'t5'!V105</f>
        <v>0</v>
      </c>
      <c r="E104" s="322">
        <f>'t4'!FI114</f>
        <v>0</v>
      </c>
      <c r="F104" s="323">
        <f>'t12'!C104</f>
        <v>0</v>
      </c>
      <c r="G104" s="338" t="str">
        <f t="shared" si="1"/>
        <v>OK</v>
      </c>
    </row>
    <row r="105" spans="1:7" ht="13.2" x14ac:dyDescent="0.25">
      <c r="A105" s="123" t="str">
        <f>'t1'!A105</f>
        <v>STATISTICO DIR. A T.DETERMINATO(ART. 15-SEPTIES DLGS.502/92)</v>
      </c>
      <c r="B105" s="95" t="str">
        <f>'t1'!B105</f>
        <v>TD0610</v>
      </c>
      <c r="C105" s="649">
        <f>('t1'!K105+'t1'!L105)</f>
        <v>0</v>
      </c>
      <c r="D105" s="322">
        <f>'t5'!U106+'t5'!V106</f>
        <v>0</v>
      </c>
      <c r="E105" s="322">
        <f>'t4'!FI115</f>
        <v>0</v>
      </c>
      <c r="F105" s="323">
        <f>'t12'!C105</f>
        <v>0</v>
      </c>
      <c r="G105" s="338" t="str">
        <f t="shared" si="1"/>
        <v>OK</v>
      </c>
    </row>
    <row r="106" spans="1:7" ht="13.2" x14ac:dyDescent="0.25">
      <c r="A106" s="123" t="str">
        <f>'t1'!A106</f>
        <v>SOCIOLOGO DIRIG. CON INCARICO DI STRUTTURA COMPLESSA</v>
      </c>
      <c r="B106" s="95" t="str">
        <f>'t1'!B106</f>
        <v>TD0068</v>
      </c>
      <c r="C106" s="649">
        <f>('t1'!K106+'t1'!L106)</f>
        <v>0</v>
      </c>
      <c r="D106" s="322">
        <f>'t5'!U107+'t5'!V107</f>
        <v>0</v>
      </c>
      <c r="E106" s="322">
        <f>'t4'!FI116</f>
        <v>0</v>
      </c>
      <c r="F106" s="323">
        <f>'t12'!C106</f>
        <v>0</v>
      </c>
      <c r="G106" s="338" t="str">
        <f t="shared" si="1"/>
        <v>OK</v>
      </c>
    </row>
    <row r="107" spans="1:7" ht="13.2" x14ac:dyDescent="0.25">
      <c r="A107" s="123" t="str">
        <f>'t1'!A107</f>
        <v>SOCIOLOGO DIRIG. CON INCARICO DI STRUTTURA SEMPLICE</v>
      </c>
      <c r="B107" s="95" t="str">
        <f>'t1'!B107</f>
        <v>TD0S67</v>
      </c>
      <c r="C107" s="649">
        <f>('t1'!K107+'t1'!L107)</f>
        <v>0</v>
      </c>
      <c r="D107" s="322">
        <f>'t5'!U108+'t5'!V108</f>
        <v>0</v>
      </c>
      <c r="E107" s="322">
        <f>'t4'!FI117</f>
        <v>0</v>
      </c>
      <c r="F107" s="323">
        <f>'t12'!C107</f>
        <v>0</v>
      </c>
      <c r="G107" s="338" t="str">
        <f t="shared" si="1"/>
        <v>OK</v>
      </c>
    </row>
    <row r="108" spans="1:7" ht="13.2" x14ac:dyDescent="0.25">
      <c r="A108" s="123" t="str">
        <f>'t1'!A108</f>
        <v>SOCIOLOGO DIRIG. CON ALTRI INCAR.PROF.LI</v>
      </c>
      <c r="B108" s="95" t="str">
        <f>'t1'!B108</f>
        <v>TD0A67</v>
      </c>
      <c r="C108" s="649">
        <f>('t1'!K108+'t1'!L108)</f>
        <v>0</v>
      </c>
      <c r="D108" s="322">
        <f>'t5'!U109+'t5'!V109</f>
        <v>0</v>
      </c>
      <c r="E108" s="322">
        <f>'t4'!FI118</f>
        <v>0</v>
      </c>
      <c r="F108" s="323">
        <f>'t12'!C108</f>
        <v>0</v>
      </c>
      <c r="G108" s="338" t="str">
        <f t="shared" si="1"/>
        <v>OK</v>
      </c>
    </row>
    <row r="109" spans="1:7" ht="13.2" x14ac:dyDescent="0.25">
      <c r="A109" s="123" t="str">
        <f>'t1'!A109</f>
        <v>SOCIOLOGO DIR. A T. DETERMINATO(ART.15-SEPTIES DLGS. 502/92)</v>
      </c>
      <c r="B109" s="95" t="str">
        <f>'t1'!B109</f>
        <v>TD0611</v>
      </c>
      <c r="C109" s="649">
        <f>('t1'!K109+'t1'!L109)</f>
        <v>0</v>
      </c>
      <c r="D109" s="322">
        <f>'t5'!U110+'t5'!V110</f>
        <v>0</v>
      </c>
      <c r="E109" s="322">
        <f>'t4'!FI119</f>
        <v>0</v>
      </c>
      <c r="F109" s="323">
        <f>'t12'!C109</f>
        <v>0</v>
      </c>
      <c r="G109" s="338" t="str">
        <f t="shared" si="1"/>
        <v>OK</v>
      </c>
    </row>
    <row r="110" spans="1:7" ht="13.2" x14ac:dyDescent="0.25">
      <c r="A110" s="123" t="str">
        <f>'t1'!A110</f>
        <v>DIR. AMBIENTALE CON INCARICO DI STRUTTURA COMPLESSA</v>
      </c>
      <c r="B110" s="95" t="str">
        <f>'t1'!B110</f>
        <v>TD0C02</v>
      </c>
      <c r="C110" s="649">
        <f>('t1'!K110+'t1'!L110)</f>
        <v>0</v>
      </c>
      <c r="D110" s="322">
        <f>'t5'!U111+'t5'!V111</f>
        <v>0</v>
      </c>
      <c r="E110" s="322">
        <f>'t4'!FI120</f>
        <v>0</v>
      </c>
      <c r="F110" s="323">
        <f>'t12'!C110</f>
        <v>0</v>
      </c>
      <c r="G110" s="338" t="str">
        <f t="shared" si="1"/>
        <v>OK</v>
      </c>
    </row>
    <row r="111" spans="1:7" ht="13.2" x14ac:dyDescent="0.25">
      <c r="A111" s="123" t="str">
        <f>'t1'!A111</f>
        <v>DIR. AMBIENTALE CON INCARICO DI STRUTTURA SEMPLICE</v>
      </c>
      <c r="B111" s="95" t="str">
        <f>'t1'!B111</f>
        <v>TD0S02</v>
      </c>
      <c r="C111" s="649">
        <f>('t1'!K111+'t1'!L111)</f>
        <v>0</v>
      </c>
      <c r="D111" s="322">
        <f>'t5'!U112+'t5'!V112</f>
        <v>0</v>
      </c>
      <c r="E111" s="322">
        <f>'t4'!FI121</f>
        <v>0</v>
      </c>
      <c r="F111" s="323">
        <f>'t12'!C111</f>
        <v>0</v>
      </c>
      <c r="G111" s="338" t="str">
        <f t="shared" si="1"/>
        <v>OK</v>
      </c>
    </row>
    <row r="112" spans="1:7" ht="13.2" x14ac:dyDescent="0.25">
      <c r="A112" s="123" t="str">
        <f>'t1'!A112</f>
        <v>DIR. AMBIENTALE CON ALTRI INCAR.PROF.LI</v>
      </c>
      <c r="B112" s="95" t="str">
        <f>'t1'!B112</f>
        <v>TD0A02</v>
      </c>
      <c r="C112" s="649">
        <f>('t1'!K112+'t1'!L112)</f>
        <v>0</v>
      </c>
      <c r="D112" s="322">
        <f>'t5'!U113+'t5'!V113</f>
        <v>0</v>
      </c>
      <c r="E112" s="322">
        <f>'t4'!FI122</f>
        <v>0</v>
      </c>
      <c r="F112" s="323">
        <f>'t12'!C112</f>
        <v>0</v>
      </c>
      <c r="G112" s="338" t="str">
        <f t="shared" si="1"/>
        <v>OK</v>
      </c>
    </row>
    <row r="113" spans="1:7" ht="13.2" x14ac:dyDescent="0.25">
      <c r="A113" s="123" t="str">
        <f>'t1'!A113</f>
        <v>DIR. AMBIENTALE A T.DETERMINATO (ART.15-SEPTIES DLGS 502/92)</v>
      </c>
      <c r="B113" s="95" t="str">
        <f>'t1'!B113</f>
        <v>TD0810</v>
      </c>
      <c r="C113" s="649">
        <f>('t1'!K113+'t1'!L113)</f>
        <v>0</v>
      </c>
      <c r="D113" s="322">
        <f>'t5'!U114+'t5'!V114</f>
        <v>0</v>
      </c>
      <c r="E113" s="322">
        <f>'t4'!FI123</f>
        <v>0</v>
      </c>
      <c r="F113" s="323">
        <f>'t12'!C113</f>
        <v>0</v>
      </c>
      <c r="G113" s="338" t="str">
        <f t="shared" si="1"/>
        <v>OK</v>
      </c>
    </row>
    <row r="114" spans="1:7" ht="13.2" x14ac:dyDescent="0.25">
      <c r="A114" s="123" t="str">
        <f>'t1'!A114</f>
        <v>DIRIGENTE AMM.VO CON INCARICO DI STRUTTURA COMPLESSA</v>
      </c>
      <c r="B114" s="95" t="str">
        <f>'t1'!B114</f>
        <v>AD0032</v>
      </c>
      <c r="C114" s="649">
        <f>('t1'!K114+'t1'!L114)</f>
        <v>0</v>
      </c>
      <c r="D114" s="322">
        <f>'t5'!U115+'t5'!V115</f>
        <v>0</v>
      </c>
      <c r="E114" s="322">
        <f>'t4'!FI124</f>
        <v>0</v>
      </c>
      <c r="F114" s="323">
        <f>'t12'!C114</f>
        <v>0</v>
      </c>
      <c r="G114" s="338" t="str">
        <f t="shared" si="1"/>
        <v>OK</v>
      </c>
    </row>
    <row r="115" spans="1:7" ht="13.2" x14ac:dyDescent="0.25">
      <c r="A115" s="123" t="str">
        <f>'t1'!A115</f>
        <v>DIRIGENTE AMM.VO CON INCARICO DI STRUTTURA SEMPLICE</v>
      </c>
      <c r="B115" s="95" t="str">
        <f>'t1'!B115</f>
        <v>AD0S31</v>
      </c>
      <c r="C115" s="649">
        <f>('t1'!K115+'t1'!L115)</f>
        <v>0</v>
      </c>
      <c r="D115" s="322">
        <f>'t5'!U116+'t5'!V116</f>
        <v>0</v>
      </c>
      <c r="E115" s="322">
        <f>'t4'!FI125</f>
        <v>0</v>
      </c>
      <c r="F115" s="323">
        <f>'t12'!C115</f>
        <v>0</v>
      </c>
      <c r="G115" s="338" t="str">
        <f t="shared" si="1"/>
        <v>OK</v>
      </c>
    </row>
    <row r="116" spans="1:7" ht="13.2" x14ac:dyDescent="0.25">
      <c r="A116" s="123" t="str">
        <f>'t1'!A116</f>
        <v>DIRIGENTE AMM.VO CON ALTRI INCAR.PROF.LI</v>
      </c>
      <c r="B116" s="95" t="str">
        <f>'t1'!B116</f>
        <v>AD0A31</v>
      </c>
      <c r="C116" s="649">
        <f>('t1'!K116+'t1'!L116)</f>
        <v>0</v>
      </c>
      <c r="D116" s="322">
        <f>'t5'!U117+'t5'!V117</f>
        <v>0</v>
      </c>
      <c r="E116" s="322">
        <f>'t4'!FI126</f>
        <v>0</v>
      </c>
      <c r="F116" s="323">
        <f>'t12'!C116</f>
        <v>0</v>
      </c>
      <c r="G116" s="338" t="str">
        <f t="shared" si="1"/>
        <v>OK</v>
      </c>
    </row>
    <row r="117" spans="1:7" ht="13.2" x14ac:dyDescent="0.25">
      <c r="A117" s="123" t="str">
        <f>'t1'!A117</f>
        <v>DIRIG. AMM.VO A T. DETERMINATO (ART. 15-SEPTIES DLGS.502/92)</v>
      </c>
      <c r="B117" s="95" t="str">
        <f>'t1'!B117</f>
        <v>AD0612</v>
      </c>
      <c r="C117" s="649">
        <f>('t1'!K117+'t1'!L117)</f>
        <v>0</v>
      </c>
      <c r="D117" s="322">
        <f>'t5'!U118+'t5'!V118</f>
        <v>0</v>
      </c>
      <c r="E117" s="322">
        <f>'t4'!FI127</f>
        <v>0</v>
      </c>
      <c r="F117" s="323">
        <f>'t12'!C117</f>
        <v>0</v>
      </c>
      <c r="G117" s="338" t="str">
        <f t="shared" si="1"/>
        <v>OK</v>
      </c>
    </row>
    <row r="118" spans="1:7" ht="13.2" x14ac:dyDescent="0.25">
      <c r="A118" s="123" t="str">
        <f>'t1'!A118</f>
        <v>RICERCATORE SANITARIO</v>
      </c>
      <c r="B118" s="95" t="str">
        <f>'t1'!B118</f>
        <v>N18694</v>
      </c>
      <c r="C118" s="649">
        <f>('t1'!K118+'t1'!L118)</f>
        <v>0</v>
      </c>
      <c r="D118" s="322">
        <f>'t5'!U119+'t5'!V119</f>
        <v>0</v>
      </c>
      <c r="E118" s="322">
        <f>'t4'!FI128</f>
        <v>0</v>
      </c>
      <c r="F118" s="323">
        <f>'t12'!C118</f>
        <v>0</v>
      </c>
      <c r="G118" s="338" t="str">
        <f t="shared" si="1"/>
        <v>OK</v>
      </c>
    </row>
    <row r="119" spans="1:7" ht="13.2" x14ac:dyDescent="0.25">
      <c r="A119" s="123" t="str">
        <f>'t1'!A119</f>
        <v>COLLABORATORE PROF.LE DI RICERCA SANITARIA</v>
      </c>
      <c r="B119" s="95" t="str">
        <f>'t1'!B119</f>
        <v>N16695</v>
      </c>
      <c r="C119" s="649">
        <f>('t1'!K119+'t1'!L119)</f>
        <v>0</v>
      </c>
      <c r="D119" s="322">
        <f>'t5'!U120+'t5'!V120</f>
        <v>0</v>
      </c>
      <c r="E119" s="322">
        <f>'t4'!FI129</f>
        <v>0</v>
      </c>
      <c r="F119" s="323">
        <f>'t12'!C119</f>
        <v>0</v>
      </c>
      <c r="G119" s="338" t="str">
        <f t="shared" si="1"/>
        <v>OK</v>
      </c>
    </row>
    <row r="120" spans="1:7" ht="13.2" x14ac:dyDescent="0.25">
      <c r="A120" s="123" t="str">
        <f>'t1'!A120</f>
        <v>RUOLO SANITARIO - PROF. SANITARIE INFERMIERISTICHE E.Q.</v>
      </c>
      <c r="B120" s="95" t="str">
        <f>'t1'!B120</f>
        <v>SEQINF</v>
      </c>
      <c r="C120" s="649">
        <f>('t1'!K120+'t1'!L120)</f>
        <v>0</v>
      </c>
      <c r="D120" s="322">
        <f>'t5'!U121+'t5'!V121</f>
        <v>0</v>
      </c>
      <c r="E120" s="322">
        <f>'t4'!FI130</f>
        <v>0</v>
      </c>
      <c r="F120" s="323">
        <f>'t12'!C120</f>
        <v>0</v>
      </c>
      <c r="G120" s="338" t="str">
        <f t="shared" si="1"/>
        <v>OK</v>
      </c>
    </row>
    <row r="121" spans="1:7" ht="13.2" x14ac:dyDescent="0.25">
      <c r="A121" s="123" t="str">
        <f>'t1'!A121</f>
        <v>RUOLO SANITARIO - PROF. SANITARIA OSTETRICA E.Q.</v>
      </c>
      <c r="B121" s="95" t="str">
        <f>'t1'!B121</f>
        <v>SEQOST</v>
      </c>
      <c r="C121" s="649">
        <f>('t1'!K121+'t1'!L121)</f>
        <v>0</v>
      </c>
      <c r="D121" s="322">
        <f>'t5'!U122+'t5'!V122</f>
        <v>0</v>
      </c>
      <c r="E121" s="322">
        <f>'t4'!FI131</f>
        <v>0</v>
      </c>
      <c r="F121" s="323">
        <f>'t12'!C121</f>
        <v>0</v>
      </c>
      <c r="G121" s="338" t="str">
        <f t="shared" si="1"/>
        <v>OK</v>
      </c>
    </row>
    <row r="122" spans="1:7" ht="13.2" x14ac:dyDescent="0.25">
      <c r="A122" s="123" t="str">
        <f>'t1'!A122</f>
        <v>RUOLO SANITARIO - PROFESSIONI TECNICO SANITARIE E.Q.</v>
      </c>
      <c r="B122" s="95" t="str">
        <f>'t1'!B122</f>
        <v>SEQTCN</v>
      </c>
      <c r="C122" s="649">
        <f>('t1'!K122+'t1'!L122)</f>
        <v>0</v>
      </c>
      <c r="D122" s="322">
        <f>'t5'!U123+'t5'!V123</f>
        <v>0</v>
      </c>
      <c r="E122" s="322">
        <f>'t4'!FI132</f>
        <v>0</v>
      </c>
      <c r="F122" s="323">
        <f>'t12'!C122</f>
        <v>0</v>
      </c>
      <c r="G122" s="338" t="str">
        <f t="shared" si="1"/>
        <v>OK</v>
      </c>
    </row>
    <row r="123" spans="1:7" ht="13.2" x14ac:dyDescent="0.25">
      <c r="A123" s="123" t="str">
        <f>'t1'!A123</f>
        <v>RUOLO SANITARIO - PROF. SANITARIE DELLA RIABILITAZIONE E.Q.</v>
      </c>
      <c r="B123" s="95" t="str">
        <f>'t1'!B123</f>
        <v>SEQRAB</v>
      </c>
      <c r="C123" s="649">
        <f>('t1'!K123+'t1'!L123)</f>
        <v>0</v>
      </c>
      <c r="D123" s="322">
        <f>'t5'!U124+'t5'!V124</f>
        <v>0</v>
      </c>
      <c r="E123" s="322">
        <f>'t4'!FI133</f>
        <v>0</v>
      </c>
      <c r="F123" s="323">
        <f>'t12'!C123</f>
        <v>0</v>
      </c>
      <c r="G123" s="338" t="str">
        <f t="shared" si="1"/>
        <v>OK</v>
      </c>
    </row>
    <row r="124" spans="1:7" ht="13.2" x14ac:dyDescent="0.25">
      <c r="A124" s="123" t="str">
        <f>'t1'!A124</f>
        <v>RUOLO SANITARIO - PROF. SANITARIE DELLA PREVENZIONE E.Q.</v>
      </c>
      <c r="B124" s="95" t="str">
        <f>'t1'!B124</f>
        <v>SEQPRV</v>
      </c>
      <c r="C124" s="649">
        <f>('t1'!K124+'t1'!L124)</f>
        <v>0</v>
      </c>
      <c r="D124" s="322">
        <f>'t5'!U125+'t5'!V125</f>
        <v>0</v>
      </c>
      <c r="E124" s="322">
        <f>'t4'!FI134</f>
        <v>0</v>
      </c>
      <c r="F124" s="323">
        <f>'t12'!C124</f>
        <v>0</v>
      </c>
      <c r="G124" s="338" t="str">
        <f t="shared" si="1"/>
        <v>OK</v>
      </c>
    </row>
    <row r="125" spans="1:7" ht="13.2" x14ac:dyDescent="0.25">
      <c r="A125" s="123" t="str">
        <f>'t1'!A125</f>
        <v>RUOLO SANITARIO - PROF. SAN. INFERM. SENIOR ESAURIMENTO E.Q.</v>
      </c>
      <c r="B125" s="95" t="str">
        <f>'t1'!B125</f>
        <v>SEQINE</v>
      </c>
      <c r="C125" s="649">
        <f>('t1'!K125+'t1'!L125)</f>
        <v>0</v>
      </c>
      <c r="D125" s="322">
        <f>'t5'!U126+'t5'!V126</f>
        <v>0</v>
      </c>
      <c r="E125" s="322">
        <f>'t4'!FI135</f>
        <v>0</v>
      </c>
      <c r="F125" s="323">
        <f>'t12'!C125</f>
        <v>0</v>
      </c>
      <c r="G125" s="338" t="str">
        <f t="shared" si="1"/>
        <v>OK</v>
      </c>
    </row>
    <row r="126" spans="1:7" ht="13.2" x14ac:dyDescent="0.25">
      <c r="A126" s="123" t="str">
        <f>'t1'!A126</f>
        <v>RUOLO SANITARIO - ALTRI PROF. SAN. SENIOR A ESAURIMENTO E.Q.</v>
      </c>
      <c r="B126" s="95" t="str">
        <f>'t1'!B126</f>
        <v>SEQASE</v>
      </c>
      <c r="C126" s="649">
        <f>('t1'!K126+'t1'!L126)</f>
        <v>0</v>
      </c>
      <c r="D126" s="322">
        <f>'t5'!U127+'t5'!V127</f>
        <v>0</v>
      </c>
      <c r="E126" s="322">
        <f>'t4'!FI136</f>
        <v>0</v>
      </c>
      <c r="F126" s="323">
        <f>'t12'!C126</f>
        <v>0</v>
      </c>
      <c r="G126" s="338" t="str">
        <f t="shared" si="1"/>
        <v>OK</v>
      </c>
    </row>
    <row r="127" spans="1:7" ht="13.2" x14ac:dyDescent="0.25">
      <c r="A127" s="123" t="str">
        <f>'t1'!A127</f>
        <v>RUOLO SOCIOSANITARIO - ASSISTENTE SOCIALE E.Q.</v>
      </c>
      <c r="B127" s="95" t="str">
        <f>'t1'!B127</f>
        <v>KEQASC</v>
      </c>
      <c r="C127" s="649">
        <f>('t1'!K127+'t1'!L127)</f>
        <v>0</v>
      </c>
      <c r="D127" s="322">
        <f>'t5'!U128+'t5'!V128</f>
        <v>0</v>
      </c>
      <c r="E127" s="322">
        <f>'t4'!FI137</f>
        <v>0</v>
      </c>
      <c r="F127" s="323">
        <f>'t12'!C127</f>
        <v>0</v>
      </c>
      <c r="G127" s="338" t="str">
        <f t="shared" si="1"/>
        <v>OK</v>
      </c>
    </row>
    <row r="128" spans="1:7" ht="13.2" x14ac:dyDescent="0.25">
      <c r="A128" s="123" t="str">
        <f>'t1'!A128</f>
        <v>RUOLO SOCIOSANITARIO - ASSIST. SOC. SENIOR ESAURIMENTO E.Q.</v>
      </c>
      <c r="B128" s="95" t="str">
        <f>'t1'!B128</f>
        <v>KEQSCE</v>
      </c>
      <c r="C128" s="649">
        <f>('t1'!K128+'t1'!L128)</f>
        <v>0</v>
      </c>
      <c r="D128" s="322">
        <f>'t5'!U129+'t5'!V129</f>
        <v>0</v>
      </c>
      <c r="E128" s="322">
        <f>'t4'!FI138</f>
        <v>0</v>
      </c>
      <c r="F128" s="323">
        <f>'t12'!C128</f>
        <v>0</v>
      </c>
      <c r="G128" s="338" t="str">
        <f t="shared" si="1"/>
        <v>OK</v>
      </c>
    </row>
    <row r="129" spans="1:7" ht="13.2" x14ac:dyDescent="0.25">
      <c r="A129" s="123" t="str">
        <f>'t1'!A129</f>
        <v>RUOLO PROFESSIONALE - SPECIALISTA DELLA COMUNIC. ISTIT. E.Q.</v>
      </c>
      <c r="B129" s="95" t="str">
        <f>'t1'!B129</f>
        <v>PEQ871</v>
      </c>
      <c r="C129" s="649">
        <f>('t1'!K129+'t1'!L129)</f>
        <v>0</v>
      </c>
      <c r="D129" s="322">
        <f>'t5'!U130+'t5'!V130</f>
        <v>0</v>
      </c>
      <c r="E129" s="322">
        <f>'t4'!FI139</f>
        <v>0</v>
      </c>
      <c r="F129" s="323">
        <f>'t12'!C129</f>
        <v>0</v>
      </c>
      <c r="G129" s="338" t="str">
        <f t="shared" si="1"/>
        <v>OK</v>
      </c>
    </row>
    <row r="130" spans="1:7" ht="13.2" x14ac:dyDescent="0.25">
      <c r="A130" s="123" t="str">
        <f>'t1'!A130</f>
        <v>RUOLO PROFESSIONALE - SPECIALISTA RAPPORTI CON I MEDIA E.Q.</v>
      </c>
      <c r="B130" s="95" t="str">
        <f>'t1'!B130</f>
        <v>PEQ872</v>
      </c>
      <c r="C130" s="649">
        <f>('t1'!K130+'t1'!L130)</f>
        <v>0</v>
      </c>
      <c r="D130" s="322">
        <f>'t5'!U131+'t5'!V131</f>
        <v>0</v>
      </c>
      <c r="E130" s="322">
        <f>'t4'!FI140</f>
        <v>0</v>
      </c>
      <c r="F130" s="323">
        <f>'t12'!C130</f>
        <v>0</v>
      </c>
      <c r="G130" s="338" t="str">
        <f t="shared" si="1"/>
        <v>OK</v>
      </c>
    </row>
    <row r="131" spans="1:7" ht="13.2" x14ac:dyDescent="0.25">
      <c r="A131" s="123" t="str">
        <f>'t1'!A131</f>
        <v>RUOLO PROFESSIONALE - ASSISTENTE RELIGIOSO E.Q.</v>
      </c>
      <c r="B131" s="95" t="str">
        <f>'t1'!B131</f>
        <v>PEQ006</v>
      </c>
      <c r="C131" s="649">
        <f>('t1'!K131+'t1'!L131)</f>
        <v>0</v>
      </c>
      <c r="D131" s="322">
        <f>'t5'!U132+'t5'!V132</f>
        <v>0</v>
      </c>
      <c r="E131" s="322">
        <f>'t4'!FI141</f>
        <v>0</v>
      </c>
      <c r="F131" s="323">
        <f>'t12'!C131</f>
        <v>0</v>
      </c>
      <c r="G131" s="338" t="str">
        <f>IF(OR(AND(NOT(C131),NOT(D131),NOT(E131),NOT(F131)),AND((OR(C131,D131,E131)),F131)),"OK","ERRORE")</f>
        <v>OK</v>
      </c>
    </row>
    <row r="132" spans="1:7" ht="13.2" x14ac:dyDescent="0.25">
      <c r="A132" s="123" t="str">
        <f>'t1'!A132</f>
        <v>RUOLO TECNICO - COLLABORATORE TECNICO PROFESSIONALE E.Q.</v>
      </c>
      <c r="B132" s="95" t="str">
        <f>'t1'!B132</f>
        <v>TEQ027</v>
      </c>
      <c r="C132" s="649">
        <f>('t1'!K132+'t1'!L132)</f>
        <v>0</v>
      </c>
      <c r="D132" s="322">
        <f>'t5'!U133+'t5'!V133</f>
        <v>0</v>
      </c>
      <c r="E132" s="322">
        <f>'t4'!FI142</f>
        <v>0</v>
      </c>
      <c r="F132" s="323">
        <f>'t12'!C132</f>
        <v>0</v>
      </c>
      <c r="G132" s="338" t="str">
        <f>IF(OR(AND(NOT(C132),NOT(D132),NOT(E132),NOT(F132)),AND((OR(C132,D132,E132)),F132)),"OK","ERRORE")</f>
        <v>OK</v>
      </c>
    </row>
    <row r="133" spans="1:7" ht="13.2" x14ac:dyDescent="0.25">
      <c r="A133" s="123" t="str">
        <f>'t1'!A133</f>
        <v>RUOLO TECNICO - COLLAB. TEC. PROF. SENIOR A ESAURIMENTO E.Q.</v>
      </c>
      <c r="B133" s="95" t="str">
        <f>'t1'!B133</f>
        <v>TEQCTS</v>
      </c>
      <c r="C133" s="649">
        <f>('t1'!K133+'t1'!L133)</f>
        <v>0</v>
      </c>
      <c r="D133" s="322">
        <f>'t5'!U134+'t5'!V134</f>
        <v>0</v>
      </c>
      <c r="E133" s="322">
        <f>'t4'!FI143</f>
        <v>0</v>
      </c>
      <c r="F133" s="323">
        <f>'t12'!C133</f>
        <v>0</v>
      </c>
      <c r="G133" s="338" t="str">
        <f>IF(OR(AND(NOT(C133),NOT(D133),NOT(E133),NOT(F133)),AND((OR(C133,D133,E133)),F133)),"OK","ERRORE")</f>
        <v>OK</v>
      </c>
    </row>
    <row r="134" spans="1:7" ht="13.2" x14ac:dyDescent="0.25">
      <c r="A134" s="123" t="str">
        <f>'t1'!A134</f>
        <v>RUOLO AMMINISTRATIVO - COLLAB. AMMINISTRATIVO PROFESS. E.Q.</v>
      </c>
      <c r="B134" s="95" t="str">
        <f>'t1'!B134</f>
        <v>AEQ029</v>
      </c>
      <c r="C134" s="649">
        <f>('t1'!K134+'t1'!L134)</f>
        <v>0</v>
      </c>
      <c r="D134" s="322">
        <f>'t5'!U135+'t5'!V135</f>
        <v>0</v>
      </c>
      <c r="E134" s="322">
        <f>'t4'!FI144</f>
        <v>0</v>
      </c>
      <c r="F134" s="323">
        <f>'t12'!C134</f>
        <v>0</v>
      </c>
      <c r="G134" s="338" t="str">
        <f>IF(OR(AND(NOT(C134),NOT(D134),NOT(E134),NOT(F134)),AND((OR(C134,D134,E134)),F134)),"OK","ERRORE")</f>
        <v>OK</v>
      </c>
    </row>
    <row r="135" spans="1:7" ht="13.2" x14ac:dyDescent="0.25">
      <c r="A135" s="123" t="str">
        <f>'t1'!A135</f>
        <v>RUOLO AMM.VO - COLLAB. AMM.VO PROF. SENIOR ESAURIMENTO E.Q.</v>
      </c>
      <c r="B135" s="95" t="str">
        <f>'t1'!B135</f>
        <v>AEQCAS</v>
      </c>
      <c r="C135" s="649">
        <f>('t1'!K135+'t1'!L135)</f>
        <v>0</v>
      </c>
      <c r="D135" s="322">
        <f>'t5'!U136+'t5'!V136</f>
        <v>0</v>
      </c>
      <c r="E135" s="322">
        <f>'t4'!FI145</f>
        <v>0</v>
      </c>
      <c r="F135" s="323">
        <f>'t12'!C135</f>
        <v>0</v>
      </c>
      <c r="G135" s="338" t="str">
        <f>IF(OR(AND(NOT(C135),NOT(D135),NOT(E135),NOT(F135)),AND((OR(C135,D135,E135)),F135)),"OK","ERRORE")</f>
        <v>OK</v>
      </c>
    </row>
    <row r="136" spans="1:7" ht="13.2" x14ac:dyDescent="0.25">
      <c r="A136" s="123" t="str">
        <f>'t1'!A136</f>
        <v>RUOLO SANITARIO - PROF. SANITARIE INFERMIERISTICHE</v>
      </c>
      <c r="B136" s="95" t="str">
        <f>'t1'!B136</f>
        <v>SPFINF</v>
      </c>
      <c r="C136" s="649">
        <f>('t1'!K136+'t1'!L136)</f>
        <v>0</v>
      </c>
      <c r="D136" s="322">
        <f>'t5'!U137+'t5'!V137</f>
        <v>0</v>
      </c>
      <c r="E136" s="322">
        <f>'t4'!FI146</f>
        <v>0</v>
      </c>
      <c r="F136" s="323">
        <f>'t12'!C136</f>
        <v>0</v>
      </c>
      <c r="G136" s="338" t="str">
        <f t="shared" si="1"/>
        <v>OK</v>
      </c>
    </row>
    <row r="137" spans="1:7" ht="13.2" x14ac:dyDescent="0.25">
      <c r="A137" s="123" t="str">
        <f>'t1'!A137</f>
        <v>RUOLO SANITARIO - PROF. SANITARIA OSTETRICA</v>
      </c>
      <c r="B137" s="95" t="str">
        <f>'t1'!B137</f>
        <v>SPFOST</v>
      </c>
      <c r="C137" s="649">
        <f>('t1'!K137+'t1'!L137)</f>
        <v>0</v>
      </c>
      <c r="D137" s="322">
        <f>'t5'!U138+'t5'!V138</f>
        <v>0</v>
      </c>
      <c r="E137" s="322">
        <f>'t4'!FI147</f>
        <v>0</v>
      </c>
      <c r="F137" s="323">
        <f>'t12'!C137</f>
        <v>0</v>
      </c>
      <c r="G137" s="338" t="str">
        <f t="shared" si="1"/>
        <v>OK</v>
      </c>
    </row>
    <row r="138" spans="1:7" ht="13.2" x14ac:dyDescent="0.25">
      <c r="A138" s="123" t="str">
        <f>'t1'!A138</f>
        <v>RUOLO SANITARIO - PROFESSIONI TECNICO SANITARIE</v>
      </c>
      <c r="B138" s="95" t="str">
        <f>'t1'!B138</f>
        <v>SPFTCN</v>
      </c>
      <c r="C138" s="649">
        <f>('t1'!K138+'t1'!L138)</f>
        <v>0</v>
      </c>
      <c r="D138" s="322">
        <f>'t5'!U139+'t5'!V139</f>
        <v>0</v>
      </c>
      <c r="E138" s="322">
        <f>'t4'!FI148</f>
        <v>0</v>
      </c>
      <c r="F138" s="323">
        <f>'t12'!C138</f>
        <v>0</v>
      </c>
      <c r="G138" s="338" t="str">
        <f t="shared" si="1"/>
        <v>OK</v>
      </c>
    </row>
    <row r="139" spans="1:7" ht="13.2" x14ac:dyDescent="0.25">
      <c r="A139" s="123" t="str">
        <f>'t1'!A139</f>
        <v>RUOLO SANITARIO - PROF. SANITARIE DELLA RIABILITAZIONE</v>
      </c>
      <c r="B139" s="95" t="str">
        <f>'t1'!B139</f>
        <v>SPFRAB</v>
      </c>
      <c r="C139" s="649">
        <f>('t1'!K139+'t1'!L139)</f>
        <v>0</v>
      </c>
      <c r="D139" s="322">
        <f>'t5'!U140+'t5'!V140</f>
        <v>0</v>
      </c>
      <c r="E139" s="322">
        <f>'t4'!FI149</f>
        <v>0</v>
      </c>
      <c r="F139" s="323">
        <f>'t12'!C139</f>
        <v>0</v>
      </c>
      <c r="G139" s="338" t="str">
        <f t="shared" si="1"/>
        <v>OK</v>
      </c>
    </row>
    <row r="140" spans="1:7" ht="13.2" x14ac:dyDescent="0.25">
      <c r="A140" s="123" t="str">
        <f>'t1'!A140</f>
        <v>RUOLO SANITARIO - PROF. SANITARIE DELLA PREVENZIONE</v>
      </c>
      <c r="B140" s="95" t="str">
        <f>'t1'!B140</f>
        <v>SPFPRV</v>
      </c>
      <c r="C140" s="649">
        <f>('t1'!K140+'t1'!L140)</f>
        <v>0</v>
      </c>
      <c r="D140" s="322">
        <f>'t5'!U141+'t5'!V141</f>
        <v>0</v>
      </c>
      <c r="E140" s="322">
        <f>'t4'!FI150</f>
        <v>0</v>
      </c>
      <c r="F140" s="323">
        <f>'t12'!C140</f>
        <v>0</v>
      </c>
      <c r="G140" s="338" t="str">
        <f t="shared" ref="G140:G167" si="2">IF(OR(AND(NOT(C140),NOT(D140),NOT(E140),NOT(F140)),AND((OR(C140,D140,E140)),F140)),"OK","ERRORE")</f>
        <v>OK</v>
      </c>
    </row>
    <row r="141" spans="1:7" ht="13.2" x14ac:dyDescent="0.25">
      <c r="A141" s="123" t="str">
        <f>'t1'!A141</f>
        <v>RUOLO SANITARIO - PROF. SAN. INFERMIER. SENIOR A ESAURIMENTO</v>
      </c>
      <c r="B141" s="95" t="str">
        <f>'t1'!B141</f>
        <v>SPFINE</v>
      </c>
      <c r="C141" s="649">
        <f>('t1'!K141+'t1'!L141)</f>
        <v>0</v>
      </c>
      <c r="D141" s="322">
        <f>'t5'!U142+'t5'!V142</f>
        <v>0</v>
      </c>
      <c r="E141" s="322">
        <f>'t4'!FI151</f>
        <v>0</v>
      </c>
      <c r="F141" s="323">
        <f>'t12'!C141</f>
        <v>0</v>
      </c>
      <c r="G141" s="338" t="str">
        <f t="shared" si="2"/>
        <v>OK</v>
      </c>
    </row>
    <row r="142" spans="1:7" ht="13.2" x14ac:dyDescent="0.25">
      <c r="A142" s="123" t="str">
        <f>'t1'!A142</f>
        <v>RUOLO SANITARIO - ALTRI PROFILI SANIT. SENIOR A ESAURIMENTO</v>
      </c>
      <c r="B142" s="95" t="str">
        <f>'t1'!B142</f>
        <v>SPFASE</v>
      </c>
      <c r="C142" s="649">
        <f>('t1'!K142+'t1'!L142)</f>
        <v>0</v>
      </c>
      <c r="D142" s="322">
        <f>'t5'!U143+'t5'!V143</f>
        <v>0</v>
      </c>
      <c r="E142" s="322">
        <f>'t4'!FI152</f>
        <v>0</v>
      </c>
      <c r="F142" s="323">
        <f>'t12'!C142</f>
        <v>0</v>
      </c>
      <c r="G142" s="338" t="str">
        <f t="shared" si="2"/>
        <v>OK</v>
      </c>
    </row>
    <row r="143" spans="1:7" ht="13.2" x14ac:dyDescent="0.25">
      <c r="A143" s="123" t="str">
        <f>'t1'!A143</f>
        <v>RUOLO SOCIOSANITARIO - ASSISTENTE SOCIALE</v>
      </c>
      <c r="B143" s="95" t="str">
        <f>'t1'!B143</f>
        <v>KPFASC</v>
      </c>
      <c r="C143" s="649">
        <f>('t1'!K143+'t1'!L143)</f>
        <v>0</v>
      </c>
      <c r="D143" s="322">
        <f>'t5'!U144+'t5'!V144</f>
        <v>0</v>
      </c>
      <c r="E143" s="322">
        <f>'t4'!FI153</f>
        <v>0</v>
      </c>
      <c r="F143" s="323">
        <f>'t12'!C143</f>
        <v>0</v>
      </c>
      <c r="G143" s="338" t="str">
        <f t="shared" si="2"/>
        <v>OK</v>
      </c>
    </row>
    <row r="144" spans="1:7" ht="13.2" x14ac:dyDescent="0.25">
      <c r="A144" s="123" t="str">
        <f>'t1'!A144</f>
        <v>RUOLO SOCIOSANITARIO - ASSISTENTE SOC. SENIOR AD ESAURIMENTO</v>
      </c>
      <c r="B144" s="95" t="str">
        <f>'t1'!B144</f>
        <v>KPFSCE</v>
      </c>
      <c r="C144" s="649">
        <f>('t1'!K144+'t1'!L144)</f>
        <v>0</v>
      </c>
      <c r="D144" s="322">
        <f>'t5'!U145+'t5'!V145</f>
        <v>0</v>
      </c>
      <c r="E144" s="322">
        <f>'t4'!FI154</f>
        <v>0</v>
      </c>
      <c r="F144" s="323">
        <f>'t12'!C144</f>
        <v>0</v>
      </c>
      <c r="G144" s="338" t="str">
        <f t="shared" si="2"/>
        <v>OK</v>
      </c>
    </row>
    <row r="145" spans="1:7" ht="13.2" x14ac:dyDescent="0.25">
      <c r="A145" s="123" t="str">
        <f>'t1'!A145</f>
        <v>RUOLO PROFESSIONALE - SPECIALISTA DELLA COMUNIC. ISTIT.</v>
      </c>
      <c r="B145" s="95" t="str">
        <f>'t1'!B145</f>
        <v>PPF871</v>
      </c>
      <c r="C145" s="649">
        <f>('t1'!K145+'t1'!L145)</f>
        <v>0</v>
      </c>
      <c r="D145" s="322">
        <f>'t5'!U146+'t5'!V146</f>
        <v>0</v>
      </c>
      <c r="E145" s="322">
        <f>'t4'!FI155</f>
        <v>0</v>
      </c>
      <c r="F145" s="323">
        <f>'t12'!C145</f>
        <v>0</v>
      </c>
      <c r="G145" s="338" t="str">
        <f t="shared" si="2"/>
        <v>OK</v>
      </c>
    </row>
    <row r="146" spans="1:7" ht="13.2" x14ac:dyDescent="0.25">
      <c r="A146" s="123" t="str">
        <f>'t1'!A146</f>
        <v>RUOLO PROFESSIONALE - SPECIALISTA RAPPORTI CON I MEDIA</v>
      </c>
      <c r="B146" s="95" t="str">
        <f>'t1'!B146</f>
        <v>PPF872</v>
      </c>
      <c r="C146" s="649">
        <f>('t1'!K146+'t1'!L146)</f>
        <v>0</v>
      </c>
      <c r="D146" s="322">
        <f>'t5'!U147+'t5'!V147</f>
        <v>0</v>
      </c>
      <c r="E146" s="322">
        <f>'t4'!FI156</f>
        <v>0</v>
      </c>
      <c r="F146" s="323">
        <f>'t12'!C146</f>
        <v>0</v>
      </c>
      <c r="G146" s="338" t="str">
        <f t="shared" si="2"/>
        <v>OK</v>
      </c>
    </row>
    <row r="147" spans="1:7" ht="13.2" x14ac:dyDescent="0.25">
      <c r="A147" s="123" t="str">
        <f>'t1'!A147</f>
        <v>RUOLO PROFESSIONALE - ASSISTENTE RELIGIOSO</v>
      </c>
      <c r="B147" s="95" t="str">
        <f>'t1'!B147</f>
        <v>PPF006</v>
      </c>
      <c r="C147" s="649">
        <f>('t1'!K147+'t1'!L147)</f>
        <v>0</v>
      </c>
      <c r="D147" s="322">
        <f>'t5'!U148+'t5'!V148</f>
        <v>0</v>
      </c>
      <c r="E147" s="322">
        <f>'t4'!FI157</f>
        <v>0</v>
      </c>
      <c r="F147" s="323">
        <f>'t12'!C147</f>
        <v>0</v>
      </c>
      <c r="G147" s="338" t="str">
        <f t="shared" si="2"/>
        <v>OK</v>
      </c>
    </row>
    <row r="148" spans="1:7" ht="13.2" x14ac:dyDescent="0.25">
      <c r="A148" s="123" t="str">
        <f>'t1'!A148</f>
        <v>RUOLO TECNICO - COLLABORATORE TECNICO PROFESSIONALE</v>
      </c>
      <c r="B148" s="95" t="str">
        <f>'t1'!B148</f>
        <v>TPF026</v>
      </c>
      <c r="C148" s="649">
        <f>('t1'!K148+'t1'!L148)</f>
        <v>0</v>
      </c>
      <c r="D148" s="322">
        <f>'t5'!U149+'t5'!V149</f>
        <v>0</v>
      </c>
      <c r="E148" s="322">
        <f>'t4'!FI158</f>
        <v>0</v>
      </c>
      <c r="F148" s="323">
        <f>'t12'!C148</f>
        <v>0</v>
      </c>
      <c r="G148" s="338" t="str">
        <f t="shared" si="2"/>
        <v>OK</v>
      </c>
    </row>
    <row r="149" spans="1:7" ht="13.2" x14ac:dyDescent="0.25">
      <c r="A149" s="123" t="str">
        <f>'t1'!A149</f>
        <v>RUOLO TECNICO - COLLAB. TECNICO PROF. SENIOR AD ESAURIMENTO</v>
      </c>
      <c r="B149" s="95" t="str">
        <f>'t1'!B149</f>
        <v>TPFCTS</v>
      </c>
      <c r="C149" s="649">
        <f>('t1'!K149+'t1'!L149)</f>
        <v>0</v>
      </c>
      <c r="D149" s="322">
        <f>'t5'!U150+'t5'!V150</f>
        <v>0</v>
      </c>
      <c r="E149" s="322">
        <f>'t4'!FI159</f>
        <v>0</v>
      </c>
      <c r="F149" s="323">
        <f>'t12'!C149</f>
        <v>0</v>
      </c>
      <c r="G149" s="338" t="str">
        <f t="shared" si="2"/>
        <v>OK</v>
      </c>
    </row>
    <row r="150" spans="1:7" ht="13.2" x14ac:dyDescent="0.25">
      <c r="A150" s="123" t="str">
        <f>'t1'!A150</f>
        <v>RUOLO AMMINISTRATIVO - COLLAB. AMMINISTRATIVO PROFESS.</v>
      </c>
      <c r="B150" s="95" t="str">
        <f>'t1'!B150</f>
        <v>APF028</v>
      </c>
      <c r="C150" s="649">
        <f>('t1'!K150+'t1'!L150)</f>
        <v>0</v>
      </c>
      <c r="D150" s="322">
        <f>'t5'!U151+'t5'!V151</f>
        <v>0</v>
      </c>
      <c r="E150" s="322">
        <f>'t4'!FI160</f>
        <v>0</v>
      </c>
      <c r="F150" s="323">
        <f>'t12'!C150</f>
        <v>0</v>
      </c>
      <c r="G150" s="338" t="str">
        <f t="shared" si="2"/>
        <v>OK</v>
      </c>
    </row>
    <row r="151" spans="1:7" ht="13.2" x14ac:dyDescent="0.25">
      <c r="A151" s="123" t="str">
        <f>'t1'!A151</f>
        <v>RUOLO AMM.VO - COLLAB. AMM.VO PROFESS. SENIOR AD ESAURIMENTO</v>
      </c>
      <c r="B151" s="95" t="str">
        <f>'t1'!B151</f>
        <v>APFCAS</v>
      </c>
      <c r="C151" s="649">
        <f>('t1'!K151+'t1'!L151)</f>
        <v>0</v>
      </c>
      <c r="D151" s="322">
        <f>'t5'!U152+'t5'!V152</f>
        <v>0</v>
      </c>
      <c r="E151" s="322">
        <f>'t4'!FI161</f>
        <v>0</v>
      </c>
      <c r="F151" s="323">
        <f>'t12'!C151</f>
        <v>0</v>
      </c>
      <c r="G151" s="338" t="str">
        <f t="shared" si="2"/>
        <v>OK</v>
      </c>
    </row>
    <row r="152" spans="1:7" ht="13.2" x14ac:dyDescent="0.25">
      <c r="A152" s="123" t="str">
        <f>'t1'!A152</f>
        <v>RUOLO SANITARIO - PROFILI AREA ASSITENTI AD ESAURIMENTO</v>
      </c>
      <c r="B152" s="95" t="str">
        <f>'t1'!B152</f>
        <v>SAT162</v>
      </c>
      <c r="C152" s="649">
        <f>('t1'!K152+'t1'!L152)</f>
        <v>0</v>
      </c>
      <c r="D152" s="322">
        <f>'t5'!U153+'t5'!V153</f>
        <v>0</v>
      </c>
      <c r="E152" s="322">
        <f>'t4'!FI162</f>
        <v>0</v>
      </c>
      <c r="F152" s="323">
        <f>'t12'!C152</f>
        <v>0</v>
      </c>
      <c r="G152" s="338" t="str">
        <f t="shared" si="2"/>
        <v>OK</v>
      </c>
    </row>
    <row r="153" spans="1:7" ht="13.2" x14ac:dyDescent="0.25">
      <c r="A153" s="123" t="str">
        <f>'t1'!A153</f>
        <v>RUOLO SOCIOSANITARIO - OPERATORE SOCIOSANITARIO SENIOR</v>
      </c>
      <c r="B153" s="95" t="str">
        <f>'t1'!B153</f>
        <v>KAT660</v>
      </c>
      <c r="C153" s="649">
        <f>('t1'!K153+'t1'!L153)</f>
        <v>0</v>
      </c>
      <c r="D153" s="322">
        <f>'t5'!U154+'t5'!V154</f>
        <v>0</v>
      </c>
      <c r="E153" s="322">
        <f>'t4'!FI163</f>
        <v>0</v>
      </c>
      <c r="F153" s="323">
        <f>'t12'!C153</f>
        <v>0</v>
      </c>
      <c r="G153" s="338" t="str">
        <f t="shared" si="2"/>
        <v>OK</v>
      </c>
    </row>
    <row r="154" spans="1:7" ht="13.2" x14ac:dyDescent="0.25">
      <c r="A154" s="123" t="str">
        <f>'t1'!A154</f>
        <v>RUOLO SOCIOSANITARIO - PROFILI AREA ASSITENTI AD ESAURIMENTO</v>
      </c>
      <c r="B154" s="95" t="str">
        <f>'t1'!B154</f>
        <v>KAT162</v>
      </c>
      <c r="C154" s="649">
        <f>('t1'!K154+'t1'!L154)</f>
        <v>0</v>
      </c>
      <c r="D154" s="322">
        <f>'t5'!U155+'t5'!V155</f>
        <v>0</v>
      </c>
      <c r="E154" s="322">
        <f>'t4'!FI164</f>
        <v>0</v>
      </c>
      <c r="F154" s="323">
        <f>'t12'!C154</f>
        <v>0</v>
      </c>
      <c r="G154" s="338" t="str">
        <f t="shared" si="2"/>
        <v>OK</v>
      </c>
    </row>
    <row r="155" spans="1:7" ht="13.2" x14ac:dyDescent="0.25">
      <c r="A155" s="123" t="str">
        <f>'t1'!A155</f>
        <v>RUOLO PROFESSIONALE - ASSISTENTE DELLINFORMAZIONE</v>
      </c>
      <c r="B155" s="95" t="str">
        <f>'t1'!B155</f>
        <v>PATINZ</v>
      </c>
      <c r="C155" s="649">
        <f>('t1'!K155+'t1'!L155)</f>
        <v>0</v>
      </c>
      <c r="D155" s="322">
        <f>'t5'!U156+'t5'!V156</f>
        <v>0</v>
      </c>
      <c r="E155" s="322">
        <f>'t4'!FI165</f>
        <v>0</v>
      </c>
      <c r="F155" s="323">
        <f>'t12'!C155</f>
        <v>0</v>
      </c>
      <c r="G155" s="338" t="str">
        <f t="shared" si="2"/>
        <v>OK</v>
      </c>
    </row>
    <row r="156" spans="1:7" ht="13.2" x14ac:dyDescent="0.25">
      <c r="A156" s="123" t="str">
        <f>'t1'!A156</f>
        <v>RUOLO TECNICO - ASSISTENTE INFORMATICO</v>
      </c>
      <c r="B156" s="95" t="str">
        <f>'t1'!B156</f>
        <v>TATIFC</v>
      </c>
      <c r="C156" s="649">
        <f>('t1'!K156+'t1'!L156)</f>
        <v>0</v>
      </c>
      <c r="D156" s="322">
        <f>'t5'!U157+'t5'!V157</f>
        <v>0</v>
      </c>
      <c r="E156" s="322">
        <f>'t4'!FI166</f>
        <v>0</v>
      </c>
      <c r="F156" s="323">
        <f>'t12'!C156</f>
        <v>0</v>
      </c>
      <c r="G156" s="338" t="str">
        <f t="shared" si="2"/>
        <v>OK</v>
      </c>
    </row>
    <row r="157" spans="1:7" ht="13.2" x14ac:dyDescent="0.25">
      <c r="A157" s="123" t="str">
        <f>'t1'!A157</f>
        <v>RUOLO TECNICO - ASSISTENTE TECNICO</v>
      </c>
      <c r="B157" s="95" t="str">
        <f>'t1'!B157</f>
        <v>TAT119</v>
      </c>
      <c r="C157" s="649">
        <f>('t1'!K157+'t1'!L157)</f>
        <v>0</v>
      </c>
      <c r="D157" s="322">
        <f>'t5'!U158+'t5'!V158</f>
        <v>0</v>
      </c>
      <c r="E157" s="322">
        <f>'t4'!FI167</f>
        <v>0</v>
      </c>
      <c r="F157" s="323">
        <f>'t12'!C157</f>
        <v>0</v>
      </c>
      <c r="G157" s="338" t="str">
        <f t="shared" si="2"/>
        <v>OK</v>
      </c>
    </row>
    <row r="158" spans="1:7" ht="13.2" x14ac:dyDescent="0.25">
      <c r="A158" s="123" t="str">
        <f>'t1'!A158</f>
        <v>RUOLO TECNICO - PROFILI AREA ASSITENTI AD ESAURIMENTO</v>
      </c>
      <c r="B158" s="95" t="str">
        <f>'t1'!B158</f>
        <v>TAT162</v>
      </c>
      <c r="C158" s="649">
        <f>('t1'!K158+'t1'!L158)</f>
        <v>0</v>
      </c>
      <c r="D158" s="322">
        <f>'t5'!U159+'t5'!V159</f>
        <v>0</v>
      </c>
      <c r="E158" s="322">
        <f>'t4'!FI168</f>
        <v>0</v>
      </c>
      <c r="F158" s="323">
        <f>'t12'!C158</f>
        <v>0</v>
      </c>
      <c r="G158" s="338" t="str">
        <f t="shared" ref="G158:G162" si="3">IF(OR(AND(NOT(C158),NOT(D158),NOT(E158),NOT(F158)),AND((OR(C158,D158,E158)),F158)),"OK","ERRORE")</f>
        <v>OK</v>
      </c>
    </row>
    <row r="159" spans="1:7" ht="13.2" x14ac:dyDescent="0.25">
      <c r="A159" s="123" t="str">
        <f>'t1'!A159</f>
        <v>RUOLO AMMINISTRATIVO - ASSISTENTE AMMINISTRATIVO</v>
      </c>
      <c r="B159" s="95" t="str">
        <f>'t1'!B159</f>
        <v>AAT117</v>
      </c>
      <c r="C159" s="649">
        <f>('t1'!K159+'t1'!L159)</f>
        <v>0</v>
      </c>
      <c r="D159" s="322">
        <f>'t5'!U160+'t5'!V160</f>
        <v>0</v>
      </c>
      <c r="E159" s="322">
        <f>'t4'!FI169</f>
        <v>0</v>
      </c>
      <c r="F159" s="323">
        <f>'t12'!C159</f>
        <v>0</v>
      </c>
      <c r="G159" s="338" t="str">
        <f t="shared" si="3"/>
        <v>OK</v>
      </c>
    </row>
    <row r="160" spans="1:7" ht="13.2" x14ac:dyDescent="0.25">
      <c r="A160" s="123" t="str">
        <f>'t1'!A160</f>
        <v>RUOLO SOCIOSANITARIO - OPERATORE SOCIOSANITARIO</v>
      </c>
      <c r="B160" s="95" t="str">
        <f>'t1'!B160</f>
        <v>KOP660</v>
      </c>
      <c r="C160" s="649">
        <f>('t1'!K160+'t1'!L160)</f>
        <v>0</v>
      </c>
      <c r="D160" s="322">
        <f>'t5'!U161+'t5'!V161</f>
        <v>0</v>
      </c>
      <c r="E160" s="322">
        <f>'t4'!FI170</f>
        <v>0</v>
      </c>
      <c r="F160" s="323">
        <f>'t12'!C160</f>
        <v>0</v>
      </c>
      <c r="G160" s="338" t="str">
        <f t="shared" si="3"/>
        <v>OK</v>
      </c>
    </row>
    <row r="161" spans="1:7" ht="13.2" x14ac:dyDescent="0.25">
      <c r="A161" s="123" t="str">
        <f>'t1'!A161</f>
        <v>RUOLO TECNICO - OPERATORE TECNICO SPECIALIZZATO</v>
      </c>
      <c r="B161" s="95" t="str">
        <f>'t1'!B161</f>
        <v>TOP059</v>
      </c>
      <c r="C161" s="649">
        <f>('t1'!K161+'t1'!L161)</f>
        <v>0</v>
      </c>
      <c r="D161" s="322">
        <f>'t5'!U162+'t5'!V162</f>
        <v>0</v>
      </c>
      <c r="E161" s="322">
        <f>'t4'!FI171</f>
        <v>0</v>
      </c>
      <c r="F161" s="323">
        <f>'t12'!C161</f>
        <v>0</v>
      </c>
      <c r="G161" s="338" t="str">
        <f t="shared" si="3"/>
        <v>OK</v>
      </c>
    </row>
    <row r="162" spans="1:7" ht="13.2" x14ac:dyDescent="0.25">
      <c r="A162" s="123" t="str">
        <f>'t1'!A162</f>
        <v>RUOLO AMMINISTRATIVO - COADIUTORE AMMINISTRATIVO SENIOR</v>
      </c>
      <c r="B162" s="95" t="str">
        <f>'t1'!B162</f>
        <v>AOP870</v>
      </c>
      <c r="C162" s="649">
        <f>('t1'!K162+'t1'!L162)</f>
        <v>0</v>
      </c>
      <c r="D162" s="322">
        <f>'t5'!U163+'t5'!V163</f>
        <v>0</v>
      </c>
      <c r="E162" s="322">
        <f>'t4'!FI172</f>
        <v>0</v>
      </c>
      <c r="F162" s="323">
        <f>'t12'!C162</f>
        <v>0</v>
      </c>
      <c r="G162" s="338" t="str">
        <f t="shared" si="3"/>
        <v>OK</v>
      </c>
    </row>
    <row r="163" spans="1:7" ht="13.2" x14ac:dyDescent="0.25">
      <c r="A163" s="123" t="str">
        <f>'t1'!A163</f>
        <v>PROFILI AREA DEGLI OPERATORI AD ESAURIMENTO</v>
      </c>
      <c r="B163" s="95" t="str">
        <f>'t1'!B163</f>
        <v>0OP269</v>
      </c>
      <c r="C163" s="649">
        <f>('t1'!K163+'t1'!L163)</f>
        <v>0</v>
      </c>
      <c r="D163" s="322">
        <f>'t5'!U164+'t5'!V164</f>
        <v>0</v>
      </c>
      <c r="E163" s="322">
        <f>'t4'!FI173</f>
        <v>0</v>
      </c>
      <c r="F163" s="323">
        <f>'t12'!C163</f>
        <v>0</v>
      </c>
      <c r="G163" s="338" t="str">
        <f t="shared" si="2"/>
        <v>OK</v>
      </c>
    </row>
    <row r="164" spans="1:7" ht="13.2" x14ac:dyDescent="0.25">
      <c r="A164" s="123" t="str">
        <f>'t1'!A164</f>
        <v>RUOLO TECNICO - OPERATORE TECNICO</v>
      </c>
      <c r="B164" s="95" t="str">
        <f>'t1'!B164</f>
        <v>TPT092</v>
      </c>
      <c r="C164" s="649">
        <f>('t1'!K164+'t1'!L164)</f>
        <v>0</v>
      </c>
      <c r="D164" s="322">
        <f>'t5'!U165+'t5'!V165</f>
        <v>0</v>
      </c>
      <c r="E164" s="322">
        <f>'t4'!FI174</f>
        <v>0</v>
      </c>
      <c r="F164" s="323">
        <f>'t12'!C164</f>
        <v>0</v>
      </c>
      <c r="G164" s="338" t="str">
        <f t="shared" si="2"/>
        <v>OK</v>
      </c>
    </row>
    <row r="165" spans="1:7" ht="13.2" x14ac:dyDescent="0.25">
      <c r="A165" s="123" t="str">
        <f>'t1'!A165</f>
        <v>RUOLO AMMINISTRATIVO - COADIUTORE AMMINISTRATIVO</v>
      </c>
      <c r="B165" s="95" t="str">
        <f>'t1'!B165</f>
        <v>APT017</v>
      </c>
      <c r="C165" s="649">
        <f>('t1'!K165+'t1'!L165)</f>
        <v>0</v>
      </c>
      <c r="D165" s="322">
        <f>'t5'!U166+'t5'!V166</f>
        <v>0</v>
      </c>
      <c r="E165" s="322">
        <f>'t4'!FI175</f>
        <v>0</v>
      </c>
      <c r="F165" s="323">
        <f>'t12'!C165</f>
        <v>0</v>
      </c>
      <c r="G165" s="338" t="str">
        <f t="shared" si="2"/>
        <v>OK</v>
      </c>
    </row>
    <row r="166" spans="1:7" ht="13.2" x14ac:dyDescent="0.25">
      <c r="A166" s="123" t="str">
        <f>'t1'!A166</f>
        <v>PROFILI AREA PERSONALE DI SUPPORTO AD ESAURIMENTO</v>
      </c>
      <c r="B166" s="95" t="str">
        <f>'t1'!B166</f>
        <v>0PTSPR</v>
      </c>
      <c r="C166" s="649">
        <f>('t1'!K166+'t1'!L166)</f>
        <v>0</v>
      </c>
      <c r="D166" s="322">
        <f>'t5'!U167+'t5'!V167</f>
        <v>0</v>
      </c>
      <c r="E166" s="322">
        <f>'t4'!FI176</f>
        <v>0</v>
      </c>
      <c r="F166" s="323">
        <f>'t12'!C166</f>
        <v>0</v>
      </c>
      <c r="G166" s="338" t="str">
        <f t="shared" si="2"/>
        <v>OK</v>
      </c>
    </row>
    <row r="167" spans="1:7" ht="13.2" x14ac:dyDescent="0.25">
      <c r="A167" s="123" t="str">
        <f>'t1'!A167</f>
        <v>CONTRATTISTI</v>
      </c>
      <c r="B167" s="95" t="str">
        <f>'t1'!B167</f>
        <v>000061</v>
      </c>
      <c r="C167" s="649">
        <f>('t1'!K167+'t1'!L167)</f>
        <v>0</v>
      </c>
      <c r="D167" s="322">
        <f>'t5'!U168+'t5'!V168</f>
        <v>0</v>
      </c>
      <c r="E167" s="322">
        <f>'t4'!FI177</f>
        <v>0</v>
      </c>
      <c r="F167" s="323">
        <f>'t12'!C167</f>
        <v>0</v>
      </c>
      <c r="G167" s="338" t="str">
        <f t="shared" si="2"/>
        <v>OK</v>
      </c>
    </row>
  </sheetData>
  <sheetProtection algorithmName="SHA-512" hashValue="3AsNOqLFiPosR/+cSAwCr1DpE4nt29ilSjr9K3noNZTceKlpbaCyvnNZVphNCgajglClMf+s+svX8nFplV0tog==" saltValue="eGPTXoY8txnwAg5qaWSegg==" spinCount="100000" sheet="1" formatColumns="0" selectLockedCells="1" selectUnlockedCells="1"/>
  <mergeCells count="2">
    <mergeCell ref="A1:G1"/>
    <mergeCell ref="D2:G2"/>
  </mergeCells>
  <phoneticPr fontId="31"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1"/>
  <dimension ref="A1:I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3" width="17.7109375" style="2" customWidth="1"/>
    <col min="4" max="4" width="26.7109375" style="336" customWidth="1"/>
    <col min="5" max="5" width="15.7109375" style="2" customWidth="1"/>
    <col min="6" max="6" width="9.28515625" style="98" customWidth="1"/>
  </cols>
  <sheetData>
    <row r="1" spans="1:9" s="3" customFormat="1" ht="43.5" customHeight="1" x14ac:dyDescent="0.2">
      <c r="A1" s="2052" t="str">
        <f>'t1'!A1</f>
        <v>SERVIZIO SANITARIO NAZIONALE - anno 2024</v>
      </c>
      <c r="B1" s="2052"/>
      <c r="C1" s="2052"/>
      <c r="D1" s="2052"/>
      <c r="E1" s="2052"/>
      <c r="I1"/>
    </row>
    <row r="2" spans="1:9" s="3" customFormat="1" ht="12.75" customHeight="1" x14ac:dyDescent="0.2">
      <c r="C2" s="2057"/>
      <c r="D2" s="2057"/>
      <c r="E2" s="2057"/>
      <c r="F2" s="296"/>
      <c r="I2"/>
    </row>
    <row r="3" spans="1:9" s="3" customFormat="1" ht="21" customHeight="1" x14ac:dyDescent="0.25">
      <c r="A3" s="179" t="s">
        <v>709</v>
      </c>
      <c r="B3" s="2"/>
      <c r="D3" s="337"/>
      <c r="E3" s="2"/>
    </row>
    <row r="4" spans="1:9" ht="61.2" x14ac:dyDescent="0.2">
      <c r="A4" s="165" t="s">
        <v>415</v>
      </c>
      <c r="B4" s="166" t="s">
        <v>380</v>
      </c>
      <c r="C4" s="166" t="s">
        <v>485</v>
      </c>
      <c r="D4" s="374" t="s">
        <v>194</v>
      </c>
      <c r="E4" s="166" t="s">
        <v>195</v>
      </c>
    </row>
    <row r="5" spans="1:9" s="182" customFormat="1" x14ac:dyDescent="0.2">
      <c r="A5" s="164"/>
      <c r="B5" s="177"/>
      <c r="C5" s="177" t="s">
        <v>382</v>
      </c>
      <c r="D5" s="375" t="s">
        <v>383</v>
      </c>
      <c r="E5" s="177"/>
      <c r="F5" s="181"/>
    </row>
    <row r="6" spans="1:9" ht="13.2" x14ac:dyDescent="0.25">
      <c r="A6" s="123" t="str">
        <f>'t1'!A6</f>
        <v>DIRETTORE GENERALE</v>
      </c>
      <c r="B6" s="95" t="str">
        <f>'t1'!B6</f>
        <v>0D0097</v>
      </c>
      <c r="C6" s="322">
        <f>'t13'!AH6</f>
        <v>0</v>
      </c>
      <c r="D6" s="323">
        <f>('t3'!K6+'t3'!L6+'t3'!M6+'t3'!N6+'t3'!O6+'t3'!P6)+('t12'!C6/12)</f>
        <v>0</v>
      </c>
      <c r="E6" s="338" t="str">
        <f>IF(OR((NOT(C6)),(AND(C6&gt;=0,D6&gt;0))),"OK","ERRORE")</f>
        <v>OK</v>
      </c>
    </row>
    <row r="7" spans="1:9" ht="13.2" x14ac:dyDescent="0.25">
      <c r="A7" s="123" t="str">
        <f>'t1'!A7</f>
        <v>DIRETTORE SANITARIO</v>
      </c>
      <c r="B7" s="95" t="str">
        <f>'t1'!B7</f>
        <v>0D0482</v>
      </c>
      <c r="C7" s="322">
        <f>'t13'!AH7</f>
        <v>0</v>
      </c>
      <c r="D7" s="323">
        <f>('t3'!K7+'t3'!L7+'t3'!M7+'t3'!N7+'t3'!O7+'t3'!P7)+('t12'!C7/12)</f>
        <v>0</v>
      </c>
      <c r="E7" s="338" t="str">
        <f>IF(OR((NOT(C7)),(AND(C7&gt;=0,D7&gt;0))),"OK","ERRORE")</f>
        <v>OK</v>
      </c>
    </row>
    <row r="8" spans="1:9" ht="13.2" x14ac:dyDescent="0.25">
      <c r="A8" s="123" t="str">
        <f>'t1'!A8</f>
        <v>DIRETTORE AMMINISTRATIVO</v>
      </c>
      <c r="B8" s="95" t="str">
        <f>'t1'!B8</f>
        <v>0D0163</v>
      </c>
      <c r="C8" s="322">
        <f>'t13'!AH8</f>
        <v>0</v>
      </c>
      <c r="D8" s="323">
        <f>('t3'!K8+'t3'!L8+'t3'!M8+'t3'!N8+'t3'!O8+'t3'!P8)+('t12'!C8/12)</f>
        <v>0</v>
      </c>
      <c r="E8" s="338" t="str">
        <f t="shared" ref="E8:E71" si="0">IF(OR((NOT(C8)),(AND(C8&gt;=0,D8&gt;0))),"OK","ERRORE")</f>
        <v>OK</v>
      </c>
    </row>
    <row r="9" spans="1:9" ht="13.2" x14ac:dyDescent="0.25">
      <c r="A9" s="123" t="str">
        <f>'t1'!A9</f>
        <v>DIRETTORE DEI SERVIZI SOCIALI</v>
      </c>
      <c r="B9" s="95" t="str">
        <f>'t1'!B9</f>
        <v>0D0484</v>
      </c>
      <c r="C9" s="322">
        <f>'t13'!AH9</f>
        <v>0</v>
      </c>
      <c r="D9" s="323">
        <f>('t3'!K9+'t3'!L9+'t3'!M9+'t3'!N9+'t3'!O9+'t3'!P9)+('t12'!C9/12)</f>
        <v>0</v>
      </c>
      <c r="E9" s="338" t="str">
        <f t="shared" si="0"/>
        <v>OK</v>
      </c>
    </row>
    <row r="10" spans="1:9" ht="13.2" x14ac:dyDescent="0.25">
      <c r="A10" s="123" t="str">
        <f>'t1'!A10</f>
        <v>DIR. MEDICO CON INC. STRUTTURA COMPLESSA (RAPP. ESCLUSIVO)</v>
      </c>
      <c r="B10" s="95" t="str">
        <f>'t1'!B10</f>
        <v>SD0E33</v>
      </c>
      <c r="C10" s="322">
        <f>'t13'!AH10</f>
        <v>0</v>
      </c>
      <c r="D10" s="323">
        <f>('t3'!K10+'t3'!L10+'t3'!M10+'t3'!N10+'t3'!O10+'t3'!P10)+('t12'!C10/12)</f>
        <v>0</v>
      </c>
      <c r="E10" s="338" t="str">
        <f t="shared" si="0"/>
        <v>OK</v>
      </c>
    </row>
    <row r="11" spans="1:9" ht="13.2" x14ac:dyDescent="0.25">
      <c r="A11" s="123" t="str">
        <f>'t1'!A11</f>
        <v>DIR. MEDICO CON INC. DI STRUTTURA COMPLESSA (RAPP. NON ESCL.</v>
      </c>
      <c r="B11" s="95" t="str">
        <f>'t1'!B11</f>
        <v>SD0N33</v>
      </c>
      <c r="C11" s="322">
        <f>'t13'!AH11</f>
        <v>0</v>
      </c>
      <c r="D11" s="323">
        <f>('t3'!K11+'t3'!L11+'t3'!M11+'t3'!N11+'t3'!O11+'t3'!P11)+('t12'!C11/12)</f>
        <v>0</v>
      </c>
      <c r="E11" s="338" t="str">
        <f t="shared" si="0"/>
        <v>OK</v>
      </c>
    </row>
    <row r="12" spans="1:9" ht="13.2" x14ac:dyDescent="0.25">
      <c r="A12" s="123" t="str">
        <f>'t1'!A12</f>
        <v>DIR. MEDICO CON INCARICO DI STRUTTURA SEMPLICE (RAPP. ESCLUS</v>
      </c>
      <c r="B12" s="95" t="str">
        <f>'t1'!B12</f>
        <v>SD0E34</v>
      </c>
      <c r="C12" s="322">
        <f>'t13'!AH12</f>
        <v>0</v>
      </c>
      <c r="D12" s="323">
        <f>('t3'!K12+'t3'!L12+'t3'!M12+'t3'!N12+'t3'!O12+'t3'!P12)+('t12'!C12/12)</f>
        <v>0</v>
      </c>
      <c r="E12" s="338" t="str">
        <f t="shared" si="0"/>
        <v>OK</v>
      </c>
    </row>
    <row r="13" spans="1:9" ht="13.2" x14ac:dyDescent="0.25">
      <c r="A13" s="123" t="str">
        <f>'t1'!A13</f>
        <v>DIR. MEDICO CON INCARICO STRUTTURA SEMPLICE (RAPP. NON ESCL.</v>
      </c>
      <c r="B13" s="95" t="str">
        <f>'t1'!B13</f>
        <v>SD0N34</v>
      </c>
      <c r="C13" s="322">
        <f>'t13'!AH13</f>
        <v>0</v>
      </c>
      <c r="D13" s="323">
        <f>('t3'!K13+'t3'!L13+'t3'!M13+'t3'!N13+'t3'!O13+'t3'!P13)+('t12'!C13/12)</f>
        <v>0</v>
      </c>
      <c r="E13" s="338" t="str">
        <f t="shared" si="0"/>
        <v>OK</v>
      </c>
    </row>
    <row r="14" spans="1:9" ht="13.2" x14ac:dyDescent="0.25">
      <c r="A14" s="123" t="str">
        <f>'t1'!A14</f>
        <v>DIRIGENTI MEDICI CON ALTRI INCAR. PROF.LI (RAPP. ESCLUSIVO)</v>
      </c>
      <c r="B14" s="95" t="str">
        <f>'t1'!B14</f>
        <v>SD0035</v>
      </c>
      <c r="C14" s="322">
        <f>'t13'!AH14</f>
        <v>0</v>
      </c>
      <c r="D14" s="323">
        <f>('t3'!K14+'t3'!L14+'t3'!M14+'t3'!N14+'t3'!O14+'t3'!P14)+('t12'!C14/12)</f>
        <v>0</v>
      </c>
      <c r="E14" s="338" t="str">
        <f t="shared" si="0"/>
        <v>OK</v>
      </c>
    </row>
    <row r="15" spans="1:9" ht="13.2" x14ac:dyDescent="0.25">
      <c r="A15" s="123" t="str">
        <f>'t1'!A15</f>
        <v>DIRIGENTI MEDICI CON ALTRI INCAR. PROF.LI (RAPP. NON ESCL.)</v>
      </c>
      <c r="B15" s="95" t="str">
        <f>'t1'!B15</f>
        <v>SD0036</v>
      </c>
      <c r="C15" s="322">
        <f>'t13'!AH15</f>
        <v>0</v>
      </c>
      <c r="D15" s="323">
        <f>('t3'!K15+'t3'!L15+'t3'!M15+'t3'!N15+'t3'!O15+'t3'!P15)+('t12'!C15/12)</f>
        <v>0</v>
      </c>
      <c r="E15" s="338" t="str">
        <f t="shared" si="0"/>
        <v>OK</v>
      </c>
    </row>
    <row r="16" spans="1:9" ht="13.2" x14ac:dyDescent="0.25">
      <c r="A16" s="123" t="str">
        <f>'t1'!A16</f>
        <v>DIR. MEDICI A T.  DETERMINATO(ART. 15-SEPTIES D.LGS. 502/92)</v>
      </c>
      <c r="B16" s="95" t="str">
        <f>'t1'!B16</f>
        <v>SD0597</v>
      </c>
      <c r="C16" s="322">
        <f>'t13'!AH16</f>
        <v>0</v>
      </c>
      <c r="D16" s="323">
        <f>('t3'!K16+'t3'!L16+'t3'!M16+'t3'!N16+'t3'!O16+'t3'!P16)+('t12'!C16/12)</f>
        <v>0</v>
      </c>
      <c r="E16" s="338" t="str">
        <f t="shared" si="0"/>
        <v>OK</v>
      </c>
    </row>
    <row r="17" spans="1:5" ht="13.2" x14ac:dyDescent="0.25">
      <c r="A17" s="123" t="str">
        <f>'t1'!A17</f>
        <v>VETERINARI CON INC. DI STRUTTURA COMPLESSA (RAPP.ESCLUSIVO)</v>
      </c>
      <c r="B17" s="95" t="str">
        <f>'t1'!B17</f>
        <v>SD0E74</v>
      </c>
      <c r="C17" s="322">
        <f>'t13'!AH17</f>
        <v>0</v>
      </c>
      <c r="D17" s="323">
        <f>('t3'!K17+'t3'!L17+'t3'!M17+'t3'!N17+'t3'!O17+'t3'!P17)+('t12'!C17/12)</f>
        <v>0</v>
      </c>
      <c r="E17" s="338" t="str">
        <f t="shared" si="0"/>
        <v>OK</v>
      </c>
    </row>
    <row r="18" spans="1:5" ht="13.2" x14ac:dyDescent="0.25">
      <c r="A18" s="123" t="str">
        <f>'t1'!A18</f>
        <v>VETERINARI CON INC. DI STRUTTURA COMPLESSA (RAPP. NON ESCL.)</v>
      </c>
      <c r="B18" s="95" t="str">
        <f>'t1'!B18</f>
        <v>SD0N74</v>
      </c>
      <c r="C18" s="322">
        <f>'t13'!AH18</f>
        <v>0</v>
      </c>
      <c r="D18" s="323">
        <f>('t3'!K18+'t3'!L18+'t3'!M18+'t3'!N18+'t3'!O18+'t3'!P18)+('t12'!C18/12)</f>
        <v>0</v>
      </c>
      <c r="E18" s="338" t="str">
        <f t="shared" si="0"/>
        <v>OK</v>
      </c>
    </row>
    <row r="19" spans="1:5" ht="13.2" x14ac:dyDescent="0.25">
      <c r="A19" s="123" t="str">
        <f>'t1'!A19</f>
        <v>VETERINARI CON INC. DI STRUTTURA SEMPLICE (RAPP. ESCLUSIVO)</v>
      </c>
      <c r="B19" s="95" t="str">
        <f>'t1'!B19</f>
        <v>SD0E73</v>
      </c>
      <c r="C19" s="322">
        <f>'t13'!AH19</f>
        <v>0</v>
      </c>
      <c r="D19" s="323">
        <f>('t3'!K19+'t3'!L19+'t3'!M19+'t3'!N19+'t3'!O19+'t3'!P19)+('t12'!C19/12)</f>
        <v>0</v>
      </c>
      <c r="E19" s="338" t="str">
        <f t="shared" si="0"/>
        <v>OK</v>
      </c>
    </row>
    <row r="20" spans="1:5" ht="13.2" x14ac:dyDescent="0.25">
      <c r="A20" s="123" t="str">
        <f>'t1'!A20</f>
        <v>VETERINARI CON INC. DI STRUTTURA SEMPLICE (RAPP. NON ESCL.)</v>
      </c>
      <c r="B20" s="95" t="str">
        <f>'t1'!B20</f>
        <v>SD0N73</v>
      </c>
      <c r="C20" s="322">
        <f>'t13'!AH20</f>
        <v>0</v>
      </c>
      <c r="D20" s="323">
        <f>('t3'!K20+'t3'!L20+'t3'!M20+'t3'!N20+'t3'!O20+'t3'!P20)+('t12'!C20/12)</f>
        <v>0</v>
      </c>
      <c r="E20" s="338" t="str">
        <f t="shared" si="0"/>
        <v>OK</v>
      </c>
    </row>
    <row r="21" spans="1:5" ht="13.2" x14ac:dyDescent="0.25">
      <c r="A21" s="123" t="str">
        <f>'t1'!A21</f>
        <v>VETERINARI CON ALTRI INCAR. PROF.LI (RAPP. ESCLUSIVO)</v>
      </c>
      <c r="B21" s="95" t="str">
        <f>'t1'!B21</f>
        <v>SD0A73</v>
      </c>
      <c r="C21" s="322">
        <f>'t13'!AH21</f>
        <v>0</v>
      </c>
      <c r="D21" s="323">
        <f>('t3'!K21+'t3'!L21+'t3'!M21+'t3'!N21+'t3'!O21+'t3'!P21)+('t12'!C21/12)</f>
        <v>0</v>
      </c>
      <c r="E21" s="338" t="str">
        <f t="shared" si="0"/>
        <v>OK</v>
      </c>
    </row>
    <row r="22" spans="1:5" ht="13.2" x14ac:dyDescent="0.25">
      <c r="A22" s="123" t="str">
        <f>'t1'!A22</f>
        <v>VETERINARI CON ALTRI INCAR. PROF.LI (RAPP. NON ESCL.)</v>
      </c>
      <c r="B22" s="95" t="str">
        <f>'t1'!B22</f>
        <v>SD0072</v>
      </c>
      <c r="C22" s="322">
        <f>'t13'!AH22</f>
        <v>0</v>
      </c>
      <c r="D22" s="323">
        <f>('t3'!K22+'t3'!L22+'t3'!M22+'t3'!N22+'t3'!O22+'t3'!P22)+('t12'!C22/12)</f>
        <v>0</v>
      </c>
      <c r="E22" s="338" t="str">
        <f t="shared" si="0"/>
        <v>OK</v>
      </c>
    </row>
    <row r="23" spans="1:5" ht="13.2" x14ac:dyDescent="0.25">
      <c r="A23" s="123" t="str">
        <f>'t1'!A23</f>
        <v>VETERINARI A T. DETERMINATO (ART. 15-SEPTIES D.LGS. 502/92)</v>
      </c>
      <c r="B23" s="95" t="str">
        <f>'t1'!B23</f>
        <v>SD0598</v>
      </c>
      <c r="C23" s="322">
        <f>'t13'!AH23</f>
        <v>0</v>
      </c>
      <c r="D23" s="323">
        <f>('t3'!K23+'t3'!L23+'t3'!M23+'t3'!N23+'t3'!O23+'t3'!P23)+('t12'!C23/12)</f>
        <v>0</v>
      </c>
      <c r="E23" s="338" t="str">
        <f t="shared" si="0"/>
        <v>OK</v>
      </c>
    </row>
    <row r="24" spans="1:5" ht="13.2" x14ac:dyDescent="0.25">
      <c r="A24" s="123" t="str">
        <f>'t1'!A24</f>
        <v>ODONTOIATRI CON INC. DI STRUTTURA COMPLESSA (RAPP. ESCL.)</v>
      </c>
      <c r="B24" s="95" t="str">
        <f>'t1'!B24</f>
        <v>SD0E49</v>
      </c>
      <c r="C24" s="322">
        <f>'t13'!AH24</f>
        <v>0</v>
      </c>
      <c r="D24" s="323">
        <f>('t3'!K24+'t3'!L24+'t3'!M24+'t3'!N24+'t3'!O24+'t3'!P24)+('t12'!C24/12)</f>
        <v>0</v>
      </c>
      <c r="E24" s="338" t="str">
        <f t="shared" si="0"/>
        <v>OK</v>
      </c>
    </row>
    <row r="25" spans="1:5" ht="13.2" x14ac:dyDescent="0.25">
      <c r="A25" s="123" t="str">
        <f>'t1'!A25</f>
        <v>ODONTOIATRI CON INC. DI STRUTTURA COMPLESSA (RAPP. NON ESCL.</v>
      </c>
      <c r="B25" s="95" t="str">
        <f>'t1'!B25</f>
        <v>SD0N49</v>
      </c>
      <c r="C25" s="322">
        <f>'t13'!AH25</f>
        <v>0</v>
      </c>
      <c r="D25" s="323">
        <f>('t3'!K25+'t3'!L25+'t3'!M25+'t3'!N25+'t3'!O25+'t3'!P25)+('t12'!C25/12)</f>
        <v>0</v>
      </c>
      <c r="E25" s="338" t="str">
        <f t="shared" si="0"/>
        <v>OK</v>
      </c>
    </row>
    <row r="26" spans="1:5" ht="13.2" x14ac:dyDescent="0.25">
      <c r="A26" s="123" t="str">
        <f>'t1'!A26</f>
        <v>ODONTOIATRI CON INC. DI STRUTTURA SEMPLICE (RAPP. ESCLUSIVO)</v>
      </c>
      <c r="B26" s="95" t="str">
        <f>'t1'!B26</f>
        <v>SD0E48</v>
      </c>
      <c r="C26" s="322">
        <f>'t13'!AH26</f>
        <v>0</v>
      </c>
      <c r="D26" s="323">
        <f>('t3'!K26+'t3'!L26+'t3'!M26+'t3'!N26+'t3'!O26+'t3'!P26)+('t12'!C26/12)</f>
        <v>0</v>
      </c>
      <c r="E26" s="338" t="str">
        <f t="shared" si="0"/>
        <v>OK</v>
      </c>
    </row>
    <row r="27" spans="1:5" ht="13.2" x14ac:dyDescent="0.25">
      <c r="A27" s="123" t="str">
        <f>'t1'!A27</f>
        <v>ODONTOIATRI CON INC. DI STRUTTURA SEMPLICE (RAPP. NON ESCL.)</v>
      </c>
      <c r="B27" s="95" t="str">
        <f>'t1'!B27</f>
        <v>SD0N48</v>
      </c>
      <c r="C27" s="322">
        <f>'t13'!AH27</f>
        <v>0</v>
      </c>
      <c r="D27" s="323">
        <f>('t3'!K27+'t3'!L27+'t3'!M27+'t3'!N27+'t3'!O27+'t3'!P27)+('t12'!C27/12)</f>
        <v>0</v>
      </c>
      <c r="E27" s="338" t="str">
        <f t="shared" si="0"/>
        <v>OK</v>
      </c>
    </row>
    <row r="28" spans="1:5" ht="13.2" x14ac:dyDescent="0.25">
      <c r="A28" s="123" t="str">
        <f>'t1'!A28</f>
        <v>ODONTOIATRI CON ALTRI INCAR. PROF.LI (RAPP. ESCLUSIVO)</v>
      </c>
      <c r="B28" s="95" t="str">
        <f>'t1'!B28</f>
        <v>SD0A48</v>
      </c>
      <c r="C28" s="322">
        <f>'t13'!AH28</f>
        <v>0</v>
      </c>
      <c r="D28" s="323">
        <f>('t3'!K28+'t3'!L28+'t3'!M28+'t3'!N28+'t3'!O28+'t3'!P28)+('t12'!C28/12)</f>
        <v>0</v>
      </c>
      <c r="E28" s="338" t="str">
        <f t="shared" si="0"/>
        <v>OK</v>
      </c>
    </row>
    <row r="29" spans="1:5" ht="13.2" x14ac:dyDescent="0.25">
      <c r="A29" s="123" t="str">
        <f>'t1'!A29</f>
        <v>ODONTOIATRI CON ALTRI INCAR. PROF.LI (RAPP. NON ESCL.)</v>
      </c>
      <c r="B29" s="95" t="str">
        <f>'t1'!B29</f>
        <v>SD0047</v>
      </c>
      <c r="C29" s="322">
        <f>'t13'!AH29</f>
        <v>0</v>
      </c>
      <c r="D29" s="323">
        <f>('t3'!K29+'t3'!L29+'t3'!M29+'t3'!N29+'t3'!O29+'t3'!P29)+('t12'!C29/12)</f>
        <v>0</v>
      </c>
      <c r="E29" s="338" t="str">
        <f t="shared" si="0"/>
        <v>OK</v>
      </c>
    </row>
    <row r="30" spans="1:5" ht="13.2" x14ac:dyDescent="0.25">
      <c r="A30" s="123" t="str">
        <f>'t1'!A30</f>
        <v>ODONTOIATRI A T. DETERMINATO (ART. 15-SEPTIES D.LGS. 502/92)</v>
      </c>
      <c r="B30" s="95" t="str">
        <f>'t1'!B30</f>
        <v>SD0599</v>
      </c>
      <c r="C30" s="322">
        <f>'t13'!AH30</f>
        <v>0</v>
      </c>
      <c r="D30" s="323">
        <f>('t3'!K30+'t3'!L30+'t3'!M30+'t3'!N30+'t3'!O30+'t3'!P30)+('t12'!C30/12)</f>
        <v>0</v>
      </c>
      <c r="E30" s="338" t="str">
        <f t="shared" si="0"/>
        <v>OK</v>
      </c>
    </row>
    <row r="31" spans="1:5" ht="13.2" x14ac:dyDescent="0.25">
      <c r="A31" s="123" t="str">
        <f>'t1'!A31</f>
        <v>FARMACISTI CON INC. DI STRUTTURA COMPLESSA (RAPP. ESCLUSIVO)</v>
      </c>
      <c r="B31" s="95" t="str">
        <f>'t1'!B31</f>
        <v>SD0E39</v>
      </c>
      <c r="C31" s="322">
        <f>'t13'!AH31</f>
        <v>0</v>
      </c>
      <c r="D31" s="323">
        <f>('t3'!K31+'t3'!L31+'t3'!M31+'t3'!N31+'t3'!O31+'t3'!P31)+('t12'!C31/12)</f>
        <v>0</v>
      </c>
      <c r="E31" s="338" t="str">
        <f t="shared" si="0"/>
        <v>OK</v>
      </c>
    </row>
    <row r="32" spans="1:5" ht="13.2" x14ac:dyDescent="0.25">
      <c r="A32" s="123" t="str">
        <f>'t1'!A32</f>
        <v>FARMACISTI CON INC. DI STRUTTURA COMPLESSA (RAPP. NON ESCL.)</v>
      </c>
      <c r="B32" s="95" t="str">
        <f>'t1'!B32</f>
        <v>SD0N39</v>
      </c>
      <c r="C32" s="322">
        <f>'t13'!AH32</f>
        <v>0</v>
      </c>
      <c r="D32" s="323">
        <f>('t3'!K32+'t3'!L32+'t3'!M32+'t3'!N32+'t3'!O32+'t3'!P32)+('t12'!C32/12)</f>
        <v>0</v>
      </c>
      <c r="E32" s="338" t="str">
        <f t="shared" si="0"/>
        <v>OK</v>
      </c>
    </row>
    <row r="33" spans="1:5" ht="13.2" x14ac:dyDescent="0.25">
      <c r="A33" s="123" t="str">
        <f>'t1'!A33</f>
        <v>FARMACISTI CON INC. DI STRUTTURA SEMPLICE (RAPP. ESCLUSIVO)</v>
      </c>
      <c r="B33" s="95" t="str">
        <f>'t1'!B33</f>
        <v>SD0E38</v>
      </c>
      <c r="C33" s="322">
        <f>'t13'!AH33</f>
        <v>0</v>
      </c>
      <c r="D33" s="323">
        <f>('t3'!K33+'t3'!L33+'t3'!M33+'t3'!N33+'t3'!O33+'t3'!P33)+('t12'!C33/12)</f>
        <v>0</v>
      </c>
      <c r="E33" s="338" t="str">
        <f t="shared" si="0"/>
        <v>OK</v>
      </c>
    </row>
    <row r="34" spans="1:5" ht="13.2" x14ac:dyDescent="0.25">
      <c r="A34" s="123" t="str">
        <f>'t1'!A34</f>
        <v>FARMACISTI CON INC. DI STRUTTURA SEMPLICE (RAPP. NON ESCL.)</v>
      </c>
      <c r="B34" s="95" t="str">
        <f>'t1'!B34</f>
        <v>SD0N38</v>
      </c>
      <c r="C34" s="322">
        <f>'t13'!AH34</f>
        <v>0</v>
      </c>
      <c r="D34" s="323">
        <f>('t3'!K34+'t3'!L34+'t3'!M34+'t3'!N34+'t3'!O34+'t3'!P34)+('t12'!C34/12)</f>
        <v>0</v>
      </c>
      <c r="E34" s="338" t="str">
        <f t="shared" si="0"/>
        <v>OK</v>
      </c>
    </row>
    <row r="35" spans="1:5" ht="13.2" x14ac:dyDescent="0.25">
      <c r="A35" s="123" t="str">
        <f>'t1'!A35</f>
        <v>FARMACISTI CON ALTRI INCAR. PROF.LI (RAPP. ESCLUSIVO)</v>
      </c>
      <c r="B35" s="95" t="str">
        <f>'t1'!B35</f>
        <v>SD0A38</v>
      </c>
      <c r="C35" s="322">
        <f>'t13'!AH35</f>
        <v>0</v>
      </c>
      <c r="D35" s="323">
        <f>('t3'!K35+'t3'!L35+'t3'!M35+'t3'!N35+'t3'!O35+'t3'!P35)+('t12'!C35/12)</f>
        <v>0</v>
      </c>
      <c r="E35" s="338" t="str">
        <f t="shared" si="0"/>
        <v>OK</v>
      </c>
    </row>
    <row r="36" spans="1:5" ht="13.2" x14ac:dyDescent="0.25">
      <c r="A36" s="123" t="str">
        <f>'t1'!A36</f>
        <v>FARMACISTI CON ALTRI INCAR. PROF.LI (RAPP. NON ESCL.)</v>
      </c>
      <c r="B36" s="95" t="str">
        <f>'t1'!B36</f>
        <v>SD0037</v>
      </c>
      <c r="C36" s="322">
        <f>'t13'!AH36</f>
        <v>0</v>
      </c>
      <c r="D36" s="323">
        <f>('t3'!K36+'t3'!L36+'t3'!M36+'t3'!N36+'t3'!O36+'t3'!P36)+('t12'!C36/12)</f>
        <v>0</v>
      </c>
      <c r="E36" s="338" t="str">
        <f t="shared" si="0"/>
        <v>OK</v>
      </c>
    </row>
    <row r="37" spans="1:5" ht="13.2" x14ac:dyDescent="0.25">
      <c r="A37" s="123" t="str">
        <f>'t1'!A37</f>
        <v>FARMACISTI A T. DETERMINATO (ART. 15-SEPTIES D.LGS. 502/92)</v>
      </c>
      <c r="B37" s="95" t="str">
        <f>'t1'!B37</f>
        <v>SD0600</v>
      </c>
      <c r="C37" s="322">
        <f>'t13'!AH37</f>
        <v>0</v>
      </c>
      <c r="D37" s="323">
        <f>('t3'!K37+'t3'!L37+'t3'!M37+'t3'!N37+'t3'!O37+'t3'!P37)+('t12'!C37/12)</f>
        <v>0</v>
      </c>
      <c r="E37" s="338" t="str">
        <f t="shared" si="0"/>
        <v>OK</v>
      </c>
    </row>
    <row r="38" spans="1:5" ht="13.2" x14ac:dyDescent="0.25">
      <c r="A38" s="123" t="str">
        <f>'t1'!A38</f>
        <v>BIOLOGI CON INC. DI STRUTTURA COMPLESSA (RAPP. ESCLUSIVO)</v>
      </c>
      <c r="B38" s="95" t="str">
        <f>'t1'!B38</f>
        <v>SD0E13</v>
      </c>
      <c r="C38" s="322">
        <f>'t13'!AH38</f>
        <v>0</v>
      </c>
      <c r="D38" s="323">
        <f>('t3'!K38+'t3'!L38+'t3'!M38+'t3'!N38+'t3'!O38+'t3'!P38)+('t12'!C38/12)</f>
        <v>0</v>
      </c>
      <c r="E38" s="338" t="str">
        <f t="shared" si="0"/>
        <v>OK</v>
      </c>
    </row>
    <row r="39" spans="1:5" ht="13.2" x14ac:dyDescent="0.25">
      <c r="A39" s="123" t="str">
        <f>'t1'!A39</f>
        <v>BIOLOGI CON INC. DI STRUTTURA COMPLESSA (RAPP. NON ESCL.)</v>
      </c>
      <c r="B39" s="95" t="str">
        <f>'t1'!B39</f>
        <v>SD0N13</v>
      </c>
      <c r="C39" s="322">
        <f>'t13'!AH39</f>
        <v>0</v>
      </c>
      <c r="D39" s="323">
        <f>('t3'!K39+'t3'!L39+'t3'!M39+'t3'!N39+'t3'!O39+'t3'!P39)+('t12'!C39/12)</f>
        <v>0</v>
      </c>
      <c r="E39" s="338" t="str">
        <f t="shared" si="0"/>
        <v>OK</v>
      </c>
    </row>
    <row r="40" spans="1:5" ht="13.2" x14ac:dyDescent="0.25">
      <c r="A40" s="123" t="str">
        <f>'t1'!A40</f>
        <v>BIOLOGI CON INC. DI STRUTTURA SEMPLICE (RAPP. ESCLUSIVO)</v>
      </c>
      <c r="B40" s="95" t="str">
        <f>'t1'!B40</f>
        <v>SD0E12</v>
      </c>
      <c r="C40" s="322">
        <f>'t13'!AH40</f>
        <v>0</v>
      </c>
      <c r="D40" s="323">
        <f>('t3'!K40+'t3'!L40+'t3'!M40+'t3'!N40+'t3'!O40+'t3'!P40)+('t12'!C40/12)</f>
        <v>0</v>
      </c>
      <c r="E40" s="338" t="str">
        <f t="shared" si="0"/>
        <v>OK</v>
      </c>
    </row>
    <row r="41" spans="1:5" ht="13.2" x14ac:dyDescent="0.25">
      <c r="A41" s="123" t="str">
        <f>'t1'!A41</f>
        <v>BIOLOGI CON INC. DI STRUTTURA SEMPLICE (RAPP. NON ESCL.)</v>
      </c>
      <c r="B41" s="95" t="str">
        <f>'t1'!B41</f>
        <v>SD0N12</v>
      </c>
      <c r="C41" s="322">
        <f>'t13'!AH41</f>
        <v>0</v>
      </c>
      <c r="D41" s="323">
        <f>('t3'!K41+'t3'!L41+'t3'!M41+'t3'!N41+'t3'!O41+'t3'!P41)+('t12'!C41/12)</f>
        <v>0</v>
      </c>
      <c r="E41" s="338" t="str">
        <f t="shared" si="0"/>
        <v>OK</v>
      </c>
    </row>
    <row r="42" spans="1:5" ht="13.2" x14ac:dyDescent="0.25">
      <c r="A42" s="123" t="str">
        <f>'t1'!A42</f>
        <v>BIOLOGI CON ALTRI INCAR. PROF.LI (RAPP. ESCLUSIVO)</v>
      </c>
      <c r="B42" s="95" t="str">
        <f>'t1'!B42</f>
        <v>SD0A12</v>
      </c>
      <c r="C42" s="322">
        <f>'t13'!AH42</f>
        <v>0</v>
      </c>
      <c r="D42" s="323">
        <f>('t3'!K42+'t3'!L42+'t3'!M42+'t3'!N42+'t3'!O42+'t3'!P42)+('t12'!C42/12)</f>
        <v>0</v>
      </c>
      <c r="E42" s="338" t="str">
        <f t="shared" si="0"/>
        <v>OK</v>
      </c>
    </row>
    <row r="43" spans="1:5" ht="13.2" x14ac:dyDescent="0.25">
      <c r="A43" s="123" t="str">
        <f>'t1'!A43</f>
        <v>BIOLOGI CON ALTRI INCAR. PROF.LI (RAPP. NON ESCL.)</v>
      </c>
      <c r="B43" s="95" t="str">
        <f>'t1'!B43</f>
        <v>SD0011</v>
      </c>
      <c r="C43" s="322">
        <f>'t13'!AH43</f>
        <v>0</v>
      </c>
      <c r="D43" s="323">
        <f>('t3'!K43+'t3'!L43+'t3'!M43+'t3'!N43+'t3'!O43+'t3'!P43)+('t12'!C43/12)</f>
        <v>0</v>
      </c>
      <c r="E43" s="338" t="str">
        <f t="shared" si="0"/>
        <v>OK</v>
      </c>
    </row>
    <row r="44" spans="1:5" ht="13.2" x14ac:dyDescent="0.25">
      <c r="A44" s="123" t="str">
        <f>'t1'!A44</f>
        <v>BIOLOGI A T. DETERMINATO (ART. 15-SEPTIES D.LGS. 502/92)</v>
      </c>
      <c r="B44" s="95" t="str">
        <f>'t1'!B44</f>
        <v>SD0601</v>
      </c>
      <c r="C44" s="322">
        <f>'t13'!AH44</f>
        <v>0</v>
      </c>
      <c r="D44" s="323">
        <f>('t3'!K44+'t3'!L44+'t3'!M44+'t3'!N44+'t3'!O44+'t3'!P44)+('t12'!C44/12)</f>
        <v>0</v>
      </c>
      <c r="E44" s="338" t="str">
        <f t="shared" si="0"/>
        <v>OK</v>
      </c>
    </row>
    <row r="45" spans="1:5" ht="13.2" x14ac:dyDescent="0.25">
      <c r="A45" s="123" t="str">
        <f>'t1'!A45</f>
        <v>CHIMICI CON INC. DI STRUTTURA COMPLESSA (RAPP. ESCLUSIVO)</v>
      </c>
      <c r="B45" s="95" t="str">
        <f>'t1'!B45</f>
        <v>SD0E16</v>
      </c>
      <c r="C45" s="322">
        <f>'t13'!AH45</f>
        <v>0</v>
      </c>
      <c r="D45" s="323">
        <f>('t3'!K45+'t3'!L45+'t3'!M45+'t3'!N45+'t3'!O45+'t3'!P45)+('t12'!C45/12)</f>
        <v>0</v>
      </c>
      <c r="E45" s="338" t="str">
        <f t="shared" si="0"/>
        <v>OK</v>
      </c>
    </row>
    <row r="46" spans="1:5" ht="13.2" x14ac:dyDescent="0.25">
      <c r="A46" s="123" t="str">
        <f>'t1'!A46</f>
        <v>CHIMICI CON INC. DI STRUTTURA COMPLESSA (RAPP.NON ESCL.)</v>
      </c>
      <c r="B46" s="95" t="str">
        <f>'t1'!B46</f>
        <v>SD0N16</v>
      </c>
      <c r="C46" s="322">
        <f>'t13'!AH46</f>
        <v>0</v>
      </c>
      <c r="D46" s="323">
        <f>('t3'!K46+'t3'!L46+'t3'!M46+'t3'!N46+'t3'!O46+'t3'!P46)+('t12'!C46/12)</f>
        <v>0</v>
      </c>
      <c r="E46" s="338" t="str">
        <f t="shared" si="0"/>
        <v>OK</v>
      </c>
    </row>
    <row r="47" spans="1:5" ht="13.2" x14ac:dyDescent="0.25">
      <c r="A47" s="123" t="str">
        <f>'t1'!A47</f>
        <v>CHIMICI CON INC. DI STRUTTURA SEMPLICE (RAPP. ESCLUSIVO)</v>
      </c>
      <c r="B47" s="95" t="str">
        <f>'t1'!B47</f>
        <v>SD0E15</v>
      </c>
      <c r="C47" s="322">
        <f>'t13'!AH47</f>
        <v>0</v>
      </c>
      <c r="D47" s="323">
        <f>('t3'!K47+'t3'!L47+'t3'!M47+'t3'!N47+'t3'!O47+'t3'!P47)+('t12'!C47/12)</f>
        <v>0</v>
      </c>
      <c r="E47" s="338" t="str">
        <f t="shared" si="0"/>
        <v>OK</v>
      </c>
    </row>
    <row r="48" spans="1:5" ht="13.2" x14ac:dyDescent="0.25">
      <c r="A48" s="123" t="str">
        <f>'t1'!A48</f>
        <v>CHIMICI CON INC. DI STRUTTURA SEMPLICE (RAPP. NON ESCL.)</v>
      </c>
      <c r="B48" s="95" t="str">
        <f>'t1'!B48</f>
        <v>SD0N15</v>
      </c>
      <c r="C48" s="322">
        <f>'t13'!AH48</f>
        <v>0</v>
      </c>
      <c r="D48" s="323">
        <f>('t3'!K48+'t3'!L48+'t3'!M48+'t3'!N48+'t3'!O48+'t3'!P48)+('t12'!C48/12)</f>
        <v>0</v>
      </c>
      <c r="E48" s="338" t="str">
        <f t="shared" si="0"/>
        <v>OK</v>
      </c>
    </row>
    <row r="49" spans="1:5" ht="13.2" x14ac:dyDescent="0.25">
      <c r="A49" s="123" t="str">
        <f>'t1'!A49</f>
        <v>CHIMICI CON ALTRI INCAR. PROF.LI (RAPP. ESCLUSIVO)</v>
      </c>
      <c r="B49" s="95" t="str">
        <f>'t1'!B49</f>
        <v>SD0A15</v>
      </c>
      <c r="C49" s="322">
        <f>'t13'!AH49</f>
        <v>0</v>
      </c>
      <c r="D49" s="323">
        <f>('t3'!K49+'t3'!L49+'t3'!M49+'t3'!N49+'t3'!O49+'t3'!P49)+('t12'!C49/12)</f>
        <v>0</v>
      </c>
      <c r="E49" s="338" t="str">
        <f t="shared" si="0"/>
        <v>OK</v>
      </c>
    </row>
    <row r="50" spans="1:5" ht="13.2" x14ac:dyDescent="0.25">
      <c r="A50" s="123" t="str">
        <f>'t1'!A50</f>
        <v>CHIMICI CON ALTRI INCAR. PROF.LI (RAPP. NON ESCL.)</v>
      </c>
      <c r="B50" s="95" t="str">
        <f>'t1'!B50</f>
        <v>SD0014</v>
      </c>
      <c r="C50" s="322">
        <f>'t13'!AH50</f>
        <v>0</v>
      </c>
      <c r="D50" s="323">
        <f>('t3'!K50+'t3'!L50+'t3'!M50+'t3'!N50+'t3'!O50+'t3'!P50)+('t12'!C50/12)</f>
        <v>0</v>
      </c>
      <c r="E50" s="338" t="str">
        <f t="shared" si="0"/>
        <v>OK</v>
      </c>
    </row>
    <row r="51" spans="1:5" ht="13.2" x14ac:dyDescent="0.25">
      <c r="A51" s="123" t="str">
        <f>'t1'!A51</f>
        <v>CHIMICI A T. DETERMINATO (ART. 15-SEPTIES D.LGS. 502/92)</v>
      </c>
      <c r="B51" s="95" t="str">
        <f>'t1'!B51</f>
        <v>SD0602</v>
      </c>
      <c r="C51" s="322">
        <f>'t13'!AH51</f>
        <v>0</v>
      </c>
      <c r="D51" s="323">
        <f>('t3'!K51+'t3'!L51+'t3'!M51+'t3'!N51+'t3'!O51+'t3'!P51)+('t12'!C51/12)</f>
        <v>0</v>
      </c>
      <c r="E51" s="338" t="str">
        <f t="shared" si="0"/>
        <v>OK</v>
      </c>
    </row>
    <row r="52" spans="1:5" ht="13.2" x14ac:dyDescent="0.25">
      <c r="A52" s="123" t="str">
        <f>'t1'!A52</f>
        <v>FISICI CON INC. DI STRUTTURA COMPLESSA (RAPP. ESCLUSIVO)</v>
      </c>
      <c r="B52" s="95" t="str">
        <f>'t1'!B52</f>
        <v>SD0E42</v>
      </c>
      <c r="C52" s="322">
        <f>'t13'!AH52</f>
        <v>0</v>
      </c>
      <c r="D52" s="323">
        <f>('t3'!K52+'t3'!L52+'t3'!M52+'t3'!N52+'t3'!O52+'t3'!P52)+('t12'!C52/12)</f>
        <v>0</v>
      </c>
      <c r="E52" s="338" t="str">
        <f t="shared" si="0"/>
        <v>OK</v>
      </c>
    </row>
    <row r="53" spans="1:5" ht="13.2" x14ac:dyDescent="0.25">
      <c r="A53" s="123" t="str">
        <f>'t1'!A53</f>
        <v>FISICI CON INC. DI STRUTTURA COMPLESSA (RAPP. NON ESCL.)</v>
      </c>
      <c r="B53" s="95" t="str">
        <f>'t1'!B53</f>
        <v>SD0N42</v>
      </c>
      <c r="C53" s="322">
        <f>'t13'!AH53</f>
        <v>0</v>
      </c>
      <c r="D53" s="323">
        <f>('t3'!K53+'t3'!L53+'t3'!M53+'t3'!N53+'t3'!O53+'t3'!P53)+('t12'!C53/12)</f>
        <v>0</v>
      </c>
      <c r="E53" s="338" t="str">
        <f t="shared" si="0"/>
        <v>OK</v>
      </c>
    </row>
    <row r="54" spans="1:5" ht="13.2" x14ac:dyDescent="0.25">
      <c r="A54" s="123" t="str">
        <f>'t1'!A54</f>
        <v>FISICI CON INC. DI STRUTTURA SEMPLICE (RAPP. ESCLUSIVO)</v>
      </c>
      <c r="B54" s="95" t="str">
        <f>'t1'!B54</f>
        <v>SD0E41</v>
      </c>
      <c r="C54" s="322">
        <f>'t13'!AH54</f>
        <v>0</v>
      </c>
      <c r="D54" s="323">
        <f>('t3'!K54+'t3'!L54+'t3'!M54+'t3'!N54+'t3'!O54+'t3'!P54)+('t12'!C54/12)</f>
        <v>0</v>
      </c>
      <c r="E54" s="338" t="str">
        <f t="shared" si="0"/>
        <v>OK</v>
      </c>
    </row>
    <row r="55" spans="1:5" ht="13.2" x14ac:dyDescent="0.25">
      <c r="A55" s="123" t="str">
        <f>'t1'!A55</f>
        <v>FISICI CON INC. DI STRUTTURA SEMPLICE (RAPP. NON ESCL.)</v>
      </c>
      <c r="B55" s="95" t="str">
        <f>'t1'!B55</f>
        <v>SD0N41</v>
      </c>
      <c r="C55" s="322">
        <f>'t13'!AH55</f>
        <v>0</v>
      </c>
      <c r="D55" s="323">
        <f>('t3'!K55+'t3'!L55+'t3'!M55+'t3'!N55+'t3'!O55+'t3'!P55)+('t12'!C55/12)</f>
        <v>0</v>
      </c>
      <c r="E55" s="338" t="str">
        <f t="shared" si="0"/>
        <v>OK</v>
      </c>
    </row>
    <row r="56" spans="1:5" ht="13.2" x14ac:dyDescent="0.25">
      <c r="A56" s="123" t="str">
        <f>'t1'!A56</f>
        <v>FISICI CON ALTRI INCAR. PROF.LI (RAPP. ESCLUSIVO)</v>
      </c>
      <c r="B56" s="95" t="str">
        <f>'t1'!B56</f>
        <v>SD0A41</v>
      </c>
      <c r="C56" s="322">
        <f>'t13'!AH56</f>
        <v>0</v>
      </c>
      <c r="D56" s="323">
        <f>('t3'!K56+'t3'!L56+'t3'!M56+'t3'!N56+'t3'!O56+'t3'!P56)+('t12'!C56/12)</f>
        <v>0</v>
      </c>
      <c r="E56" s="338" t="str">
        <f t="shared" si="0"/>
        <v>OK</v>
      </c>
    </row>
    <row r="57" spans="1:5" ht="13.2" x14ac:dyDescent="0.25">
      <c r="A57" s="123" t="str">
        <f>'t1'!A57</f>
        <v>FISICI CON ALTRI INCAR. PROF.LI (RAPP. NON ESCL.)</v>
      </c>
      <c r="B57" s="95" t="str">
        <f>'t1'!B57</f>
        <v>SD0040</v>
      </c>
      <c r="C57" s="322">
        <f>'t13'!AH57</f>
        <v>0</v>
      </c>
      <c r="D57" s="323">
        <f>('t3'!K57+'t3'!L57+'t3'!M57+'t3'!N57+'t3'!O57+'t3'!P57)+('t12'!C57/12)</f>
        <v>0</v>
      </c>
      <c r="E57" s="338" t="str">
        <f t="shared" si="0"/>
        <v>OK</v>
      </c>
    </row>
    <row r="58" spans="1:5" ht="13.2" x14ac:dyDescent="0.25">
      <c r="A58" s="123" t="str">
        <f>'t1'!A58</f>
        <v>FISICI A T. DETERMINATO (ART. 15-SEPTIES D.LGS. 502/92)</v>
      </c>
      <c r="B58" s="95" t="str">
        <f>'t1'!B58</f>
        <v>SD0603</v>
      </c>
      <c r="C58" s="322">
        <f>'t13'!AH58</f>
        <v>0</v>
      </c>
      <c r="D58" s="323">
        <f>('t3'!K58+'t3'!L58+'t3'!M58+'t3'!N58+'t3'!O58+'t3'!P58)+('t12'!C58/12)</f>
        <v>0</v>
      </c>
      <c r="E58" s="338" t="str">
        <f t="shared" si="0"/>
        <v>OK</v>
      </c>
    </row>
    <row r="59" spans="1:5" ht="13.2" x14ac:dyDescent="0.25">
      <c r="A59" s="123" t="str">
        <f>'t1'!A59</f>
        <v>PSICOLOGI CON INC. DI STRUTTURA COMPLESSA (RAPP. ESCLUSIVO)</v>
      </c>
      <c r="B59" s="95" t="str">
        <f>'t1'!B59</f>
        <v>SD0E66</v>
      </c>
      <c r="C59" s="322">
        <f>'t13'!AH59</f>
        <v>0</v>
      </c>
      <c r="D59" s="323">
        <f>('t3'!K59+'t3'!L59+'t3'!M59+'t3'!N59+'t3'!O59+'t3'!P59)+('t12'!C59/12)</f>
        <v>0</v>
      </c>
      <c r="E59" s="338" t="str">
        <f t="shared" si="0"/>
        <v>OK</v>
      </c>
    </row>
    <row r="60" spans="1:5" ht="13.2" x14ac:dyDescent="0.25">
      <c r="A60" s="123" t="str">
        <f>'t1'!A60</f>
        <v>PSICOLOGI CON INC. DI STRUTTURA COMPLESSA (RAPP. NON ESCL.)</v>
      </c>
      <c r="B60" s="95" t="str">
        <f>'t1'!B60</f>
        <v>SD0N66</v>
      </c>
      <c r="C60" s="322">
        <f>'t13'!AH60</f>
        <v>0</v>
      </c>
      <c r="D60" s="323">
        <f>('t3'!K60+'t3'!L60+'t3'!M60+'t3'!N60+'t3'!O60+'t3'!P60)+('t12'!C60/12)</f>
        <v>0</v>
      </c>
      <c r="E60" s="338" t="str">
        <f t="shared" si="0"/>
        <v>OK</v>
      </c>
    </row>
    <row r="61" spans="1:5" ht="13.2" x14ac:dyDescent="0.25">
      <c r="A61" s="123" t="str">
        <f>'t1'!A61</f>
        <v>PSICOLOGI CON INC. DI STRUTTURA SEMPLICE (RAPP. ESCLUSIVO)</v>
      </c>
      <c r="B61" s="95" t="str">
        <f>'t1'!B61</f>
        <v>SD0E65</v>
      </c>
      <c r="C61" s="322">
        <f>'t13'!AH61</f>
        <v>0</v>
      </c>
      <c r="D61" s="323">
        <f>('t3'!K61+'t3'!L61+'t3'!M61+'t3'!N61+'t3'!O61+'t3'!P61)+('t12'!C61/12)</f>
        <v>0</v>
      </c>
      <c r="E61" s="338" t="str">
        <f t="shared" si="0"/>
        <v>OK</v>
      </c>
    </row>
    <row r="62" spans="1:5" ht="13.2" x14ac:dyDescent="0.25">
      <c r="A62" s="123" t="str">
        <f>'t1'!A62</f>
        <v>PSICOLOGI CON INC. DI STRUTTURA SEMPLICE (RAPP. NON ESCL.)</v>
      </c>
      <c r="B62" s="95" t="str">
        <f>'t1'!B62</f>
        <v>SD0N65</v>
      </c>
      <c r="C62" s="322">
        <f>'t13'!AH62</f>
        <v>0</v>
      </c>
      <c r="D62" s="323">
        <f>('t3'!K62+'t3'!L62+'t3'!M62+'t3'!N62+'t3'!O62+'t3'!P62)+('t12'!C62/12)</f>
        <v>0</v>
      </c>
      <c r="E62" s="338" t="str">
        <f t="shared" si="0"/>
        <v>OK</v>
      </c>
    </row>
    <row r="63" spans="1:5" ht="13.2" x14ac:dyDescent="0.25">
      <c r="A63" s="123" t="str">
        <f>'t1'!A63</f>
        <v>PSICOLOGI CON ALTRI INCAR. PROF.LI (RAPP. ESCLUSIVO)</v>
      </c>
      <c r="B63" s="95" t="str">
        <f>'t1'!B63</f>
        <v>SD0A65</v>
      </c>
      <c r="C63" s="322">
        <f>'t13'!AH63</f>
        <v>0</v>
      </c>
      <c r="D63" s="323">
        <f>('t3'!K63+'t3'!L63+'t3'!M63+'t3'!N63+'t3'!O63+'t3'!P63)+('t12'!C63/12)</f>
        <v>0</v>
      </c>
      <c r="E63" s="338" t="str">
        <f t="shared" si="0"/>
        <v>OK</v>
      </c>
    </row>
    <row r="64" spans="1:5" ht="13.2" x14ac:dyDescent="0.25">
      <c r="A64" s="123" t="str">
        <f>'t1'!A64</f>
        <v>PSICOLOGI CON ALTRI INCAR. PROF.LI (RAPP. NON ESCL.)</v>
      </c>
      <c r="B64" s="95" t="str">
        <f>'t1'!B64</f>
        <v>SD0064</v>
      </c>
      <c r="C64" s="322">
        <f>'t13'!AH64</f>
        <v>0</v>
      </c>
      <c r="D64" s="323">
        <f>('t3'!K64+'t3'!L64+'t3'!M64+'t3'!N64+'t3'!O64+'t3'!P64)+('t12'!C64/12)</f>
        <v>0</v>
      </c>
      <c r="E64" s="338" t="str">
        <f t="shared" si="0"/>
        <v>OK</v>
      </c>
    </row>
    <row r="65" spans="1:5" ht="13.2" x14ac:dyDescent="0.25">
      <c r="A65" s="123" t="str">
        <f>'t1'!A65</f>
        <v>PSICOLOGI A T. DETERMINATO (ART. 15-SEPTIES D.LGS. 502/92)</v>
      </c>
      <c r="B65" s="95" t="str">
        <f>'t1'!B65</f>
        <v>SD0604</v>
      </c>
      <c r="C65" s="322">
        <f>'t13'!AH65</f>
        <v>0</v>
      </c>
      <c r="D65" s="323">
        <f>('t3'!K65+'t3'!L65+'t3'!M65+'t3'!N65+'t3'!O65+'t3'!P65)+('t12'!C65/12)</f>
        <v>0</v>
      </c>
      <c r="E65" s="338" t="str">
        <f t="shared" si="0"/>
        <v>OK</v>
      </c>
    </row>
    <row r="66" spans="1:5" ht="13.2" x14ac:dyDescent="0.25">
      <c r="A66" s="123" t="str">
        <f>'t1'!A66</f>
        <v>DIRIGENTE PROF. SANIT. INFERM/OSTETRICA (INC. STRUT. COMPL.)</v>
      </c>
      <c r="B66" s="95" t="str">
        <f>'t1'!B66</f>
        <v>SD0CO1</v>
      </c>
      <c r="C66" s="322">
        <f>'t13'!AH66</f>
        <v>0</v>
      </c>
      <c r="D66" s="323">
        <f>('t3'!K66+'t3'!L66+'t3'!M66+'t3'!N66+'t3'!O66+'t3'!P66)+('t12'!C66/12)</f>
        <v>0</v>
      </c>
      <c r="E66" s="338" t="str">
        <f t="shared" si="0"/>
        <v>OK</v>
      </c>
    </row>
    <row r="67" spans="1:5" ht="13.2" x14ac:dyDescent="0.25">
      <c r="A67" s="123" t="str">
        <f>'t1'!A67</f>
        <v>DIRIGENTE PROF. SANIT. INFERM/OSTETRICA (INC. STRUT. SEMPL.)</v>
      </c>
      <c r="B67" s="95" t="str">
        <f>'t1'!B67</f>
        <v>SD0SE1</v>
      </c>
      <c r="C67" s="322">
        <f>'t13'!AH67</f>
        <v>0</v>
      </c>
      <c r="D67" s="323">
        <f>('t3'!K67+'t3'!L67+'t3'!M67+'t3'!N67+'t3'!O67+'t3'!P67)+('t12'!C67/12)</f>
        <v>0</v>
      </c>
      <c r="E67" s="338" t="str">
        <f t="shared" si="0"/>
        <v>OK</v>
      </c>
    </row>
    <row r="68" spans="1:5" ht="13.2" x14ac:dyDescent="0.25">
      <c r="A68" s="123" t="str">
        <f>'t1'!A68</f>
        <v>DIRIGENTE PROF. SANIT. INFERM/OSTETRICA (ALTRI INC. PROF.LI)</v>
      </c>
      <c r="B68" s="95" t="str">
        <f>'t1'!B68</f>
        <v>SD0AI1</v>
      </c>
      <c r="C68" s="322">
        <f>'t13'!AH68</f>
        <v>0</v>
      </c>
      <c r="D68" s="323">
        <f>('t3'!K68+'t3'!L68+'t3'!M68+'t3'!N68+'t3'!O68+'t3'!P68)+('t12'!C68/12)</f>
        <v>0</v>
      </c>
      <c r="E68" s="338" t="str">
        <f t="shared" si="0"/>
        <v>OK</v>
      </c>
    </row>
    <row r="69" spans="1:5" ht="13.2" x14ac:dyDescent="0.25">
      <c r="A69" s="123" t="str">
        <f>'t1'!A69</f>
        <v>DIR. PROF.SAN.INFERM/OSTET T.DET.ART.15-SEPTIES DLGS 502/92</v>
      </c>
      <c r="B69" s="95" t="str">
        <f>'t1'!B69</f>
        <v>SD048B</v>
      </c>
      <c r="C69" s="322">
        <f>'t13'!AH69</f>
        <v>0</v>
      </c>
      <c r="D69" s="323">
        <f>('t3'!K69+'t3'!L69+'t3'!M69+'t3'!N69+'t3'!O69+'t3'!P69)+('t12'!C69/12)</f>
        <v>0</v>
      </c>
      <c r="E69" s="338" t="str">
        <f t="shared" si="0"/>
        <v>OK</v>
      </c>
    </row>
    <row r="70" spans="1:5" ht="13.2" x14ac:dyDescent="0.25">
      <c r="A70" s="123" t="str">
        <f>'t1'!A70</f>
        <v>DIRIGENTE PROF. SANIT. RIABILITATIVE (INC. STRUT. COMPL.)</v>
      </c>
      <c r="B70" s="95" t="str">
        <f>'t1'!B70</f>
        <v>SD0CO2</v>
      </c>
      <c r="C70" s="322">
        <f>'t13'!AH70</f>
        <v>0</v>
      </c>
      <c r="D70" s="323">
        <f>('t3'!K70+'t3'!L70+'t3'!M70+'t3'!N70+'t3'!O70+'t3'!P70)+('t12'!C70/12)</f>
        <v>0</v>
      </c>
      <c r="E70" s="338" t="str">
        <f t="shared" si="0"/>
        <v>OK</v>
      </c>
    </row>
    <row r="71" spans="1:5" ht="13.2" x14ac:dyDescent="0.25">
      <c r="A71" s="123" t="str">
        <f>'t1'!A71</f>
        <v>DIRIGENTE PROF. SANIT. RIABILITATIVE (INC. STRUT. SEMPL.)</v>
      </c>
      <c r="B71" s="95" t="str">
        <f>'t1'!B71</f>
        <v>SD0SE2</v>
      </c>
      <c r="C71" s="322">
        <f>'t13'!AH71</f>
        <v>0</v>
      </c>
      <c r="D71" s="323">
        <f>('t3'!K71+'t3'!L71+'t3'!M71+'t3'!N71+'t3'!O71+'t3'!P71)+('t12'!C71/12)</f>
        <v>0</v>
      </c>
      <c r="E71" s="338" t="str">
        <f t="shared" si="0"/>
        <v>OK</v>
      </c>
    </row>
    <row r="72" spans="1:5" ht="13.2" x14ac:dyDescent="0.25">
      <c r="A72" s="123" t="str">
        <f>'t1'!A72</f>
        <v>DIRIGENTE PROF. SANIT. RIABILITATIVE (ALTRI INC. PROF.LI)</v>
      </c>
      <c r="B72" s="95" t="str">
        <f>'t1'!B72</f>
        <v>SD0AI2</v>
      </c>
      <c r="C72" s="322">
        <f>'t13'!AH72</f>
        <v>0</v>
      </c>
      <c r="D72" s="323">
        <f>('t3'!K72+'t3'!L72+'t3'!M72+'t3'!N72+'t3'!O72+'t3'!P72)+('t12'!C72/12)</f>
        <v>0</v>
      </c>
      <c r="E72" s="338" t="str">
        <f t="shared" ref="E72:E139" si="1">IF(OR((NOT(C72)),(AND(C72&gt;=0,D72&gt;0))),"OK","ERRORE")</f>
        <v>OK</v>
      </c>
    </row>
    <row r="73" spans="1:5" ht="13.2" x14ac:dyDescent="0.25">
      <c r="A73" s="123" t="str">
        <f>'t1'!A73</f>
        <v>DIR. PROF. SAN. RIABILITAT. T.DET.ART.15-SEPTIES DLGS 502/92</v>
      </c>
      <c r="B73" s="95" t="str">
        <f>'t1'!B73</f>
        <v>SD048C</v>
      </c>
      <c r="C73" s="322">
        <f>'t13'!AH73</f>
        <v>0</v>
      </c>
      <c r="D73" s="323">
        <f>('t3'!K73+'t3'!L73+'t3'!M73+'t3'!N73+'t3'!O73+'t3'!P73)+('t12'!C73/12)</f>
        <v>0</v>
      </c>
      <c r="E73" s="338" t="str">
        <f t="shared" si="1"/>
        <v>OK</v>
      </c>
    </row>
    <row r="74" spans="1:5" ht="13.2" x14ac:dyDescent="0.25">
      <c r="A74" s="123" t="str">
        <f>'t1'!A74</f>
        <v>DIRIGENTE PROF. TECNICO SANITARIE (INC. STRUT. COMPL.)</v>
      </c>
      <c r="B74" s="95" t="str">
        <f>'t1'!B74</f>
        <v>SD0CO3</v>
      </c>
      <c r="C74" s="322">
        <f>'t13'!AH74</f>
        <v>0</v>
      </c>
      <c r="D74" s="323">
        <f>('t3'!K74+'t3'!L74+'t3'!M74+'t3'!N74+'t3'!O74+'t3'!P74)+('t12'!C74/12)</f>
        <v>0</v>
      </c>
      <c r="E74" s="338" t="str">
        <f t="shared" si="1"/>
        <v>OK</v>
      </c>
    </row>
    <row r="75" spans="1:5" ht="13.2" x14ac:dyDescent="0.25">
      <c r="A75" s="123" t="str">
        <f>'t1'!A75</f>
        <v>DIRIGENTE PROF. TECNICO SANITARIE (INC. STRUT. SEMPL.)</v>
      </c>
      <c r="B75" s="95" t="str">
        <f>'t1'!B75</f>
        <v>SD0SE3</v>
      </c>
      <c r="C75" s="322">
        <f>'t13'!AH75</f>
        <v>0</v>
      </c>
      <c r="D75" s="323">
        <f>('t3'!K75+'t3'!L75+'t3'!M75+'t3'!N75+'t3'!O75+'t3'!P75)+('t12'!C75/12)</f>
        <v>0</v>
      </c>
      <c r="E75" s="338" t="str">
        <f t="shared" si="1"/>
        <v>OK</v>
      </c>
    </row>
    <row r="76" spans="1:5" ht="13.2" x14ac:dyDescent="0.25">
      <c r="A76" s="123" t="str">
        <f>'t1'!A76</f>
        <v>DIRIGENTE PROF. TECNICO SANITARIE (ALTRI INC. PROF.LI)</v>
      </c>
      <c r="B76" s="95" t="str">
        <f>'t1'!B76</f>
        <v>SD0AI3</v>
      </c>
      <c r="C76" s="322">
        <f>'t13'!AH76</f>
        <v>0</v>
      </c>
      <c r="D76" s="323">
        <f>('t3'!K76+'t3'!L76+'t3'!M76+'t3'!N76+'t3'!O76+'t3'!P76)+('t12'!C76/12)</f>
        <v>0</v>
      </c>
      <c r="E76" s="338" t="str">
        <f t="shared" si="1"/>
        <v>OK</v>
      </c>
    </row>
    <row r="77" spans="1:5" ht="13.2" x14ac:dyDescent="0.25">
      <c r="A77" s="123" t="str">
        <f>'t1'!A77</f>
        <v>DIR. PROF.TECNICO SANITARIE T.DET.ART.15-SEPTIES DLGS 502/92</v>
      </c>
      <c r="B77" s="95" t="str">
        <f>'t1'!B77</f>
        <v>SD048D</v>
      </c>
      <c r="C77" s="322">
        <f>'t13'!AH77</f>
        <v>0</v>
      </c>
      <c r="D77" s="323">
        <f>('t3'!K77+'t3'!L77+'t3'!M77+'t3'!N77+'t3'!O77+'t3'!P77)+('t12'!C77/12)</f>
        <v>0</v>
      </c>
      <c r="E77" s="338" t="str">
        <f t="shared" si="1"/>
        <v>OK</v>
      </c>
    </row>
    <row r="78" spans="1:5" ht="13.2" x14ac:dyDescent="0.25">
      <c r="A78" s="123" t="str">
        <f>'t1'!A78</f>
        <v>DIRIGENTE PROF.TECNICHE DELLA PREVENZIONE (INC.STRUT.COMPL.)</v>
      </c>
      <c r="B78" s="95" t="str">
        <f>'t1'!B78</f>
        <v>SD0CO4</v>
      </c>
      <c r="C78" s="322">
        <f>'t13'!AH78</f>
        <v>0</v>
      </c>
      <c r="D78" s="323">
        <f>('t3'!K78+'t3'!L78+'t3'!M78+'t3'!N78+'t3'!O78+'t3'!P78)+('t12'!C78/12)</f>
        <v>0</v>
      </c>
      <c r="E78" s="338" t="str">
        <f t="shared" si="1"/>
        <v>OK</v>
      </c>
    </row>
    <row r="79" spans="1:5" ht="13.2" x14ac:dyDescent="0.25">
      <c r="A79" s="123" t="str">
        <f>'t1'!A79</f>
        <v>DIRIGENTE PROF.TECNICHE DELLA PREVENZIONE (INC.STRUT.SEMPL.)</v>
      </c>
      <c r="B79" s="95" t="str">
        <f>'t1'!B79</f>
        <v>SD0SE4</v>
      </c>
      <c r="C79" s="322">
        <f>'t13'!AH79</f>
        <v>0</v>
      </c>
      <c r="D79" s="323">
        <f>('t3'!K79+'t3'!L79+'t3'!M79+'t3'!N79+'t3'!O79+'t3'!P79)+('t12'!C79/12)</f>
        <v>0</v>
      </c>
      <c r="E79" s="338" t="str">
        <f t="shared" si="1"/>
        <v>OK</v>
      </c>
    </row>
    <row r="80" spans="1:5" ht="13.2" x14ac:dyDescent="0.25">
      <c r="A80" s="123" t="str">
        <f>'t1'!A80</f>
        <v>DIRIGENTE PROF.TECNICHE DELLA PREVENZIONE(ALTRI INC.PROF.LI)</v>
      </c>
      <c r="B80" s="95" t="str">
        <f>'t1'!B80</f>
        <v>SD0AI4</v>
      </c>
      <c r="C80" s="322">
        <f>'t13'!AH80</f>
        <v>0</v>
      </c>
      <c r="D80" s="323">
        <f>('t3'!K80+'t3'!L80+'t3'!M80+'t3'!N80+'t3'!O80+'t3'!P80)+('t12'!C80/12)</f>
        <v>0</v>
      </c>
      <c r="E80" s="338" t="str">
        <f t="shared" si="1"/>
        <v>OK</v>
      </c>
    </row>
    <row r="81" spans="1:5" ht="13.2" x14ac:dyDescent="0.25">
      <c r="A81" s="123" t="str">
        <f>'t1'!A81</f>
        <v>DIR. PROF.TECNICHE PREVENZ. T.DET.ART.15-SEPTIES DLGS 502/92</v>
      </c>
      <c r="B81" s="95" t="str">
        <f>'t1'!B81</f>
        <v>SD048E</v>
      </c>
      <c r="C81" s="322">
        <f>'t13'!AH81</f>
        <v>0</v>
      </c>
      <c r="D81" s="323">
        <f>('t3'!K81+'t3'!L81+'t3'!M81+'t3'!N81+'t3'!O81+'t3'!P81)+('t12'!C81/12)</f>
        <v>0</v>
      </c>
      <c r="E81" s="338" t="str">
        <f t="shared" si="1"/>
        <v>OK</v>
      </c>
    </row>
    <row r="82" spans="1:5" ht="13.2" x14ac:dyDescent="0.25">
      <c r="A82" s="123" t="str">
        <f>'t1'!A82</f>
        <v>AVVOCATO DIRIG. CON INCARICO DI STRUTTURA COMPLESSA</v>
      </c>
      <c r="B82" s="95" t="str">
        <f>'t1'!B82</f>
        <v>PD0010</v>
      </c>
      <c r="C82" s="322">
        <f>'t13'!AH82</f>
        <v>0</v>
      </c>
      <c r="D82" s="323">
        <f>('t3'!K82+'t3'!L82+'t3'!M82+'t3'!N82+'t3'!O82+'t3'!P82)+('t12'!C82/12)</f>
        <v>0</v>
      </c>
      <c r="E82" s="338" t="str">
        <f t="shared" si="1"/>
        <v>OK</v>
      </c>
    </row>
    <row r="83" spans="1:5" ht="13.2" x14ac:dyDescent="0.25">
      <c r="A83" s="123" t="str">
        <f>'t1'!A83</f>
        <v>AVVOCATO DIRIG. CON INCARICO DI STRUTTURA SEMPLICE</v>
      </c>
      <c r="B83" s="95" t="str">
        <f>'t1'!B83</f>
        <v>PD0S09</v>
      </c>
      <c r="C83" s="322">
        <f>'t13'!AH83</f>
        <v>0</v>
      </c>
      <c r="D83" s="323">
        <f>('t3'!K83+'t3'!L83+'t3'!M83+'t3'!N83+'t3'!O83+'t3'!P83)+('t12'!C83/12)</f>
        <v>0</v>
      </c>
      <c r="E83" s="338" t="str">
        <f t="shared" si="1"/>
        <v>OK</v>
      </c>
    </row>
    <row r="84" spans="1:5" ht="13.2" x14ac:dyDescent="0.25">
      <c r="A84" s="123" t="str">
        <f>'t1'!A84</f>
        <v>AVVOCATO DIRIG. CON ALTRI INCAR.PROF.LI</v>
      </c>
      <c r="B84" s="95" t="str">
        <f>'t1'!B84</f>
        <v>PD0A09</v>
      </c>
      <c r="C84" s="322">
        <f>'t13'!AH84</f>
        <v>0</v>
      </c>
      <c r="D84" s="323">
        <f>('t3'!K84+'t3'!L84+'t3'!M84+'t3'!N84+'t3'!O84+'t3'!P84)+('t12'!C84/12)</f>
        <v>0</v>
      </c>
      <c r="E84" s="338" t="str">
        <f t="shared" si="1"/>
        <v>OK</v>
      </c>
    </row>
    <row r="85" spans="1:5" ht="13.2" x14ac:dyDescent="0.25">
      <c r="A85" s="123" t="str">
        <f>'t1'!A85</f>
        <v>AVVOCATO DIR. A T. DETERMINATO(ART. 15-SEPTIES DLGS. 502/92)</v>
      </c>
      <c r="B85" s="95" t="str">
        <f>'t1'!B85</f>
        <v>PD0605</v>
      </c>
      <c r="C85" s="322">
        <f>'t13'!AH85</f>
        <v>0</v>
      </c>
      <c r="D85" s="323">
        <f>('t3'!K85+'t3'!L85+'t3'!M85+'t3'!N85+'t3'!O85+'t3'!P85)+('t12'!C85/12)</f>
        <v>0</v>
      </c>
      <c r="E85" s="338" t="str">
        <f t="shared" si="1"/>
        <v>OK</v>
      </c>
    </row>
    <row r="86" spans="1:5" ht="13.2" x14ac:dyDescent="0.25">
      <c r="A86" s="123" t="str">
        <f>'t1'!A86</f>
        <v>INGEGNERE DIRIG. CON INCARICO DI STRUTTURA COMPLESSA</v>
      </c>
      <c r="B86" s="95" t="str">
        <f>'t1'!B86</f>
        <v>PD0046</v>
      </c>
      <c r="C86" s="322">
        <f>'t13'!AH86</f>
        <v>0</v>
      </c>
      <c r="D86" s="323">
        <f>('t3'!K86+'t3'!L86+'t3'!M86+'t3'!N86+'t3'!O86+'t3'!P86)+('t12'!C86/12)</f>
        <v>0</v>
      </c>
      <c r="E86" s="338" t="str">
        <f t="shared" si="1"/>
        <v>OK</v>
      </c>
    </row>
    <row r="87" spans="1:5" ht="13.2" x14ac:dyDescent="0.25">
      <c r="A87" s="123" t="str">
        <f>'t1'!A87</f>
        <v>INGEGNERE DIRIG. CON INCARICO DI STRUTTURA SEMPLICE</v>
      </c>
      <c r="B87" s="95" t="str">
        <f>'t1'!B87</f>
        <v>PD0S45</v>
      </c>
      <c r="C87" s="322">
        <f>'t13'!AH87</f>
        <v>0</v>
      </c>
      <c r="D87" s="323">
        <f>('t3'!K87+'t3'!L87+'t3'!M87+'t3'!N87+'t3'!O87+'t3'!P87)+('t12'!C87/12)</f>
        <v>0</v>
      </c>
      <c r="E87" s="338" t="str">
        <f t="shared" si="1"/>
        <v>OK</v>
      </c>
    </row>
    <row r="88" spans="1:5" ht="13.2" x14ac:dyDescent="0.25">
      <c r="A88" s="123" t="str">
        <f>'t1'!A88</f>
        <v>INGEGNERE DIRIG. CON ALTRI INCAR.PROF.LI</v>
      </c>
      <c r="B88" s="95" t="str">
        <f>'t1'!B88</f>
        <v>PD0A45</v>
      </c>
      <c r="C88" s="322">
        <f>'t13'!AH88</f>
        <v>0</v>
      </c>
      <c r="D88" s="323">
        <f>('t3'!K88+'t3'!L88+'t3'!M88+'t3'!N88+'t3'!O88+'t3'!P88)+('t12'!C88/12)</f>
        <v>0</v>
      </c>
      <c r="E88" s="338" t="str">
        <f t="shared" si="1"/>
        <v>OK</v>
      </c>
    </row>
    <row r="89" spans="1:5" ht="13.2" x14ac:dyDescent="0.25">
      <c r="A89" s="123" t="str">
        <f>'t1'!A89</f>
        <v>INGEGNERE DIR. A T. DETERMINATO(ART.15-SEPTIES DLGS. 502/92)</v>
      </c>
      <c r="B89" s="95" t="str">
        <f>'t1'!B89</f>
        <v>PD0606</v>
      </c>
      <c r="C89" s="322">
        <f>'t13'!AH89</f>
        <v>0</v>
      </c>
      <c r="D89" s="323">
        <f>('t3'!K89+'t3'!L89+'t3'!M89+'t3'!N89+'t3'!O89+'t3'!P89)+('t12'!C89/12)</f>
        <v>0</v>
      </c>
      <c r="E89" s="338" t="str">
        <f t="shared" si="1"/>
        <v>OK</v>
      </c>
    </row>
    <row r="90" spans="1:5" ht="13.2" x14ac:dyDescent="0.25">
      <c r="A90" s="123" t="str">
        <f>'t1'!A90</f>
        <v>ARCHITETTI DIRIG. CON INCARICO DI STRUTTURA COMPLESSA</v>
      </c>
      <c r="B90" s="95" t="str">
        <f>'t1'!B90</f>
        <v>PD0004</v>
      </c>
      <c r="C90" s="322">
        <f>'t13'!AH90</f>
        <v>0</v>
      </c>
      <c r="D90" s="323">
        <f>('t3'!K90+'t3'!L90+'t3'!M90+'t3'!N90+'t3'!O90+'t3'!P90)+('t12'!C90/12)</f>
        <v>0</v>
      </c>
      <c r="E90" s="338" t="str">
        <f t="shared" si="1"/>
        <v>OK</v>
      </c>
    </row>
    <row r="91" spans="1:5" ht="13.2" x14ac:dyDescent="0.25">
      <c r="A91" s="123" t="str">
        <f>'t1'!A91</f>
        <v>ARCHITETTI DIRIG. CON INCARICO DI STRUTTURA SEMPLICE</v>
      </c>
      <c r="B91" s="95" t="str">
        <f>'t1'!B91</f>
        <v>PD0S03</v>
      </c>
      <c r="C91" s="322">
        <f>'t13'!AH91</f>
        <v>0</v>
      </c>
      <c r="D91" s="323">
        <f>('t3'!K91+'t3'!L91+'t3'!M91+'t3'!N91+'t3'!O91+'t3'!P91)+('t12'!C91/12)</f>
        <v>0</v>
      </c>
      <c r="E91" s="338" t="str">
        <f t="shared" si="1"/>
        <v>OK</v>
      </c>
    </row>
    <row r="92" spans="1:5" ht="13.2" x14ac:dyDescent="0.25">
      <c r="A92" s="123" t="str">
        <f>'t1'!A92</f>
        <v>ARCHITETTI DIRIG. CON ALTRI INCAR.PROF.LI</v>
      </c>
      <c r="B92" s="95" t="str">
        <f>'t1'!B92</f>
        <v>PD0A03</v>
      </c>
      <c r="C92" s="322">
        <f>'t13'!AH92</f>
        <v>0</v>
      </c>
      <c r="D92" s="323">
        <f>('t3'!K92+'t3'!L92+'t3'!M92+'t3'!N92+'t3'!O92+'t3'!P92)+('t12'!C92/12)</f>
        <v>0</v>
      </c>
      <c r="E92" s="338" t="str">
        <f t="shared" si="1"/>
        <v>OK</v>
      </c>
    </row>
    <row r="93" spans="1:5" ht="13.2" x14ac:dyDescent="0.25">
      <c r="A93" s="123" t="str">
        <f>'t1'!A93</f>
        <v>ARCHITETTI DIR. A T.DETERMINATO(ART. 15-SEPTIES DLGS.502/92)</v>
      </c>
      <c r="B93" s="95" t="str">
        <f>'t1'!B93</f>
        <v>PD0607</v>
      </c>
      <c r="C93" s="322">
        <f>'t13'!AH93</f>
        <v>0</v>
      </c>
      <c r="D93" s="323">
        <f>('t3'!K93+'t3'!L93+'t3'!M93+'t3'!N93+'t3'!O93+'t3'!P93)+('t12'!C93/12)</f>
        <v>0</v>
      </c>
      <c r="E93" s="338" t="str">
        <f t="shared" si="1"/>
        <v>OK</v>
      </c>
    </row>
    <row r="94" spans="1:5" ht="13.2" x14ac:dyDescent="0.25">
      <c r="A94" s="123" t="str">
        <f>'t1'!A94</f>
        <v>GEOLOGI DIRIG. CON INCARICO DI STRUTTURA COMPLESSA</v>
      </c>
      <c r="B94" s="95" t="str">
        <f>'t1'!B94</f>
        <v>PD0044</v>
      </c>
      <c r="C94" s="322">
        <f>'t13'!AH94</f>
        <v>0</v>
      </c>
      <c r="D94" s="323">
        <f>('t3'!K94+'t3'!L94+'t3'!M94+'t3'!N94+'t3'!O94+'t3'!P94)+('t12'!C94/12)</f>
        <v>0</v>
      </c>
      <c r="E94" s="338" t="str">
        <f t="shared" si="1"/>
        <v>OK</v>
      </c>
    </row>
    <row r="95" spans="1:5" ht="13.2" x14ac:dyDescent="0.25">
      <c r="A95" s="123" t="str">
        <f>'t1'!A95</f>
        <v>GEOLOGI DIRIG. CON INCARICO DI STRUTTURA SEMPLICE</v>
      </c>
      <c r="B95" s="95" t="str">
        <f>'t1'!B95</f>
        <v>PD0S43</v>
      </c>
      <c r="C95" s="322">
        <f>'t13'!AH95</f>
        <v>0</v>
      </c>
      <c r="D95" s="323">
        <f>('t3'!K95+'t3'!L95+'t3'!M95+'t3'!N95+'t3'!O95+'t3'!P95)+('t12'!C95/12)</f>
        <v>0</v>
      </c>
      <c r="E95" s="338" t="str">
        <f t="shared" si="1"/>
        <v>OK</v>
      </c>
    </row>
    <row r="96" spans="1:5" ht="13.2" x14ac:dyDescent="0.25">
      <c r="A96" s="123" t="str">
        <f>'t1'!A96</f>
        <v>GEOLOGI DIRIG. CON ALTRI INCAR.PROF.LI</v>
      </c>
      <c r="B96" s="95" t="str">
        <f>'t1'!B96</f>
        <v>PD0A43</v>
      </c>
      <c r="C96" s="322">
        <f>'t13'!AH96</f>
        <v>0</v>
      </c>
      <c r="D96" s="323">
        <f>('t3'!K96+'t3'!L96+'t3'!M96+'t3'!N96+'t3'!O96+'t3'!P96)+('t12'!C96/12)</f>
        <v>0</v>
      </c>
      <c r="E96" s="338" t="str">
        <f t="shared" si="1"/>
        <v>OK</v>
      </c>
    </row>
    <row r="97" spans="1:5" ht="13.2" x14ac:dyDescent="0.25">
      <c r="A97" s="123" t="str">
        <f>'t1'!A97</f>
        <v>GEOLOGI  DIR. A T. DETERMINATO(ART. 15-SEPTIES DLGS. 502/92)</v>
      </c>
      <c r="B97" s="95" t="str">
        <f>'t1'!B97</f>
        <v>PD0608</v>
      </c>
      <c r="C97" s="322">
        <f>'t13'!AH97</f>
        <v>0</v>
      </c>
      <c r="D97" s="323">
        <f>('t3'!K97+'t3'!L97+'t3'!M97+'t3'!N97+'t3'!O97+'t3'!P97)+('t12'!C97/12)</f>
        <v>0</v>
      </c>
      <c r="E97" s="338" t="str">
        <f t="shared" si="1"/>
        <v>OK</v>
      </c>
    </row>
    <row r="98" spans="1:5" ht="13.2" x14ac:dyDescent="0.25">
      <c r="A98" s="123" t="str">
        <f>'t1'!A98</f>
        <v>ANALISTI DIRIG. CON INCARICO DI STRUTTURA COMPLESSA</v>
      </c>
      <c r="B98" s="95" t="str">
        <f>'t1'!B98</f>
        <v>TD0002</v>
      </c>
      <c r="C98" s="322">
        <f>'t13'!AH98</f>
        <v>0</v>
      </c>
      <c r="D98" s="323">
        <f>('t3'!K98+'t3'!L98+'t3'!M98+'t3'!N98+'t3'!O98+'t3'!P98)+('t12'!C98/12)</f>
        <v>0</v>
      </c>
      <c r="E98" s="338" t="str">
        <f t="shared" si="1"/>
        <v>OK</v>
      </c>
    </row>
    <row r="99" spans="1:5" ht="13.2" x14ac:dyDescent="0.25">
      <c r="A99" s="123" t="str">
        <f>'t1'!A99</f>
        <v>ANALISTI DIRIG. CON INCARICO DI STRUTTURA SEMPLICE</v>
      </c>
      <c r="B99" s="95" t="str">
        <f>'t1'!B99</f>
        <v>TD0S01</v>
      </c>
      <c r="C99" s="322">
        <f>'t13'!AH99</f>
        <v>0</v>
      </c>
      <c r="D99" s="323">
        <f>('t3'!K99+'t3'!L99+'t3'!M99+'t3'!N99+'t3'!O99+'t3'!P99)+('t12'!C99/12)</f>
        <v>0</v>
      </c>
      <c r="E99" s="338" t="str">
        <f t="shared" si="1"/>
        <v>OK</v>
      </c>
    </row>
    <row r="100" spans="1:5" ht="13.2" x14ac:dyDescent="0.25">
      <c r="A100" s="123" t="str">
        <f>'t1'!A100</f>
        <v>ANALISTI DIRIG. CON ALTRI INCAR.PROF.LI</v>
      </c>
      <c r="B100" s="95" t="str">
        <f>'t1'!B100</f>
        <v>TD0A01</v>
      </c>
      <c r="C100" s="322">
        <f>'t13'!AH100</f>
        <v>0</v>
      </c>
      <c r="D100" s="323">
        <f>('t3'!K100+'t3'!L100+'t3'!M100+'t3'!N100+'t3'!O100+'t3'!P100)+('t12'!C100/12)</f>
        <v>0</v>
      </c>
      <c r="E100" s="338" t="str">
        <f t="shared" si="1"/>
        <v>OK</v>
      </c>
    </row>
    <row r="101" spans="1:5" ht="13.2" x14ac:dyDescent="0.25">
      <c r="A101" s="123" t="str">
        <f>'t1'!A101</f>
        <v>ANALISTI DIR. A T. DETERMINATO(ART. 15-SEPTIES DLGS. 502/92)</v>
      </c>
      <c r="B101" s="95" t="str">
        <f>'t1'!B101</f>
        <v>TD0609</v>
      </c>
      <c r="C101" s="322">
        <f>'t13'!AH101</f>
        <v>0</v>
      </c>
      <c r="D101" s="323">
        <f>('t3'!K101+'t3'!L101+'t3'!M101+'t3'!N101+'t3'!O101+'t3'!P101)+('t12'!C101/12)</f>
        <v>0</v>
      </c>
      <c r="E101" s="338" t="str">
        <f t="shared" si="1"/>
        <v>OK</v>
      </c>
    </row>
    <row r="102" spans="1:5" ht="13.2" x14ac:dyDescent="0.25">
      <c r="A102" s="123" t="str">
        <f>'t1'!A102</f>
        <v>STATISTICO DIRIG. CON INCARICO DI STRUTTURA COMPLESSA</v>
      </c>
      <c r="B102" s="95" t="str">
        <f>'t1'!B102</f>
        <v>TD0071</v>
      </c>
      <c r="C102" s="322">
        <f>'t13'!AH102</f>
        <v>0</v>
      </c>
      <c r="D102" s="323">
        <f>('t3'!K102+'t3'!L102+'t3'!M102+'t3'!N102+'t3'!O102+'t3'!P102)+('t12'!C102/12)</f>
        <v>0</v>
      </c>
      <c r="E102" s="338" t="str">
        <f t="shared" si="1"/>
        <v>OK</v>
      </c>
    </row>
    <row r="103" spans="1:5" ht="13.2" x14ac:dyDescent="0.25">
      <c r="A103" s="123" t="str">
        <f>'t1'!A103</f>
        <v>STATISTICO DIRIG. CON INCARICO DI STRUTTURA SEMPLICE</v>
      </c>
      <c r="B103" s="95" t="str">
        <f>'t1'!B103</f>
        <v>TD0S70</v>
      </c>
      <c r="C103" s="322">
        <f>'t13'!AH103</f>
        <v>0</v>
      </c>
      <c r="D103" s="323">
        <f>('t3'!K103+'t3'!L103+'t3'!M103+'t3'!N103+'t3'!O103+'t3'!P103)+('t12'!C103/12)</f>
        <v>0</v>
      </c>
      <c r="E103" s="338" t="str">
        <f t="shared" si="1"/>
        <v>OK</v>
      </c>
    </row>
    <row r="104" spans="1:5" ht="13.2" x14ac:dyDescent="0.25">
      <c r="A104" s="123" t="str">
        <f>'t1'!A104</f>
        <v>STATISTICO DIRIG. CON ALTRI INCAR.PROF.LI</v>
      </c>
      <c r="B104" s="95" t="str">
        <f>'t1'!B104</f>
        <v>TD0A70</v>
      </c>
      <c r="C104" s="322">
        <f>'t13'!AH104</f>
        <v>0</v>
      </c>
      <c r="D104" s="323">
        <f>('t3'!K104+'t3'!L104+'t3'!M104+'t3'!N104+'t3'!O104+'t3'!P104)+('t12'!C104/12)</f>
        <v>0</v>
      </c>
      <c r="E104" s="338" t="str">
        <f t="shared" si="1"/>
        <v>OK</v>
      </c>
    </row>
    <row r="105" spans="1:5" ht="13.2" x14ac:dyDescent="0.25">
      <c r="A105" s="123" t="str">
        <f>'t1'!A105</f>
        <v>STATISTICO DIR. A T.DETERMINATO(ART. 15-SEPTIES DLGS.502/92)</v>
      </c>
      <c r="B105" s="95" t="str">
        <f>'t1'!B105</f>
        <v>TD0610</v>
      </c>
      <c r="C105" s="322">
        <f>'t13'!AH105</f>
        <v>0</v>
      </c>
      <c r="D105" s="323">
        <f>('t3'!K105+'t3'!L105+'t3'!M105+'t3'!N105+'t3'!O105+'t3'!P105)+('t12'!C105/12)</f>
        <v>0</v>
      </c>
      <c r="E105" s="338" t="str">
        <f t="shared" si="1"/>
        <v>OK</v>
      </c>
    </row>
    <row r="106" spans="1:5" ht="13.2" x14ac:dyDescent="0.25">
      <c r="A106" s="123" t="str">
        <f>'t1'!A106</f>
        <v>SOCIOLOGO DIRIG. CON INCARICO DI STRUTTURA COMPLESSA</v>
      </c>
      <c r="B106" s="95" t="str">
        <f>'t1'!B106</f>
        <v>TD0068</v>
      </c>
      <c r="C106" s="322">
        <f>'t13'!AH106</f>
        <v>0</v>
      </c>
      <c r="D106" s="323">
        <f>('t3'!K106+'t3'!L106+'t3'!M106+'t3'!N106+'t3'!O106+'t3'!P106)+('t12'!C106/12)</f>
        <v>0</v>
      </c>
      <c r="E106" s="338" t="str">
        <f t="shared" si="1"/>
        <v>OK</v>
      </c>
    </row>
    <row r="107" spans="1:5" ht="13.2" x14ac:dyDescent="0.25">
      <c r="A107" s="123" t="str">
        <f>'t1'!A107</f>
        <v>SOCIOLOGO DIRIG. CON INCARICO DI STRUTTURA SEMPLICE</v>
      </c>
      <c r="B107" s="95" t="str">
        <f>'t1'!B107</f>
        <v>TD0S67</v>
      </c>
      <c r="C107" s="322">
        <f>'t13'!AH107</f>
        <v>0</v>
      </c>
      <c r="D107" s="323">
        <f>('t3'!K107+'t3'!L107+'t3'!M107+'t3'!N107+'t3'!O107+'t3'!P107)+('t12'!C107/12)</f>
        <v>0</v>
      </c>
      <c r="E107" s="338" t="str">
        <f t="shared" si="1"/>
        <v>OK</v>
      </c>
    </row>
    <row r="108" spans="1:5" ht="13.2" x14ac:dyDescent="0.25">
      <c r="A108" s="123" t="str">
        <f>'t1'!A108</f>
        <v>SOCIOLOGO DIRIG. CON ALTRI INCAR.PROF.LI</v>
      </c>
      <c r="B108" s="95" t="str">
        <f>'t1'!B108</f>
        <v>TD0A67</v>
      </c>
      <c r="C108" s="322">
        <f>'t13'!AH108</f>
        <v>0</v>
      </c>
      <c r="D108" s="323">
        <f>('t3'!K108+'t3'!L108+'t3'!M108+'t3'!N108+'t3'!O108+'t3'!P108)+('t12'!C108/12)</f>
        <v>0</v>
      </c>
      <c r="E108" s="338" t="str">
        <f t="shared" si="1"/>
        <v>OK</v>
      </c>
    </row>
    <row r="109" spans="1:5" ht="13.2" x14ac:dyDescent="0.25">
      <c r="A109" s="123" t="str">
        <f>'t1'!A109</f>
        <v>SOCIOLOGO DIR. A T. DETERMINATO(ART.15-SEPTIES DLGS. 502/92)</v>
      </c>
      <c r="B109" s="95" t="str">
        <f>'t1'!B109</f>
        <v>TD0611</v>
      </c>
      <c r="C109" s="322">
        <f>'t13'!AH109</f>
        <v>0</v>
      </c>
      <c r="D109" s="323">
        <f>('t3'!K109+'t3'!L109+'t3'!M109+'t3'!N109+'t3'!O109+'t3'!P109)+('t12'!C109/12)</f>
        <v>0</v>
      </c>
      <c r="E109" s="338" t="str">
        <f t="shared" si="1"/>
        <v>OK</v>
      </c>
    </row>
    <row r="110" spans="1:5" ht="13.2" x14ac:dyDescent="0.25">
      <c r="A110" s="123" t="str">
        <f>'t1'!A110</f>
        <v>DIR. AMBIENTALE CON INCARICO DI STRUTTURA COMPLESSA</v>
      </c>
      <c r="B110" s="95" t="str">
        <f>'t1'!B110</f>
        <v>TD0C02</v>
      </c>
      <c r="C110" s="322">
        <f>'t13'!AH110</f>
        <v>0</v>
      </c>
      <c r="D110" s="323">
        <f>('t3'!K110+'t3'!L110+'t3'!M110+'t3'!N110+'t3'!O110+'t3'!P110)+('t12'!C110/12)</f>
        <v>0</v>
      </c>
      <c r="E110" s="338" t="str">
        <f t="shared" si="1"/>
        <v>OK</v>
      </c>
    </row>
    <row r="111" spans="1:5" ht="13.2" x14ac:dyDescent="0.25">
      <c r="A111" s="123" t="str">
        <f>'t1'!A111</f>
        <v>DIR. AMBIENTALE CON INCARICO DI STRUTTURA SEMPLICE</v>
      </c>
      <c r="B111" s="95" t="str">
        <f>'t1'!B111</f>
        <v>TD0S02</v>
      </c>
      <c r="C111" s="322">
        <f>'t13'!AH111</f>
        <v>0</v>
      </c>
      <c r="D111" s="323">
        <f>('t3'!K111+'t3'!L111+'t3'!M111+'t3'!N111+'t3'!O111+'t3'!P111)+('t12'!C111/12)</f>
        <v>0</v>
      </c>
      <c r="E111" s="338" t="str">
        <f t="shared" si="1"/>
        <v>OK</v>
      </c>
    </row>
    <row r="112" spans="1:5" ht="13.2" x14ac:dyDescent="0.25">
      <c r="A112" s="123" t="str">
        <f>'t1'!A112</f>
        <v>DIR. AMBIENTALE CON ALTRI INCAR.PROF.LI</v>
      </c>
      <c r="B112" s="95" t="str">
        <f>'t1'!B112</f>
        <v>TD0A02</v>
      </c>
      <c r="C112" s="322">
        <f>'t13'!AH112</f>
        <v>0</v>
      </c>
      <c r="D112" s="323">
        <f>('t3'!K112+'t3'!L112+'t3'!M112+'t3'!N112+'t3'!O112+'t3'!P112)+('t12'!C112/12)</f>
        <v>0</v>
      </c>
      <c r="E112" s="338" t="str">
        <f t="shared" si="1"/>
        <v>OK</v>
      </c>
    </row>
    <row r="113" spans="1:5" ht="13.2" x14ac:dyDescent="0.25">
      <c r="A113" s="123" t="str">
        <f>'t1'!A113</f>
        <v>DIR. AMBIENTALE A T.DETERMINATO (ART.15-SEPTIES DLGS 502/92)</v>
      </c>
      <c r="B113" s="95" t="str">
        <f>'t1'!B113</f>
        <v>TD0810</v>
      </c>
      <c r="C113" s="322">
        <f>'t13'!AH113</f>
        <v>0</v>
      </c>
      <c r="D113" s="323">
        <f>('t3'!K113+'t3'!L113+'t3'!M113+'t3'!N113+'t3'!O113+'t3'!P113)+('t12'!C113/12)</f>
        <v>0</v>
      </c>
      <c r="E113" s="338" t="str">
        <f t="shared" si="1"/>
        <v>OK</v>
      </c>
    </row>
    <row r="114" spans="1:5" ht="13.2" x14ac:dyDescent="0.25">
      <c r="A114" s="123" t="str">
        <f>'t1'!A114</f>
        <v>DIRIGENTE AMM.VO CON INCARICO DI STRUTTURA COMPLESSA</v>
      </c>
      <c r="B114" s="95" t="str">
        <f>'t1'!B114</f>
        <v>AD0032</v>
      </c>
      <c r="C114" s="322">
        <f>'t13'!AH114</f>
        <v>0</v>
      </c>
      <c r="D114" s="323">
        <f>('t3'!K114+'t3'!L114+'t3'!M114+'t3'!N114+'t3'!O114+'t3'!P114)+('t12'!C114/12)</f>
        <v>0</v>
      </c>
      <c r="E114" s="338" t="str">
        <f t="shared" si="1"/>
        <v>OK</v>
      </c>
    </row>
    <row r="115" spans="1:5" ht="13.2" x14ac:dyDescent="0.25">
      <c r="A115" s="123" t="str">
        <f>'t1'!A115</f>
        <v>DIRIGENTE AMM.VO CON INCARICO DI STRUTTURA SEMPLICE</v>
      </c>
      <c r="B115" s="95" t="str">
        <f>'t1'!B115</f>
        <v>AD0S31</v>
      </c>
      <c r="C115" s="322">
        <f>'t13'!AH115</f>
        <v>0</v>
      </c>
      <c r="D115" s="323">
        <f>('t3'!K115+'t3'!L115+'t3'!M115+'t3'!N115+'t3'!O115+'t3'!P115)+('t12'!C115/12)</f>
        <v>0</v>
      </c>
      <c r="E115" s="338" t="str">
        <f t="shared" si="1"/>
        <v>OK</v>
      </c>
    </row>
    <row r="116" spans="1:5" ht="13.2" x14ac:dyDescent="0.25">
      <c r="A116" s="123" t="str">
        <f>'t1'!A116</f>
        <v>DIRIGENTE AMM.VO CON ALTRI INCAR.PROF.LI</v>
      </c>
      <c r="B116" s="95" t="str">
        <f>'t1'!B116</f>
        <v>AD0A31</v>
      </c>
      <c r="C116" s="322">
        <f>'t13'!AH116</f>
        <v>0</v>
      </c>
      <c r="D116" s="323">
        <f>('t3'!K116+'t3'!L116+'t3'!M116+'t3'!N116+'t3'!O116+'t3'!P116)+('t12'!C116/12)</f>
        <v>0</v>
      </c>
      <c r="E116" s="338" t="str">
        <f t="shared" si="1"/>
        <v>OK</v>
      </c>
    </row>
    <row r="117" spans="1:5" ht="13.2" x14ac:dyDescent="0.25">
      <c r="A117" s="123" t="str">
        <f>'t1'!A117</f>
        <v>DIRIG. AMM.VO A T. DETERMINATO (ART. 15-SEPTIES DLGS.502/92)</v>
      </c>
      <c r="B117" s="95" t="str">
        <f>'t1'!B117</f>
        <v>AD0612</v>
      </c>
      <c r="C117" s="322">
        <f>'t13'!AH117</f>
        <v>0</v>
      </c>
      <c r="D117" s="323">
        <f>('t3'!K117+'t3'!L117+'t3'!M117+'t3'!N117+'t3'!O117+'t3'!P117)+('t12'!C117/12)</f>
        <v>0</v>
      </c>
      <c r="E117" s="338" t="str">
        <f t="shared" si="1"/>
        <v>OK</v>
      </c>
    </row>
    <row r="118" spans="1:5" ht="13.2" x14ac:dyDescent="0.25">
      <c r="A118" s="123" t="str">
        <f>'t1'!A118</f>
        <v>RICERCATORE SANITARIO</v>
      </c>
      <c r="B118" s="95" t="str">
        <f>'t1'!B118</f>
        <v>N18694</v>
      </c>
      <c r="C118" s="322">
        <f>'t13'!AH118</f>
        <v>0</v>
      </c>
      <c r="D118" s="323">
        <f>('t3'!K118+'t3'!L118+'t3'!M118+'t3'!N118+'t3'!O118+'t3'!P118)+('t12'!C118/12)</f>
        <v>0</v>
      </c>
      <c r="E118" s="338" t="str">
        <f t="shared" si="1"/>
        <v>OK</v>
      </c>
    </row>
    <row r="119" spans="1:5" ht="13.2" x14ac:dyDescent="0.25">
      <c r="A119" s="123" t="str">
        <f>'t1'!A119</f>
        <v>COLLABORATORE PROF.LE DI RICERCA SANITARIA</v>
      </c>
      <c r="B119" s="95" t="str">
        <f>'t1'!B119</f>
        <v>N16695</v>
      </c>
      <c r="C119" s="322">
        <f>'t13'!AH119</f>
        <v>0</v>
      </c>
      <c r="D119" s="323">
        <f>('t3'!K119+'t3'!L119+'t3'!M119+'t3'!N119+'t3'!O119+'t3'!P119)+('t12'!C119/12)</f>
        <v>0</v>
      </c>
      <c r="E119" s="338" t="str">
        <f t="shared" si="1"/>
        <v>OK</v>
      </c>
    </row>
    <row r="120" spans="1:5" ht="13.2" x14ac:dyDescent="0.25">
      <c r="A120" s="123" t="str">
        <f>'t1'!A120</f>
        <v>RUOLO SANITARIO - PROF. SANITARIE INFERMIERISTICHE E.Q.</v>
      </c>
      <c r="B120" s="95" t="str">
        <f>'t1'!B120</f>
        <v>SEQINF</v>
      </c>
      <c r="C120" s="322">
        <f>'t13'!AH120</f>
        <v>0</v>
      </c>
      <c r="D120" s="323">
        <f>('t3'!K120+'t3'!L120+'t3'!M120+'t3'!N120+'t3'!O120+'t3'!P120)+('t12'!C120/12)</f>
        <v>0</v>
      </c>
      <c r="E120" s="338" t="str">
        <f t="shared" si="1"/>
        <v>OK</v>
      </c>
    </row>
    <row r="121" spans="1:5" ht="13.2" x14ac:dyDescent="0.25">
      <c r="A121" s="123" t="str">
        <f>'t1'!A121</f>
        <v>RUOLO SANITARIO - PROF. SANITARIA OSTETRICA E.Q.</v>
      </c>
      <c r="B121" s="95" t="str">
        <f>'t1'!B121</f>
        <v>SEQOST</v>
      </c>
      <c r="C121" s="322">
        <f>'t13'!AH121</f>
        <v>0</v>
      </c>
      <c r="D121" s="323">
        <f>('t3'!K121+'t3'!L121+'t3'!M121+'t3'!N121+'t3'!O121+'t3'!P121)+('t12'!C121/12)</f>
        <v>0</v>
      </c>
      <c r="E121" s="338" t="str">
        <f t="shared" si="1"/>
        <v>OK</v>
      </c>
    </row>
    <row r="122" spans="1:5" ht="13.2" x14ac:dyDescent="0.25">
      <c r="A122" s="123" t="str">
        <f>'t1'!A122</f>
        <v>RUOLO SANITARIO - PROFESSIONI TECNICO SANITARIE E.Q.</v>
      </c>
      <c r="B122" s="95" t="str">
        <f>'t1'!B122</f>
        <v>SEQTCN</v>
      </c>
      <c r="C122" s="322">
        <f>'t13'!AH122</f>
        <v>0</v>
      </c>
      <c r="D122" s="323">
        <f>('t3'!K122+'t3'!L122+'t3'!M122+'t3'!N122+'t3'!O122+'t3'!P122)+('t12'!C122/12)</f>
        <v>0</v>
      </c>
      <c r="E122" s="338" t="str">
        <f t="shared" si="1"/>
        <v>OK</v>
      </c>
    </row>
    <row r="123" spans="1:5" ht="13.2" x14ac:dyDescent="0.25">
      <c r="A123" s="123" t="str">
        <f>'t1'!A123</f>
        <v>RUOLO SANITARIO - PROF. SANITARIE DELLA RIABILITAZIONE E.Q.</v>
      </c>
      <c r="B123" s="95" t="str">
        <f>'t1'!B123</f>
        <v>SEQRAB</v>
      </c>
      <c r="C123" s="322">
        <f>'t13'!AH123</f>
        <v>0</v>
      </c>
      <c r="D123" s="323">
        <f>('t3'!K123+'t3'!L123+'t3'!M123+'t3'!N123+'t3'!O123+'t3'!P123)+('t12'!C123/12)</f>
        <v>0</v>
      </c>
      <c r="E123" s="338" t="str">
        <f t="shared" si="1"/>
        <v>OK</v>
      </c>
    </row>
    <row r="124" spans="1:5" ht="13.2" x14ac:dyDescent="0.25">
      <c r="A124" s="123" t="str">
        <f>'t1'!A124</f>
        <v>RUOLO SANITARIO - PROF. SANITARIE DELLA PREVENZIONE E.Q.</v>
      </c>
      <c r="B124" s="95" t="str">
        <f>'t1'!B124</f>
        <v>SEQPRV</v>
      </c>
      <c r="C124" s="322">
        <f>'t13'!AH124</f>
        <v>0</v>
      </c>
      <c r="D124" s="323">
        <f>('t3'!K124+'t3'!L124+'t3'!M124+'t3'!N124+'t3'!O124+'t3'!P124)+('t12'!C124/12)</f>
        <v>0</v>
      </c>
      <c r="E124" s="338" t="str">
        <f t="shared" si="1"/>
        <v>OK</v>
      </c>
    </row>
    <row r="125" spans="1:5" ht="13.2" x14ac:dyDescent="0.25">
      <c r="A125" s="123" t="str">
        <f>'t1'!A125</f>
        <v>RUOLO SANITARIO - PROF. SAN. INFERM. SENIOR ESAURIMENTO E.Q.</v>
      </c>
      <c r="B125" s="95" t="str">
        <f>'t1'!B125</f>
        <v>SEQINE</v>
      </c>
      <c r="C125" s="322">
        <f>'t13'!AH125</f>
        <v>0</v>
      </c>
      <c r="D125" s="323">
        <f>('t3'!K125+'t3'!L125+'t3'!M125+'t3'!N125+'t3'!O125+'t3'!P125)+('t12'!C125/12)</f>
        <v>0</v>
      </c>
      <c r="E125" s="338" t="str">
        <f t="shared" si="1"/>
        <v>OK</v>
      </c>
    </row>
    <row r="126" spans="1:5" ht="13.2" x14ac:dyDescent="0.25">
      <c r="A126" s="123" t="str">
        <f>'t1'!A126</f>
        <v>RUOLO SANITARIO - ALTRI PROF. SAN. SENIOR A ESAURIMENTO E.Q.</v>
      </c>
      <c r="B126" s="95" t="str">
        <f>'t1'!B126</f>
        <v>SEQASE</v>
      </c>
      <c r="C126" s="322">
        <f>'t13'!AH126</f>
        <v>0</v>
      </c>
      <c r="D126" s="323">
        <f>('t3'!K126+'t3'!L126+'t3'!M126+'t3'!N126+'t3'!O126+'t3'!P126)+('t12'!C126/12)</f>
        <v>0</v>
      </c>
      <c r="E126" s="338" t="str">
        <f t="shared" si="1"/>
        <v>OK</v>
      </c>
    </row>
    <row r="127" spans="1:5" ht="13.2" x14ac:dyDescent="0.25">
      <c r="A127" s="123" t="str">
        <f>'t1'!A127</f>
        <v>RUOLO SOCIOSANITARIO - ASSISTENTE SOCIALE E.Q.</v>
      </c>
      <c r="B127" s="95" t="str">
        <f>'t1'!B127</f>
        <v>KEQASC</v>
      </c>
      <c r="C127" s="322">
        <f>'t13'!AH127</f>
        <v>0</v>
      </c>
      <c r="D127" s="323">
        <f>('t3'!K127+'t3'!L127+'t3'!M127+'t3'!N127+'t3'!O127+'t3'!P127)+('t12'!C127/12)</f>
        <v>0</v>
      </c>
      <c r="E127" s="338" t="str">
        <f t="shared" si="1"/>
        <v>OK</v>
      </c>
    </row>
    <row r="128" spans="1:5" ht="13.2" x14ac:dyDescent="0.25">
      <c r="A128" s="123" t="str">
        <f>'t1'!A128</f>
        <v>RUOLO SOCIOSANITARIO - ASSIST. SOC. SENIOR ESAURIMENTO E.Q.</v>
      </c>
      <c r="B128" s="95" t="str">
        <f>'t1'!B128</f>
        <v>KEQSCE</v>
      </c>
      <c r="C128" s="322">
        <f>'t13'!AH128</f>
        <v>0</v>
      </c>
      <c r="D128" s="323">
        <f>('t3'!K128+'t3'!L128+'t3'!M128+'t3'!N128+'t3'!O128+'t3'!P128)+('t12'!C128/12)</f>
        <v>0</v>
      </c>
      <c r="E128" s="338" t="str">
        <f t="shared" si="1"/>
        <v>OK</v>
      </c>
    </row>
    <row r="129" spans="1:5" ht="13.2" x14ac:dyDescent="0.25">
      <c r="A129" s="123" t="str">
        <f>'t1'!A129</f>
        <v>RUOLO PROFESSIONALE - SPECIALISTA DELLA COMUNIC. ISTIT. E.Q.</v>
      </c>
      <c r="B129" s="95" t="str">
        <f>'t1'!B129</f>
        <v>PEQ871</v>
      </c>
      <c r="C129" s="322">
        <f>'t13'!AH129</f>
        <v>0</v>
      </c>
      <c r="D129" s="323">
        <f>('t3'!K129+'t3'!L129+'t3'!M129+'t3'!N129+'t3'!O129+'t3'!P129)+('t12'!C129/12)</f>
        <v>0</v>
      </c>
      <c r="E129" s="338" t="str">
        <f t="shared" si="1"/>
        <v>OK</v>
      </c>
    </row>
    <row r="130" spans="1:5" ht="13.2" x14ac:dyDescent="0.25">
      <c r="A130" s="123" t="str">
        <f>'t1'!A130</f>
        <v>RUOLO PROFESSIONALE - SPECIALISTA RAPPORTI CON I MEDIA E.Q.</v>
      </c>
      <c r="B130" s="95" t="str">
        <f>'t1'!B130</f>
        <v>PEQ872</v>
      </c>
      <c r="C130" s="322">
        <f>'t13'!AH130</f>
        <v>0</v>
      </c>
      <c r="D130" s="323">
        <f>('t3'!K130+'t3'!L130+'t3'!M130+'t3'!N130+'t3'!O130+'t3'!P130)+('t12'!C130/12)</f>
        <v>0</v>
      </c>
      <c r="E130" s="338" t="str">
        <f t="shared" si="1"/>
        <v>OK</v>
      </c>
    </row>
    <row r="131" spans="1:5" ht="13.2" x14ac:dyDescent="0.25">
      <c r="A131" s="123" t="str">
        <f>'t1'!A131</f>
        <v>RUOLO PROFESSIONALE - ASSISTENTE RELIGIOSO E.Q.</v>
      </c>
      <c r="B131" s="95" t="str">
        <f>'t1'!B131</f>
        <v>PEQ006</v>
      </c>
      <c r="C131" s="322">
        <f>'t13'!AH131</f>
        <v>0</v>
      </c>
      <c r="D131" s="323">
        <f>('t3'!K131+'t3'!L131+'t3'!M131+'t3'!N131+'t3'!O131+'t3'!P131)+('t12'!C131/12)</f>
        <v>0</v>
      </c>
      <c r="E131" s="338" t="str">
        <f>IF(OR((NOT(C131)),(AND(C131&gt;=0,D131&gt;0))),"OK","ERRORE")</f>
        <v>OK</v>
      </c>
    </row>
    <row r="132" spans="1:5" ht="13.2" x14ac:dyDescent="0.25">
      <c r="A132" s="123" t="str">
        <f>'t1'!A132</f>
        <v>RUOLO TECNICO - COLLABORATORE TECNICO PROFESSIONALE E.Q.</v>
      </c>
      <c r="B132" s="95" t="str">
        <f>'t1'!B132</f>
        <v>TEQ027</v>
      </c>
      <c r="C132" s="322">
        <f>'t13'!AH132</f>
        <v>0</v>
      </c>
      <c r="D132" s="323">
        <f>('t3'!K132+'t3'!L132+'t3'!M132+'t3'!N132+'t3'!O132+'t3'!P132)+('t12'!C132/12)</f>
        <v>0</v>
      </c>
      <c r="E132" s="338" t="str">
        <f>IF(OR((NOT(C132)),(AND(C132&gt;=0,D132&gt;0))),"OK","ERRORE")</f>
        <v>OK</v>
      </c>
    </row>
    <row r="133" spans="1:5" ht="13.2" x14ac:dyDescent="0.25">
      <c r="A133" s="123" t="str">
        <f>'t1'!A133</f>
        <v>RUOLO TECNICO - COLLAB. TEC. PROF. SENIOR A ESAURIMENTO E.Q.</v>
      </c>
      <c r="B133" s="95" t="str">
        <f>'t1'!B133</f>
        <v>TEQCTS</v>
      </c>
      <c r="C133" s="322">
        <f>'t13'!AH133</f>
        <v>0</v>
      </c>
      <c r="D133" s="323">
        <f>('t3'!K133+'t3'!L133+'t3'!M133+'t3'!N133+'t3'!O133+'t3'!P133)+('t12'!C133/12)</f>
        <v>0</v>
      </c>
      <c r="E133" s="338" t="str">
        <f>IF(OR((NOT(C133)),(AND(C133&gt;=0,D133&gt;0))),"OK","ERRORE")</f>
        <v>OK</v>
      </c>
    </row>
    <row r="134" spans="1:5" ht="13.2" x14ac:dyDescent="0.25">
      <c r="A134" s="123" t="str">
        <f>'t1'!A134</f>
        <v>RUOLO AMMINISTRATIVO - COLLAB. AMMINISTRATIVO PROFESS. E.Q.</v>
      </c>
      <c r="B134" s="95" t="str">
        <f>'t1'!B134</f>
        <v>AEQ029</v>
      </c>
      <c r="C134" s="322">
        <f>'t13'!AH134</f>
        <v>0</v>
      </c>
      <c r="D134" s="323">
        <f>('t3'!K134+'t3'!L134+'t3'!M134+'t3'!N134+'t3'!O134+'t3'!P134)+('t12'!C134/12)</f>
        <v>0</v>
      </c>
      <c r="E134" s="338" t="str">
        <f>IF(OR((NOT(C134)),(AND(C134&gt;=0,D134&gt;0))),"OK","ERRORE")</f>
        <v>OK</v>
      </c>
    </row>
    <row r="135" spans="1:5" ht="13.2" x14ac:dyDescent="0.25">
      <c r="A135" s="123" t="str">
        <f>'t1'!A135</f>
        <v>RUOLO AMM.VO - COLLAB. AMM.VO PROF. SENIOR ESAURIMENTO E.Q.</v>
      </c>
      <c r="B135" s="95" t="str">
        <f>'t1'!B135</f>
        <v>AEQCAS</v>
      </c>
      <c r="C135" s="322">
        <f>'t13'!AH135</f>
        <v>0</v>
      </c>
      <c r="D135" s="323">
        <f>('t3'!K135+'t3'!L135+'t3'!M135+'t3'!N135+'t3'!O135+'t3'!P135)+('t12'!C135/12)</f>
        <v>0</v>
      </c>
      <c r="E135" s="338" t="str">
        <f>IF(OR((NOT(C135)),(AND(C135&gt;=0,D135&gt;0))),"OK","ERRORE")</f>
        <v>OK</v>
      </c>
    </row>
    <row r="136" spans="1:5" ht="13.2" x14ac:dyDescent="0.25">
      <c r="A136" s="123" t="str">
        <f>'t1'!A136</f>
        <v>RUOLO SANITARIO - PROF. SANITARIE INFERMIERISTICHE</v>
      </c>
      <c r="B136" s="95" t="str">
        <f>'t1'!B136</f>
        <v>SPFINF</v>
      </c>
      <c r="C136" s="322">
        <f>'t13'!AH136</f>
        <v>0</v>
      </c>
      <c r="D136" s="323">
        <f>('t3'!K136+'t3'!L136+'t3'!M136+'t3'!N136+'t3'!O136+'t3'!P136)+('t12'!C136/12)</f>
        <v>0</v>
      </c>
      <c r="E136" s="338" t="str">
        <f t="shared" si="1"/>
        <v>OK</v>
      </c>
    </row>
    <row r="137" spans="1:5" ht="13.2" x14ac:dyDescent="0.25">
      <c r="A137" s="123" t="str">
        <f>'t1'!A137</f>
        <v>RUOLO SANITARIO - PROF. SANITARIA OSTETRICA</v>
      </c>
      <c r="B137" s="95" t="str">
        <f>'t1'!B137</f>
        <v>SPFOST</v>
      </c>
      <c r="C137" s="322">
        <f>'t13'!AH137</f>
        <v>0</v>
      </c>
      <c r="D137" s="323">
        <f>('t3'!K137+'t3'!L137+'t3'!M137+'t3'!N137+'t3'!O137+'t3'!P137)+('t12'!C137/12)</f>
        <v>0</v>
      </c>
      <c r="E137" s="338" t="str">
        <f t="shared" si="1"/>
        <v>OK</v>
      </c>
    </row>
    <row r="138" spans="1:5" ht="13.2" x14ac:dyDescent="0.25">
      <c r="A138" s="123" t="str">
        <f>'t1'!A138</f>
        <v>RUOLO SANITARIO - PROFESSIONI TECNICO SANITARIE</v>
      </c>
      <c r="B138" s="95" t="str">
        <f>'t1'!B138</f>
        <v>SPFTCN</v>
      </c>
      <c r="C138" s="322">
        <f>'t13'!AH138</f>
        <v>0</v>
      </c>
      <c r="D138" s="323">
        <f>('t3'!K138+'t3'!L138+'t3'!M138+'t3'!N138+'t3'!O138+'t3'!P138)+('t12'!C138/12)</f>
        <v>0</v>
      </c>
      <c r="E138" s="338" t="str">
        <f t="shared" si="1"/>
        <v>OK</v>
      </c>
    </row>
    <row r="139" spans="1:5" ht="13.2" x14ac:dyDescent="0.25">
      <c r="A139" s="123" t="str">
        <f>'t1'!A139</f>
        <v>RUOLO SANITARIO - PROF. SANITARIE DELLA RIABILITAZIONE</v>
      </c>
      <c r="B139" s="95" t="str">
        <f>'t1'!B139</f>
        <v>SPFRAB</v>
      </c>
      <c r="C139" s="322">
        <f>'t13'!AH139</f>
        <v>0</v>
      </c>
      <c r="D139" s="323">
        <f>('t3'!K139+'t3'!L139+'t3'!M139+'t3'!N139+'t3'!O139+'t3'!P139)+('t12'!C139/12)</f>
        <v>0</v>
      </c>
      <c r="E139" s="338" t="str">
        <f t="shared" si="1"/>
        <v>OK</v>
      </c>
    </row>
    <row r="140" spans="1:5" ht="13.2" x14ac:dyDescent="0.25">
      <c r="A140" s="123" t="str">
        <f>'t1'!A140</f>
        <v>RUOLO SANITARIO - PROF. SANITARIE DELLA PREVENZIONE</v>
      </c>
      <c r="B140" s="95" t="str">
        <f>'t1'!B140</f>
        <v>SPFPRV</v>
      </c>
      <c r="C140" s="322">
        <f>'t13'!AH140</f>
        <v>0</v>
      </c>
      <c r="D140" s="323">
        <f>('t3'!K140+'t3'!L140+'t3'!M140+'t3'!N140+'t3'!O140+'t3'!P140)+('t12'!C140/12)</f>
        <v>0</v>
      </c>
      <c r="E140" s="338" t="str">
        <f t="shared" ref="E140:E165" si="2">IF(OR((NOT(C140)),(AND(C140&gt;=0,D140&gt;0))),"OK","ERRORE")</f>
        <v>OK</v>
      </c>
    </row>
    <row r="141" spans="1:5" ht="13.2" x14ac:dyDescent="0.25">
      <c r="A141" s="123" t="str">
        <f>'t1'!A141</f>
        <v>RUOLO SANITARIO - PROF. SAN. INFERMIER. SENIOR A ESAURIMENTO</v>
      </c>
      <c r="B141" s="95" t="str">
        <f>'t1'!B141</f>
        <v>SPFINE</v>
      </c>
      <c r="C141" s="322">
        <f>'t13'!AH141</f>
        <v>0</v>
      </c>
      <c r="D141" s="323">
        <f>('t3'!K141+'t3'!L141+'t3'!M141+'t3'!N141+'t3'!O141+'t3'!P141)+('t12'!C141/12)</f>
        <v>0</v>
      </c>
      <c r="E141" s="338" t="str">
        <f t="shared" si="2"/>
        <v>OK</v>
      </c>
    </row>
    <row r="142" spans="1:5" ht="13.2" x14ac:dyDescent="0.25">
      <c r="A142" s="123" t="str">
        <f>'t1'!A142</f>
        <v>RUOLO SANITARIO - ALTRI PROFILI SANIT. SENIOR A ESAURIMENTO</v>
      </c>
      <c r="B142" s="95" t="str">
        <f>'t1'!B142</f>
        <v>SPFASE</v>
      </c>
      <c r="C142" s="322">
        <f>'t13'!AH142</f>
        <v>0</v>
      </c>
      <c r="D142" s="323">
        <f>('t3'!K142+'t3'!L142+'t3'!M142+'t3'!N142+'t3'!O142+'t3'!P142)+('t12'!C142/12)</f>
        <v>0</v>
      </c>
      <c r="E142" s="338" t="str">
        <f t="shared" si="2"/>
        <v>OK</v>
      </c>
    </row>
    <row r="143" spans="1:5" ht="13.2" x14ac:dyDescent="0.25">
      <c r="A143" s="123" t="str">
        <f>'t1'!A143</f>
        <v>RUOLO SOCIOSANITARIO - ASSISTENTE SOCIALE</v>
      </c>
      <c r="B143" s="95" t="str">
        <f>'t1'!B143</f>
        <v>KPFASC</v>
      </c>
      <c r="C143" s="322">
        <f>'t13'!AH143</f>
        <v>0</v>
      </c>
      <c r="D143" s="323">
        <f>('t3'!K143+'t3'!L143+'t3'!M143+'t3'!N143+'t3'!O143+'t3'!P143)+('t12'!C143/12)</f>
        <v>0</v>
      </c>
      <c r="E143" s="338" t="str">
        <f t="shared" si="2"/>
        <v>OK</v>
      </c>
    </row>
    <row r="144" spans="1:5" ht="13.2" x14ac:dyDescent="0.25">
      <c r="A144" s="123" t="str">
        <f>'t1'!A144</f>
        <v>RUOLO SOCIOSANITARIO - ASSISTENTE SOC. SENIOR AD ESAURIMENTO</v>
      </c>
      <c r="B144" s="95" t="str">
        <f>'t1'!B144</f>
        <v>KPFSCE</v>
      </c>
      <c r="C144" s="322">
        <f>'t13'!AH144</f>
        <v>0</v>
      </c>
      <c r="D144" s="323">
        <f>('t3'!K144+'t3'!L144+'t3'!M144+'t3'!N144+'t3'!O144+'t3'!P144)+('t12'!C144/12)</f>
        <v>0</v>
      </c>
      <c r="E144" s="338" t="str">
        <f t="shared" si="2"/>
        <v>OK</v>
      </c>
    </row>
    <row r="145" spans="1:5" ht="13.2" x14ac:dyDescent="0.25">
      <c r="A145" s="123" t="str">
        <f>'t1'!A145</f>
        <v>RUOLO PROFESSIONALE - SPECIALISTA DELLA COMUNIC. ISTIT.</v>
      </c>
      <c r="B145" s="95" t="str">
        <f>'t1'!B145</f>
        <v>PPF871</v>
      </c>
      <c r="C145" s="322">
        <f>'t13'!AH145</f>
        <v>0</v>
      </c>
      <c r="D145" s="323">
        <f>('t3'!K145+'t3'!L145+'t3'!M145+'t3'!N145+'t3'!O145+'t3'!P145)+('t12'!C145/12)</f>
        <v>0</v>
      </c>
      <c r="E145" s="338" t="str">
        <f t="shared" si="2"/>
        <v>OK</v>
      </c>
    </row>
    <row r="146" spans="1:5" ht="13.2" x14ac:dyDescent="0.25">
      <c r="A146" s="123" t="str">
        <f>'t1'!A146</f>
        <v>RUOLO PROFESSIONALE - SPECIALISTA RAPPORTI CON I MEDIA</v>
      </c>
      <c r="B146" s="95" t="str">
        <f>'t1'!B146</f>
        <v>PPF872</v>
      </c>
      <c r="C146" s="322">
        <f>'t13'!AH146</f>
        <v>0</v>
      </c>
      <c r="D146" s="323">
        <f>('t3'!K146+'t3'!L146+'t3'!M146+'t3'!N146+'t3'!O146+'t3'!P146)+('t12'!C146/12)</f>
        <v>0</v>
      </c>
      <c r="E146" s="338" t="str">
        <f t="shared" si="2"/>
        <v>OK</v>
      </c>
    </row>
    <row r="147" spans="1:5" ht="13.2" x14ac:dyDescent="0.25">
      <c r="A147" s="123" t="str">
        <f>'t1'!A147</f>
        <v>RUOLO PROFESSIONALE - ASSISTENTE RELIGIOSO</v>
      </c>
      <c r="B147" s="95" t="str">
        <f>'t1'!B147</f>
        <v>PPF006</v>
      </c>
      <c r="C147" s="322">
        <f>'t13'!AH147</f>
        <v>0</v>
      </c>
      <c r="D147" s="323">
        <f>('t3'!K147+'t3'!L147+'t3'!M147+'t3'!N147+'t3'!O147+'t3'!P147)+('t12'!C147/12)</f>
        <v>0</v>
      </c>
      <c r="E147" s="338" t="str">
        <f t="shared" si="2"/>
        <v>OK</v>
      </c>
    </row>
    <row r="148" spans="1:5" ht="13.2" x14ac:dyDescent="0.25">
      <c r="A148" s="123" t="str">
        <f>'t1'!A148</f>
        <v>RUOLO TECNICO - COLLABORATORE TECNICO PROFESSIONALE</v>
      </c>
      <c r="B148" s="95" t="str">
        <f>'t1'!B148</f>
        <v>TPF026</v>
      </c>
      <c r="C148" s="322">
        <f>'t13'!AH148</f>
        <v>0</v>
      </c>
      <c r="D148" s="323">
        <f>('t3'!K148+'t3'!L148+'t3'!M148+'t3'!N148+'t3'!O148+'t3'!P148)+('t12'!C148/12)</f>
        <v>0</v>
      </c>
      <c r="E148" s="338" t="str">
        <f t="shared" si="2"/>
        <v>OK</v>
      </c>
    </row>
    <row r="149" spans="1:5" ht="13.2" x14ac:dyDescent="0.25">
      <c r="A149" s="123" t="str">
        <f>'t1'!A149</f>
        <v>RUOLO TECNICO - COLLAB. TECNICO PROF. SENIOR AD ESAURIMENTO</v>
      </c>
      <c r="B149" s="95" t="str">
        <f>'t1'!B149</f>
        <v>TPFCTS</v>
      </c>
      <c r="C149" s="322">
        <f>'t13'!AH149</f>
        <v>0</v>
      </c>
      <c r="D149" s="323">
        <f>('t3'!K149+'t3'!L149+'t3'!M149+'t3'!N149+'t3'!O149+'t3'!P149)+('t12'!C149/12)</f>
        <v>0</v>
      </c>
      <c r="E149" s="338" t="str">
        <f t="shared" si="2"/>
        <v>OK</v>
      </c>
    </row>
    <row r="150" spans="1:5" ht="13.2" x14ac:dyDescent="0.25">
      <c r="A150" s="123" t="str">
        <f>'t1'!A150</f>
        <v>RUOLO AMMINISTRATIVO - COLLAB. AMMINISTRATIVO PROFESS.</v>
      </c>
      <c r="B150" s="95" t="str">
        <f>'t1'!B150</f>
        <v>APF028</v>
      </c>
      <c r="C150" s="322">
        <f>'t13'!AH150</f>
        <v>0</v>
      </c>
      <c r="D150" s="323">
        <f>('t3'!K150+'t3'!L150+'t3'!M150+'t3'!N150+'t3'!O150+'t3'!P150)+('t12'!C150/12)</f>
        <v>0</v>
      </c>
      <c r="E150" s="338" t="str">
        <f t="shared" si="2"/>
        <v>OK</v>
      </c>
    </row>
    <row r="151" spans="1:5" ht="13.2" x14ac:dyDescent="0.25">
      <c r="A151" s="123" t="str">
        <f>'t1'!A151</f>
        <v>RUOLO AMM.VO - COLLAB. AMM.VO PROFESS. SENIOR AD ESAURIMENTO</v>
      </c>
      <c r="B151" s="95" t="str">
        <f>'t1'!B151</f>
        <v>APFCAS</v>
      </c>
      <c r="C151" s="322">
        <f>'t13'!AH151</f>
        <v>0</v>
      </c>
      <c r="D151" s="323">
        <f>('t3'!K151+'t3'!L151+'t3'!M151+'t3'!N151+'t3'!O151+'t3'!P151)+('t12'!C151/12)</f>
        <v>0</v>
      </c>
      <c r="E151" s="338" t="str">
        <f t="shared" si="2"/>
        <v>OK</v>
      </c>
    </row>
    <row r="152" spans="1:5" ht="13.2" x14ac:dyDescent="0.25">
      <c r="A152" s="123" t="str">
        <f>'t1'!A152</f>
        <v>RUOLO SANITARIO - PROFILI AREA ASSITENTI AD ESAURIMENTO</v>
      </c>
      <c r="B152" s="95" t="str">
        <f>'t1'!B152</f>
        <v>SAT162</v>
      </c>
      <c r="C152" s="322">
        <f>'t13'!AH152</f>
        <v>0</v>
      </c>
      <c r="D152" s="323">
        <f>('t3'!K152+'t3'!L152+'t3'!M152+'t3'!N152+'t3'!O152+'t3'!P152)+('t12'!C152/12)</f>
        <v>0</v>
      </c>
      <c r="E152" s="338" t="str">
        <f t="shared" si="2"/>
        <v>OK</v>
      </c>
    </row>
    <row r="153" spans="1:5" ht="13.2" x14ac:dyDescent="0.25">
      <c r="A153" s="123" t="str">
        <f>'t1'!A153</f>
        <v>RUOLO SOCIOSANITARIO - OPERATORE SOCIOSANITARIO SENIOR</v>
      </c>
      <c r="B153" s="95" t="str">
        <f>'t1'!B153</f>
        <v>KAT660</v>
      </c>
      <c r="C153" s="322">
        <f>'t13'!AH153</f>
        <v>0</v>
      </c>
      <c r="D153" s="323">
        <f>('t3'!K153+'t3'!L153+'t3'!M153+'t3'!N153+'t3'!O153+'t3'!P153)+('t12'!C153/12)</f>
        <v>0</v>
      </c>
      <c r="E153" s="338" t="str">
        <f t="shared" si="2"/>
        <v>OK</v>
      </c>
    </row>
    <row r="154" spans="1:5" ht="13.2" x14ac:dyDescent="0.25">
      <c r="A154" s="123" t="str">
        <f>'t1'!A154</f>
        <v>RUOLO SOCIOSANITARIO - PROFILI AREA ASSITENTI AD ESAURIMENTO</v>
      </c>
      <c r="B154" s="95" t="str">
        <f>'t1'!B154</f>
        <v>KAT162</v>
      </c>
      <c r="C154" s="322">
        <f>'t13'!AH154</f>
        <v>0</v>
      </c>
      <c r="D154" s="323">
        <f>('t3'!K154+'t3'!L154+'t3'!M154+'t3'!N154+'t3'!O154+'t3'!P154)+('t12'!C154/12)</f>
        <v>0</v>
      </c>
      <c r="E154" s="338" t="str">
        <f t="shared" si="2"/>
        <v>OK</v>
      </c>
    </row>
    <row r="155" spans="1:5" ht="13.2" x14ac:dyDescent="0.25">
      <c r="A155" s="123" t="str">
        <f>'t1'!A155</f>
        <v>RUOLO PROFESSIONALE - ASSISTENTE DELLINFORMAZIONE</v>
      </c>
      <c r="B155" s="95" t="str">
        <f>'t1'!B155</f>
        <v>PATINZ</v>
      </c>
      <c r="C155" s="322">
        <f>'t13'!AH155</f>
        <v>0</v>
      </c>
      <c r="D155" s="323">
        <f>('t3'!K155+'t3'!L155+'t3'!M155+'t3'!N155+'t3'!O155+'t3'!P155)+('t12'!C155/12)</f>
        <v>0</v>
      </c>
      <c r="E155" s="338" t="str">
        <f t="shared" si="2"/>
        <v>OK</v>
      </c>
    </row>
    <row r="156" spans="1:5" ht="13.2" x14ac:dyDescent="0.25">
      <c r="A156" s="123" t="str">
        <f>'t1'!A156</f>
        <v>RUOLO TECNICO - ASSISTENTE INFORMATICO</v>
      </c>
      <c r="B156" s="95" t="str">
        <f>'t1'!B156</f>
        <v>TATIFC</v>
      </c>
      <c r="C156" s="322">
        <f>'t13'!AH156</f>
        <v>0</v>
      </c>
      <c r="D156" s="323">
        <f>('t3'!K156+'t3'!L156+'t3'!M156+'t3'!N156+'t3'!O156+'t3'!P156)+('t12'!C156/12)</f>
        <v>0</v>
      </c>
      <c r="E156" s="338" t="str">
        <f t="shared" si="2"/>
        <v>OK</v>
      </c>
    </row>
    <row r="157" spans="1:5" ht="13.2" x14ac:dyDescent="0.25">
      <c r="A157" s="123" t="str">
        <f>'t1'!A157</f>
        <v>RUOLO TECNICO - ASSISTENTE TECNICO</v>
      </c>
      <c r="B157" s="95" t="str">
        <f>'t1'!B157</f>
        <v>TAT119</v>
      </c>
      <c r="C157" s="322">
        <f>'t13'!AH157</f>
        <v>0</v>
      </c>
      <c r="D157" s="323">
        <f>('t3'!K157+'t3'!L157+'t3'!M157+'t3'!N157+'t3'!O157+'t3'!P157)+('t12'!C157/12)</f>
        <v>0</v>
      </c>
      <c r="E157" s="338" t="str">
        <f t="shared" si="2"/>
        <v>OK</v>
      </c>
    </row>
    <row r="158" spans="1:5" ht="13.2" x14ac:dyDescent="0.25">
      <c r="A158" s="123" t="str">
        <f>'t1'!A158</f>
        <v>RUOLO TECNICO - PROFILI AREA ASSITENTI AD ESAURIMENTO</v>
      </c>
      <c r="B158" s="95" t="str">
        <f>'t1'!B158</f>
        <v>TAT162</v>
      </c>
      <c r="C158" s="322">
        <f>'t13'!AH158</f>
        <v>0</v>
      </c>
      <c r="D158" s="323">
        <f>('t3'!K158+'t3'!L158+'t3'!M158+'t3'!N158+'t3'!O158+'t3'!P158)+('t12'!C158/12)</f>
        <v>0</v>
      </c>
      <c r="E158" s="338" t="str">
        <f t="shared" ref="E158:E162" si="3">IF(OR((NOT(C158)),(AND(C158&gt;=0,D158&gt;0))),"OK","ERRORE")</f>
        <v>OK</v>
      </c>
    </row>
    <row r="159" spans="1:5" ht="13.2" x14ac:dyDescent="0.25">
      <c r="A159" s="123" t="str">
        <f>'t1'!A159</f>
        <v>RUOLO AMMINISTRATIVO - ASSISTENTE AMMINISTRATIVO</v>
      </c>
      <c r="B159" s="95" t="str">
        <f>'t1'!B159</f>
        <v>AAT117</v>
      </c>
      <c r="C159" s="322">
        <f>'t13'!AH159</f>
        <v>0</v>
      </c>
      <c r="D159" s="323">
        <f>('t3'!K159+'t3'!L159+'t3'!M159+'t3'!N159+'t3'!O159+'t3'!P159)+('t12'!C159/12)</f>
        <v>0</v>
      </c>
      <c r="E159" s="338" t="str">
        <f t="shared" si="3"/>
        <v>OK</v>
      </c>
    </row>
    <row r="160" spans="1:5" ht="13.2" x14ac:dyDescent="0.25">
      <c r="A160" s="123" t="str">
        <f>'t1'!A160</f>
        <v>RUOLO SOCIOSANITARIO - OPERATORE SOCIOSANITARIO</v>
      </c>
      <c r="B160" s="95" t="str">
        <f>'t1'!B160</f>
        <v>KOP660</v>
      </c>
      <c r="C160" s="322">
        <f>'t13'!AH160</f>
        <v>0</v>
      </c>
      <c r="D160" s="323">
        <f>('t3'!K160+'t3'!L160+'t3'!M160+'t3'!N160+'t3'!O160+'t3'!P160)+('t12'!C160/12)</f>
        <v>0</v>
      </c>
      <c r="E160" s="338" t="str">
        <f t="shared" si="3"/>
        <v>OK</v>
      </c>
    </row>
    <row r="161" spans="1:5" ht="13.2" x14ac:dyDescent="0.25">
      <c r="A161" s="123" t="str">
        <f>'t1'!A161</f>
        <v>RUOLO TECNICO - OPERATORE TECNICO SPECIALIZZATO</v>
      </c>
      <c r="B161" s="95" t="str">
        <f>'t1'!B161</f>
        <v>TOP059</v>
      </c>
      <c r="C161" s="322">
        <f>'t13'!AH161</f>
        <v>0</v>
      </c>
      <c r="D161" s="323">
        <f>('t3'!K161+'t3'!L161+'t3'!M161+'t3'!N161+'t3'!O161+'t3'!P161)+('t12'!C161/12)</f>
        <v>0</v>
      </c>
      <c r="E161" s="338" t="str">
        <f t="shared" si="3"/>
        <v>OK</v>
      </c>
    </row>
    <row r="162" spans="1:5" ht="13.2" x14ac:dyDescent="0.25">
      <c r="A162" s="123" t="str">
        <f>'t1'!A162</f>
        <v>RUOLO AMMINISTRATIVO - COADIUTORE AMMINISTRATIVO SENIOR</v>
      </c>
      <c r="B162" s="95" t="str">
        <f>'t1'!B162</f>
        <v>AOP870</v>
      </c>
      <c r="C162" s="322">
        <f>'t13'!AH162</f>
        <v>0</v>
      </c>
      <c r="D162" s="323">
        <f>('t3'!K162+'t3'!L162+'t3'!M162+'t3'!N162+'t3'!O162+'t3'!P162)+('t12'!C162/12)</f>
        <v>0</v>
      </c>
      <c r="E162" s="338" t="str">
        <f t="shared" si="3"/>
        <v>OK</v>
      </c>
    </row>
    <row r="163" spans="1:5" ht="13.2" x14ac:dyDescent="0.25">
      <c r="A163" s="123" t="str">
        <f>'t1'!A163</f>
        <v>PROFILI AREA DEGLI OPERATORI AD ESAURIMENTO</v>
      </c>
      <c r="B163" s="95" t="str">
        <f>'t1'!B163</f>
        <v>0OP269</v>
      </c>
      <c r="C163" s="322">
        <f>'t13'!AH163</f>
        <v>0</v>
      </c>
      <c r="D163" s="323">
        <f>('t3'!K163+'t3'!L163+'t3'!M163+'t3'!N163+'t3'!O163+'t3'!P163)+('t12'!C163/12)</f>
        <v>0</v>
      </c>
      <c r="E163" s="338" t="str">
        <f t="shared" si="2"/>
        <v>OK</v>
      </c>
    </row>
    <row r="164" spans="1:5" ht="13.2" x14ac:dyDescent="0.25">
      <c r="A164" s="123" t="str">
        <f>'t1'!A164</f>
        <v>RUOLO TECNICO - OPERATORE TECNICO</v>
      </c>
      <c r="B164" s="95" t="str">
        <f>'t1'!B164</f>
        <v>TPT092</v>
      </c>
      <c r="C164" s="322">
        <f>'t13'!AH164</f>
        <v>0</v>
      </c>
      <c r="D164" s="323">
        <f>('t3'!K164+'t3'!L164+'t3'!M164+'t3'!N164+'t3'!O164+'t3'!P164)+('t12'!C164/12)</f>
        <v>0</v>
      </c>
      <c r="E164" s="338" t="str">
        <f t="shared" si="2"/>
        <v>OK</v>
      </c>
    </row>
    <row r="165" spans="1:5" ht="13.2" x14ac:dyDescent="0.25">
      <c r="A165" s="123" t="str">
        <f>'t1'!A165</f>
        <v>RUOLO AMMINISTRATIVO - COADIUTORE AMMINISTRATIVO</v>
      </c>
      <c r="B165" s="95" t="str">
        <f>'t1'!B165</f>
        <v>APT017</v>
      </c>
      <c r="C165" s="322">
        <f>'t13'!AH165</f>
        <v>0</v>
      </c>
      <c r="D165" s="323">
        <f>('t3'!K165+'t3'!L165+'t3'!M165+'t3'!N165+'t3'!O165+'t3'!P165)+('t12'!C165/12)</f>
        <v>0</v>
      </c>
      <c r="E165" s="338" t="str">
        <f t="shared" si="2"/>
        <v>OK</v>
      </c>
    </row>
    <row r="166" spans="1:5" ht="13.2" x14ac:dyDescent="0.25">
      <c r="A166" s="123" t="str">
        <f>'t1'!A166</f>
        <v>PROFILI AREA PERSONALE DI SUPPORTO AD ESAURIMENTO</v>
      </c>
      <c r="B166" s="95" t="str">
        <f>'t1'!B166</f>
        <v>0PTSPR</v>
      </c>
      <c r="C166" s="322">
        <f>'t13'!AH166</f>
        <v>0</v>
      </c>
      <c r="D166" s="323">
        <f>('t3'!K166+'t3'!L166+'t3'!M166+'t3'!N166+'t3'!O166+'t3'!P166)+('t12'!C166/12)</f>
        <v>0</v>
      </c>
      <c r="E166" s="338" t="str">
        <f>IF(OR((NOT(C166)),(AND(C166&gt;=0,D166&gt;0))),"OK","ERRORE")</f>
        <v>OK</v>
      </c>
    </row>
    <row r="167" spans="1:5" ht="13.2" x14ac:dyDescent="0.25">
      <c r="A167" s="123" t="str">
        <f>'t1'!A167</f>
        <v>CONTRATTISTI</v>
      </c>
      <c r="B167" s="95" t="str">
        <f>'t1'!B167</f>
        <v>000061</v>
      </c>
      <c r="C167" s="322">
        <f>'t13'!AH167</f>
        <v>0</v>
      </c>
      <c r="D167" s="323">
        <f>('t3'!K167+'t3'!L167+'t3'!M167+'t3'!N167+'t3'!O167+'t3'!P167)+('t12'!C167/12)</f>
        <v>0</v>
      </c>
      <c r="E167" s="338" t="str">
        <f>IF(OR((NOT(C167)),(AND(C167&gt;=0,D167&gt;0))),"OK","ERRORE")</f>
        <v>OK</v>
      </c>
    </row>
  </sheetData>
  <sheetProtection algorithmName="SHA-512" hashValue="cvyK5pw7OtXRl4pfG/Azdqx5mvOOwpalfyB3JrTtlnFf1NCFW2A/0c5n/mNVwZHyhPWiPBdRFVoXSq2xeOAYTA==" saltValue="tm+LDy/ZswsnERodglTglA==" spinCount="100000" sheet="1" formatColumns="0" selectLockedCells="1" selectUnlockedCells="1"/>
  <mergeCells count="2">
    <mergeCell ref="A1:E1"/>
    <mergeCell ref="C2:E2"/>
  </mergeCells>
  <phoneticPr fontId="31" type="noConversion"/>
  <printOptions horizontalCentered="1" verticalCentered="1"/>
  <pageMargins left="0.19685039370078741" right="0.19685039370078741" top="0.19685039370078741" bottom="0.15748031496062992" header="0.15748031496062992" footer="0.15748031496062992"/>
  <pageSetup paperSize="9" scale="82"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48"/>
  <dimension ref="A1:M167"/>
  <sheetViews>
    <sheetView showGridLines="0" workbookViewId="0">
      <pane xSplit="2" ySplit="5" topLeftCell="C163"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48.7109375" style="3" customWidth="1"/>
    <col min="2" max="2" width="10" style="2" customWidth="1"/>
    <col min="3" max="8" width="12.28515625" style="2" customWidth="1"/>
    <col min="9" max="9" width="13.7109375" style="2" customWidth="1"/>
    <col min="10" max="11" width="16.7109375" style="2" hidden="1" customWidth="1"/>
    <col min="12" max="12" width="76.140625" customWidth="1"/>
  </cols>
  <sheetData>
    <row r="1" spans="1:13" s="3" customFormat="1" ht="43.5" customHeight="1" x14ac:dyDescent="0.2">
      <c r="A1" s="2052" t="str">
        <f>'t1'!A1</f>
        <v>SERVIZIO SANITARIO NAZIONALE - anno 2024</v>
      </c>
      <c r="B1" s="2052"/>
      <c r="C1" s="2052"/>
      <c r="D1" s="2052"/>
      <c r="E1" s="2052"/>
      <c r="F1" s="2052"/>
      <c r="G1" s="2052"/>
      <c r="H1" s="2052"/>
      <c r="I1" s="2052"/>
      <c r="J1" s="2052"/>
      <c r="K1" s="2052"/>
      <c r="M1"/>
    </row>
    <row r="2" spans="1:13" s="3" customFormat="1" ht="12.75" customHeight="1" x14ac:dyDescent="0.2">
      <c r="D2" s="2057"/>
      <c r="E2" s="2057"/>
      <c r="F2" s="2057"/>
      <c r="G2" s="2057"/>
      <c r="H2" s="2057"/>
      <c r="I2" s="2057"/>
      <c r="J2" s="2057"/>
      <c r="K2" s="2057"/>
      <c r="M2"/>
    </row>
    <row r="3" spans="1:13" s="3" customFormat="1" ht="21" customHeight="1" x14ac:dyDescent="0.25">
      <c r="A3" s="179" t="s">
        <v>808</v>
      </c>
      <c r="B3" s="2"/>
      <c r="C3" s="2"/>
    </row>
    <row r="4" spans="1:13" ht="40.799999999999997" x14ac:dyDescent="0.2">
      <c r="A4" s="165" t="s">
        <v>415</v>
      </c>
      <c r="B4" s="166" t="s">
        <v>380</v>
      </c>
      <c r="C4" s="166" t="s">
        <v>240</v>
      </c>
      <c r="D4" s="166" t="s">
        <v>239</v>
      </c>
      <c r="E4" s="166" t="s">
        <v>208</v>
      </c>
      <c r="F4" s="166" t="s">
        <v>242</v>
      </c>
      <c r="G4" s="166" t="s">
        <v>243</v>
      </c>
      <c r="H4" s="166" t="s">
        <v>241</v>
      </c>
      <c r="I4" s="579" t="s">
        <v>246</v>
      </c>
      <c r="J4" s="579" t="s">
        <v>245</v>
      </c>
      <c r="K4" s="579" t="s">
        <v>244</v>
      </c>
      <c r="L4" s="579" t="s">
        <v>809</v>
      </c>
    </row>
    <row r="5" spans="1:13" s="182" customFormat="1" ht="18" customHeight="1" x14ac:dyDescent="0.2">
      <c r="A5" s="164"/>
      <c r="B5" s="177"/>
      <c r="C5" s="177" t="s">
        <v>382</v>
      </c>
      <c r="D5" s="177" t="s">
        <v>383</v>
      </c>
      <c r="E5" s="177" t="s">
        <v>384</v>
      </c>
      <c r="F5" s="177" t="s">
        <v>385</v>
      </c>
      <c r="G5" s="177" t="s">
        <v>386</v>
      </c>
      <c r="H5" s="177" t="s">
        <v>404</v>
      </c>
      <c r="I5" s="177"/>
      <c r="J5" s="619" t="s">
        <v>812</v>
      </c>
      <c r="K5" s="619" t="s">
        <v>931</v>
      </c>
      <c r="L5" s="620"/>
    </row>
    <row r="6" spans="1:13" ht="13.2" x14ac:dyDescent="0.25">
      <c r="A6" s="123" t="str">
        <f>'t1'!A6</f>
        <v>DIRETTORE GENERALE</v>
      </c>
      <c r="B6" s="95" t="str">
        <f>'t1'!B6</f>
        <v>0D0097</v>
      </c>
      <c r="C6" s="322">
        <f>'t11'!Y8+'t11'!Z8</f>
        <v>0</v>
      </c>
      <c r="D6" s="322">
        <f>'t1'!K6+'t1'!L6</f>
        <v>0</v>
      </c>
      <c r="E6" s="322">
        <f>'t3'!K6+'t3'!L6+'t3'!M6+'t3'!N6+'t3'!O6+'t3'!P6</f>
        <v>0</v>
      </c>
      <c r="F6" s="322">
        <f>'t4'!FI16</f>
        <v>0</v>
      </c>
      <c r="G6" s="320">
        <f>'t4'!C178</f>
        <v>0</v>
      </c>
      <c r="H6" s="322">
        <f>'t5'!U7+'t5'!V7</f>
        <v>0</v>
      </c>
      <c r="I6" s="338" t="str">
        <f>IF(AND(J6="OK",K6="OK"),"OK","ERRORE")</f>
        <v>OK</v>
      </c>
      <c r="J6" s="846" t="str">
        <f>IF(AND(C6&gt;0,D6=0,E6=0,F6=0,G6=0,H6=0),"KO","OK")</f>
        <v>OK</v>
      </c>
      <c r="K6" s="846" t="str">
        <f>IF(AND(C6=0,OR(D6&gt;0,E6&gt;0,F6&gt;0,G6&gt;0,H6&gt;0)),"KO","OK")</f>
        <v>OK</v>
      </c>
      <c r="L6" s="621"/>
    </row>
    <row r="7" spans="1:13" ht="13.2" x14ac:dyDescent="0.25">
      <c r="A7" s="123" t="str">
        <f>'t1'!A7</f>
        <v>DIRETTORE SANITARIO</v>
      </c>
      <c r="B7" s="95" t="str">
        <f>'t1'!B7</f>
        <v>0D0482</v>
      </c>
      <c r="C7" s="322">
        <f>'t11'!Y9+'t11'!Z9</f>
        <v>0</v>
      </c>
      <c r="D7" s="322">
        <f>'t1'!K7+'t1'!L7</f>
        <v>0</v>
      </c>
      <c r="E7" s="322">
        <f>'t3'!K7+'t3'!L7+'t3'!M7+'t3'!N7+'t3'!O7+'t3'!P7</f>
        <v>0</v>
      </c>
      <c r="F7" s="322">
        <f>'t4'!FI17</f>
        <v>0</v>
      </c>
      <c r="G7" s="320">
        <f>'t4'!D178</f>
        <v>0</v>
      </c>
      <c r="H7" s="322">
        <f>'t5'!U8+'t5'!V8</f>
        <v>0</v>
      </c>
      <c r="I7" s="338" t="str">
        <f t="shared" ref="I7:I70" si="0">IF(AND(J7="OK",K7="OK"),"OK","ERRORE")</f>
        <v>OK</v>
      </c>
      <c r="J7" s="846" t="str">
        <f t="shared" ref="J7:J70" si="1">IF(AND(C7&gt;0,D7=0,E7=0,F7=0,G7=0,H7=0),"KO","OK")</f>
        <v>OK</v>
      </c>
      <c r="K7" s="846" t="str">
        <f t="shared" ref="K7:K70" si="2">IF(AND(C7=0,OR(D7&gt;0,E7&gt;0,F7&gt;0,G7&gt;0,H7&gt;0)),"KO","OK")</f>
        <v>OK</v>
      </c>
      <c r="L7" s="621"/>
    </row>
    <row r="8" spans="1:13" ht="13.2" x14ac:dyDescent="0.25">
      <c r="A8" s="123" t="str">
        <f>'t1'!A8</f>
        <v>DIRETTORE AMMINISTRATIVO</v>
      </c>
      <c r="B8" s="95" t="str">
        <f>'t1'!B8</f>
        <v>0D0163</v>
      </c>
      <c r="C8" s="322">
        <f>'t11'!Y10+'t11'!Z10</f>
        <v>0</v>
      </c>
      <c r="D8" s="322">
        <f>'t1'!K8+'t1'!L8</f>
        <v>0</v>
      </c>
      <c r="E8" s="322">
        <f>'t3'!K8+'t3'!L8+'t3'!M8+'t3'!N8+'t3'!O8+'t3'!P8</f>
        <v>0</v>
      </c>
      <c r="F8" s="322">
        <f>'t4'!FI18</f>
        <v>0</v>
      </c>
      <c r="G8" s="320">
        <f>'t4'!E178</f>
        <v>0</v>
      </c>
      <c r="H8" s="322">
        <f>'t5'!U9+'t5'!V9</f>
        <v>0</v>
      </c>
      <c r="I8" s="338" t="str">
        <f t="shared" si="0"/>
        <v>OK</v>
      </c>
      <c r="J8" s="846" t="str">
        <f t="shared" si="1"/>
        <v>OK</v>
      </c>
      <c r="K8" s="846" t="str">
        <f t="shared" si="2"/>
        <v>OK</v>
      </c>
      <c r="L8" s="621"/>
    </row>
    <row r="9" spans="1:13" ht="13.2" x14ac:dyDescent="0.25">
      <c r="A9" s="123" t="str">
        <f>'t1'!A9</f>
        <v>DIRETTORE DEI SERVIZI SOCIALI</v>
      </c>
      <c r="B9" s="95" t="str">
        <f>'t1'!B9</f>
        <v>0D0484</v>
      </c>
      <c r="C9" s="322">
        <f>'t11'!Y11+'t11'!Z11</f>
        <v>0</v>
      </c>
      <c r="D9" s="322">
        <f>'t1'!K9+'t1'!L9</f>
        <v>0</v>
      </c>
      <c r="E9" s="322">
        <f>'t3'!K9+'t3'!L9+'t3'!M9+'t3'!N9+'t3'!O9+'t3'!P9</f>
        <v>0</v>
      </c>
      <c r="F9" s="322">
        <f>'t4'!FI19</f>
        <v>0</v>
      </c>
      <c r="G9" s="320">
        <f>'t4'!F178</f>
        <v>0</v>
      </c>
      <c r="H9" s="322">
        <f>'t5'!U10+'t5'!V10</f>
        <v>0</v>
      </c>
      <c r="I9" s="338" t="str">
        <f t="shared" si="0"/>
        <v>OK</v>
      </c>
      <c r="J9" s="846" t="str">
        <f t="shared" si="1"/>
        <v>OK</v>
      </c>
      <c r="K9" s="846" t="str">
        <f t="shared" si="2"/>
        <v>OK</v>
      </c>
      <c r="L9" s="621"/>
    </row>
    <row r="10" spans="1:13" ht="13.2" x14ac:dyDescent="0.25">
      <c r="A10" s="123" t="str">
        <f>'t1'!A10</f>
        <v>DIR. MEDICO CON INC. STRUTTURA COMPLESSA (RAPP. ESCLUSIVO)</v>
      </c>
      <c r="B10" s="95" t="str">
        <f>'t1'!B10</f>
        <v>SD0E33</v>
      </c>
      <c r="C10" s="322">
        <f>'t11'!Y12+'t11'!Z12</f>
        <v>0</v>
      </c>
      <c r="D10" s="322">
        <f>'t1'!K10+'t1'!L10</f>
        <v>0</v>
      </c>
      <c r="E10" s="322">
        <f>'t3'!K10+'t3'!L10+'t3'!M10+'t3'!N10+'t3'!O10+'t3'!P10</f>
        <v>0</v>
      </c>
      <c r="F10" s="322">
        <f>'t4'!FI20</f>
        <v>0</v>
      </c>
      <c r="G10" s="320">
        <f>'t4'!G178</f>
        <v>0</v>
      </c>
      <c r="H10" s="322">
        <f>'t5'!U11+'t5'!V11</f>
        <v>0</v>
      </c>
      <c r="I10" s="338" t="str">
        <f t="shared" si="0"/>
        <v>OK</v>
      </c>
      <c r="J10" s="846" t="str">
        <f t="shared" si="1"/>
        <v>OK</v>
      </c>
      <c r="K10" s="846" t="str">
        <f t="shared" si="2"/>
        <v>OK</v>
      </c>
      <c r="L10" s="621"/>
    </row>
    <row r="11" spans="1:13" ht="13.2" x14ac:dyDescent="0.25">
      <c r="A11" s="123" t="str">
        <f>'t1'!A11</f>
        <v>DIR. MEDICO CON INC. DI STRUTTURA COMPLESSA (RAPP. NON ESCL.</v>
      </c>
      <c r="B11" s="95" t="str">
        <f>'t1'!B11</f>
        <v>SD0N33</v>
      </c>
      <c r="C11" s="322">
        <f>'t11'!Y13+'t11'!Z13</f>
        <v>0</v>
      </c>
      <c r="D11" s="322">
        <f>'t1'!K11+'t1'!L11</f>
        <v>0</v>
      </c>
      <c r="E11" s="322">
        <f>'t3'!K11+'t3'!L11+'t3'!M11+'t3'!N11+'t3'!O11+'t3'!P11</f>
        <v>0</v>
      </c>
      <c r="F11" s="322">
        <f>'t4'!FI21</f>
        <v>0</v>
      </c>
      <c r="G11" s="320">
        <f>'t4'!H178</f>
        <v>0</v>
      </c>
      <c r="H11" s="322">
        <f>'t5'!U12+'t5'!V12</f>
        <v>0</v>
      </c>
      <c r="I11" s="338" t="str">
        <f t="shared" si="0"/>
        <v>OK</v>
      </c>
      <c r="J11" s="846" t="str">
        <f t="shared" si="1"/>
        <v>OK</v>
      </c>
      <c r="K11" s="846" t="str">
        <f t="shared" si="2"/>
        <v>OK</v>
      </c>
      <c r="L11" s="621"/>
    </row>
    <row r="12" spans="1:13" ht="13.2" x14ac:dyDescent="0.25">
      <c r="A12" s="123" t="str">
        <f>'t1'!A12</f>
        <v>DIR. MEDICO CON INCARICO DI STRUTTURA SEMPLICE (RAPP. ESCLUS</v>
      </c>
      <c r="B12" s="95" t="str">
        <f>'t1'!B12</f>
        <v>SD0E34</v>
      </c>
      <c r="C12" s="322">
        <f>'t11'!Y14+'t11'!Z14</f>
        <v>0</v>
      </c>
      <c r="D12" s="322">
        <f>'t1'!K12+'t1'!L12</f>
        <v>0</v>
      </c>
      <c r="E12" s="322">
        <f>'t3'!K12+'t3'!L12+'t3'!M12+'t3'!N12+'t3'!O12+'t3'!P12</f>
        <v>0</v>
      </c>
      <c r="F12" s="322">
        <f>'t4'!FI22</f>
        <v>0</v>
      </c>
      <c r="G12" s="320">
        <f>'t4'!I178</f>
        <v>0</v>
      </c>
      <c r="H12" s="322">
        <f>'t5'!U13+'t5'!V13</f>
        <v>0</v>
      </c>
      <c r="I12" s="338" t="str">
        <f t="shared" si="0"/>
        <v>OK</v>
      </c>
      <c r="J12" s="846" t="str">
        <f t="shared" si="1"/>
        <v>OK</v>
      </c>
      <c r="K12" s="846" t="str">
        <f t="shared" si="2"/>
        <v>OK</v>
      </c>
      <c r="L12" s="621"/>
    </row>
    <row r="13" spans="1:13" ht="13.2" x14ac:dyDescent="0.25">
      <c r="A13" s="123" t="str">
        <f>'t1'!A13</f>
        <v>DIR. MEDICO CON INCARICO STRUTTURA SEMPLICE (RAPP. NON ESCL.</v>
      </c>
      <c r="B13" s="95" t="str">
        <f>'t1'!B13</f>
        <v>SD0N34</v>
      </c>
      <c r="C13" s="322">
        <f>'t11'!Y15+'t11'!Z15</f>
        <v>0</v>
      </c>
      <c r="D13" s="322">
        <f>'t1'!K13+'t1'!L13</f>
        <v>0</v>
      </c>
      <c r="E13" s="322">
        <f>'t3'!K13+'t3'!L13+'t3'!M13+'t3'!N13+'t3'!O13+'t3'!P13</f>
        <v>0</v>
      </c>
      <c r="F13" s="322">
        <f>'t4'!FI23</f>
        <v>0</v>
      </c>
      <c r="G13" s="320">
        <f>'t4'!J178</f>
        <v>0</v>
      </c>
      <c r="H13" s="322">
        <f>'t5'!U14+'t5'!V14</f>
        <v>0</v>
      </c>
      <c r="I13" s="338" t="str">
        <f t="shared" si="0"/>
        <v>OK</v>
      </c>
      <c r="J13" s="846" t="str">
        <f t="shared" si="1"/>
        <v>OK</v>
      </c>
      <c r="K13" s="846" t="str">
        <f t="shared" si="2"/>
        <v>OK</v>
      </c>
      <c r="L13" s="621"/>
    </row>
    <row r="14" spans="1:13" ht="13.2" x14ac:dyDescent="0.25">
      <c r="A14" s="123" t="str">
        <f>'t1'!A14</f>
        <v>DIRIGENTI MEDICI CON ALTRI INCAR. PROF.LI (RAPP. ESCLUSIVO)</v>
      </c>
      <c r="B14" s="95" t="str">
        <f>'t1'!B14</f>
        <v>SD0035</v>
      </c>
      <c r="C14" s="322">
        <f>'t11'!Y16+'t11'!Z16</f>
        <v>0</v>
      </c>
      <c r="D14" s="322">
        <f>'t1'!K14+'t1'!L14</f>
        <v>0</v>
      </c>
      <c r="E14" s="322">
        <f>'t3'!K14+'t3'!L14+'t3'!M14+'t3'!N14+'t3'!O14+'t3'!P14</f>
        <v>0</v>
      </c>
      <c r="F14" s="322">
        <f>'t4'!FI24</f>
        <v>0</v>
      </c>
      <c r="G14" s="320">
        <f>'t4'!K178</f>
        <v>0</v>
      </c>
      <c r="H14" s="322">
        <f>'t5'!U15+'t5'!V15</f>
        <v>0</v>
      </c>
      <c r="I14" s="338" t="str">
        <f t="shared" si="0"/>
        <v>OK</v>
      </c>
      <c r="J14" s="846" t="str">
        <f t="shared" si="1"/>
        <v>OK</v>
      </c>
      <c r="K14" s="846" t="str">
        <f t="shared" si="2"/>
        <v>OK</v>
      </c>
      <c r="L14" s="621"/>
    </row>
    <row r="15" spans="1:13" ht="13.2" x14ac:dyDescent="0.25">
      <c r="A15" s="123" t="str">
        <f>'t1'!A15</f>
        <v>DIRIGENTI MEDICI CON ALTRI INCAR. PROF.LI (RAPP. NON ESCL.)</v>
      </c>
      <c r="B15" s="95" t="str">
        <f>'t1'!B15</f>
        <v>SD0036</v>
      </c>
      <c r="C15" s="322">
        <f>'t11'!Y17+'t11'!Z17</f>
        <v>0</v>
      </c>
      <c r="D15" s="322">
        <f>'t1'!K15+'t1'!L15</f>
        <v>0</v>
      </c>
      <c r="E15" s="322">
        <f>'t3'!K15+'t3'!L15+'t3'!M15+'t3'!N15+'t3'!O15+'t3'!P15</f>
        <v>0</v>
      </c>
      <c r="F15" s="322">
        <f>'t4'!FI25</f>
        <v>0</v>
      </c>
      <c r="G15" s="320">
        <f>'t4'!L178</f>
        <v>0</v>
      </c>
      <c r="H15" s="322">
        <f>'t5'!U16+'t5'!V16</f>
        <v>0</v>
      </c>
      <c r="I15" s="338" t="str">
        <f t="shared" si="0"/>
        <v>OK</v>
      </c>
      <c r="J15" s="846" t="str">
        <f t="shared" si="1"/>
        <v>OK</v>
      </c>
      <c r="K15" s="846" t="str">
        <f t="shared" si="2"/>
        <v>OK</v>
      </c>
      <c r="L15" s="621"/>
    </row>
    <row r="16" spans="1:13" ht="13.2" x14ac:dyDescent="0.25">
      <c r="A16" s="123" t="str">
        <f>'t1'!A16</f>
        <v>DIR. MEDICI A T.  DETERMINATO(ART. 15-SEPTIES D.LGS. 502/92)</v>
      </c>
      <c r="B16" s="95" t="str">
        <f>'t1'!B16</f>
        <v>SD0597</v>
      </c>
      <c r="C16" s="322">
        <f>'t11'!Y18+'t11'!Z18</f>
        <v>0</v>
      </c>
      <c r="D16" s="322">
        <f>'t1'!K16+'t1'!L16</f>
        <v>0</v>
      </c>
      <c r="E16" s="322">
        <f>'t3'!K16+'t3'!L16+'t3'!M16+'t3'!N16+'t3'!O16+'t3'!P16</f>
        <v>0</v>
      </c>
      <c r="F16" s="322">
        <f>'t4'!FI26</f>
        <v>0</v>
      </c>
      <c r="G16" s="320">
        <f>'t4'!M178</f>
        <v>0</v>
      </c>
      <c r="H16" s="322">
        <f>'t5'!U17+'t5'!V17</f>
        <v>0</v>
      </c>
      <c r="I16" s="338" t="str">
        <f t="shared" si="0"/>
        <v>OK</v>
      </c>
      <c r="J16" s="846" t="str">
        <f t="shared" si="1"/>
        <v>OK</v>
      </c>
      <c r="K16" s="846" t="str">
        <f t="shared" si="2"/>
        <v>OK</v>
      </c>
      <c r="L16" s="621"/>
    </row>
    <row r="17" spans="1:12" ht="13.2" x14ac:dyDescent="0.25">
      <c r="A17" s="123" t="str">
        <f>'t1'!A17</f>
        <v>VETERINARI CON INC. DI STRUTTURA COMPLESSA (RAPP.ESCLUSIVO)</v>
      </c>
      <c r="B17" s="95" t="str">
        <f>'t1'!B17</f>
        <v>SD0E74</v>
      </c>
      <c r="C17" s="322">
        <f>'t11'!Y19+'t11'!Z19</f>
        <v>0</v>
      </c>
      <c r="D17" s="322">
        <f>'t1'!K17+'t1'!L17</f>
        <v>0</v>
      </c>
      <c r="E17" s="322">
        <f>'t3'!K17+'t3'!L17+'t3'!M17+'t3'!N17+'t3'!O17+'t3'!P17</f>
        <v>0</v>
      </c>
      <c r="F17" s="322">
        <f>'t4'!FI27</f>
        <v>0</v>
      </c>
      <c r="G17" s="320">
        <f>'t4'!N178</f>
        <v>0</v>
      </c>
      <c r="H17" s="322">
        <f>'t5'!U18+'t5'!V18</f>
        <v>0</v>
      </c>
      <c r="I17" s="338" t="str">
        <f t="shared" si="0"/>
        <v>OK</v>
      </c>
      <c r="J17" s="846" t="str">
        <f t="shared" si="1"/>
        <v>OK</v>
      </c>
      <c r="K17" s="846" t="str">
        <f t="shared" si="2"/>
        <v>OK</v>
      </c>
      <c r="L17" s="621"/>
    </row>
    <row r="18" spans="1:12" ht="13.2" x14ac:dyDescent="0.25">
      <c r="A18" s="123" t="str">
        <f>'t1'!A18</f>
        <v>VETERINARI CON INC. DI STRUTTURA COMPLESSA (RAPP. NON ESCL.)</v>
      </c>
      <c r="B18" s="95" t="str">
        <f>'t1'!B18</f>
        <v>SD0N74</v>
      </c>
      <c r="C18" s="322">
        <f>'t11'!Y20+'t11'!Z20</f>
        <v>0</v>
      </c>
      <c r="D18" s="322">
        <f>'t1'!K18+'t1'!L18</f>
        <v>0</v>
      </c>
      <c r="E18" s="322">
        <f>'t3'!K18+'t3'!L18+'t3'!M18+'t3'!N18+'t3'!O18+'t3'!P18</f>
        <v>0</v>
      </c>
      <c r="F18" s="322">
        <f>'t4'!FI28</f>
        <v>0</v>
      </c>
      <c r="G18" s="320">
        <f>'t4'!O178</f>
        <v>0</v>
      </c>
      <c r="H18" s="322">
        <f>'t5'!U19+'t5'!V19</f>
        <v>0</v>
      </c>
      <c r="I18" s="338" t="str">
        <f t="shared" si="0"/>
        <v>OK</v>
      </c>
      <c r="J18" s="846" t="str">
        <f t="shared" si="1"/>
        <v>OK</v>
      </c>
      <c r="K18" s="846" t="str">
        <f t="shared" si="2"/>
        <v>OK</v>
      </c>
      <c r="L18" s="621"/>
    </row>
    <row r="19" spans="1:12" ht="13.2" x14ac:dyDescent="0.25">
      <c r="A19" s="123" t="str">
        <f>'t1'!A19</f>
        <v>VETERINARI CON INC. DI STRUTTURA SEMPLICE (RAPP. ESCLUSIVO)</v>
      </c>
      <c r="B19" s="95" t="str">
        <f>'t1'!B19</f>
        <v>SD0E73</v>
      </c>
      <c r="C19" s="322">
        <f>'t11'!Y21+'t11'!Z21</f>
        <v>0</v>
      </c>
      <c r="D19" s="322">
        <f>'t1'!K19+'t1'!L19</f>
        <v>0</v>
      </c>
      <c r="E19" s="322">
        <f>'t3'!K19+'t3'!L19+'t3'!M19+'t3'!N19+'t3'!O19+'t3'!P19</f>
        <v>0</v>
      </c>
      <c r="F19" s="322">
        <f>'t4'!FI29</f>
        <v>0</v>
      </c>
      <c r="G19" s="320">
        <f>'t4'!P178</f>
        <v>0</v>
      </c>
      <c r="H19" s="322">
        <f>'t5'!U20+'t5'!V20</f>
        <v>0</v>
      </c>
      <c r="I19" s="338" t="str">
        <f t="shared" si="0"/>
        <v>OK</v>
      </c>
      <c r="J19" s="846" t="str">
        <f t="shared" si="1"/>
        <v>OK</v>
      </c>
      <c r="K19" s="846" t="str">
        <f t="shared" si="2"/>
        <v>OK</v>
      </c>
      <c r="L19" s="621"/>
    </row>
    <row r="20" spans="1:12" ht="13.2" x14ac:dyDescent="0.25">
      <c r="A20" s="123" t="str">
        <f>'t1'!A20</f>
        <v>VETERINARI CON INC. DI STRUTTURA SEMPLICE (RAPP. NON ESCL.)</v>
      </c>
      <c r="B20" s="95" t="str">
        <f>'t1'!B20</f>
        <v>SD0N73</v>
      </c>
      <c r="C20" s="322">
        <f>'t11'!Y22+'t11'!Z22</f>
        <v>0</v>
      </c>
      <c r="D20" s="322">
        <f>'t1'!K20+'t1'!L20</f>
        <v>0</v>
      </c>
      <c r="E20" s="322">
        <f>'t3'!K20+'t3'!L20+'t3'!M20+'t3'!N20+'t3'!O20+'t3'!P20</f>
        <v>0</v>
      </c>
      <c r="F20" s="322">
        <f>'t4'!FI30</f>
        <v>0</v>
      </c>
      <c r="G20" s="320">
        <f>'t4'!Q178</f>
        <v>0</v>
      </c>
      <c r="H20" s="322">
        <f>'t5'!U21+'t5'!V21</f>
        <v>0</v>
      </c>
      <c r="I20" s="338" t="str">
        <f t="shared" si="0"/>
        <v>OK</v>
      </c>
      <c r="J20" s="846" t="str">
        <f t="shared" si="1"/>
        <v>OK</v>
      </c>
      <c r="K20" s="846" t="str">
        <f t="shared" si="2"/>
        <v>OK</v>
      </c>
      <c r="L20" s="621"/>
    </row>
    <row r="21" spans="1:12" ht="13.2" x14ac:dyDescent="0.25">
      <c r="A21" s="123" t="str">
        <f>'t1'!A21</f>
        <v>VETERINARI CON ALTRI INCAR. PROF.LI (RAPP. ESCLUSIVO)</v>
      </c>
      <c r="B21" s="95" t="str">
        <f>'t1'!B21</f>
        <v>SD0A73</v>
      </c>
      <c r="C21" s="322">
        <f>'t11'!Y23+'t11'!Z23</f>
        <v>0</v>
      </c>
      <c r="D21" s="322">
        <f>'t1'!K21+'t1'!L21</f>
        <v>0</v>
      </c>
      <c r="E21" s="322">
        <f>'t3'!K21+'t3'!L21+'t3'!M21+'t3'!N21+'t3'!O21+'t3'!P21</f>
        <v>0</v>
      </c>
      <c r="F21" s="322">
        <f>'t4'!FI31</f>
        <v>0</v>
      </c>
      <c r="G21" s="320">
        <f>'t4'!R178</f>
        <v>0</v>
      </c>
      <c r="H21" s="322">
        <f>'t5'!U22+'t5'!V22</f>
        <v>0</v>
      </c>
      <c r="I21" s="338" t="str">
        <f t="shared" si="0"/>
        <v>OK</v>
      </c>
      <c r="J21" s="846" t="str">
        <f t="shared" si="1"/>
        <v>OK</v>
      </c>
      <c r="K21" s="846" t="str">
        <f t="shared" si="2"/>
        <v>OK</v>
      </c>
      <c r="L21" s="621"/>
    </row>
    <row r="22" spans="1:12" ht="13.2" x14ac:dyDescent="0.25">
      <c r="A22" s="123" t="str">
        <f>'t1'!A22</f>
        <v>VETERINARI CON ALTRI INCAR. PROF.LI (RAPP. NON ESCL.)</v>
      </c>
      <c r="B22" s="95" t="str">
        <f>'t1'!B22</f>
        <v>SD0072</v>
      </c>
      <c r="C22" s="322">
        <f>'t11'!Y24+'t11'!Z24</f>
        <v>0</v>
      </c>
      <c r="D22" s="322">
        <f>'t1'!K22+'t1'!L22</f>
        <v>0</v>
      </c>
      <c r="E22" s="322">
        <f>'t3'!K22+'t3'!L22+'t3'!M22+'t3'!N22+'t3'!O22+'t3'!P22</f>
        <v>0</v>
      </c>
      <c r="F22" s="322">
        <f>'t4'!FI32</f>
        <v>0</v>
      </c>
      <c r="G22" s="320">
        <f>'t4'!S178</f>
        <v>0</v>
      </c>
      <c r="H22" s="322">
        <f>'t5'!U23+'t5'!V23</f>
        <v>0</v>
      </c>
      <c r="I22" s="338" t="str">
        <f t="shared" si="0"/>
        <v>OK</v>
      </c>
      <c r="J22" s="846" t="str">
        <f t="shared" si="1"/>
        <v>OK</v>
      </c>
      <c r="K22" s="846" t="str">
        <f t="shared" si="2"/>
        <v>OK</v>
      </c>
      <c r="L22" s="621"/>
    </row>
    <row r="23" spans="1:12" ht="13.2" x14ac:dyDescent="0.25">
      <c r="A23" s="123" t="str">
        <f>'t1'!A23</f>
        <v>VETERINARI A T. DETERMINATO (ART. 15-SEPTIES D.LGS. 502/92)</v>
      </c>
      <c r="B23" s="95" t="str">
        <f>'t1'!B23</f>
        <v>SD0598</v>
      </c>
      <c r="C23" s="322">
        <f>'t11'!Y25+'t11'!Z25</f>
        <v>0</v>
      </c>
      <c r="D23" s="322">
        <f>'t1'!K23+'t1'!L23</f>
        <v>0</v>
      </c>
      <c r="E23" s="322">
        <f>'t3'!K23+'t3'!L23+'t3'!M23+'t3'!N23+'t3'!O23+'t3'!P23</f>
        <v>0</v>
      </c>
      <c r="F23" s="322">
        <f>'t4'!FI33</f>
        <v>0</v>
      </c>
      <c r="G23" s="320">
        <f>'t4'!T178</f>
        <v>0</v>
      </c>
      <c r="H23" s="322">
        <f>'t5'!U24+'t5'!V24</f>
        <v>0</v>
      </c>
      <c r="I23" s="338" t="str">
        <f t="shared" si="0"/>
        <v>OK</v>
      </c>
      <c r="J23" s="846" t="str">
        <f t="shared" si="1"/>
        <v>OK</v>
      </c>
      <c r="K23" s="846" t="str">
        <f t="shared" si="2"/>
        <v>OK</v>
      </c>
      <c r="L23" s="621"/>
    </row>
    <row r="24" spans="1:12" ht="13.2" x14ac:dyDescent="0.25">
      <c r="A24" s="123" t="str">
        <f>'t1'!A24</f>
        <v>ODONTOIATRI CON INC. DI STRUTTURA COMPLESSA (RAPP. ESCL.)</v>
      </c>
      <c r="B24" s="95" t="str">
        <f>'t1'!B24</f>
        <v>SD0E49</v>
      </c>
      <c r="C24" s="322">
        <f>'t11'!Y26+'t11'!Z26</f>
        <v>0</v>
      </c>
      <c r="D24" s="322">
        <f>'t1'!K24+'t1'!L24</f>
        <v>0</v>
      </c>
      <c r="E24" s="322">
        <f>'t3'!K24+'t3'!L24+'t3'!M24+'t3'!N24+'t3'!O24+'t3'!P24</f>
        <v>0</v>
      </c>
      <c r="F24" s="322">
        <f>'t4'!FI34</f>
        <v>0</v>
      </c>
      <c r="G24" s="320">
        <f>'t4'!U178</f>
        <v>0</v>
      </c>
      <c r="H24" s="322">
        <f>'t5'!U25+'t5'!V25</f>
        <v>0</v>
      </c>
      <c r="I24" s="338" t="str">
        <f t="shared" si="0"/>
        <v>OK</v>
      </c>
      <c r="J24" s="846" t="str">
        <f t="shared" si="1"/>
        <v>OK</v>
      </c>
      <c r="K24" s="846" t="str">
        <f t="shared" si="2"/>
        <v>OK</v>
      </c>
      <c r="L24" s="621"/>
    </row>
    <row r="25" spans="1:12" ht="13.2" x14ac:dyDescent="0.25">
      <c r="A25" s="123" t="str">
        <f>'t1'!A25</f>
        <v>ODONTOIATRI CON INC. DI STRUTTURA COMPLESSA (RAPP. NON ESCL.</v>
      </c>
      <c r="B25" s="95" t="str">
        <f>'t1'!B25</f>
        <v>SD0N49</v>
      </c>
      <c r="C25" s="322">
        <f>'t11'!Y27+'t11'!Z27</f>
        <v>0</v>
      </c>
      <c r="D25" s="322">
        <f>'t1'!K25+'t1'!L25</f>
        <v>0</v>
      </c>
      <c r="E25" s="322">
        <f>'t3'!K25+'t3'!L25+'t3'!M25+'t3'!N25+'t3'!O25+'t3'!P25</f>
        <v>0</v>
      </c>
      <c r="F25" s="322">
        <f>'t4'!FI35</f>
        <v>0</v>
      </c>
      <c r="G25" s="320">
        <f>'t4'!V178</f>
        <v>0</v>
      </c>
      <c r="H25" s="322">
        <f>'t5'!U26+'t5'!V26</f>
        <v>0</v>
      </c>
      <c r="I25" s="338" t="str">
        <f t="shared" si="0"/>
        <v>OK</v>
      </c>
      <c r="J25" s="846" t="str">
        <f t="shared" si="1"/>
        <v>OK</v>
      </c>
      <c r="K25" s="846" t="str">
        <f t="shared" si="2"/>
        <v>OK</v>
      </c>
      <c r="L25" s="621"/>
    </row>
    <row r="26" spans="1:12" ht="13.2" x14ac:dyDescent="0.25">
      <c r="A26" s="123" t="str">
        <f>'t1'!A26</f>
        <v>ODONTOIATRI CON INC. DI STRUTTURA SEMPLICE (RAPP. ESCLUSIVO)</v>
      </c>
      <c r="B26" s="95" t="str">
        <f>'t1'!B26</f>
        <v>SD0E48</v>
      </c>
      <c r="C26" s="322">
        <f>'t11'!Y28+'t11'!Z28</f>
        <v>0</v>
      </c>
      <c r="D26" s="322">
        <f>'t1'!K26+'t1'!L26</f>
        <v>0</v>
      </c>
      <c r="E26" s="322">
        <f>'t3'!K26+'t3'!L26+'t3'!M26+'t3'!N26+'t3'!O26+'t3'!P26</f>
        <v>0</v>
      </c>
      <c r="F26" s="322">
        <f>'t4'!FI36</f>
        <v>0</v>
      </c>
      <c r="G26" s="320">
        <f>'t4'!W178</f>
        <v>0</v>
      </c>
      <c r="H26" s="322">
        <f>'t5'!U27+'t5'!V27</f>
        <v>0</v>
      </c>
      <c r="I26" s="338" t="str">
        <f t="shared" si="0"/>
        <v>OK</v>
      </c>
      <c r="J26" s="846" t="str">
        <f t="shared" si="1"/>
        <v>OK</v>
      </c>
      <c r="K26" s="846" t="str">
        <f t="shared" si="2"/>
        <v>OK</v>
      </c>
      <c r="L26" s="621"/>
    </row>
    <row r="27" spans="1:12" ht="13.2" x14ac:dyDescent="0.25">
      <c r="A27" s="123" t="str">
        <f>'t1'!A27</f>
        <v>ODONTOIATRI CON INC. DI STRUTTURA SEMPLICE (RAPP. NON ESCL.)</v>
      </c>
      <c r="B27" s="95" t="str">
        <f>'t1'!B27</f>
        <v>SD0N48</v>
      </c>
      <c r="C27" s="322">
        <f>'t11'!Y29+'t11'!Z29</f>
        <v>0</v>
      </c>
      <c r="D27" s="322">
        <f>'t1'!K27+'t1'!L27</f>
        <v>0</v>
      </c>
      <c r="E27" s="322">
        <f>'t3'!K27+'t3'!L27+'t3'!M27+'t3'!N27+'t3'!O27+'t3'!P27</f>
        <v>0</v>
      </c>
      <c r="F27" s="322">
        <f>'t4'!FI37</f>
        <v>0</v>
      </c>
      <c r="G27" s="320">
        <f>'t4'!X178</f>
        <v>0</v>
      </c>
      <c r="H27" s="322">
        <f>'t5'!U28+'t5'!V28</f>
        <v>0</v>
      </c>
      <c r="I27" s="338" t="str">
        <f t="shared" si="0"/>
        <v>OK</v>
      </c>
      <c r="J27" s="846" t="str">
        <f t="shared" si="1"/>
        <v>OK</v>
      </c>
      <c r="K27" s="846" t="str">
        <f t="shared" si="2"/>
        <v>OK</v>
      </c>
      <c r="L27" s="621"/>
    </row>
    <row r="28" spans="1:12" ht="13.2" x14ac:dyDescent="0.25">
      <c r="A28" s="123" t="str">
        <f>'t1'!A28</f>
        <v>ODONTOIATRI CON ALTRI INCAR. PROF.LI (RAPP. ESCLUSIVO)</v>
      </c>
      <c r="B28" s="95" t="str">
        <f>'t1'!B28</f>
        <v>SD0A48</v>
      </c>
      <c r="C28" s="322">
        <f>'t11'!Y30+'t11'!Z30</f>
        <v>0</v>
      </c>
      <c r="D28" s="322">
        <f>'t1'!K28+'t1'!L28</f>
        <v>0</v>
      </c>
      <c r="E28" s="322">
        <f>'t3'!K28+'t3'!L28+'t3'!M28+'t3'!N28+'t3'!O28+'t3'!P28</f>
        <v>0</v>
      </c>
      <c r="F28" s="322">
        <f>'t4'!FI38</f>
        <v>0</v>
      </c>
      <c r="G28" s="320">
        <f>'t4'!Y178</f>
        <v>0</v>
      </c>
      <c r="H28" s="322">
        <f>'t5'!U29+'t5'!V29</f>
        <v>0</v>
      </c>
      <c r="I28" s="338" t="str">
        <f t="shared" si="0"/>
        <v>OK</v>
      </c>
      <c r="J28" s="846" t="str">
        <f t="shared" si="1"/>
        <v>OK</v>
      </c>
      <c r="K28" s="846" t="str">
        <f t="shared" si="2"/>
        <v>OK</v>
      </c>
      <c r="L28" s="621"/>
    </row>
    <row r="29" spans="1:12" ht="13.2" x14ac:dyDescent="0.25">
      <c r="A29" s="123" t="str">
        <f>'t1'!A29</f>
        <v>ODONTOIATRI CON ALTRI INCAR. PROF.LI (RAPP. NON ESCL.)</v>
      </c>
      <c r="B29" s="95" t="str">
        <f>'t1'!B29</f>
        <v>SD0047</v>
      </c>
      <c r="C29" s="322">
        <f>'t11'!Y31+'t11'!Z31</f>
        <v>0</v>
      </c>
      <c r="D29" s="322">
        <f>'t1'!K29+'t1'!L29</f>
        <v>0</v>
      </c>
      <c r="E29" s="322">
        <f>'t3'!K29+'t3'!L29+'t3'!M29+'t3'!N29+'t3'!O29+'t3'!P29</f>
        <v>0</v>
      </c>
      <c r="F29" s="322">
        <f>'t4'!FI39</f>
        <v>0</v>
      </c>
      <c r="G29" s="320">
        <f>'t4'!Z178</f>
        <v>0</v>
      </c>
      <c r="H29" s="322">
        <f>'t5'!U30+'t5'!V30</f>
        <v>0</v>
      </c>
      <c r="I29" s="338" t="str">
        <f t="shared" si="0"/>
        <v>OK</v>
      </c>
      <c r="J29" s="846" t="str">
        <f t="shared" si="1"/>
        <v>OK</v>
      </c>
      <c r="K29" s="846" t="str">
        <f t="shared" si="2"/>
        <v>OK</v>
      </c>
      <c r="L29" s="621"/>
    </row>
    <row r="30" spans="1:12" ht="13.2" x14ac:dyDescent="0.25">
      <c r="A30" s="123" t="str">
        <f>'t1'!A30</f>
        <v>ODONTOIATRI A T. DETERMINATO (ART. 15-SEPTIES D.LGS. 502/92)</v>
      </c>
      <c r="B30" s="95" t="str">
        <f>'t1'!B30</f>
        <v>SD0599</v>
      </c>
      <c r="C30" s="322">
        <f>'t11'!Y32+'t11'!Z32</f>
        <v>0</v>
      </c>
      <c r="D30" s="322">
        <f>'t1'!K30+'t1'!L30</f>
        <v>0</v>
      </c>
      <c r="E30" s="322">
        <f>'t3'!K30+'t3'!L30+'t3'!M30+'t3'!N30+'t3'!O30+'t3'!P30</f>
        <v>0</v>
      </c>
      <c r="F30" s="322">
        <f>'t4'!FI40</f>
        <v>0</v>
      </c>
      <c r="G30" s="320">
        <f>'t4'!AA178</f>
        <v>0</v>
      </c>
      <c r="H30" s="322">
        <f>'t5'!U31+'t5'!V31</f>
        <v>0</v>
      </c>
      <c r="I30" s="338" t="str">
        <f t="shared" si="0"/>
        <v>OK</v>
      </c>
      <c r="J30" s="846" t="str">
        <f t="shared" si="1"/>
        <v>OK</v>
      </c>
      <c r="K30" s="846" t="str">
        <f t="shared" si="2"/>
        <v>OK</v>
      </c>
      <c r="L30" s="621"/>
    </row>
    <row r="31" spans="1:12" ht="13.2" x14ac:dyDescent="0.25">
      <c r="A31" s="123" t="str">
        <f>'t1'!A31</f>
        <v>FARMACISTI CON INC. DI STRUTTURA COMPLESSA (RAPP. ESCLUSIVO)</v>
      </c>
      <c r="B31" s="95" t="str">
        <f>'t1'!B31</f>
        <v>SD0E39</v>
      </c>
      <c r="C31" s="322">
        <f>'t11'!Y33+'t11'!Z33</f>
        <v>0</v>
      </c>
      <c r="D31" s="322">
        <f>'t1'!K31+'t1'!L31</f>
        <v>0</v>
      </c>
      <c r="E31" s="322">
        <f>'t3'!K31+'t3'!L31+'t3'!M31+'t3'!N31+'t3'!O31+'t3'!P31</f>
        <v>0</v>
      </c>
      <c r="F31" s="322">
        <f>'t4'!FI41</f>
        <v>0</v>
      </c>
      <c r="G31" s="320">
        <f>'t4'!AB178</f>
        <v>0</v>
      </c>
      <c r="H31" s="322">
        <f>'t5'!U32+'t5'!V32</f>
        <v>0</v>
      </c>
      <c r="I31" s="338" t="str">
        <f t="shared" si="0"/>
        <v>OK</v>
      </c>
      <c r="J31" s="846" t="str">
        <f t="shared" si="1"/>
        <v>OK</v>
      </c>
      <c r="K31" s="846" t="str">
        <f t="shared" si="2"/>
        <v>OK</v>
      </c>
      <c r="L31" s="621"/>
    </row>
    <row r="32" spans="1:12" ht="13.2" x14ac:dyDescent="0.25">
      <c r="A32" s="123" t="str">
        <f>'t1'!A32</f>
        <v>FARMACISTI CON INC. DI STRUTTURA COMPLESSA (RAPP. NON ESCL.)</v>
      </c>
      <c r="B32" s="95" t="str">
        <f>'t1'!B32</f>
        <v>SD0N39</v>
      </c>
      <c r="C32" s="322">
        <f>'t11'!Y34+'t11'!Z34</f>
        <v>0</v>
      </c>
      <c r="D32" s="322">
        <f>'t1'!K32+'t1'!L32</f>
        <v>0</v>
      </c>
      <c r="E32" s="322">
        <f>'t3'!K32+'t3'!L32+'t3'!M32+'t3'!N32+'t3'!O32+'t3'!P32</f>
        <v>0</v>
      </c>
      <c r="F32" s="322">
        <f>'t4'!FI42</f>
        <v>0</v>
      </c>
      <c r="G32" s="320">
        <f>'t4'!AC178</f>
        <v>0</v>
      </c>
      <c r="H32" s="322">
        <f>'t5'!U33+'t5'!V33</f>
        <v>0</v>
      </c>
      <c r="I32" s="338" t="str">
        <f t="shared" si="0"/>
        <v>OK</v>
      </c>
      <c r="J32" s="846" t="str">
        <f t="shared" si="1"/>
        <v>OK</v>
      </c>
      <c r="K32" s="846" t="str">
        <f t="shared" si="2"/>
        <v>OK</v>
      </c>
      <c r="L32" s="621"/>
    </row>
    <row r="33" spans="1:12" ht="13.2" x14ac:dyDescent="0.25">
      <c r="A33" s="123" t="str">
        <f>'t1'!A33</f>
        <v>FARMACISTI CON INC. DI STRUTTURA SEMPLICE (RAPP. ESCLUSIVO)</v>
      </c>
      <c r="B33" s="95" t="str">
        <f>'t1'!B33</f>
        <v>SD0E38</v>
      </c>
      <c r="C33" s="322">
        <f>'t11'!Y35+'t11'!Z35</f>
        <v>0</v>
      </c>
      <c r="D33" s="322">
        <f>'t1'!K33+'t1'!L33</f>
        <v>0</v>
      </c>
      <c r="E33" s="322">
        <f>'t3'!K33+'t3'!L33+'t3'!M33+'t3'!N33+'t3'!O33+'t3'!P33</f>
        <v>0</v>
      </c>
      <c r="F33" s="322">
        <f>'t4'!FI43</f>
        <v>0</v>
      </c>
      <c r="G33" s="320">
        <f>'t4'!AD178</f>
        <v>0</v>
      </c>
      <c r="H33" s="322">
        <f>'t5'!U34+'t5'!V34</f>
        <v>0</v>
      </c>
      <c r="I33" s="338" t="str">
        <f t="shared" si="0"/>
        <v>OK</v>
      </c>
      <c r="J33" s="846" t="str">
        <f t="shared" si="1"/>
        <v>OK</v>
      </c>
      <c r="K33" s="846" t="str">
        <f t="shared" si="2"/>
        <v>OK</v>
      </c>
      <c r="L33" s="621"/>
    </row>
    <row r="34" spans="1:12" ht="13.2" x14ac:dyDescent="0.25">
      <c r="A34" s="123" t="str">
        <f>'t1'!A34</f>
        <v>FARMACISTI CON INC. DI STRUTTURA SEMPLICE (RAPP. NON ESCL.)</v>
      </c>
      <c r="B34" s="95" t="str">
        <f>'t1'!B34</f>
        <v>SD0N38</v>
      </c>
      <c r="C34" s="322">
        <f>'t11'!Y36+'t11'!Z36</f>
        <v>0</v>
      </c>
      <c r="D34" s="322">
        <f>'t1'!K34+'t1'!L34</f>
        <v>0</v>
      </c>
      <c r="E34" s="322">
        <f>'t3'!K34+'t3'!L34+'t3'!M34+'t3'!N34+'t3'!O34+'t3'!P34</f>
        <v>0</v>
      </c>
      <c r="F34" s="322">
        <f>'t4'!FI44</f>
        <v>0</v>
      </c>
      <c r="G34" s="320">
        <f>'t4'!AE178</f>
        <v>0</v>
      </c>
      <c r="H34" s="322">
        <f>'t5'!U35+'t5'!V35</f>
        <v>0</v>
      </c>
      <c r="I34" s="338" t="str">
        <f t="shared" si="0"/>
        <v>OK</v>
      </c>
      <c r="J34" s="846" t="str">
        <f t="shared" si="1"/>
        <v>OK</v>
      </c>
      <c r="K34" s="846" t="str">
        <f t="shared" si="2"/>
        <v>OK</v>
      </c>
      <c r="L34" s="621"/>
    </row>
    <row r="35" spans="1:12" ht="13.2" x14ac:dyDescent="0.25">
      <c r="A35" s="123" t="str">
        <f>'t1'!A35</f>
        <v>FARMACISTI CON ALTRI INCAR. PROF.LI (RAPP. ESCLUSIVO)</v>
      </c>
      <c r="B35" s="95" t="str">
        <f>'t1'!B35</f>
        <v>SD0A38</v>
      </c>
      <c r="C35" s="322">
        <f>'t11'!Y37+'t11'!Z37</f>
        <v>0</v>
      </c>
      <c r="D35" s="322">
        <f>'t1'!K35+'t1'!L35</f>
        <v>0</v>
      </c>
      <c r="E35" s="322">
        <f>'t3'!K35+'t3'!L35+'t3'!M35+'t3'!N35+'t3'!O35+'t3'!P35</f>
        <v>0</v>
      </c>
      <c r="F35" s="322">
        <f>'t4'!FI45</f>
        <v>0</v>
      </c>
      <c r="G35" s="320">
        <f>'t4'!AF178</f>
        <v>0</v>
      </c>
      <c r="H35" s="322">
        <f>'t5'!U36+'t5'!V36</f>
        <v>0</v>
      </c>
      <c r="I35" s="338" t="str">
        <f t="shared" si="0"/>
        <v>OK</v>
      </c>
      <c r="J35" s="846" t="str">
        <f t="shared" si="1"/>
        <v>OK</v>
      </c>
      <c r="K35" s="846" t="str">
        <f t="shared" si="2"/>
        <v>OK</v>
      </c>
      <c r="L35" s="621"/>
    </row>
    <row r="36" spans="1:12" ht="13.2" x14ac:dyDescent="0.25">
      <c r="A36" s="123" t="str">
        <f>'t1'!A36</f>
        <v>FARMACISTI CON ALTRI INCAR. PROF.LI (RAPP. NON ESCL.)</v>
      </c>
      <c r="B36" s="95" t="str">
        <f>'t1'!B36</f>
        <v>SD0037</v>
      </c>
      <c r="C36" s="322">
        <f>'t11'!Y38+'t11'!Z38</f>
        <v>0</v>
      </c>
      <c r="D36" s="322">
        <f>'t1'!K36+'t1'!L36</f>
        <v>0</v>
      </c>
      <c r="E36" s="322">
        <f>'t3'!K36+'t3'!L36+'t3'!M36+'t3'!N36+'t3'!O36+'t3'!P36</f>
        <v>0</v>
      </c>
      <c r="F36" s="322">
        <f>'t4'!FI46</f>
        <v>0</v>
      </c>
      <c r="G36" s="320">
        <f>'t4'!AG178</f>
        <v>0</v>
      </c>
      <c r="H36" s="322">
        <f>'t5'!U37+'t5'!V37</f>
        <v>0</v>
      </c>
      <c r="I36" s="338" t="str">
        <f t="shared" si="0"/>
        <v>OK</v>
      </c>
      <c r="J36" s="846" t="str">
        <f t="shared" si="1"/>
        <v>OK</v>
      </c>
      <c r="K36" s="846" t="str">
        <f t="shared" si="2"/>
        <v>OK</v>
      </c>
      <c r="L36" s="621"/>
    </row>
    <row r="37" spans="1:12" ht="13.2" x14ac:dyDescent="0.25">
      <c r="A37" s="123" t="str">
        <f>'t1'!A37</f>
        <v>FARMACISTI A T. DETERMINATO (ART. 15-SEPTIES D.LGS. 502/92)</v>
      </c>
      <c r="B37" s="95" t="str">
        <f>'t1'!B37</f>
        <v>SD0600</v>
      </c>
      <c r="C37" s="322">
        <f>'t11'!Y39+'t11'!Z39</f>
        <v>0</v>
      </c>
      <c r="D37" s="322">
        <f>'t1'!K37+'t1'!L37</f>
        <v>0</v>
      </c>
      <c r="E37" s="322">
        <f>'t3'!K37+'t3'!L37+'t3'!M37+'t3'!N37+'t3'!O37+'t3'!P37</f>
        <v>0</v>
      </c>
      <c r="F37" s="322">
        <f>'t4'!FI47</f>
        <v>0</v>
      </c>
      <c r="G37" s="320">
        <f>'t4'!AH178</f>
        <v>0</v>
      </c>
      <c r="H37" s="322">
        <f>'t5'!U38+'t5'!V38</f>
        <v>0</v>
      </c>
      <c r="I37" s="338" t="str">
        <f t="shared" si="0"/>
        <v>OK</v>
      </c>
      <c r="J37" s="846" t="str">
        <f t="shared" si="1"/>
        <v>OK</v>
      </c>
      <c r="K37" s="846" t="str">
        <f t="shared" si="2"/>
        <v>OK</v>
      </c>
      <c r="L37" s="621"/>
    </row>
    <row r="38" spans="1:12" ht="13.2" x14ac:dyDescent="0.25">
      <c r="A38" s="123" t="str">
        <f>'t1'!A38</f>
        <v>BIOLOGI CON INC. DI STRUTTURA COMPLESSA (RAPP. ESCLUSIVO)</v>
      </c>
      <c r="B38" s="95" t="str">
        <f>'t1'!B38</f>
        <v>SD0E13</v>
      </c>
      <c r="C38" s="322">
        <f>'t11'!Y40+'t11'!Z40</f>
        <v>0</v>
      </c>
      <c r="D38" s="322">
        <f>'t1'!K38+'t1'!L38</f>
        <v>0</v>
      </c>
      <c r="E38" s="322">
        <f>'t3'!K38+'t3'!L38+'t3'!M38+'t3'!N38+'t3'!O38+'t3'!P38</f>
        <v>0</v>
      </c>
      <c r="F38" s="322">
        <f>'t4'!FI48</f>
        <v>0</v>
      </c>
      <c r="G38" s="320">
        <f>'t4'!AI178</f>
        <v>0</v>
      </c>
      <c r="H38" s="322">
        <f>'t5'!U39+'t5'!V39</f>
        <v>0</v>
      </c>
      <c r="I38" s="338" t="str">
        <f t="shared" si="0"/>
        <v>OK</v>
      </c>
      <c r="J38" s="846" t="str">
        <f t="shared" si="1"/>
        <v>OK</v>
      </c>
      <c r="K38" s="846" t="str">
        <f t="shared" si="2"/>
        <v>OK</v>
      </c>
      <c r="L38" s="621"/>
    </row>
    <row r="39" spans="1:12" ht="13.2" x14ac:dyDescent="0.25">
      <c r="A39" s="123" t="str">
        <f>'t1'!A39</f>
        <v>BIOLOGI CON INC. DI STRUTTURA COMPLESSA (RAPP. NON ESCL.)</v>
      </c>
      <c r="B39" s="95" t="str">
        <f>'t1'!B39</f>
        <v>SD0N13</v>
      </c>
      <c r="C39" s="322">
        <f>'t11'!Y41+'t11'!Z41</f>
        <v>0</v>
      </c>
      <c r="D39" s="322">
        <f>'t1'!K39+'t1'!L39</f>
        <v>0</v>
      </c>
      <c r="E39" s="322">
        <f>'t3'!K39+'t3'!L39+'t3'!M39+'t3'!N39+'t3'!O39+'t3'!P39</f>
        <v>0</v>
      </c>
      <c r="F39" s="322">
        <f>'t4'!FI49</f>
        <v>0</v>
      </c>
      <c r="G39" s="320">
        <f>'t4'!AJ178</f>
        <v>0</v>
      </c>
      <c r="H39" s="322">
        <f>'t5'!U40+'t5'!V40</f>
        <v>0</v>
      </c>
      <c r="I39" s="338" t="str">
        <f t="shared" si="0"/>
        <v>OK</v>
      </c>
      <c r="J39" s="846" t="str">
        <f t="shared" si="1"/>
        <v>OK</v>
      </c>
      <c r="K39" s="846" t="str">
        <f t="shared" si="2"/>
        <v>OK</v>
      </c>
      <c r="L39" s="621"/>
    </row>
    <row r="40" spans="1:12" ht="13.2" x14ac:dyDescent="0.25">
      <c r="A40" s="123" t="str">
        <f>'t1'!A40</f>
        <v>BIOLOGI CON INC. DI STRUTTURA SEMPLICE (RAPP. ESCLUSIVO)</v>
      </c>
      <c r="B40" s="95" t="str">
        <f>'t1'!B40</f>
        <v>SD0E12</v>
      </c>
      <c r="C40" s="322">
        <f>'t11'!Y42+'t11'!Z42</f>
        <v>0</v>
      </c>
      <c r="D40" s="322">
        <f>'t1'!K40+'t1'!L40</f>
        <v>0</v>
      </c>
      <c r="E40" s="322">
        <f>'t3'!K40+'t3'!L40+'t3'!M40+'t3'!N40+'t3'!O40+'t3'!P40</f>
        <v>0</v>
      </c>
      <c r="F40" s="322">
        <f>'t4'!FI50</f>
        <v>0</v>
      </c>
      <c r="G40" s="320">
        <f>'t4'!AK178</f>
        <v>0</v>
      </c>
      <c r="H40" s="322">
        <f>'t5'!U41+'t5'!V41</f>
        <v>0</v>
      </c>
      <c r="I40" s="338" t="str">
        <f t="shared" si="0"/>
        <v>OK</v>
      </c>
      <c r="J40" s="846" t="str">
        <f t="shared" si="1"/>
        <v>OK</v>
      </c>
      <c r="K40" s="846" t="str">
        <f t="shared" si="2"/>
        <v>OK</v>
      </c>
      <c r="L40" s="621"/>
    </row>
    <row r="41" spans="1:12" ht="13.2" x14ac:dyDescent="0.25">
      <c r="A41" s="123" t="str">
        <f>'t1'!A41</f>
        <v>BIOLOGI CON INC. DI STRUTTURA SEMPLICE (RAPP. NON ESCL.)</v>
      </c>
      <c r="B41" s="95" t="str">
        <f>'t1'!B41</f>
        <v>SD0N12</v>
      </c>
      <c r="C41" s="322">
        <f>'t11'!Y43+'t11'!Z43</f>
        <v>0</v>
      </c>
      <c r="D41" s="322">
        <f>'t1'!K41+'t1'!L41</f>
        <v>0</v>
      </c>
      <c r="E41" s="322">
        <f>'t3'!K41+'t3'!L41+'t3'!M41+'t3'!N41+'t3'!O41+'t3'!P41</f>
        <v>0</v>
      </c>
      <c r="F41" s="322">
        <f>'t4'!FI51</f>
        <v>0</v>
      </c>
      <c r="G41" s="320">
        <f>'t4'!AL178</f>
        <v>0</v>
      </c>
      <c r="H41" s="322">
        <f>'t5'!U42+'t5'!V42</f>
        <v>0</v>
      </c>
      <c r="I41" s="338" t="str">
        <f t="shared" si="0"/>
        <v>OK</v>
      </c>
      <c r="J41" s="846" t="str">
        <f t="shared" si="1"/>
        <v>OK</v>
      </c>
      <c r="K41" s="846" t="str">
        <f t="shared" si="2"/>
        <v>OK</v>
      </c>
      <c r="L41" s="621"/>
    </row>
    <row r="42" spans="1:12" ht="13.2" x14ac:dyDescent="0.25">
      <c r="A42" s="123" t="str">
        <f>'t1'!A42</f>
        <v>BIOLOGI CON ALTRI INCAR. PROF.LI (RAPP. ESCLUSIVO)</v>
      </c>
      <c r="B42" s="95" t="str">
        <f>'t1'!B42</f>
        <v>SD0A12</v>
      </c>
      <c r="C42" s="322">
        <f>'t11'!Y44+'t11'!Z44</f>
        <v>0</v>
      </c>
      <c r="D42" s="322">
        <f>'t1'!K42+'t1'!L42</f>
        <v>0</v>
      </c>
      <c r="E42" s="322">
        <f>'t3'!K42+'t3'!L42+'t3'!M42+'t3'!N42+'t3'!O42+'t3'!P42</f>
        <v>0</v>
      </c>
      <c r="F42" s="322">
        <f>'t4'!FI52</f>
        <v>0</v>
      </c>
      <c r="G42" s="320">
        <f>'t4'!AM178</f>
        <v>0</v>
      </c>
      <c r="H42" s="322">
        <f>'t5'!U43+'t5'!V43</f>
        <v>0</v>
      </c>
      <c r="I42" s="338" t="str">
        <f t="shared" si="0"/>
        <v>OK</v>
      </c>
      <c r="J42" s="846" t="str">
        <f t="shared" si="1"/>
        <v>OK</v>
      </c>
      <c r="K42" s="846" t="str">
        <f t="shared" si="2"/>
        <v>OK</v>
      </c>
      <c r="L42" s="621"/>
    </row>
    <row r="43" spans="1:12" ht="13.2" x14ac:dyDescent="0.25">
      <c r="A43" s="123" t="str">
        <f>'t1'!A43</f>
        <v>BIOLOGI CON ALTRI INCAR. PROF.LI (RAPP. NON ESCL.)</v>
      </c>
      <c r="B43" s="95" t="str">
        <f>'t1'!B43</f>
        <v>SD0011</v>
      </c>
      <c r="C43" s="322">
        <f>'t11'!Y45+'t11'!Z45</f>
        <v>0</v>
      </c>
      <c r="D43" s="322">
        <f>'t1'!K43+'t1'!L43</f>
        <v>0</v>
      </c>
      <c r="E43" s="322">
        <f>'t3'!K43+'t3'!L43+'t3'!M43+'t3'!N43+'t3'!O43+'t3'!P43</f>
        <v>0</v>
      </c>
      <c r="F43" s="322">
        <f>'t4'!FI53</f>
        <v>0</v>
      </c>
      <c r="G43" s="320">
        <f>'t4'!AN178</f>
        <v>0</v>
      </c>
      <c r="H43" s="322">
        <f>'t5'!U44+'t5'!V44</f>
        <v>0</v>
      </c>
      <c r="I43" s="338" t="str">
        <f t="shared" si="0"/>
        <v>OK</v>
      </c>
      <c r="J43" s="846" t="str">
        <f t="shared" si="1"/>
        <v>OK</v>
      </c>
      <c r="K43" s="846" t="str">
        <f t="shared" si="2"/>
        <v>OK</v>
      </c>
      <c r="L43" s="621"/>
    </row>
    <row r="44" spans="1:12" ht="13.2" x14ac:dyDescent="0.25">
      <c r="A44" s="123" t="str">
        <f>'t1'!A44</f>
        <v>BIOLOGI A T. DETERMINATO (ART. 15-SEPTIES D.LGS. 502/92)</v>
      </c>
      <c r="B44" s="95" t="str">
        <f>'t1'!B44</f>
        <v>SD0601</v>
      </c>
      <c r="C44" s="322">
        <f>'t11'!Y46+'t11'!Z46</f>
        <v>0</v>
      </c>
      <c r="D44" s="322">
        <f>'t1'!K44+'t1'!L44</f>
        <v>0</v>
      </c>
      <c r="E44" s="322">
        <f>'t3'!K44+'t3'!L44+'t3'!M44+'t3'!N44+'t3'!O44+'t3'!P44</f>
        <v>0</v>
      </c>
      <c r="F44" s="322">
        <f>'t4'!FI54</f>
        <v>0</v>
      </c>
      <c r="G44" s="320">
        <f>'t4'!AO178</f>
        <v>0</v>
      </c>
      <c r="H44" s="322">
        <f>'t5'!U45+'t5'!V45</f>
        <v>0</v>
      </c>
      <c r="I44" s="338" t="str">
        <f t="shared" si="0"/>
        <v>OK</v>
      </c>
      <c r="J44" s="846" t="str">
        <f t="shared" si="1"/>
        <v>OK</v>
      </c>
      <c r="K44" s="846" t="str">
        <f t="shared" si="2"/>
        <v>OK</v>
      </c>
      <c r="L44" s="621"/>
    </row>
    <row r="45" spans="1:12" ht="13.2" x14ac:dyDescent="0.25">
      <c r="A45" s="123" t="str">
        <f>'t1'!A45</f>
        <v>CHIMICI CON INC. DI STRUTTURA COMPLESSA (RAPP. ESCLUSIVO)</v>
      </c>
      <c r="B45" s="95" t="str">
        <f>'t1'!B45</f>
        <v>SD0E16</v>
      </c>
      <c r="C45" s="322">
        <f>'t11'!Y47+'t11'!Z47</f>
        <v>0</v>
      </c>
      <c r="D45" s="322">
        <f>'t1'!K45+'t1'!L45</f>
        <v>0</v>
      </c>
      <c r="E45" s="322">
        <f>'t3'!K45+'t3'!L45+'t3'!M45+'t3'!N45+'t3'!O45+'t3'!P45</f>
        <v>0</v>
      </c>
      <c r="F45" s="322">
        <f>'t4'!FI55</f>
        <v>0</v>
      </c>
      <c r="G45" s="320">
        <f>'t4'!AP178</f>
        <v>0</v>
      </c>
      <c r="H45" s="322">
        <f>'t5'!U46+'t5'!V46</f>
        <v>0</v>
      </c>
      <c r="I45" s="338" t="str">
        <f t="shared" si="0"/>
        <v>OK</v>
      </c>
      <c r="J45" s="846" t="str">
        <f t="shared" si="1"/>
        <v>OK</v>
      </c>
      <c r="K45" s="846" t="str">
        <f t="shared" si="2"/>
        <v>OK</v>
      </c>
      <c r="L45" s="621"/>
    </row>
    <row r="46" spans="1:12" ht="13.2" x14ac:dyDescent="0.25">
      <c r="A46" s="123" t="str">
        <f>'t1'!A46</f>
        <v>CHIMICI CON INC. DI STRUTTURA COMPLESSA (RAPP.NON ESCL.)</v>
      </c>
      <c r="B46" s="95" t="str">
        <f>'t1'!B46</f>
        <v>SD0N16</v>
      </c>
      <c r="C46" s="322">
        <f>'t11'!Y48+'t11'!Z48</f>
        <v>0</v>
      </c>
      <c r="D46" s="322">
        <f>'t1'!K46+'t1'!L46</f>
        <v>0</v>
      </c>
      <c r="E46" s="322">
        <f>'t3'!K46+'t3'!L46+'t3'!M46+'t3'!N46+'t3'!O46+'t3'!P46</f>
        <v>0</v>
      </c>
      <c r="F46" s="322">
        <f>'t4'!FI56</f>
        <v>0</v>
      </c>
      <c r="G46" s="320">
        <f>'t4'!AQ178</f>
        <v>0</v>
      </c>
      <c r="H46" s="322">
        <f>'t5'!U47+'t5'!V47</f>
        <v>0</v>
      </c>
      <c r="I46" s="338" t="str">
        <f t="shared" si="0"/>
        <v>OK</v>
      </c>
      <c r="J46" s="846" t="str">
        <f t="shared" si="1"/>
        <v>OK</v>
      </c>
      <c r="K46" s="846" t="str">
        <f t="shared" si="2"/>
        <v>OK</v>
      </c>
      <c r="L46" s="621"/>
    </row>
    <row r="47" spans="1:12" ht="13.2" x14ac:dyDescent="0.25">
      <c r="A47" s="123" t="str">
        <f>'t1'!A47</f>
        <v>CHIMICI CON INC. DI STRUTTURA SEMPLICE (RAPP. ESCLUSIVO)</v>
      </c>
      <c r="B47" s="95" t="str">
        <f>'t1'!B47</f>
        <v>SD0E15</v>
      </c>
      <c r="C47" s="322">
        <f>'t11'!Y49+'t11'!Z49</f>
        <v>0</v>
      </c>
      <c r="D47" s="322">
        <f>'t1'!K47+'t1'!L47</f>
        <v>0</v>
      </c>
      <c r="E47" s="322">
        <f>'t3'!K47+'t3'!L47+'t3'!M47+'t3'!N47+'t3'!O47+'t3'!P47</f>
        <v>0</v>
      </c>
      <c r="F47" s="322">
        <f>'t4'!FI57</f>
        <v>0</v>
      </c>
      <c r="G47" s="320">
        <f>'t4'!AR178</f>
        <v>0</v>
      </c>
      <c r="H47" s="322">
        <f>'t5'!U48+'t5'!V48</f>
        <v>0</v>
      </c>
      <c r="I47" s="338" t="str">
        <f t="shared" si="0"/>
        <v>OK</v>
      </c>
      <c r="J47" s="846" t="str">
        <f t="shared" si="1"/>
        <v>OK</v>
      </c>
      <c r="K47" s="846" t="str">
        <f t="shared" si="2"/>
        <v>OK</v>
      </c>
      <c r="L47" s="621"/>
    </row>
    <row r="48" spans="1:12" ht="13.2" x14ac:dyDescent="0.25">
      <c r="A48" s="123" t="str">
        <f>'t1'!A48</f>
        <v>CHIMICI CON INC. DI STRUTTURA SEMPLICE (RAPP. NON ESCL.)</v>
      </c>
      <c r="B48" s="95" t="str">
        <f>'t1'!B48</f>
        <v>SD0N15</v>
      </c>
      <c r="C48" s="322">
        <f>'t11'!Y50+'t11'!Z50</f>
        <v>0</v>
      </c>
      <c r="D48" s="322">
        <f>'t1'!K48+'t1'!L48</f>
        <v>0</v>
      </c>
      <c r="E48" s="322">
        <f>'t3'!K48+'t3'!L48+'t3'!M48+'t3'!N48+'t3'!O48+'t3'!P48</f>
        <v>0</v>
      </c>
      <c r="F48" s="322">
        <f>'t4'!FI58</f>
        <v>0</v>
      </c>
      <c r="G48" s="320">
        <f>'t4'!AS178</f>
        <v>0</v>
      </c>
      <c r="H48" s="322">
        <f>'t5'!U49+'t5'!V49</f>
        <v>0</v>
      </c>
      <c r="I48" s="338" t="str">
        <f t="shared" si="0"/>
        <v>OK</v>
      </c>
      <c r="J48" s="846" t="str">
        <f t="shared" si="1"/>
        <v>OK</v>
      </c>
      <c r="K48" s="846" t="str">
        <f t="shared" si="2"/>
        <v>OK</v>
      </c>
      <c r="L48" s="621"/>
    </row>
    <row r="49" spans="1:12" ht="13.2" x14ac:dyDescent="0.25">
      <c r="A49" s="123" t="str">
        <f>'t1'!A49</f>
        <v>CHIMICI CON ALTRI INCAR. PROF.LI (RAPP. ESCLUSIVO)</v>
      </c>
      <c r="B49" s="95" t="str">
        <f>'t1'!B49</f>
        <v>SD0A15</v>
      </c>
      <c r="C49" s="322">
        <f>'t11'!Y51+'t11'!Z51</f>
        <v>0</v>
      </c>
      <c r="D49" s="322">
        <f>'t1'!K49+'t1'!L49</f>
        <v>0</v>
      </c>
      <c r="E49" s="322">
        <f>'t3'!K49+'t3'!L49+'t3'!M49+'t3'!N49+'t3'!O49+'t3'!P49</f>
        <v>0</v>
      </c>
      <c r="F49" s="322">
        <f>'t4'!FI59</f>
        <v>0</v>
      </c>
      <c r="G49" s="320">
        <f>'t4'!AT178</f>
        <v>0</v>
      </c>
      <c r="H49" s="322">
        <f>'t5'!U50+'t5'!V50</f>
        <v>0</v>
      </c>
      <c r="I49" s="338" t="str">
        <f t="shared" si="0"/>
        <v>OK</v>
      </c>
      <c r="J49" s="846" t="str">
        <f t="shared" si="1"/>
        <v>OK</v>
      </c>
      <c r="K49" s="846" t="str">
        <f t="shared" si="2"/>
        <v>OK</v>
      </c>
      <c r="L49" s="621"/>
    </row>
    <row r="50" spans="1:12" ht="13.2" x14ac:dyDescent="0.25">
      <c r="A50" s="123" t="str">
        <f>'t1'!A50</f>
        <v>CHIMICI CON ALTRI INCAR. PROF.LI (RAPP. NON ESCL.)</v>
      </c>
      <c r="B50" s="95" t="str">
        <f>'t1'!B50</f>
        <v>SD0014</v>
      </c>
      <c r="C50" s="322">
        <f>'t11'!Y52+'t11'!Z52</f>
        <v>0</v>
      </c>
      <c r="D50" s="322">
        <f>'t1'!K50+'t1'!L50</f>
        <v>0</v>
      </c>
      <c r="E50" s="322">
        <f>'t3'!K50+'t3'!L50+'t3'!M50+'t3'!N50+'t3'!O50+'t3'!P50</f>
        <v>0</v>
      </c>
      <c r="F50" s="322">
        <f>'t4'!FI60</f>
        <v>0</v>
      </c>
      <c r="G50" s="320">
        <f>'t4'!AU178</f>
        <v>0</v>
      </c>
      <c r="H50" s="322">
        <f>'t5'!U51+'t5'!V51</f>
        <v>0</v>
      </c>
      <c r="I50" s="338" t="str">
        <f t="shared" si="0"/>
        <v>OK</v>
      </c>
      <c r="J50" s="846" t="str">
        <f t="shared" si="1"/>
        <v>OK</v>
      </c>
      <c r="K50" s="846" t="str">
        <f t="shared" si="2"/>
        <v>OK</v>
      </c>
      <c r="L50" s="621"/>
    </row>
    <row r="51" spans="1:12" ht="13.2" x14ac:dyDescent="0.25">
      <c r="A51" s="123" t="str">
        <f>'t1'!A51</f>
        <v>CHIMICI A T. DETERMINATO (ART. 15-SEPTIES D.LGS. 502/92)</v>
      </c>
      <c r="B51" s="95" t="str">
        <f>'t1'!B51</f>
        <v>SD0602</v>
      </c>
      <c r="C51" s="322">
        <f>'t11'!Y53+'t11'!Z53</f>
        <v>0</v>
      </c>
      <c r="D51" s="322">
        <f>'t1'!K51+'t1'!L51</f>
        <v>0</v>
      </c>
      <c r="E51" s="322">
        <f>'t3'!K51+'t3'!L51+'t3'!M51+'t3'!N51+'t3'!O51+'t3'!P51</f>
        <v>0</v>
      </c>
      <c r="F51" s="322">
        <f>'t4'!FI61</f>
        <v>0</v>
      </c>
      <c r="G51" s="320">
        <f>'t4'!AV178</f>
        <v>0</v>
      </c>
      <c r="H51" s="322">
        <f>'t5'!U52+'t5'!V52</f>
        <v>0</v>
      </c>
      <c r="I51" s="338" t="str">
        <f t="shared" si="0"/>
        <v>OK</v>
      </c>
      <c r="J51" s="846" t="str">
        <f t="shared" si="1"/>
        <v>OK</v>
      </c>
      <c r="K51" s="846" t="str">
        <f t="shared" si="2"/>
        <v>OK</v>
      </c>
      <c r="L51" s="621"/>
    </row>
    <row r="52" spans="1:12" ht="13.2" x14ac:dyDescent="0.25">
      <c r="A52" s="123" t="str">
        <f>'t1'!A52</f>
        <v>FISICI CON INC. DI STRUTTURA COMPLESSA (RAPP. ESCLUSIVO)</v>
      </c>
      <c r="B52" s="95" t="str">
        <f>'t1'!B52</f>
        <v>SD0E42</v>
      </c>
      <c r="C52" s="322">
        <f>'t11'!Y54+'t11'!Z54</f>
        <v>0</v>
      </c>
      <c r="D52" s="322">
        <f>'t1'!K52+'t1'!L52</f>
        <v>0</v>
      </c>
      <c r="E52" s="322">
        <f>'t3'!K52+'t3'!L52+'t3'!M52+'t3'!N52+'t3'!O52+'t3'!P52</f>
        <v>0</v>
      </c>
      <c r="F52" s="322">
        <f>'t4'!FI62</f>
        <v>0</v>
      </c>
      <c r="G52" s="320">
        <f>'t4'!AW178</f>
        <v>0</v>
      </c>
      <c r="H52" s="322">
        <f>'t5'!U53+'t5'!V53</f>
        <v>0</v>
      </c>
      <c r="I52" s="338" t="str">
        <f t="shared" si="0"/>
        <v>OK</v>
      </c>
      <c r="J52" s="846" t="str">
        <f t="shared" si="1"/>
        <v>OK</v>
      </c>
      <c r="K52" s="846" t="str">
        <f t="shared" si="2"/>
        <v>OK</v>
      </c>
      <c r="L52" s="621"/>
    </row>
    <row r="53" spans="1:12" ht="13.2" x14ac:dyDescent="0.25">
      <c r="A53" s="123" t="str">
        <f>'t1'!A53</f>
        <v>FISICI CON INC. DI STRUTTURA COMPLESSA (RAPP. NON ESCL.)</v>
      </c>
      <c r="B53" s="95" t="str">
        <f>'t1'!B53</f>
        <v>SD0N42</v>
      </c>
      <c r="C53" s="322">
        <f>'t11'!Y55+'t11'!Z55</f>
        <v>0</v>
      </c>
      <c r="D53" s="322">
        <f>'t1'!K53+'t1'!L53</f>
        <v>0</v>
      </c>
      <c r="E53" s="322">
        <f>'t3'!K53+'t3'!L53+'t3'!M53+'t3'!N53+'t3'!O53+'t3'!P53</f>
        <v>0</v>
      </c>
      <c r="F53" s="322">
        <f>'t4'!FI63</f>
        <v>0</v>
      </c>
      <c r="G53" s="320">
        <f>'t4'!AX178</f>
        <v>0</v>
      </c>
      <c r="H53" s="322">
        <f>'t5'!U54+'t5'!V54</f>
        <v>0</v>
      </c>
      <c r="I53" s="338" t="str">
        <f t="shared" si="0"/>
        <v>OK</v>
      </c>
      <c r="J53" s="846" t="str">
        <f t="shared" si="1"/>
        <v>OK</v>
      </c>
      <c r="K53" s="846" t="str">
        <f t="shared" si="2"/>
        <v>OK</v>
      </c>
      <c r="L53" s="621"/>
    </row>
    <row r="54" spans="1:12" ht="13.2" x14ac:dyDescent="0.25">
      <c r="A54" s="123" t="str">
        <f>'t1'!A54</f>
        <v>FISICI CON INC. DI STRUTTURA SEMPLICE (RAPP. ESCLUSIVO)</v>
      </c>
      <c r="B54" s="95" t="str">
        <f>'t1'!B54</f>
        <v>SD0E41</v>
      </c>
      <c r="C54" s="322">
        <f>'t11'!Y56+'t11'!Z56</f>
        <v>0</v>
      </c>
      <c r="D54" s="322">
        <f>'t1'!K54+'t1'!L54</f>
        <v>0</v>
      </c>
      <c r="E54" s="322">
        <f>'t3'!K54+'t3'!L54+'t3'!M54+'t3'!N54+'t3'!O54+'t3'!P54</f>
        <v>0</v>
      </c>
      <c r="F54" s="322">
        <f>'t4'!FI64</f>
        <v>0</v>
      </c>
      <c r="G54" s="320">
        <f>'t4'!AY178</f>
        <v>0</v>
      </c>
      <c r="H54" s="322">
        <f>'t5'!U55+'t5'!V55</f>
        <v>0</v>
      </c>
      <c r="I54" s="338" t="str">
        <f t="shared" si="0"/>
        <v>OK</v>
      </c>
      <c r="J54" s="846" t="str">
        <f t="shared" si="1"/>
        <v>OK</v>
      </c>
      <c r="K54" s="846" t="str">
        <f t="shared" si="2"/>
        <v>OK</v>
      </c>
      <c r="L54" s="621"/>
    </row>
    <row r="55" spans="1:12" ht="13.2" x14ac:dyDescent="0.25">
      <c r="A55" s="123" t="str">
        <f>'t1'!A55</f>
        <v>FISICI CON INC. DI STRUTTURA SEMPLICE (RAPP. NON ESCL.)</v>
      </c>
      <c r="B55" s="95" t="str">
        <f>'t1'!B55</f>
        <v>SD0N41</v>
      </c>
      <c r="C55" s="322">
        <f>'t11'!Y57+'t11'!Z57</f>
        <v>0</v>
      </c>
      <c r="D55" s="322">
        <f>'t1'!K55+'t1'!L55</f>
        <v>0</v>
      </c>
      <c r="E55" s="322">
        <f>'t3'!K55+'t3'!L55+'t3'!M55+'t3'!N55+'t3'!O55+'t3'!P55</f>
        <v>0</v>
      </c>
      <c r="F55" s="322">
        <f>'t4'!FI65</f>
        <v>0</v>
      </c>
      <c r="G55" s="320">
        <f>'t4'!AZ178</f>
        <v>0</v>
      </c>
      <c r="H55" s="322">
        <f>'t5'!U56+'t5'!V56</f>
        <v>0</v>
      </c>
      <c r="I55" s="338" t="str">
        <f t="shared" si="0"/>
        <v>OK</v>
      </c>
      <c r="J55" s="846" t="str">
        <f t="shared" si="1"/>
        <v>OK</v>
      </c>
      <c r="K55" s="846" t="str">
        <f t="shared" si="2"/>
        <v>OK</v>
      </c>
      <c r="L55" s="621"/>
    </row>
    <row r="56" spans="1:12" ht="13.2" x14ac:dyDescent="0.25">
      <c r="A56" s="123" t="str">
        <f>'t1'!A56</f>
        <v>FISICI CON ALTRI INCAR. PROF.LI (RAPP. ESCLUSIVO)</v>
      </c>
      <c r="B56" s="95" t="str">
        <f>'t1'!B56</f>
        <v>SD0A41</v>
      </c>
      <c r="C56" s="322">
        <f>'t11'!Y58+'t11'!Z58</f>
        <v>0</v>
      </c>
      <c r="D56" s="322">
        <f>'t1'!K56+'t1'!L56</f>
        <v>0</v>
      </c>
      <c r="E56" s="322">
        <f>'t3'!K56+'t3'!L56+'t3'!M56+'t3'!N56+'t3'!O56+'t3'!P56</f>
        <v>0</v>
      </c>
      <c r="F56" s="322">
        <f>'t4'!FI66</f>
        <v>0</v>
      </c>
      <c r="G56" s="320">
        <f>'t4'!BA178</f>
        <v>0</v>
      </c>
      <c r="H56" s="322">
        <f>'t5'!U57+'t5'!V57</f>
        <v>0</v>
      </c>
      <c r="I56" s="338" t="str">
        <f t="shared" si="0"/>
        <v>OK</v>
      </c>
      <c r="J56" s="846" t="str">
        <f t="shared" si="1"/>
        <v>OK</v>
      </c>
      <c r="K56" s="846" t="str">
        <f t="shared" si="2"/>
        <v>OK</v>
      </c>
      <c r="L56" s="621"/>
    </row>
    <row r="57" spans="1:12" ht="13.2" x14ac:dyDescent="0.25">
      <c r="A57" s="123" t="str">
        <f>'t1'!A57</f>
        <v>FISICI CON ALTRI INCAR. PROF.LI (RAPP. NON ESCL.)</v>
      </c>
      <c r="B57" s="95" t="str">
        <f>'t1'!B57</f>
        <v>SD0040</v>
      </c>
      <c r="C57" s="322">
        <f>'t11'!Y59+'t11'!Z59</f>
        <v>0</v>
      </c>
      <c r="D57" s="322">
        <f>'t1'!K57+'t1'!L57</f>
        <v>0</v>
      </c>
      <c r="E57" s="322">
        <f>'t3'!K57+'t3'!L57+'t3'!M57+'t3'!N57+'t3'!O57+'t3'!P57</f>
        <v>0</v>
      </c>
      <c r="F57" s="322">
        <f>'t4'!FI67</f>
        <v>0</v>
      </c>
      <c r="G57" s="320">
        <f>'t4'!BB178</f>
        <v>0</v>
      </c>
      <c r="H57" s="322">
        <f>'t5'!U58+'t5'!V58</f>
        <v>0</v>
      </c>
      <c r="I57" s="338" t="str">
        <f t="shared" si="0"/>
        <v>OK</v>
      </c>
      <c r="J57" s="846" t="str">
        <f t="shared" si="1"/>
        <v>OK</v>
      </c>
      <c r="K57" s="846" t="str">
        <f t="shared" si="2"/>
        <v>OK</v>
      </c>
      <c r="L57" s="621"/>
    </row>
    <row r="58" spans="1:12" ht="13.2" x14ac:dyDescent="0.25">
      <c r="A58" s="123" t="str">
        <f>'t1'!A58</f>
        <v>FISICI A T. DETERMINATO (ART. 15-SEPTIES D.LGS. 502/92)</v>
      </c>
      <c r="B58" s="95" t="str">
        <f>'t1'!B58</f>
        <v>SD0603</v>
      </c>
      <c r="C58" s="322">
        <f>'t11'!Y60+'t11'!Z60</f>
        <v>0</v>
      </c>
      <c r="D58" s="322">
        <f>'t1'!K58+'t1'!L58</f>
        <v>0</v>
      </c>
      <c r="E58" s="322">
        <f>'t3'!K58+'t3'!L58+'t3'!M58+'t3'!N58+'t3'!O58+'t3'!P58</f>
        <v>0</v>
      </c>
      <c r="F58" s="322">
        <f>'t4'!FI68</f>
        <v>0</v>
      </c>
      <c r="G58" s="320">
        <f>'t4'!BC178</f>
        <v>0</v>
      </c>
      <c r="H58" s="322">
        <f>'t5'!U59+'t5'!V59</f>
        <v>0</v>
      </c>
      <c r="I58" s="338" t="str">
        <f t="shared" si="0"/>
        <v>OK</v>
      </c>
      <c r="J58" s="846" t="str">
        <f t="shared" si="1"/>
        <v>OK</v>
      </c>
      <c r="K58" s="846" t="str">
        <f t="shared" si="2"/>
        <v>OK</v>
      </c>
      <c r="L58" s="621"/>
    </row>
    <row r="59" spans="1:12" ht="13.2" x14ac:dyDescent="0.25">
      <c r="A59" s="123" t="str">
        <f>'t1'!A59</f>
        <v>PSICOLOGI CON INC. DI STRUTTURA COMPLESSA (RAPP. ESCLUSIVO)</v>
      </c>
      <c r="B59" s="95" t="str">
        <f>'t1'!B59</f>
        <v>SD0E66</v>
      </c>
      <c r="C59" s="322">
        <f>'t11'!Y61+'t11'!Z61</f>
        <v>0</v>
      </c>
      <c r="D59" s="322">
        <f>'t1'!K59+'t1'!L59</f>
        <v>0</v>
      </c>
      <c r="E59" s="322">
        <f>'t3'!K59+'t3'!L59+'t3'!M59+'t3'!N59+'t3'!O59+'t3'!P59</f>
        <v>0</v>
      </c>
      <c r="F59" s="322">
        <f>'t4'!FI69</f>
        <v>0</v>
      </c>
      <c r="G59" s="320">
        <f>'t4'!BD178</f>
        <v>0</v>
      </c>
      <c r="H59" s="322">
        <f>'t5'!U60+'t5'!V60</f>
        <v>0</v>
      </c>
      <c r="I59" s="338" t="str">
        <f t="shared" si="0"/>
        <v>OK</v>
      </c>
      <c r="J59" s="846" t="str">
        <f t="shared" si="1"/>
        <v>OK</v>
      </c>
      <c r="K59" s="846" t="str">
        <f t="shared" si="2"/>
        <v>OK</v>
      </c>
      <c r="L59" s="621"/>
    </row>
    <row r="60" spans="1:12" ht="13.2" x14ac:dyDescent="0.25">
      <c r="A60" s="123" t="str">
        <f>'t1'!A60</f>
        <v>PSICOLOGI CON INC. DI STRUTTURA COMPLESSA (RAPP. NON ESCL.)</v>
      </c>
      <c r="B60" s="95" t="str">
        <f>'t1'!B60</f>
        <v>SD0N66</v>
      </c>
      <c r="C60" s="322">
        <f>'t11'!Y62+'t11'!Z62</f>
        <v>0</v>
      </c>
      <c r="D60" s="322">
        <f>'t1'!K60+'t1'!L60</f>
        <v>0</v>
      </c>
      <c r="E60" s="322">
        <f>'t3'!K60+'t3'!L60+'t3'!M60+'t3'!N60+'t3'!O60+'t3'!P60</f>
        <v>0</v>
      </c>
      <c r="F60" s="322">
        <f>'t4'!FI70</f>
        <v>0</v>
      </c>
      <c r="G60" s="320">
        <f>'t4'!BE178</f>
        <v>0</v>
      </c>
      <c r="H60" s="322">
        <f>'t5'!U61+'t5'!V61</f>
        <v>0</v>
      </c>
      <c r="I60" s="338" t="str">
        <f t="shared" si="0"/>
        <v>OK</v>
      </c>
      <c r="J60" s="846" t="str">
        <f t="shared" si="1"/>
        <v>OK</v>
      </c>
      <c r="K60" s="846" t="str">
        <f t="shared" si="2"/>
        <v>OK</v>
      </c>
      <c r="L60" s="621"/>
    </row>
    <row r="61" spans="1:12" ht="13.2" x14ac:dyDescent="0.25">
      <c r="A61" s="123" t="str">
        <f>'t1'!A61</f>
        <v>PSICOLOGI CON INC. DI STRUTTURA SEMPLICE (RAPP. ESCLUSIVO)</v>
      </c>
      <c r="B61" s="95" t="str">
        <f>'t1'!B61</f>
        <v>SD0E65</v>
      </c>
      <c r="C61" s="322">
        <f>'t11'!Y63+'t11'!Z63</f>
        <v>0</v>
      </c>
      <c r="D61" s="322">
        <f>'t1'!K61+'t1'!L61</f>
        <v>0</v>
      </c>
      <c r="E61" s="322">
        <f>'t3'!K61+'t3'!L61+'t3'!M61+'t3'!N61+'t3'!O61+'t3'!P61</f>
        <v>0</v>
      </c>
      <c r="F61" s="322">
        <f>'t4'!FI71</f>
        <v>0</v>
      </c>
      <c r="G61" s="320">
        <f>'t4'!BF178</f>
        <v>0</v>
      </c>
      <c r="H61" s="322">
        <f>'t5'!U62+'t5'!V62</f>
        <v>0</v>
      </c>
      <c r="I61" s="338" t="str">
        <f t="shared" si="0"/>
        <v>OK</v>
      </c>
      <c r="J61" s="846" t="str">
        <f t="shared" si="1"/>
        <v>OK</v>
      </c>
      <c r="K61" s="846" t="str">
        <f t="shared" si="2"/>
        <v>OK</v>
      </c>
      <c r="L61" s="621"/>
    </row>
    <row r="62" spans="1:12" ht="13.2" x14ac:dyDescent="0.25">
      <c r="A62" s="123" t="str">
        <f>'t1'!A62</f>
        <v>PSICOLOGI CON INC. DI STRUTTURA SEMPLICE (RAPP. NON ESCL.)</v>
      </c>
      <c r="B62" s="95" t="str">
        <f>'t1'!B62</f>
        <v>SD0N65</v>
      </c>
      <c r="C62" s="322">
        <f>'t11'!Y64+'t11'!Z64</f>
        <v>0</v>
      </c>
      <c r="D62" s="322">
        <f>'t1'!K62+'t1'!L62</f>
        <v>0</v>
      </c>
      <c r="E62" s="322">
        <f>'t3'!K62+'t3'!L62+'t3'!M62+'t3'!N62+'t3'!O62+'t3'!P62</f>
        <v>0</v>
      </c>
      <c r="F62" s="322">
        <f>'t4'!FI72</f>
        <v>0</v>
      </c>
      <c r="G62" s="320">
        <f>'t4'!BG178</f>
        <v>0</v>
      </c>
      <c r="H62" s="322">
        <f>'t5'!U63+'t5'!V63</f>
        <v>0</v>
      </c>
      <c r="I62" s="338" t="str">
        <f t="shared" si="0"/>
        <v>OK</v>
      </c>
      <c r="J62" s="846" t="str">
        <f t="shared" si="1"/>
        <v>OK</v>
      </c>
      <c r="K62" s="846" t="str">
        <f t="shared" si="2"/>
        <v>OK</v>
      </c>
      <c r="L62" s="621"/>
    </row>
    <row r="63" spans="1:12" ht="13.2" x14ac:dyDescent="0.25">
      <c r="A63" s="123" t="str">
        <f>'t1'!A63</f>
        <v>PSICOLOGI CON ALTRI INCAR. PROF.LI (RAPP. ESCLUSIVO)</v>
      </c>
      <c r="B63" s="95" t="str">
        <f>'t1'!B63</f>
        <v>SD0A65</v>
      </c>
      <c r="C63" s="322">
        <f>'t11'!Y65+'t11'!Z65</f>
        <v>0</v>
      </c>
      <c r="D63" s="322">
        <f>'t1'!K63+'t1'!L63</f>
        <v>0</v>
      </c>
      <c r="E63" s="322">
        <f>'t3'!K63+'t3'!L63+'t3'!M63+'t3'!N63+'t3'!O63+'t3'!P63</f>
        <v>0</v>
      </c>
      <c r="F63" s="322">
        <f>'t4'!FI73</f>
        <v>0</v>
      </c>
      <c r="G63" s="320">
        <f>'t4'!BH178</f>
        <v>0</v>
      </c>
      <c r="H63" s="322">
        <f>'t5'!U64+'t5'!V64</f>
        <v>0</v>
      </c>
      <c r="I63" s="338" t="str">
        <f t="shared" si="0"/>
        <v>OK</v>
      </c>
      <c r="J63" s="846" t="str">
        <f t="shared" si="1"/>
        <v>OK</v>
      </c>
      <c r="K63" s="846" t="str">
        <f t="shared" si="2"/>
        <v>OK</v>
      </c>
      <c r="L63" s="621"/>
    </row>
    <row r="64" spans="1:12" ht="13.2" x14ac:dyDescent="0.25">
      <c r="A64" s="123" t="str">
        <f>'t1'!A64</f>
        <v>PSICOLOGI CON ALTRI INCAR. PROF.LI (RAPP. NON ESCL.)</v>
      </c>
      <c r="B64" s="95" t="str">
        <f>'t1'!B64</f>
        <v>SD0064</v>
      </c>
      <c r="C64" s="322">
        <f>'t11'!Y66+'t11'!Z66</f>
        <v>0</v>
      </c>
      <c r="D64" s="322">
        <f>'t1'!K64+'t1'!L64</f>
        <v>0</v>
      </c>
      <c r="E64" s="322">
        <f>'t3'!K64+'t3'!L64+'t3'!M64+'t3'!N64+'t3'!O64+'t3'!P64</f>
        <v>0</v>
      </c>
      <c r="F64" s="322">
        <f>'t4'!FI74</f>
        <v>0</v>
      </c>
      <c r="G64" s="320">
        <f>'t4'!BI178</f>
        <v>0</v>
      </c>
      <c r="H64" s="322">
        <f>'t5'!U65+'t5'!V65</f>
        <v>0</v>
      </c>
      <c r="I64" s="338" t="str">
        <f t="shared" si="0"/>
        <v>OK</v>
      </c>
      <c r="J64" s="846" t="str">
        <f t="shared" si="1"/>
        <v>OK</v>
      </c>
      <c r="K64" s="846" t="str">
        <f t="shared" si="2"/>
        <v>OK</v>
      </c>
      <c r="L64" s="621"/>
    </row>
    <row r="65" spans="1:12" ht="13.2" x14ac:dyDescent="0.25">
      <c r="A65" s="123" t="str">
        <f>'t1'!A65</f>
        <v>PSICOLOGI A T. DETERMINATO (ART. 15-SEPTIES D.LGS. 502/92)</v>
      </c>
      <c r="B65" s="95" t="str">
        <f>'t1'!B65</f>
        <v>SD0604</v>
      </c>
      <c r="C65" s="322">
        <f>'t11'!Y67+'t11'!Z67</f>
        <v>0</v>
      </c>
      <c r="D65" s="322">
        <f>'t1'!K65+'t1'!L65</f>
        <v>0</v>
      </c>
      <c r="E65" s="322">
        <f>'t3'!K65+'t3'!L65+'t3'!M65+'t3'!N65+'t3'!O65+'t3'!P65</f>
        <v>0</v>
      </c>
      <c r="F65" s="322">
        <f>'t4'!FI75</f>
        <v>0</v>
      </c>
      <c r="G65" s="320">
        <f>'t4'!BJ178</f>
        <v>0</v>
      </c>
      <c r="H65" s="322">
        <f>'t5'!U66+'t5'!V66</f>
        <v>0</v>
      </c>
      <c r="I65" s="338" t="str">
        <f t="shared" si="0"/>
        <v>OK</v>
      </c>
      <c r="J65" s="846" t="str">
        <f t="shared" si="1"/>
        <v>OK</v>
      </c>
      <c r="K65" s="846" t="str">
        <f t="shared" si="2"/>
        <v>OK</v>
      </c>
      <c r="L65" s="621"/>
    </row>
    <row r="66" spans="1:12" ht="13.2" x14ac:dyDescent="0.25">
      <c r="A66" s="123" t="str">
        <f>'t1'!A66</f>
        <v>DIRIGENTE PROF. SANIT. INFERM/OSTETRICA (INC. STRUT. COMPL.)</v>
      </c>
      <c r="B66" s="95" t="str">
        <f>'t1'!B66</f>
        <v>SD0CO1</v>
      </c>
      <c r="C66" s="322">
        <f>'t11'!Y68+'t11'!Z68</f>
        <v>0</v>
      </c>
      <c r="D66" s="322">
        <f>'t1'!K66+'t1'!L66</f>
        <v>0</v>
      </c>
      <c r="E66" s="322">
        <f>'t3'!K66+'t3'!L66+'t3'!M66+'t3'!N66+'t3'!O66+'t3'!P66</f>
        <v>0</v>
      </c>
      <c r="F66" s="322">
        <f>'t4'!FI76</f>
        <v>0</v>
      </c>
      <c r="G66" s="320">
        <f>'t4'!BK178</f>
        <v>0</v>
      </c>
      <c r="H66" s="322">
        <f>'t5'!U67+'t5'!V67</f>
        <v>0</v>
      </c>
      <c r="I66" s="338" t="str">
        <f t="shared" si="0"/>
        <v>OK</v>
      </c>
      <c r="J66" s="846" t="str">
        <f t="shared" si="1"/>
        <v>OK</v>
      </c>
      <c r="K66" s="846" t="str">
        <f t="shared" si="2"/>
        <v>OK</v>
      </c>
      <c r="L66" s="621"/>
    </row>
    <row r="67" spans="1:12" ht="13.2" x14ac:dyDescent="0.25">
      <c r="A67" s="123" t="str">
        <f>'t1'!A67</f>
        <v>DIRIGENTE PROF. SANIT. INFERM/OSTETRICA (INC. STRUT. SEMPL.)</v>
      </c>
      <c r="B67" s="95" t="str">
        <f>'t1'!B67</f>
        <v>SD0SE1</v>
      </c>
      <c r="C67" s="322">
        <f>'t11'!Y69+'t11'!Z69</f>
        <v>0</v>
      </c>
      <c r="D67" s="322">
        <f>'t1'!K67+'t1'!L67</f>
        <v>0</v>
      </c>
      <c r="E67" s="322">
        <f>'t3'!K67+'t3'!L67+'t3'!M67+'t3'!N67+'t3'!O67+'t3'!P67</f>
        <v>0</v>
      </c>
      <c r="F67" s="322">
        <f>'t4'!FI77</f>
        <v>0</v>
      </c>
      <c r="G67" s="320">
        <f>'t4'!BL178</f>
        <v>0</v>
      </c>
      <c r="H67" s="322">
        <f>'t5'!U68+'t5'!V68</f>
        <v>0</v>
      </c>
      <c r="I67" s="338" t="str">
        <f t="shared" si="0"/>
        <v>OK</v>
      </c>
      <c r="J67" s="846" t="str">
        <f t="shared" si="1"/>
        <v>OK</v>
      </c>
      <c r="K67" s="846" t="str">
        <f t="shared" si="2"/>
        <v>OK</v>
      </c>
      <c r="L67" s="621"/>
    </row>
    <row r="68" spans="1:12" ht="13.2" x14ac:dyDescent="0.25">
      <c r="A68" s="123" t="str">
        <f>'t1'!A68</f>
        <v>DIRIGENTE PROF. SANIT. INFERM/OSTETRICA (ALTRI INC. PROF.LI)</v>
      </c>
      <c r="B68" s="95" t="str">
        <f>'t1'!B68</f>
        <v>SD0AI1</v>
      </c>
      <c r="C68" s="322">
        <f>'t11'!Y70+'t11'!Z70</f>
        <v>0</v>
      </c>
      <c r="D68" s="322">
        <f>'t1'!K68+'t1'!L68</f>
        <v>0</v>
      </c>
      <c r="E68" s="322">
        <f>'t3'!K68+'t3'!L68+'t3'!M68+'t3'!N68+'t3'!O68+'t3'!P68</f>
        <v>0</v>
      </c>
      <c r="F68" s="322">
        <f>'t4'!FI78</f>
        <v>0</v>
      </c>
      <c r="G68" s="320">
        <f>'t4'!BM178</f>
        <v>0</v>
      </c>
      <c r="H68" s="322">
        <f>'t5'!U69+'t5'!V69</f>
        <v>0</v>
      </c>
      <c r="I68" s="338" t="str">
        <f t="shared" si="0"/>
        <v>OK</v>
      </c>
      <c r="J68" s="846" t="str">
        <f t="shared" si="1"/>
        <v>OK</v>
      </c>
      <c r="K68" s="846" t="str">
        <f t="shared" si="2"/>
        <v>OK</v>
      </c>
      <c r="L68" s="621"/>
    </row>
    <row r="69" spans="1:12" ht="13.2" x14ac:dyDescent="0.25">
      <c r="A69" s="123" t="str">
        <f>'t1'!A69</f>
        <v>DIR. PROF.SAN.INFERM/OSTET T.DET.ART.15-SEPTIES DLGS 502/92</v>
      </c>
      <c r="B69" s="95" t="str">
        <f>'t1'!B69</f>
        <v>SD048B</v>
      </c>
      <c r="C69" s="322">
        <f>'t11'!Y71+'t11'!Z71</f>
        <v>0</v>
      </c>
      <c r="D69" s="322">
        <f>'t1'!K69+'t1'!L69</f>
        <v>0</v>
      </c>
      <c r="E69" s="322">
        <f>'t3'!K69+'t3'!L69+'t3'!M69+'t3'!N69+'t3'!O69+'t3'!P69</f>
        <v>0</v>
      </c>
      <c r="F69" s="322">
        <f>'t4'!FI79</f>
        <v>0</v>
      </c>
      <c r="G69" s="320">
        <f>'t4'!BN178</f>
        <v>0</v>
      </c>
      <c r="H69" s="322">
        <f>'t5'!U70+'t5'!V70</f>
        <v>0</v>
      </c>
      <c r="I69" s="338" t="str">
        <f t="shared" si="0"/>
        <v>OK</v>
      </c>
      <c r="J69" s="846" t="str">
        <f t="shared" si="1"/>
        <v>OK</v>
      </c>
      <c r="K69" s="846" t="str">
        <f t="shared" si="2"/>
        <v>OK</v>
      </c>
      <c r="L69" s="621"/>
    </row>
    <row r="70" spans="1:12" ht="13.2" x14ac:dyDescent="0.25">
      <c r="A70" s="123" t="str">
        <f>'t1'!A70</f>
        <v>DIRIGENTE PROF. SANIT. RIABILITATIVE (INC. STRUT. COMPL.)</v>
      </c>
      <c r="B70" s="95" t="str">
        <f>'t1'!B70</f>
        <v>SD0CO2</v>
      </c>
      <c r="C70" s="322">
        <f>'t11'!Y72+'t11'!Z72</f>
        <v>0</v>
      </c>
      <c r="D70" s="322">
        <f>'t1'!K70+'t1'!L70</f>
        <v>0</v>
      </c>
      <c r="E70" s="322">
        <f>'t3'!K70+'t3'!L70+'t3'!M70+'t3'!N70+'t3'!O70+'t3'!P70</f>
        <v>0</v>
      </c>
      <c r="F70" s="322">
        <f>'t4'!FI80</f>
        <v>0</v>
      </c>
      <c r="G70" s="320">
        <f>'t4'!BO178</f>
        <v>0</v>
      </c>
      <c r="H70" s="322">
        <f>'t5'!U71+'t5'!V71</f>
        <v>0</v>
      </c>
      <c r="I70" s="338" t="str">
        <f t="shared" si="0"/>
        <v>OK</v>
      </c>
      <c r="J70" s="846" t="str">
        <f t="shared" si="1"/>
        <v>OK</v>
      </c>
      <c r="K70" s="846" t="str">
        <f t="shared" si="2"/>
        <v>OK</v>
      </c>
      <c r="L70" s="621"/>
    </row>
    <row r="71" spans="1:12" ht="13.2" x14ac:dyDescent="0.25">
      <c r="A71" s="123" t="str">
        <f>'t1'!A71</f>
        <v>DIRIGENTE PROF. SANIT. RIABILITATIVE (INC. STRUT. SEMPL.)</v>
      </c>
      <c r="B71" s="95" t="str">
        <f>'t1'!B71</f>
        <v>SD0SE2</v>
      </c>
      <c r="C71" s="322">
        <f>'t11'!Y73+'t11'!Z73</f>
        <v>0</v>
      </c>
      <c r="D71" s="322">
        <f>'t1'!K71+'t1'!L71</f>
        <v>0</v>
      </c>
      <c r="E71" s="322">
        <f>'t3'!K71+'t3'!L71+'t3'!M71+'t3'!N71+'t3'!O71+'t3'!P71</f>
        <v>0</v>
      </c>
      <c r="F71" s="322">
        <f>'t4'!FI81</f>
        <v>0</v>
      </c>
      <c r="G71" s="320">
        <f>'t4'!BP178</f>
        <v>0</v>
      </c>
      <c r="H71" s="322">
        <f>'t5'!U72+'t5'!V72</f>
        <v>0</v>
      </c>
      <c r="I71" s="338" t="str">
        <f t="shared" ref="I71:I134" si="3">IF(AND(J71="OK",K71="OK"),"OK","ERRORE")</f>
        <v>OK</v>
      </c>
      <c r="J71" s="846" t="str">
        <f t="shared" ref="J71:J134" si="4">IF(AND(C71&gt;0,D71=0,E71=0,F71=0,G71=0,H71=0),"KO","OK")</f>
        <v>OK</v>
      </c>
      <c r="K71" s="846" t="str">
        <f t="shared" ref="K71:K134" si="5">IF(AND(C71=0,OR(D71&gt;0,E71&gt;0,F71&gt;0,G71&gt;0,H71&gt;0)),"KO","OK")</f>
        <v>OK</v>
      </c>
      <c r="L71" s="621"/>
    </row>
    <row r="72" spans="1:12" ht="13.2" x14ac:dyDescent="0.25">
      <c r="A72" s="123" t="str">
        <f>'t1'!A72</f>
        <v>DIRIGENTE PROF. SANIT. RIABILITATIVE (ALTRI INC. PROF.LI)</v>
      </c>
      <c r="B72" s="95" t="str">
        <f>'t1'!B72</f>
        <v>SD0AI2</v>
      </c>
      <c r="C72" s="322">
        <f>'t11'!Y74+'t11'!Z74</f>
        <v>0</v>
      </c>
      <c r="D72" s="322">
        <f>'t1'!K72+'t1'!L72</f>
        <v>0</v>
      </c>
      <c r="E72" s="322">
        <f>'t3'!K72+'t3'!L72+'t3'!M72+'t3'!N72+'t3'!O72+'t3'!P72</f>
        <v>0</v>
      </c>
      <c r="F72" s="322">
        <f>'t4'!FI82</f>
        <v>0</v>
      </c>
      <c r="G72" s="320">
        <f>'t4'!BQ178</f>
        <v>0</v>
      </c>
      <c r="H72" s="322">
        <f>'t5'!U73+'t5'!V73</f>
        <v>0</v>
      </c>
      <c r="I72" s="338" t="str">
        <f t="shared" si="3"/>
        <v>OK</v>
      </c>
      <c r="J72" s="846" t="str">
        <f t="shared" si="4"/>
        <v>OK</v>
      </c>
      <c r="K72" s="846" t="str">
        <f t="shared" si="5"/>
        <v>OK</v>
      </c>
      <c r="L72" s="621"/>
    </row>
    <row r="73" spans="1:12" ht="13.2" x14ac:dyDescent="0.25">
      <c r="A73" s="123" t="str">
        <f>'t1'!A73</f>
        <v>DIR. PROF. SAN. RIABILITAT. T.DET.ART.15-SEPTIES DLGS 502/92</v>
      </c>
      <c r="B73" s="95" t="str">
        <f>'t1'!B73</f>
        <v>SD048C</v>
      </c>
      <c r="C73" s="322">
        <f>'t11'!Y75+'t11'!Z75</f>
        <v>0</v>
      </c>
      <c r="D73" s="322">
        <f>'t1'!K73+'t1'!L73</f>
        <v>0</v>
      </c>
      <c r="E73" s="322">
        <f>'t3'!K73+'t3'!L73+'t3'!M73+'t3'!N73+'t3'!O73+'t3'!P73</f>
        <v>0</v>
      </c>
      <c r="F73" s="322">
        <f>'t4'!FI83</f>
        <v>0</v>
      </c>
      <c r="G73" s="320">
        <f>'t4'!BR178</f>
        <v>0</v>
      </c>
      <c r="H73" s="322">
        <f>'t5'!U74+'t5'!V74</f>
        <v>0</v>
      </c>
      <c r="I73" s="338" t="str">
        <f t="shared" si="3"/>
        <v>OK</v>
      </c>
      <c r="J73" s="846" t="str">
        <f t="shared" si="4"/>
        <v>OK</v>
      </c>
      <c r="K73" s="846" t="str">
        <f t="shared" si="5"/>
        <v>OK</v>
      </c>
      <c r="L73" s="621"/>
    </row>
    <row r="74" spans="1:12" ht="13.2" x14ac:dyDescent="0.25">
      <c r="A74" s="123" t="str">
        <f>'t1'!A74</f>
        <v>DIRIGENTE PROF. TECNICO SANITARIE (INC. STRUT. COMPL.)</v>
      </c>
      <c r="B74" s="95" t="str">
        <f>'t1'!B74</f>
        <v>SD0CO3</v>
      </c>
      <c r="C74" s="322">
        <f>'t11'!Y76+'t11'!Z76</f>
        <v>0</v>
      </c>
      <c r="D74" s="322">
        <f>'t1'!K74+'t1'!L74</f>
        <v>0</v>
      </c>
      <c r="E74" s="322">
        <f>'t3'!K74+'t3'!L74+'t3'!M74+'t3'!N74+'t3'!O74+'t3'!P74</f>
        <v>0</v>
      </c>
      <c r="F74" s="322">
        <f>'t4'!FI84</f>
        <v>0</v>
      </c>
      <c r="G74" s="320">
        <f>'t4'!BS178</f>
        <v>0</v>
      </c>
      <c r="H74" s="322">
        <f>'t5'!U75+'t5'!V75</f>
        <v>0</v>
      </c>
      <c r="I74" s="338" t="str">
        <f t="shared" si="3"/>
        <v>OK</v>
      </c>
      <c r="J74" s="846" t="str">
        <f t="shared" si="4"/>
        <v>OK</v>
      </c>
      <c r="K74" s="846" t="str">
        <f t="shared" si="5"/>
        <v>OK</v>
      </c>
      <c r="L74" s="621"/>
    </row>
    <row r="75" spans="1:12" ht="13.2" x14ac:dyDescent="0.25">
      <c r="A75" s="123" t="str">
        <f>'t1'!A75</f>
        <v>DIRIGENTE PROF. TECNICO SANITARIE (INC. STRUT. SEMPL.)</v>
      </c>
      <c r="B75" s="95" t="str">
        <f>'t1'!B75</f>
        <v>SD0SE3</v>
      </c>
      <c r="C75" s="322">
        <f>'t11'!Y77+'t11'!Z77</f>
        <v>0</v>
      </c>
      <c r="D75" s="322">
        <f>'t1'!K75+'t1'!L75</f>
        <v>0</v>
      </c>
      <c r="E75" s="322">
        <f>'t3'!K75+'t3'!L75+'t3'!M75+'t3'!N75+'t3'!O75+'t3'!P75</f>
        <v>0</v>
      </c>
      <c r="F75" s="322">
        <f>'t4'!FI85</f>
        <v>0</v>
      </c>
      <c r="G75" s="320">
        <f>'t4'!BT178</f>
        <v>0</v>
      </c>
      <c r="H75" s="322">
        <f>'t5'!U76+'t5'!V76</f>
        <v>0</v>
      </c>
      <c r="I75" s="338" t="str">
        <f t="shared" si="3"/>
        <v>OK</v>
      </c>
      <c r="J75" s="846" t="str">
        <f t="shared" si="4"/>
        <v>OK</v>
      </c>
      <c r="K75" s="846" t="str">
        <f t="shared" si="5"/>
        <v>OK</v>
      </c>
      <c r="L75" s="621"/>
    </row>
    <row r="76" spans="1:12" ht="13.2" x14ac:dyDescent="0.25">
      <c r="A76" s="123" t="str">
        <f>'t1'!A76</f>
        <v>DIRIGENTE PROF. TECNICO SANITARIE (ALTRI INC. PROF.LI)</v>
      </c>
      <c r="B76" s="95" t="str">
        <f>'t1'!B76</f>
        <v>SD0AI3</v>
      </c>
      <c r="C76" s="322">
        <f>'t11'!Y78+'t11'!Z78</f>
        <v>0</v>
      </c>
      <c r="D76" s="322">
        <f>'t1'!K76+'t1'!L76</f>
        <v>0</v>
      </c>
      <c r="E76" s="322">
        <f>'t3'!K76+'t3'!L76+'t3'!M76+'t3'!N76+'t3'!O76+'t3'!P76</f>
        <v>0</v>
      </c>
      <c r="F76" s="322">
        <f>'t4'!FI86</f>
        <v>0</v>
      </c>
      <c r="G76" s="320">
        <f>'t4'!BU178</f>
        <v>0</v>
      </c>
      <c r="H76" s="322">
        <f>'t5'!U77+'t5'!V77</f>
        <v>0</v>
      </c>
      <c r="I76" s="338" t="str">
        <f t="shared" si="3"/>
        <v>OK</v>
      </c>
      <c r="J76" s="846" t="str">
        <f t="shared" si="4"/>
        <v>OK</v>
      </c>
      <c r="K76" s="846" t="str">
        <f t="shared" si="5"/>
        <v>OK</v>
      </c>
      <c r="L76" s="621"/>
    </row>
    <row r="77" spans="1:12" ht="13.2" x14ac:dyDescent="0.25">
      <c r="A77" s="123" t="str">
        <f>'t1'!A77</f>
        <v>DIR. PROF.TECNICO SANITARIE T.DET.ART.15-SEPTIES DLGS 502/92</v>
      </c>
      <c r="B77" s="95" t="str">
        <f>'t1'!B77</f>
        <v>SD048D</v>
      </c>
      <c r="C77" s="322">
        <f>'t11'!Y79+'t11'!Z79</f>
        <v>0</v>
      </c>
      <c r="D77" s="322">
        <f>'t1'!K77+'t1'!L77</f>
        <v>0</v>
      </c>
      <c r="E77" s="322">
        <f>'t3'!K77+'t3'!L77+'t3'!M77+'t3'!N77+'t3'!O77+'t3'!P77</f>
        <v>0</v>
      </c>
      <c r="F77" s="322">
        <f>'t4'!FI87</f>
        <v>0</v>
      </c>
      <c r="G77" s="320">
        <f>'t4'!BV178</f>
        <v>0</v>
      </c>
      <c r="H77" s="322">
        <f>'t5'!U78+'t5'!V78</f>
        <v>0</v>
      </c>
      <c r="I77" s="338" t="str">
        <f t="shared" si="3"/>
        <v>OK</v>
      </c>
      <c r="J77" s="846" t="str">
        <f t="shared" si="4"/>
        <v>OK</v>
      </c>
      <c r="K77" s="846" t="str">
        <f t="shared" si="5"/>
        <v>OK</v>
      </c>
      <c r="L77" s="621"/>
    </row>
    <row r="78" spans="1:12" ht="13.2" x14ac:dyDescent="0.25">
      <c r="A78" s="123" t="str">
        <f>'t1'!A78</f>
        <v>DIRIGENTE PROF.TECNICHE DELLA PREVENZIONE (INC.STRUT.COMPL.)</v>
      </c>
      <c r="B78" s="95" t="str">
        <f>'t1'!B78</f>
        <v>SD0CO4</v>
      </c>
      <c r="C78" s="322">
        <f>'t11'!Y80+'t11'!Z80</f>
        <v>0</v>
      </c>
      <c r="D78" s="322">
        <f>'t1'!K78+'t1'!L78</f>
        <v>0</v>
      </c>
      <c r="E78" s="322">
        <f>'t3'!K78+'t3'!L78+'t3'!M78+'t3'!N78+'t3'!O78+'t3'!P78</f>
        <v>0</v>
      </c>
      <c r="F78" s="322">
        <f>'t4'!FI88</f>
        <v>0</v>
      </c>
      <c r="G78" s="320">
        <f>'t4'!BW178</f>
        <v>0</v>
      </c>
      <c r="H78" s="322">
        <f>'t5'!U79+'t5'!V79</f>
        <v>0</v>
      </c>
      <c r="I78" s="338" t="str">
        <f t="shared" si="3"/>
        <v>OK</v>
      </c>
      <c r="J78" s="846" t="str">
        <f t="shared" si="4"/>
        <v>OK</v>
      </c>
      <c r="K78" s="846" t="str">
        <f t="shared" si="5"/>
        <v>OK</v>
      </c>
      <c r="L78" s="621"/>
    </row>
    <row r="79" spans="1:12" ht="13.2" x14ac:dyDescent="0.25">
      <c r="A79" s="123" t="str">
        <f>'t1'!A79</f>
        <v>DIRIGENTE PROF.TECNICHE DELLA PREVENZIONE (INC.STRUT.SEMPL.)</v>
      </c>
      <c r="B79" s="95" t="str">
        <f>'t1'!B79</f>
        <v>SD0SE4</v>
      </c>
      <c r="C79" s="322">
        <f>'t11'!Y81+'t11'!Z81</f>
        <v>0</v>
      </c>
      <c r="D79" s="322">
        <f>'t1'!K79+'t1'!L79</f>
        <v>0</v>
      </c>
      <c r="E79" s="322">
        <f>'t3'!K79+'t3'!L79+'t3'!M79+'t3'!N79+'t3'!O79+'t3'!P79</f>
        <v>0</v>
      </c>
      <c r="F79" s="322">
        <f>'t4'!FI89</f>
        <v>0</v>
      </c>
      <c r="G79" s="320">
        <f>'t4'!BX178</f>
        <v>0</v>
      </c>
      <c r="H79" s="322">
        <f>'t5'!U80+'t5'!V80</f>
        <v>0</v>
      </c>
      <c r="I79" s="338" t="str">
        <f t="shared" si="3"/>
        <v>OK</v>
      </c>
      <c r="J79" s="846" t="str">
        <f t="shared" si="4"/>
        <v>OK</v>
      </c>
      <c r="K79" s="846" t="str">
        <f t="shared" si="5"/>
        <v>OK</v>
      </c>
      <c r="L79" s="621"/>
    </row>
    <row r="80" spans="1:12" ht="13.2" x14ac:dyDescent="0.25">
      <c r="A80" s="123" t="str">
        <f>'t1'!A80</f>
        <v>DIRIGENTE PROF.TECNICHE DELLA PREVENZIONE(ALTRI INC.PROF.LI)</v>
      </c>
      <c r="B80" s="95" t="str">
        <f>'t1'!B80</f>
        <v>SD0AI4</v>
      </c>
      <c r="C80" s="322">
        <f>'t11'!Y82+'t11'!Z82</f>
        <v>0</v>
      </c>
      <c r="D80" s="322">
        <f>'t1'!K80+'t1'!L80</f>
        <v>0</v>
      </c>
      <c r="E80" s="322">
        <f>'t3'!K80+'t3'!L80+'t3'!M80+'t3'!N80+'t3'!O80+'t3'!P80</f>
        <v>0</v>
      </c>
      <c r="F80" s="322">
        <f>'t4'!FI90</f>
        <v>0</v>
      </c>
      <c r="G80" s="320">
        <f>'t4'!BY178</f>
        <v>0</v>
      </c>
      <c r="H80" s="322">
        <f>'t5'!U81+'t5'!V81</f>
        <v>0</v>
      </c>
      <c r="I80" s="338" t="str">
        <f t="shared" si="3"/>
        <v>OK</v>
      </c>
      <c r="J80" s="846" t="str">
        <f t="shared" si="4"/>
        <v>OK</v>
      </c>
      <c r="K80" s="846" t="str">
        <f t="shared" si="5"/>
        <v>OK</v>
      </c>
      <c r="L80" s="621"/>
    </row>
    <row r="81" spans="1:12" ht="13.2" x14ac:dyDescent="0.25">
      <c r="A81" s="123" t="str">
        <f>'t1'!A81</f>
        <v>DIR. PROF.TECNICHE PREVENZ. T.DET.ART.15-SEPTIES DLGS 502/92</v>
      </c>
      <c r="B81" s="95" t="str">
        <f>'t1'!B81</f>
        <v>SD048E</v>
      </c>
      <c r="C81" s="322">
        <f>'t11'!Y83+'t11'!Z83</f>
        <v>0</v>
      </c>
      <c r="D81" s="322">
        <f>'t1'!K81+'t1'!L81</f>
        <v>0</v>
      </c>
      <c r="E81" s="322">
        <f>'t3'!K81+'t3'!L81+'t3'!M81+'t3'!N81+'t3'!O81+'t3'!P81</f>
        <v>0</v>
      </c>
      <c r="F81" s="322">
        <f>'t4'!FI91</f>
        <v>0</v>
      </c>
      <c r="G81" s="320">
        <f>'t4'!BZ178</f>
        <v>0</v>
      </c>
      <c r="H81" s="322">
        <f>'t5'!U82+'t5'!V82</f>
        <v>0</v>
      </c>
      <c r="I81" s="338" t="str">
        <f t="shared" si="3"/>
        <v>OK</v>
      </c>
      <c r="J81" s="846" t="str">
        <f t="shared" si="4"/>
        <v>OK</v>
      </c>
      <c r="K81" s="846" t="str">
        <f t="shared" si="5"/>
        <v>OK</v>
      </c>
      <c r="L81" s="621"/>
    </row>
    <row r="82" spans="1:12" ht="13.2" x14ac:dyDescent="0.25">
      <c r="A82" s="123" t="str">
        <f>'t1'!A82</f>
        <v>AVVOCATO DIRIG. CON INCARICO DI STRUTTURA COMPLESSA</v>
      </c>
      <c r="B82" s="95" t="str">
        <f>'t1'!B82</f>
        <v>PD0010</v>
      </c>
      <c r="C82" s="322">
        <f>'t11'!Y84+'t11'!Z84</f>
        <v>0</v>
      </c>
      <c r="D82" s="322">
        <f>'t1'!K82+'t1'!L82</f>
        <v>0</v>
      </c>
      <c r="E82" s="322">
        <f>'t3'!K82+'t3'!L82+'t3'!M82+'t3'!N82+'t3'!O82+'t3'!P82</f>
        <v>0</v>
      </c>
      <c r="F82" s="322">
        <f>'t4'!FI92</f>
        <v>0</v>
      </c>
      <c r="G82" s="320">
        <f>'t4'!CA178</f>
        <v>0</v>
      </c>
      <c r="H82" s="322">
        <f>'t5'!U83+'t5'!V83</f>
        <v>0</v>
      </c>
      <c r="I82" s="338" t="str">
        <f t="shared" si="3"/>
        <v>OK</v>
      </c>
      <c r="J82" s="846" t="str">
        <f t="shared" si="4"/>
        <v>OK</v>
      </c>
      <c r="K82" s="846" t="str">
        <f t="shared" si="5"/>
        <v>OK</v>
      </c>
      <c r="L82" s="621"/>
    </row>
    <row r="83" spans="1:12" ht="13.2" x14ac:dyDescent="0.25">
      <c r="A83" s="123" t="str">
        <f>'t1'!A83</f>
        <v>AVVOCATO DIRIG. CON INCARICO DI STRUTTURA SEMPLICE</v>
      </c>
      <c r="B83" s="95" t="str">
        <f>'t1'!B83</f>
        <v>PD0S09</v>
      </c>
      <c r="C83" s="322">
        <f>'t11'!Y85+'t11'!Z85</f>
        <v>0</v>
      </c>
      <c r="D83" s="322">
        <f>'t1'!K83+'t1'!L83</f>
        <v>0</v>
      </c>
      <c r="E83" s="322">
        <f>'t3'!K83+'t3'!L83+'t3'!M83+'t3'!N83+'t3'!O83+'t3'!P83</f>
        <v>0</v>
      </c>
      <c r="F83" s="322">
        <f>'t4'!FI93</f>
        <v>0</v>
      </c>
      <c r="G83" s="320">
        <f>'t4'!CB178</f>
        <v>0</v>
      </c>
      <c r="H83" s="322">
        <f>'t5'!U84+'t5'!V84</f>
        <v>0</v>
      </c>
      <c r="I83" s="338" t="str">
        <f t="shared" si="3"/>
        <v>OK</v>
      </c>
      <c r="J83" s="846" t="str">
        <f t="shared" si="4"/>
        <v>OK</v>
      </c>
      <c r="K83" s="846" t="str">
        <f t="shared" si="5"/>
        <v>OK</v>
      </c>
      <c r="L83" s="621"/>
    </row>
    <row r="84" spans="1:12" ht="13.2" x14ac:dyDescent="0.25">
      <c r="A84" s="123" t="str">
        <f>'t1'!A84</f>
        <v>AVVOCATO DIRIG. CON ALTRI INCAR.PROF.LI</v>
      </c>
      <c r="B84" s="95" t="str">
        <f>'t1'!B84</f>
        <v>PD0A09</v>
      </c>
      <c r="C84" s="322">
        <f>'t11'!Y86+'t11'!Z86</f>
        <v>0</v>
      </c>
      <c r="D84" s="322">
        <f>'t1'!K84+'t1'!L84</f>
        <v>0</v>
      </c>
      <c r="E84" s="322">
        <f>'t3'!K84+'t3'!L84+'t3'!M84+'t3'!N84+'t3'!O84+'t3'!P84</f>
        <v>0</v>
      </c>
      <c r="F84" s="322">
        <f>'t4'!FI94</f>
        <v>0</v>
      </c>
      <c r="G84" s="320">
        <f>'t4'!CC178</f>
        <v>0</v>
      </c>
      <c r="H84" s="322">
        <f>'t5'!U85+'t5'!V85</f>
        <v>0</v>
      </c>
      <c r="I84" s="338" t="str">
        <f t="shared" si="3"/>
        <v>OK</v>
      </c>
      <c r="J84" s="846" t="str">
        <f t="shared" si="4"/>
        <v>OK</v>
      </c>
      <c r="K84" s="846" t="str">
        <f t="shared" si="5"/>
        <v>OK</v>
      </c>
      <c r="L84" s="621"/>
    </row>
    <row r="85" spans="1:12" ht="13.2" x14ac:dyDescent="0.25">
      <c r="A85" s="123" t="str">
        <f>'t1'!A85</f>
        <v>AVVOCATO DIR. A T. DETERMINATO(ART. 15-SEPTIES DLGS. 502/92)</v>
      </c>
      <c r="B85" s="95" t="str">
        <f>'t1'!B85</f>
        <v>PD0605</v>
      </c>
      <c r="C85" s="322">
        <f>'t11'!Y87+'t11'!Z87</f>
        <v>0</v>
      </c>
      <c r="D85" s="322">
        <f>'t1'!K85+'t1'!L85</f>
        <v>0</v>
      </c>
      <c r="E85" s="322">
        <f>'t3'!K85+'t3'!L85+'t3'!M85+'t3'!N85+'t3'!O85+'t3'!P85</f>
        <v>0</v>
      </c>
      <c r="F85" s="322">
        <f>'t4'!FI95</f>
        <v>0</v>
      </c>
      <c r="G85" s="320">
        <f>'t4'!CD178</f>
        <v>0</v>
      </c>
      <c r="H85" s="322">
        <f>'t5'!U86+'t5'!V86</f>
        <v>0</v>
      </c>
      <c r="I85" s="338" t="str">
        <f t="shared" si="3"/>
        <v>OK</v>
      </c>
      <c r="J85" s="846" t="str">
        <f t="shared" si="4"/>
        <v>OK</v>
      </c>
      <c r="K85" s="846" t="str">
        <f t="shared" si="5"/>
        <v>OK</v>
      </c>
      <c r="L85" s="621"/>
    </row>
    <row r="86" spans="1:12" ht="13.2" x14ac:dyDescent="0.25">
      <c r="A86" s="123" t="str">
        <f>'t1'!A86</f>
        <v>INGEGNERE DIRIG. CON INCARICO DI STRUTTURA COMPLESSA</v>
      </c>
      <c r="B86" s="95" t="str">
        <f>'t1'!B86</f>
        <v>PD0046</v>
      </c>
      <c r="C86" s="322">
        <f>'t11'!Y88+'t11'!Z88</f>
        <v>0</v>
      </c>
      <c r="D86" s="322">
        <f>'t1'!K86+'t1'!L86</f>
        <v>0</v>
      </c>
      <c r="E86" s="322">
        <f>'t3'!K86+'t3'!L86+'t3'!M86+'t3'!N86+'t3'!O86+'t3'!P86</f>
        <v>0</v>
      </c>
      <c r="F86" s="322">
        <f>'t4'!FI96</f>
        <v>0</v>
      </c>
      <c r="G86" s="320">
        <f>'t4'!CE178</f>
        <v>0</v>
      </c>
      <c r="H86" s="322">
        <f>'t5'!U87+'t5'!V87</f>
        <v>0</v>
      </c>
      <c r="I86" s="338" t="str">
        <f t="shared" si="3"/>
        <v>OK</v>
      </c>
      <c r="J86" s="846" t="str">
        <f t="shared" si="4"/>
        <v>OK</v>
      </c>
      <c r="K86" s="846" t="str">
        <f t="shared" si="5"/>
        <v>OK</v>
      </c>
      <c r="L86" s="621"/>
    </row>
    <row r="87" spans="1:12" ht="13.2" x14ac:dyDescent="0.25">
      <c r="A87" s="123" t="str">
        <f>'t1'!A87</f>
        <v>INGEGNERE DIRIG. CON INCARICO DI STRUTTURA SEMPLICE</v>
      </c>
      <c r="B87" s="95" t="str">
        <f>'t1'!B87</f>
        <v>PD0S45</v>
      </c>
      <c r="C87" s="322">
        <f>'t11'!Y89+'t11'!Z89</f>
        <v>0</v>
      </c>
      <c r="D87" s="322">
        <f>'t1'!K87+'t1'!L87</f>
        <v>0</v>
      </c>
      <c r="E87" s="322">
        <f>'t3'!K87+'t3'!L87+'t3'!M87+'t3'!N87+'t3'!O87+'t3'!P87</f>
        <v>0</v>
      </c>
      <c r="F87" s="322">
        <f>'t4'!FI97</f>
        <v>0</v>
      </c>
      <c r="G87" s="320">
        <f>'t4'!CF178</f>
        <v>0</v>
      </c>
      <c r="H87" s="322">
        <f>'t5'!U88+'t5'!V88</f>
        <v>0</v>
      </c>
      <c r="I87" s="338" t="str">
        <f t="shared" si="3"/>
        <v>OK</v>
      </c>
      <c r="J87" s="846" t="str">
        <f t="shared" si="4"/>
        <v>OK</v>
      </c>
      <c r="K87" s="846" t="str">
        <f t="shared" si="5"/>
        <v>OK</v>
      </c>
      <c r="L87" s="621"/>
    </row>
    <row r="88" spans="1:12" ht="13.2" x14ac:dyDescent="0.25">
      <c r="A88" s="123" t="str">
        <f>'t1'!A88</f>
        <v>INGEGNERE DIRIG. CON ALTRI INCAR.PROF.LI</v>
      </c>
      <c r="B88" s="95" t="str">
        <f>'t1'!B88</f>
        <v>PD0A45</v>
      </c>
      <c r="C88" s="322">
        <f>'t11'!Y90+'t11'!Z90</f>
        <v>0</v>
      </c>
      <c r="D88" s="322">
        <f>'t1'!K88+'t1'!L88</f>
        <v>0</v>
      </c>
      <c r="E88" s="322">
        <f>'t3'!K88+'t3'!L88+'t3'!M88+'t3'!N88+'t3'!O88+'t3'!P88</f>
        <v>0</v>
      </c>
      <c r="F88" s="322">
        <f>'t4'!FI98</f>
        <v>0</v>
      </c>
      <c r="G88" s="320">
        <f>'t4'!CG178</f>
        <v>0</v>
      </c>
      <c r="H88" s="322">
        <f>'t5'!U89+'t5'!V89</f>
        <v>0</v>
      </c>
      <c r="I88" s="338" t="str">
        <f t="shared" si="3"/>
        <v>OK</v>
      </c>
      <c r="J88" s="846" t="str">
        <f t="shared" si="4"/>
        <v>OK</v>
      </c>
      <c r="K88" s="846" t="str">
        <f t="shared" si="5"/>
        <v>OK</v>
      </c>
      <c r="L88" s="621"/>
    </row>
    <row r="89" spans="1:12" ht="13.2" x14ac:dyDescent="0.25">
      <c r="A89" s="123" t="str">
        <f>'t1'!A89</f>
        <v>INGEGNERE DIR. A T. DETERMINATO(ART.15-SEPTIES DLGS. 502/92)</v>
      </c>
      <c r="B89" s="95" t="str">
        <f>'t1'!B89</f>
        <v>PD0606</v>
      </c>
      <c r="C89" s="322">
        <f>'t11'!Y91+'t11'!Z91</f>
        <v>0</v>
      </c>
      <c r="D89" s="322">
        <f>'t1'!K89+'t1'!L89</f>
        <v>0</v>
      </c>
      <c r="E89" s="322">
        <f>'t3'!K89+'t3'!L89+'t3'!M89+'t3'!N89+'t3'!O89+'t3'!P89</f>
        <v>0</v>
      </c>
      <c r="F89" s="322">
        <f>'t4'!FI99</f>
        <v>0</v>
      </c>
      <c r="G89" s="320">
        <f>'t4'!CH178</f>
        <v>0</v>
      </c>
      <c r="H89" s="322">
        <f>'t5'!U90+'t5'!V90</f>
        <v>0</v>
      </c>
      <c r="I89" s="338" t="str">
        <f t="shared" si="3"/>
        <v>OK</v>
      </c>
      <c r="J89" s="846" t="str">
        <f t="shared" si="4"/>
        <v>OK</v>
      </c>
      <c r="K89" s="846" t="str">
        <f t="shared" si="5"/>
        <v>OK</v>
      </c>
      <c r="L89" s="621"/>
    </row>
    <row r="90" spans="1:12" ht="13.2" x14ac:dyDescent="0.25">
      <c r="A90" s="123" t="str">
        <f>'t1'!A90</f>
        <v>ARCHITETTI DIRIG. CON INCARICO DI STRUTTURA COMPLESSA</v>
      </c>
      <c r="B90" s="95" t="str">
        <f>'t1'!B90</f>
        <v>PD0004</v>
      </c>
      <c r="C90" s="322">
        <f>'t11'!Y92+'t11'!Z92</f>
        <v>0</v>
      </c>
      <c r="D90" s="322">
        <f>'t1'!K90+'t1'!L90</f>
        <v>0</v>
      </c>
      <c r="E90" s="322">
        <f>'t3'!K90+'t3'!L90+'t3'!M90+'t3'!N90+'t3'!O90+'t3'!P90</f>
        <v>0</v>
      </c>
      <c r="F90" s="322">
        <f>'t4'!FI100</f>
        <v>0</v>
      </c>
      <c r="G90" s="320">
        <f>'t4'!CI178</f>
        <v>0</v>
      </c>
      <c r="H90" s="322">
        <f>'t5'!U91+'t5'!V91</f>
        <v>0</v>
      </c>
      <c r="I90" s="338" t="str">
        <f t="shared" si="3"/>
        <v>OK</v>
      </c>
      <c r="J90" s="846" t="str">
        <f t="shared" si="4"/>
        <v>OK</v>
      </c>
      <c r="K90" s="846" t="str">
        <f t="shared" si="5"/>
        <v>OK</v>
      </c>
      <c r="L90" s="621"/>
    </row>
    <row r="91" spans="1:12" ht="13.2" x14ac:dyDescent="0.25">
      <c r="A91" s="123" t="str">
        <f>'t1'!A91</f>
        <v>ARCHITETTI DIRIG. CON INCARICO DI STRUTTURA SEMPLICE</v>
      </c>
      <c r="B91" s="95" t="str">
        <f>'t1'!B91</f>
        <v>PD0S03</v>
      </c>
      <c r="C91" s="322">
        <f>'t11'!Y93+'t11'!Z93</f>
        <v>0</v>
      </c>
      <c r="D91" s="322">
        <f>'t1'!K91+'t1'!L91</f>
        <v>0</v>
      </c>
      <c r="E91" s="322">
        <f>'t3'!K91+'t3'!L91+'t3'!M91+'t3'!N91+'t3'!O91+'t3'!P91</f>
        <v>0</v>
      </c>
      <c r="F91" s="322">
        <f>'t4'!FI101</f>
        <v>0</v>
      </c>
      <c r="G91" s="320">
        <f>'t4'!CJ178</f>
        <v>0</v>
      </c>
      <c r="H91" s="322">
        <f>'t5'!U92+'t5'!V92</f>
        <v>0</v>
      </c>
      <c r="I91" s="338" t="str">
        <f t="shared" si="3"/>
        <v>OK</v>
      </c>
      <c r="J91" s="846" t="str">
        <f t="shared" si="4"/>
        <v>OK</v>
      </c>
      <c r="K91" s="846" t="str">
        <f t="shared" si="5"/>
        <v>OK</v>
      </c>
      <c r="L91" s="621"/>
    </row>
    <row r="92" spans="1:12" ht="13.2" x14ac:dyDescent="0.25">
      <c r="A92" s="123" t="str">
        <f>'t1'!A92</f>
        <v>ARCHITETTI DIRIG. CON ALTRI INCAR.PROF.LI</v>
      </c>
      <c r="B92" s="95" t="str">
        <f>'t1'!B92</f>
        <v>PD0A03</v>
      </c>
      <c r="C92" s="322">
        <f>'t11'!Y94+'t11'!Z94</f>
        <v>0</v>
      </c>
      <c r="D92" s="322">
        <f>'t1'!K92+'t1'!L92</f>
        <v>0</v>
      </c>
      <c r="E92" s="322">
        <f>'t3'!K92+'t3'!L92+'t3'!M92+'t3'!N92+'t3'!O92+'t3'!P92</f>
        <v>0</v>
      </c>
      <c r="F92" s="322">
        <f>'t4'!FI102</f>
        <v>0</v>
      </c>
      <c r="G92" s="320">
        <f>'t4'!CK178</f>
        <v>0</v>
      </c>
      <c r="H92" s="322">
        <f>'t5'!U93+'t5'!V93</f>
        <v>0</v>
      </c>
      <c r="I92" s="338" t="str">
        <f t="shared" si="3"/>
        <v>OK</v>
      </c>
      <c r="J92" s="846" t="str">
        <f t="shared" si="4"/>
        <v>OK</v>
      </c>
      <c r="K92" s="846" t="str">
        <f t="shared" si="5"/>
        <v>OK</v>
      </c>
      <c r="L92" s="621"/>
    </row>
    <row r="93" spans="1:12" ht="13.2" x14ac:dyDescent="0.25">
      <c r="A93" s="123" t="str">
        <f>'t1'!A93</f>
        <v>ARCHITETTI DIR. A T.DETERMINATO(ART. 15-SEPTIES DLGS.502/92)</v>
      </c>
      <c r="B93" s="95" t="str">
        <f>'t1'!B93</f>
        <v>PD0607</v>
      </c>
      <c r="C93" s="322">
        <f>'t11'!Y95+'t11'!Z95</f>
        <v>0</v>
      </c>
      <c r="D93" s="322">
        <f>'t1'!K93+'t1'!L93</f>
        <v>0</v>
      </c>
      <c r="E93" s="322">
        <f>'t3'!K93+'t3'!L93+'t3'!M93+'t3'!N93+'t3'!O93+'t3'!P93</f>
        <v>0</v>
      </c>
      <c r="F93" s="322">
        <f>'t4'!FI103</f>
        <v>0</v>
      </c>
      <c r="G93" s="320">
        <f>'t4'!CL178</f>
        <v>0</v>
      </c>
      <c r="H93" s="322">
        <f>'t5'!U94+'t5'!V94</f>
        <v>0</v>
      </c>
      <c r="I93" s="338" t="str">
        <f t="shared" si="3"/>
        <v>OK</v>
      </c>
      <c r="J93" s="846" t="str">
        <f t="shared" si="4"/>
        <v>OK</v>
      </c>
      <c r="K93" s="846" t="str">
        <f t="shared" si="5"/>
        <v>OK</v>
      </c>
      <c r="L93" s="621"/>
    </row>
    <row r="94" spans="1:12" ht="13.2" x14ac:dyDescent="0.25">
      <c r="A94" s="123" t="str">
        <f>'t1'!A94</f>
        <v>GEOLOGI DIRIG. CON INCARICO DI STRUTTURA COMPLESSA</v>
      </c>
      <c r="B94" s="95" t="str">
        <f>'t1'!B94</f>
        <v>PD0044</v>
      </c>
      <c r="C94" s="322">
        <f>'t11'!Y96+'t11'!Z96</f>
        <v>0</v>
      </c>
      <c r="D94" s="322">
        <f>'t1'!K94+'t1'!L94</f>
        <v>0</v>
      </c>
      <c r="E94" s="322">
        <f>'t3'!K94+'t3'!L94+'t3'!M94+'t3'!N94+'t3'!O94+'t3'!P94</f>
        <v>0</v>
      </c>
      <c r="F94" s="322">
        <f>'t4'!FI104</f>
        <v>0</v>
      </c>
      <c r="G94" s="320">
        <f>'t4'!CM178</f>
        <v>0</v>
      </c>
      <c r="H94" s="322">
        <f>'t5'!U95+'t5'!V95</f>
        <v>0</v>
      </c>
      <c r="I94" s="338" t="str">
        <f t="shared" si="3"/>
        <v>OK</v>
      </c>
      <c r="J94" s="846" t="str">
        <f t="shared" si="4"/>
        <v>OK</v>
      </c>
      <c r="K94" s="846" t="str">
        <f t="shared" si="5"/>
        <v>OK</v>
      </c>
      <c r="L94" s="621"/>
    </row>
    <row r="95" spans="1:12" ht="13.2" x14ac:dyDescent="0.25">
      <c r="A95" s="123" t="str">
        <f>'t1'!A95</f>
        <v>GEOLOGI DIRIG. CON INCARICO DI STRUTTURA SEMPLICE</v>
      </c>
      <c r="B95" s="95" t="str">
        <f>'t1'!B95</f>
        <v>PD0S43</v>
      </c>
      <c r="C95" s="322">
        <f>'t11'!Y97+'t11'!Z97</f>
        <v>0</v>
      </c>
      <c r="D95" s="322">
        <f>'t1'!K95+'t1'!L95</f>
        <v>0</v>
      </c>
      <c r="E95" s="322">
        <f>'t3'!K95+'t3'!L95+'t3'!M95+'t3'!N95+'t3'!O95+'t3'!P95</f>
        <v>0</v>
      </c>
      <c r="F95" s="322">
        <f>'t4'!FI105</f>
        <v>0</v>
      </c>
      <c r="G95" s="320">
        <f>'t4'!CN178</f>
        <v>0</v>
      </c>
      <c r="H95" s="322">
        <f>'t5'!U96+'t5'!V96</f>
        <v>0</v>
      </c>
      <c r="I95" s="338" t="str">
        <f t="shared" si="3"/>
        <v>OK</v>
      </c>
      <c r="J95" s="846" t="str">
        <f t="shared" si="4"/>
        <v>OK</v>
      </c>
      <c r="K95" s="846" t="str">
        <f t="shared" si="5"/>
        <v>OK</v>
      </c>
      <c r="L95" s="621"/>
    </row>
    <row r="96" spans="1:12" ht="13.2" x14ac:dyDescent="0.25">
      <c r="A96" s="123" t="str">
        <f>'t1'!A96</f>
        <v>GEOLOGI DIRIG. CON ALTRI INCAR.PROF.LI</v>
      </c>
      <c r="B96" s="95" t="str">
        <f>'t1'!B96</f>
        <v>PD0A43</v>
      </c>
      <c r="C96" s="322">
        <f>'t11'!Y98+'t11'!Z98</f>
        <v>0</v>
      </c>
      <c r="D96" s="322">
        <f>'t1'!K96+'t1'!L96</f>
        <v>0</v>
      </c>
      <c r="E96" s="322">
        <f>'t3'!K96+'t3'!L96+'t3'!M96+'t3'!N96+'t3'!O96+'t3'!P96</f>
        <v>0</v>
      </c>
      <c r="F96" s="322">
        <f>'t4'!FI106</f>
        <v>0</v>
      </c>
      <c r="G96" s="320">
        <f>'t4'!CO178</f>
        <v>0</v>
      </c>
      <c r="H96" s="322">
        <f>'t5'!U97+'t5'!V97</f>
        <v>0</v>
      </c>
      <c r="I96" s="338" t="str">
        <f t="shared" si="3"/>
        <v>OK</v>
      </c>
      <c r="J96" s="846" t="str">
        <f t="shared" si="4"/>
        <v>OK</v>
      </c>
      <c r="K96" s="846" t="str">
        <f t="shared" si="5"/>
        <v>OK</v>
      </c>
      <c r="L96" s="621"/>
    </row>
    <row r="97" spans="1:12" ht="13.2" x14ac:dyDescent="0.25">
      <c r="A97" s="123" t="str">
        <f>'t1'!A97</f>
        <v>GEOLOGI  DIR. A T. DETERMINATO(ART. 15-SEPTIES DLGS. 502/92)</v>
      </c>
      <c r="B97" s="95" t="str">
        <f>'t1'!B97</f>
        <v>PD0608</v>
      </c>
      <c r="C97" s="322">
        <f>'t11'!Y99+'t11'!Z99</f>
        <v>0</v>
      </c>
      <c r="D97" s="322">
        <f>'t1'!K97+'t1'!L97</f>
        <v>0</v>
      </c>
      <c r="E97" s="322">
        <f>'t3'!K97+'t3'!L97+'t3'!M97+'t3'!N97+'t3'!O97+'t3'!P97</f>
        <v>0</v>
      </c>
      <c r="F97" s="322">
        <f>'t4'!FI107</f>
        <v>0</v>
      </c>
      <c r="G97" s="320">
        <f>'t4'!CP178</f>
        <v>0</v>
      </c>
      <c r="H97" s="322">
        <f>'t5'!U98+'t5'!V98</f>
        <v>0</v>
      </c>
      <c r="I97" s="338" t="str">
        <f t="shared" si="3"/>
        <v>OK</v>
      </c>
      <c r="J97" s="846" t="str">
        <f t="shared" si="4"/>
        <v>OK</v>
      </c>
      <c r="K97" s="846" t="str">
        <f t="shared" si="5"/>
        <v>OK</v>
      </c>
      <c r="L97" s="621"/>
    </row>
    <row r="98" spans="1:12" ht="13.2" x14ac:dyDescent="0.25">
      <c r="A98" s="123" t="str">
        <f>'t1'!A98</f>
        <v>ANALISTI DIRIG. CON INCARICO DI STRUTTURA COMPLESSA</v>
      </c>
      <c r="B98" s="95" t="str">
        <f>'t1'!B98</f>
        <v>TD0002</v>
      </c>
      <c r="C98" s="322">
        <f>'t11'!Y100+'t11'!Z100</f>
        <v>0</v>
      </c>
      <c r="D98" s="322">
        <f>'t1'!K98+'t1'!L98</f>
        <v>0</v>
      </c>
      <c r="E98" s="322">
        <f>'t3'!K98+'t3'!L98+'t3'!M98+'t3'!N98+'t3'!O98+'t3'!P98</f>
        <v>0</v>
      </c>
      <c r="F98" s="322">
        <f>'t4'!FI108</f>
        <v>0</v>
      </c>
      <c r="G98" s="320">
        <f>'t4'!CQ178</f>
        <v>0</v>
      </c>
      <c r="H98" s="322">
        <f>'t5'!U99+'t5'!V99</f>
        <v>0</v>
      </c>
      <c r="I98" s="338" t="str">
        <f t="shared" si="3"/>
        <v>OK</v>
      </c>
      <c r="J98" s="846" t="str">
        <f t="shared" si="4"/>
        <v>OK</v>
      </c>
      <c r="K98" s="846" t="str">
        <f t="shared" si="5"/>
        <v>OK</v>
      </c>
      <c r="L98" s="621"/>
    </row>
    <row r="99" spans="1:12" ht="13.2" x14ac:dyDescent="0.25">
      <c r="A99" s="123" t="str">
        <f>'t1'!A99</f>
        <v>ANALISTI DIRIG. CON INCARICO DI STRUTTURA SEMPLICE</v>
      </c>
      <c r="B99" s="95" t="str">
        <f>'t1'!B99</f>
        <v>TD0S01</v>
      </c>
      <c r="C99" s="322">
        <f>'t11'!Y101+'t11'!Z101</f>
        <v>0</v>
      </c>
      <c r="D99" s="322">
        <f>'t1'!K99+'t1'!L99</f>
        <v>0</v>
      </c>
      <c r="E99" s="322">
        <f>'t3'!K99+'t3'!L99+'t3'!M99+'t3'!N99+'t3'!O99+'t3'!P99</f>
        <v>0</v>
      </c>
      <c r="F99" s="322">
        <f>'t4'!FI109</f>
        <v>0</v>
      </c>
      <c r="G99" s="320">
        <f>'t4'!CR178</f>
        <v>0</v>
      </c>
      <c r="H99" s="322">
        <f>'t5'!U100+'t5'!V100</f>
        <v>0</v>
      </c>
      <c r="I99" s="338" t="str">
        <f t="shared" si="3"/>
        <v>OK</v>
      </c>
      <c r="J99" s="846" t="str">
        <f t="shared" si="4"/>
        <v>OK</v>
      </c>
      <c r="K99" s="846" t="str">
        <f t="shared" si="5"/>
        <v>OK</v>
      </c>
      <c r="L99" s="621"/>
    </row>
    <row r="100" spans="1:12" ht="13.2" x14ac:dyDescent="0.25">
      <c r="A100" s="123" t="str">
        <f>'t1'!A100</f>
        <v>ANALISTI DIRIG. CON ALTRI INCAR.PROF.LI</v>
      </c>
      <c r="B100" s="95" t="str">
        <f>'t1'!B100</f>
        <v>TD0A01</v>
      </c>
      <c r="C100" s="322">
        <f>'t11'!Y102+'t11'!Z102</f>
        <v>0</v>
      </c>
      <c r="D100" s="322">
        <f>'t1'!K100+'t1'!L100</f>
        <v>0</v>
      </c>
      <c r="E100" s="322">
        <f>'t3'!K100+'t3'!L100+'t3'!M100+'t3'!N100+'t3'!O100+'t3'!P100</f>
        <v>0</v>
      </c>
      <c r="F100" s="322">
        <f>'t4'!FI110</f>
        <v>0</v>
      </c>
      <c r="G100" s="320">
        <f>'t4'!CS178</f>
        <v>0</v>
      </c>
      <c r="H100" s="322">
        <f>'t5'!U101+'t5'!V101</f>
        <v>0</v>
      </c>
      <c r="I100" s="338" t="str">
        <f t="shared" si="3"/>
        <v>OK</v>
      </c>
      <c r="J100" s="846" t="str">
        <f t="shared" si="4"/>
        <v>OK</v>
      </c>
      <c r="K100" s="846" t="str">
        <f t="shared" si="5"/>
        <v>OK</v>
      </c>
      <c r="L100" s="621"/>
    </row>
    <row r="101" spans="1:12" ht="13.2" x14ac:dyDescent="0.25">
      <c r="A101" s="123" t="str">
        <f>'t1'!A101</f>
        <v>ANALISTI DIR. A T. DETERMINATO(ART. 15-SEPTIES DLGS. 502/92)</v>
      </c>
      <c r="B101" s="95" t="str">
        <f>'t1'!B101</f>
        <v>TD0609</v>
      </c>
      <c r="C101" s="322">
        <f>'t11'!Y103+'t11'!Z103</f>
        <v>0</v>
      </c>
      <c r="D101" s="322">
        <f>'t1'!K101+'t1'!L101</f>
        <v>0</v>
      </c>
      <c r="E101" s="322">
        <f>'t3'!K101+'t3'!L101+'t3'!M101+'t3'!N101+'t3'!O101+'t3'!P101</f>
        <v>0</v>
      </c>
      <c r="F101" s="322">
        <f>'t4'!FI111</f>
        <v>0</v>
      </c>
      <c r="G101" s="320">
        <f>'t4'!CT178</f>
        <v>0</v>
      </c>
      <c r="H101" s="322">
        <f>'t5'!U102+'t5'!V102</f>
        <v>0</v>
      </c>
      <c r="I101" s="338" t="str">
        <f t="shared" si="3"/>
        <v>OK</v>
      </c>
      <c r="J101" s="846" t="str">
        <f t="shared" si="4"/>
        <v>OK</v>
      </c>
      <c r="K101" s="846" t="str">
        <f t="shared" si="5"/>
        <v>OK</v>
      </c>
      <c r="L101" s="621"/>
    </row>
    <row r="102" spans="1:12" ht="13.2" x14ac:dyDescent="0.25">
      <c r="A102" s="123" t="str">
        <f>'t1'!A102</f>
        <v>STATISTICO DIRIG. CON INCARICO DI STRUTTURA COMPLESSA</v>
      </c>
      <c r="B102" s="95" t="str">
        <f>'t1'!B102</f>
        <v>TD0071</v>
      </c>
      <c r="C102" s="322">
        <f>'t11'!Y104+'t11'!Z104</f>
        <v>0</v>
      </c>
      <c r="D102" s="322">
        <f>'t1'!K102+'t1'!L102</f>
        <v>0</v>
      </c>
      <c r="E102" s="322">
        <f>'t3'!K102+'t3'!L102+'t3'!M102+'t3'!N102+'t3'!O102+'t3'!P102</f>
        <v>0</v>
      </c>
      <c r="F102" s="322">
        <f>'t4'!FI112</f>
        <v>0</v>
      </c>
      <c r="G102" s="320">
        <f>'t4'!CU178</f>
        <v>0</v>
      </c>
      <c r="H102" s="322">
        <f>'t5'!U103+'t5'!V103</f>
        <v>0</v>
      </c>
      <c r="I102" s="338" t="str">
        <f t="shared" si="3"/>
        <v>OK</v>
      </c>
      <c r="J102" s="846" t="str">
        <f t="shared" si="4"/>
        <v>OK</v>
      </c>
      <c r="K102" s="846" t="str">
        <f t="shared" si="5"/>
        <v>OK</v>
      </c>
      <c r="L102" s="621"/>
    </row>
    <row r="103" spans="1:12" ht="13.2" x14ac:dyDescent="0.25">
      <c r="A103" s="123" t="str">
        <f>'t1'!A103</f>
        <v>STATISTICO DIRIG. CON INCARICO DI STRUTTURA SEMPLICE</v>
      </c>
      <c r="B103" s="95" t="str">
        <f>'t1'!B103</f>
        <v>TD0S70</v>
      </c>
      <c r="C103" s="322">
        <f>'t11'!Y105+'t11'!Z105</f>
        <v>0</v>
      </c>
      <c r="D103" s="322">
        <f>'t1'!K103+'t1'!L103</f>
        <v>0</v>
      </c>
      <c r="E103" s="322">
        <f>'t3'!K103+'t3'!L103+'t3'!M103+'t3'!N103+'t3'!O103+'t3'!P103</f>
        <v>0</v>
      </c>
      <c r="F103" s="322">
        <f>'t4'!FI113</f>
        <v>0</v>
      </c>
      <c r="G103" s="320">
        <f>'t4'!CV178</f>
        <v>0</v>
      </c>
      <c r="H103" s="322">
        <f>'t5'!U104+'t5'!V104</f>
        <v>0</v>
      </c>
      <c r="I103" s="338" t="str">
        <f t="shared" si="3"/>
        <v>OK</v>
      </c>
      <c r="J103" s="846" t="str">
        <f t="shared" si="4"/>
        <v>OK</v>
      </c>
      <c r="K103" s="846" t="str">
        <f t="shared" si="5"/>
        <v>OK</v>
      </c>
      <c r="L103" s="621"/>
    </row>
    <row r="104" spans="1:12" ht="13.2" x14ac:dyDescent="0.25">
      <c r="A104" s="123" t="str">
        <f>'t1'!A104</f>
        <v>STATISTICO DIRIG. CON ALTRI INCAR.PROF.LI</v>
      </c>
      <c r="B104" s="95" t="str">
        <f>'t1'!B104</f>
        <v>TD0A70</v>
      </c>
      <c r="C104" s="322">
        <f>'t11'!Y106+'t11'!Z106</f>
        <v>0</v>
      </c>
      <c r="D104" s="322">
        <f>'t1'!K104+'t1'!L104</f>
        <v>0</v>
      </c>
      <c r="E104" s="322">
        <f>'t3'!K104+'t3'!L104+'t3'!M104+'t3'!N104+'t3'!O104+'t3'!P104</f>
        <v>0</v>
      </c>
      <c r="F104" s="322">
        <f>'t4'!FI114</f>
        <v>0</v>
      </c>
      <c r="G104" s="320">
        <f>'t4'!CW178</f>
        <v>0</v>
      </c>
      <c r="H104" s="322">
        <f>'t5'!U105+'t5'!V105</f>
        <v>0</v>
      </c>
      <c r="I104" s="338" t="str">
        <f t="shared" si="3"/>
        <v>OK</v>
      </c>
      <c r="J104" s="846" t="str">
        <f t="shared" si="4"/>
        <v>OK</v>
      </c>
      <c r="K104" s="846" t="str">
        <f t="shared" si="5"/>
        <v>OK</v>
      </c>
      <c r="L104" s="621"/>
    </row>
    <row r="105" spans="1:12" ht="13.2" x14ac:dyDescent="0.25">
      <c r="A105" s="123" t="str">
        <f>'t1'!A105</f>
        <v>STATISTICO DIR. A T.DETERMINATO(ART. 15-SEPTIES DLGS.502/92)</v>
      </c>
      <c r="B105" s="95" t="str">
        <f>'t1'!B105</f>
        <v>TD0610</v>
      </c>
      <c r="C105" s="322">
        <f>'t11'!Y107+'t11'!Z107</f>
        <v>0</v>
      </c>
      <c r="D105" s="322">
        <f>'t1'!K105+'t1'!L105</f>
        <v>0</v>
      </c>
      <c r="E105" s="322">
        <f>'t3'!K105+'t3'!L105+'t3'!M105+'t3'!N105+'t3'!O105+'t3'!P105</f>
        <v>0</v>
      </c>
      <c r="F105" s="322">
        <f>'t4'!FI115</f>
        <v>0</v>
      </c>
      <c r="G105" s="320">
        <f>'t4'!CX178</f>
        <v>0</v>
      </c>
      <c r="H105" s="322">
        <f>'t5'!U106+'t5'!V106</f>
        <v>0</v>
      </c>
      <c r="I105" s="338" t="str">
        <f t="shared" si="3"/>
        <v>OK</v>
      </c>
      <c r="J105" s="846" t="str">
        <f t="shared" si="4"/>
        <v>OK</v>
      </c>
      <c r="K105" s="846" t="str">
        <f t="shared" si="5"/>
        <v>OK</v>
      </c>
      <c r="L105" s="621"/>
    </row>
    <row r="106" spans="1:12" ht="13.2" x14ac:dyDescent="0.25">
      <c r="A106" s="123" t="str">
        <f>'t1'!A106</f>
        <v>SOCIOLOGO DIRIG. CON INCARICO DI STRUTTURA COMPLESSA</v>
      </c>
      <c r="B106" s="95" t="str">
        <f>'t1'!B106</f>
        <v>TD0068</v>
      </c>
      <c r="C106" s="322">
        <f>'t11'!Y108+'t11'!Z108</f>
        <v>0</v>
      </c>
      <c r="D106" s="322">
        <f>'t1'!K106+'t1'!L106</f>
        <v>0</v>
      </c>
      <c r="E106" s="322">
        <f>'t3'!K106+'t3'!L106+'t3'!M106+'t3'!N106+'t3'!O106+'t3'!P106</f>
        <v>0</v>
      </c>
      <c r="F106" s="322">
        <f>'t4'!FI116</f>
        <v>0</v>
      </c>
      <c r="G106" s="320">
        <f>'t4'!CY178</f>
        <v>0</v>
      </c>
      <c r="H106" s="322">
        <f>'t5'!U107+'t5'!V107</f>
        <v>0</v>
      </c>
      <c r="I106" s="338" t="str">
        <f t="shared" si="3"/>
        <v>OK</v>
      </c>
      <c r="J106" s="846" t="str">
        <f t="shared" si="4"/>
        <v>OK</v>
      </c>
      <c r="K106" s="846" t="str">
        <f t="shared" si="5"/>
        <v>OK</v>
      </c>
      <c r="L106" s="621"/>
    </row>
    <row r="107" spans="1:12" ht="13.2" x14ac:dyDescent="0.25">
      <c r="A107" s="123" t="str">
        <f>'t1'!A107</f>
        <v>SOCIOLOGO DIRIG. CON INCARICO DI STRUTTURA SEMPLICE</v>
      </c>
      <c r="B107" s="95" t="str">
        <f>'t1'!B107</f>
        <v>TD0S67</v>
      </c>
      <c r="C107" s="322">
        <f>'t11'!Y109+'t11'!Z109</f>
        <v>0</v>
      </c>
      <c r="D107" s="322">
        <f>'t1'!K107+'t1'!L107</f>
        <v>0</v>
      </c>
      <c r="E107" s="322">
        <f>'t3'!K107+'t3'!L107+'t3'!M107+'t3'!N107+'t3'!O107+'t3'!P107</f>
        <v>0</v>
      </c>
      <c r="F107" s="322">
        <f>'t4'!FI117</f>
        <v>0</v>
      </c>
      <c r="G107" s="320">
        <f>'t4'!CZ178</f>
        <v>0</v>
      </c>
      <c r="H107" s="322">
        <f>'t5'!U108+'t5'!V108</f>
        <v>0</v>
      </c>
      <c r="I107" s="338" t="str">
        <f t="shared" si="3"/>
        <v>OK</v>
      </c>
      <c r="J107" s="846" t="str">
        <f t="shared" si="4"/>
        <v>OK</v>
      </c>
      <c r="K107" s="846" t="str">
        <f t="shared" si="5"/>
        <v>OK</v>
      </c>
      <c r="L107" s="621"/>
    </row>
    <row r="108" spans="1:12" ht="13.2" x14ac:dyDescent="0.25">
      <c r="A108" s="123" t="str">
        <f>'t1'!A108</f>
        <v>SOCIOLOGO DIRIG. CON ALTRI INCAR.PROF.LI</v>
      </c>
      <c r="B108" s="95" t="str">
        <f>'t1'!B108</f>
        <v>TD0A67</v>
      </c>
      <c r="C108" s="322">
        <f>'t11'!Y110+'t11'!Z110</f>
        <v>0</v>
      </c>
      <c r="D108" s="322">
        <f>'t1'!K108+'t1'!L108</f>
        <v>0</v>
      </c>
      <c r="E108" s="322">
        <f>'t3'!K108+'t3'!L108+'t3'!M108+'t3'!N108+'t3'!O108+'t3'!P108</f>
        <v>0</v>
      </c>
      <c r="F108" s="322">
        <f>'t4'!FI118</f>
        <v>0</v>
      </c>
      <c r="G108" s="320">
        <f>'t4'!DA178</f>
        <v>0</v>
      </c>
      <c r="H108" s="322">
        <f>'t5'!U109+'t5'!V109</f>
        <v>0</v>
      </c>
      <c r="I108" s="338" t="str">
        <f t="shared" si="3"/>
        <v>OK</v>
      </c>
      <c r="J108" s="846" t="str">
        <f t="shared" si="4"/>
        <v>OK</v>
      </c>
      <c r="K108" s="846" t="str">
        <f t="shared" si="5"/>
        <v>OK</v>
      </c>
      <c r="L108" s="621"/>
    </row>
    <row r="109" spans="1:12" ht="13.2" x14ac:dyDescent="0.25">
      <c r="A109" s="123" t="str">
        <f>'t1'!A109</f>
        <v>SOCIOLOGO DIR. A T. DETERMINATO(ART.15-SEPTIES DLGS. 502/92)</v>
      </c>
      <c r="B109" s="95" t="str">
        <f>'t1'!B109</f>
        <v>TD0611</v>
      </c>
      <c r="C109" s="322">
        <f>'t11'!Y111+'t11'!Z111</f>
        <v>0</v>
      </c>
      <c r="D109" s="322">
        <f>'t1'!K109+'t1'!L109</f>
        <v>0</v>
      </c>
      <c r="E109" s="322">
        <f>'t3'!K109+'t3'!L109+'t3'!M109+'t3'!N109+'t3'!O109+'t3'!P109</f>
        <v>0</v>
      </c>
      <c r="F109" s="322">
        <f>'t4'!FI119</f>
        <v>0</v>
      </c>
      <c r="G109" s="320">
        <f>'t4'!DB178</f>
        <v>0</v>
      </c>
      <c r="H109" s="322">
        <f>'t5'!U110+'t5'!V110</f>
        <v>0</v>
      </c>
      <c r="I109" s="338" t="str">
        <f t="shared" si="3"/>
        <v>OK</v>
      </c>
      <c r="J109" s="846" t="str">
        <f t="shared" si="4"/>
        <v>OK</v>
      </c>
      <c r="K109" s="846" t="str">
        <f t="shared" si="5"/>
        <v>OK</v>
      </c>
      <c r="L109" s="621"/>
    </row>
    <row r="110" spans="1:12" ht="13.2" x14ac:dyDescent="0.25">
      <c r="A110" s="123" t="str">
        <f>'t1'!A110</f>
        <v>DIR. AMBIENTALE CON INCARICO DI STRUTTURA COMPLESSA</v>
      </c>
      <c r="B110" s="95" t="str">
        <f>'t1'!B110</f>
        <v>TD0C02</v>
      </c>
      <c r="C110" s="322">
        <f>'t11'!Y112+'t11'!Z112</f>
        <v>0</v>
      </c>
      <c r="D110" s="322">
        <f>'t1'!K110+'t1'!L110</f>
        <v>0</v>
      </c>
      <c r="E110" s="322">
        <f>'t3'!K110+'t3'!L110+'t3'!M110+'t3'!N110+'t3'!O110+'t3'!P110</f>
        <v>0</v>
      </c>
      <c r="F110" s="322">
        <f>'t4'!FI120</f>
        <v>0</v>
      </c>
      <c r="G110" s="320">
        <f>'t4'!DC178</f>
        <v>0</v>
      </c>
      <c r="H110" s="322">
        <f>'t5'!U111+'t5'!V111</f>
        <v>0</v>
      </c>
      <c r="I110" s="338" t="str">
        <f t="shared" si="3"/>
        <v>OK</v>
      </c>
      <c r="J110" s="846" t="str">
        <f t="shared" si="4"/>
        <v>OK</v>
      </c>
      <c r="K110" s="846" t="str">
        <f t="shared" si="5"/>
        <v>OK</v>
      </c>
      <c r="L110" s="621"/>
    </row>
    <row r="111" spans="1:12" ht="13.2" x14ac:dyDescent="0.25">
      <c r="A111" s="123" t="str">
        <f>'t1'!A111</f>
        <v>DIR. AMBIENTALE CON INCARICO DI STRUTTURA SEMPLICE</v>
      </c>
      <c r="B111" s="95" t="str">
        <f>'t1'!B111</f>
        <v>TD0S02</v>
      </c>
      <c r="C111" s="322">
        <f>'t11'!Y113+'t11'!Z113</f>
        <v>0</v>
      </c>
      <c r="D111" s="322">
        <f>'t1'!K111+'t1'!L111</f>
        <v>0</v>
      </c>
      <c r="E111" s="322">
        <f>'t3'!K111+'t3'!L111+'t3'!M111+'t3'!N111+'t3'!O111+'t3'!P111</f>
        <v>0</v>
      </c>
      <c r="F111" s="322">
        <f>'t4'!FI121</f>
        <v>0</v>
      </c>
      <c r="G111" s="320">
        <f>'t4'!DD178</f>
        <v>0</v>
      </c>
      <c r="H111" s="322">
        <f>'t5'!U112+'t5'!V112</f>
        <v>0</v>
      </c>
      <c r="I111" s="338" t="str">
        <f t="shared" si="3"/>
        <v>OK</v>
      </c>
      <c r="J111" s="846" t="str">
        <f t="shared" si="4"/>
        <v>OK</v>
      </c>
      <c r="K111" s="846" t="str">
        <f t="shared" si="5"/>
        <v>OK</v>
      </c>
      <c r="L111" s="621"/>
    </row>
    <row r="112" spans="1:12" ht="13.2" x14ac:dyDescent="0.25">
      <c r="A112" s="123" t="str">
        <f>'t1'!A112</f>
        <v>DIR. AMBIENTALE CON ALTRI INCAR.PROF.LI</v>
      </c>
      <c r="B112" s="95" t="str">
        <f>'t1'!B112</f>
        <v>TD0A02</v>
      </c>
      <c r="C112" s="322">
        <f>'t11'!Y114+'t11'!Z114</f>
        <v>0</v>
      </c>
      <c r="D112" s="322">
        <f>'t1'!K112+'t1'!L112</f>
        <v>0</v>
      </c>
      <c r="E112" s="322">
        <f>'t3'!K112+'t3'!L112+'t3'!M112+'t3'!N112+'t3'!O112+'t3'!P112</f>
        <v>0</v>
      </c>
      <c r="F112" s="322">
        <f>'t4'!FI122</f>
        <v>0</v>
      </c>
      <c r="G112" s="320">
        <f>'t4'!DE178</f>
        <v>0</v>
      </c>
      <c r="H112" s="322">
        <f>'t5'!U113+'t5'!V113</f>
        <v>0</v>
      </c>
      <c r="I112" s="338" t="str">
        <f t="shared" si="3"/>
        <v>OK</v>
      </c>
      <c r="J112" s="846" t="str">
        <f t="shared" si="4"/>
        <v>OK</v>
      </c>
      <c r="K112" s="846" t="str">
        <f t="shared" si="5"/>
        <v>OK</v>
      </c>
      <c r="L112" s="621"/>
    </row>
    <row r="113" spans="1:12" ht="13.2" x14ac:dyDescent="0.25">
      <c r="A113" s="123" t="str">
        <f>'t1'!A113</f>
        <v>DIR. AMBIENTALE A T.DETERMINATO (ART.15-SEPTIES DLGS 502/92)</v>
      </c>
      <c r="B113" s="95" t="str">
        <f>'t1'!B113</f>
        <v>TD0810</v>
      </c>
      <c r="C113" s="322">
        <f>'t11'!Y115+'t11'!Z115</f>
        <v>0</v>
      </c>
      <c r="D113" s="322">
        <f>'t1'!K113+'t1'!L113</f>
        <v>0</v>
      </c>
      <c r="E113" s="322">
        <f>'t3'!K113+'t3'!L113+'t3'!M113+'t3'!N113+'t3'!O113+'t3'!P113</f>
        <v>0</v>
      </c>
      <c r="F113" s="322">
        <f>'t4'!FI123</f>
        <v>0</v>
      </c>
      <c r="G113" s="320">
        <f>'t4'!DF178</f>
        <v>0</v>
      </c>
      <c r="H113" s="322">
        <f>'t5'!U114+'t5'!V114</f>
        <v>0</v>
      </c>
      <c r="I113" s="338" t="str">
        <f t="shared" si="3"/>
        <v>OK</v>
      </c>
      <c r="J113" s="846" t="str">
        <f t="shared" si="4"/>
        <v>OK</v>
      </c>
      <c r="K113" s="846" t="str">
        <f t="shared" si="5"/>
        <v>OK</v>
      </c>
      <c r="L113" s="621"/>
    </row>
    <row r="114" spans="1:12" ht="13.2" x14ac:dyDescent="0.25">
      <c r="A114" s="123" t="str">
        <f>'t1'!A114</f>
        <v>DIRIGENTE AMM.VO CON INCARICO DI STRUTTURA COMPLESSA</v>
      </c>
      <c r="B114" s="95" t="str">
        <f>'t1'!B114</f>
        <v>AD0032</v>
      </c>
      <c r="C114" s="322">
        <f>'t11'!Y116+'t11'!Z116</f>
        <v>0</v>
      </c>
      <c r="D114" s="322">
        <f>'t1'!K114+'t1'!L114</f>
        <v>0</v>
      </c>
      <c r="E114" s="322">
        <f>'t3'!K114+'t3'!L114+'t3'!M114+'t3'!N114+'t3'!O114+'t3'!P114</f>
        <v>0</v>
      </c>
      <c r="F114" s="322">
        <f>'t4'!FI124</f>
        <v>0</v>
      </c>
      <c r="G114" s="320">
        <f>'t4'!DG178</f>
        <v>0</v>
      </c>
      <c r="H114" s="322">
        <f>'t5'!U115+'t5'!V115</f>
        <v>0</v>
      </c>
      <c r="I114" s="338" t="str">
        <f t="shared" si="3"/>
        <v>OK</v>
      </c>
      <c r="J114" s="846" t="str">
        <f t="shared" si="4"/>
        <v>OK</v>
      </c>
      <c r="K114" s="846" t="str">
        <f t="shared" si="5"/>
        <v>OK</v>
      </c>
      <c r="L114" s="621"/>
    </row>
    <row r="115" spans="1:12" ht="13.2" x14ac:dyDescent="0.25">
      <c r="A115" s="123" t="str">
        <f>'t1'!A115</f>
        <v>DIRIGENTE AMM.VO CON INCARICO DI STRUTTURA SEMPLICE</v>
      </c>
      <c r="B115" s="95" t="str">
        <f>'t1'!B115</f>
        <v>AD0S31</v>
      </c>
      <c r="C115" s="322">
        <f>'t11'!Y117+'t11'!Z117</f>
        <v>0</v>
      </c>
      <c r="D115" s="322">
        <f>'t1'!K115+'t1'!L115</f>
        <v>0</v>
      </c>
      <c r="E115" s="322">
        <f>'t3'!K115+'t3'!L115+'t3'!M115+'t3'!N115+'t3'!O115+'t3'!P115</f>
        <v>0</v>
      </c>
      <c r="F115" s="322">
        <f>'t4'!FI125</f>
        <v>0</v>
      </c>
      <c r="G115" s="320">
        <f>'t4'!DH178</f>
        <v>0</v>
      </c>
      <c r="H115" s="322">
        <f>'t5'!U116+'t5'!V116</f>
        <v>0</v>
      </c>
      <c r="I115" s="338" t="str">
        <f t="shared" si="3"/>
        <v>OK</v>
      </c>
      <c r="J115" s="846" t="str">
        <f t="shared" si="4"/>
        <v>OK</v>
      </c>
      <c r="K115" s="846" t="str">
        <f t="shared" si="5"/>
        <v>OK</v>
      </c>
      <c r="L115" s="621"/>
    </row>
    <row r="116" spans="1:12" ht="13.2" x14ac:dyDescent="0.25">
      <c r="A116" s="123" t="str">
        <f>'t1'!A116</f>
        <v>DIRIGENTE AMM.VO CON ALTRI INCAR.PROF.LI</v>
      </c>
      <c r="B116" s="95" t="str">
        <f>'t1'!B116</f>
        <v>AD0A31</v>
      </c>
      <c r="C116" s="322">
        <f>'t11'!Y118+'t11'!Z118</f>
        <v>0</v>
      </c>
      <c r="D116" s="322">
        <f>'t1'!K116+'t1'!L116</f>
        <v>0</v>
      </c>
      <c r="E116" s="322">
        <f>'t3'!K116+'t3'!L116+'t3'!M116+'t3'!N116+'t3'!O116+'t3'!P116</f>
        <v>0</v>
      </c>
      <c r="F116" s="322">
        <f>'t4'!FI126</f>
        <v>0</v>
      </c>
      <c r="G116" s="320">
        <f>'t4'!DI178</f>
        <v>0</v>
      </c>
      <c r="H116" s="322">
        <f>'t5'!U117+'t5'!V117</f>
        <v>0</v>
      </c>
      <c r="I116" s="338" t="str">
        <f t="shared" si="3"/>
        <v>OK</v>
      </c>
      <c r="J116" s="846" t="str">
        <f t="shared" si="4"/>
        <v>OK</v>
      </c>
      <c r="K116" s="846" t="str">
        <f t="shared" si="5"/>
        <v>OK</v>
      </c>
      <c r="L116" s="621"/>
    </row>
    <row r="117" spans="1:12" ht="13.2" x14ac:dyDescent="0.25">
      <c r="A117" s="123" t="str">
        <f>'t1'!A117</f>
        <v>DIRIG. AMM.VO A T. DETERMINATO (ART. 15-SEPTIES DLGS.502/92)</v>
      </c>
      <c r="B117" s="95" t="str">
        <f>'t1'!B117</f>
        <v>AD0612</v>
      </c>
      <c r="C117" s="322">
        <f>'t11'!Y119+'t11'!Z119</f>
        <v>0</v>
      </c>
      <c r="D117" s="322">
        <f>'t1'!K117+'t1'!L117</f>
        <v>0</v>
      </c>
      <c r="E117" s="322">
        <f>'t3'!K117+'t3'!L117+'t3'!M117+'t3'!N117+'t3'!O117+'t3'!P117</f>
        <v>0</v>
      </c>
      <c r="F117" s="322">
        <f>'t4'!FI127</f>
        <v>0</v>
      </c>
      <c r="G117" s="320">
        <f>'t4'!DJ178</f>
        <v>0</v>
      </c>
      <c r="H117" s="322">
        <f>'t5'!U118+'t5'!V118</f>
        <v>0</v>
      </c>
      <c r="I117" s="338" t="str">
        <f t="shared" si="3"/>
        <v>OK</v>
      </c>
      <c r="J117" s="846" t="str">
        <f t="shared" si="4"/>
        <v>OK</v>
      </c>
      <c r="K117" s="846" t="str">
        <f t="shared" si="5"/>
        <v>OK</v>
      </c>
      <c r="L117" s="621"/>
    </row>
    <row r="118" spans="1:12" ht="13.2" x14ac:dyDescent="0.25">
      <c r="A118" s="123" t="str">
        <f>'t1'!A118</f>
        <v>RICERCATORE SANITARIO</v>
      </c>
      <c r="B118" s="95" t="str">
        <f>'t1'!B118</f>
        <v>N18694</v>
      </c>
      <c r="C118" s="322">
        <f>'t11'!Y120+'t11'!Z120</f>
        <v>0</v>
      </c>
      <c r="D118" s="322">
        <f>'t1'!K118+'t1'!L118</f>
        <v>0</v>
      </c>
      <c r="E118" s="322">
        <f>'t3'!K118+'t3'!L118+'t3'!M118+'t3'!N118+'t3'!O118+'t3'!P118</f>
        <v>0</v>
      </c>
      <c r="F118" s="322">
        <f>'t4'!FI128</f>
        <v>0</v>
      </c>
      <c r="G118" s="320">
        <f>'t4'!DK178</f>
        <v>0</v>
      </c>
      <c r="H118" s="322">
        <f>'t5'!U119+'t5'!V119</f>
        <v>0</v>
      </c>
      <c r="I118" s="338" t="str">
        <f t="shared" si="3"/>
        <v>OK</v>
      </c>
      <c r="J118" s="846" t="str">
        <f t="shared" si="4"/>
        <v>OK</v>
      </c>
      <c r="K118" s="846" t="str">
        <f t="shared" si="5"/>
        <v>OK</v>
      </c>
      <c r="L118" s="621"/>
    </row>
    <row r="119" spans="1:12" ht="13.2" x14ac:dyDescent="0.25">
      <c r="A119" s="123" t="str">
        <f>'t1'!A119</f>
        <v>COLLABORATORE PROF.LE DI RICERCA SANITARIA</v>
      </c>
      <c r="B119" s="95" t="str">
        <f>'t1'!B119</f>
        <v>N16695</v>
      </c>
      <c r="C119" s="322">
        <f>'t11'!Y121+'t11'!Z121</f>
        <v>0</v>
      </c>
      <c r="D119" s="322">
        <f>'t1'!K119+'t1'!L119</f>
        <v>0</v>
      </c>
      <c r="E119" s="322">
        <f>'t3'!K119+'t3'!L119+'t3'!M119+'t3'!N119+'t3'!O119+'t3'!P119</f>
        <v>0</v>
      </c>
      <c r="F119" s="322">
        <f>'t4'!FI129</f>
        <v>0</v>
      </c>
      <c r="G119" s="320">
        <f>'t4'!DL178</f>
        <v>0</v>
      </c>
      <c r="H119" s="322">
        <f>'t5'!U120+'t5'!V120</f>
        <v>0</v>
      </c>
      <c r="I119" s="338" t="str">
        <f t="shared" si="3"/>
        <v>OK</v>
      </c>
      <c r="J119" s="846" t="str">
        <f t="shared" si="4"/>
        <v>OK</v>
      </c>
      <c r="K119" s="846" t="str">
        <f t="shared" si="5"/>
        <v>OK</v>
      </c>
      <c r="L119" s="621"/>
    </row>
    <row r="120" spans="1:12" ht="13.2" x14ac:dyDescent="0.25">
      <c r="A120" s="123" t="str">
        <f>'t1'!A120</f>
        <v>RUOLO SANITARIO - PROF. SANITARIE INFERMIERISTICHE E.Q.</v>
      </c>
      <c r="B120" s="95" t="str">
        <f>'t1'!B120</f>
        <v>SEQINF</v>
      </c>
      <c r="C120" s="322">
        <f>'t11'!Y122+'t11'!Z122</f>
        <v>0</v>
      </c>
      <c r="D120" s="322">
        <f>'t1'!K120+'t1'!L120</f>
        <v>0</v>
      </c>
      <c r="E120" s="322">
        <f>'t3'!K120+'t3'!L120+'t3'!M120+'t3'!N120+'t3'!O120+'t3'!P120</f>
        <v>0</v>
      </c>
      <c r="F120" s="322">
        <f>'t4'!FI130</f>
        <v>0</v>
      </c>
      <c r="G120" s="320">
        <f>'t4'!DM178</f>
        <v>0</v>
      </c>
      <c r="H120" s="322">
        <f>'t5'!U121+'t5'!V121</f>
        <v>0</v>
      </c>
      <c r="I120" s="338" t="str">
        <f t="shared" si="3"/>
        <v>OK</v>
      </c>
      <c r="J120" s="846" t="str">
        <f t="shared" si="4"/>
        <v>OK</v>
      </c>
      <c r="K120" s="846" t="str">
        <f t="shared" si="5"/>
        <v>OK</v>
      </c>
      <c r="L120" s="621"/>
    </row>
    <row r="121" spans="1:12" ht="13.2" x14ac:dyDescent="0.25">
      <c r="A121" s="123" t="str">
        <f>'t1'!A121</f>
        <v>RUOLO SANITARIO - PROF. SANITARIA OSTETRICA E.Q.</v>
      </c>
      <c r="B121" s="95" t="str">
        <f>'t1'!B121</f>
        <v>SEQOST</v>
      </c>
      <c r="C121" s="322">
        <f>'t11'!Y123+'t11'!Z123</f>
        <v>0</v>
      </c>
      <c r="D121" s="322">
        <f>'t1'!K121+'t1'!L121</f>
        <v>0</v>
      </c>
      <c r="E121" s="322">
        <f>'t3'!K121+'t3'!L121+'t3'!M121+'t3'!N121+'t3'!O121+'t3'!P121</f>
        <v>0</v>
      </c>
      <c r="F121" s="322">
        <f>'t4'!FI131</f>
        <v>0</v>
      </c>
      <c r="G121" s="320">
        <f>'t4'!DN178</f>
        <v>0</v>
      </c>
      <c r="H121" s="322">
        <f>'t5'!U122+'t5'!V122</f>
        <v>0</v>
      </c>
      <c r="I121" s="338" t="str">
        <f t="shared" si="3"/>
        <v>OK</v>
      </c>
      <c r="J121" s="846" t="str">
        <f t="shared" si="4"/>
        <v>OK</v>
      </c>
      <c r="K121" s="846" t="str">
        <f t="shared" si="5"/>
        <v>OK</v>
      </c>
      <c r="L121" s="621"/>
    </row>
    <row r="122" spans="1:12" ht="13.2" x14ac:dyDescent="0.25">
      <c r="A122" s="123" t="str">
        <f>'t1'!A122</f>
        <v>RUOLO SANITARIO - PROFESSIONI TECNICO SANITARIE E.Q.</v>
      </c>
      <c r="B122" s="95" t="str">
        <f>'t1'!B122</f>
        <v>SEQTCN</v>
      </c>
      <c r="C122" s="322">
        <f>'t11'!Y124+'t11'!Z124</f>
        <v>0</v>
      </c>
      <c r="D122" s="322">
        <f>'t1'!K122+'t1'!L122</f>
        <v>0</v>
      </c>
      <c r="E122" s="322">
        <f>'t3'!K122+'t3'!L122+'t3'!M122+'t3'!N122+'t3'!O122+'t3'!P122</f>
        <v>0</v>
      </c>
      <c r="F122" s="322">
        <f>'t4'!FI132</f>
        <v>0</v>
      </c>
      <c r="G122" s="320">
        <f>'t4'!DO178</f>
        <v>0</v>
      </c>
      <c r="H122" s="322">
        <f>'t5'!U123+'t5'!V123</f>
        <v>0</v>
      </c>
      <c r="I122" s="338" t="str">
        <f t="shared" si="3"/>
        <v>OK</v>
      </c>
      <c r="J122" s="846" t="str">
        <f t="shared" si="4"/>
        <v>OK</v>
      </c>
      <c r="K122" s="846" t="str">
        <f t="shared" si="5"/>
        <v>OK</v>
      </c>
      <c r="L122" s="621"/>
    </row>
    <row r="123" spans="1:12" ht="13.2" x14ac:dyDescent="0.25">
      <c r="A123" s="123" t="str">
        <f>'t1'!A123</f>
        <v>RUOLO SANITARIO - PROF. SANITARIE DELLA RIABILITAZIONE E.Q.</v>
      </c>
      <c r="B123" s="95" t="str">
        <f>'t1'!B123</f>
        <v>SEQRAB</v>
      </c>
      <c r="C123" s="322">
        <f>'t11'!Y125+'t11'!Z125</f>
        <v>0</v>
      </c>
      <c r="D123" s="322">
        <f>'t1'!K123+'t1'!L123</f>
        <v>0</v>
      </c>
      <c r="E123" s="322">
        <f>'t3'!K123+'t3'!L123+'t3'!M123+'t3'!N123+'t3'!O123+'t3'!P123</f>
        <v>0</v>
      </c>
      <c r="F123" s="322">
        <f>'t4'!FI133</f>
        <v>0</v>
      </c>
      <c r="G123" s="320">
        <f>'t4'!DP178</f>
        <v>0</v>
      </c>
      <c r="H123" s="322">
        <f>'t5'!U124+'t5'!V124</f>
        <v>0</v>
      </c>
      <c r="I123" s="338" t="str">
        <f t="shared" si="3"/>
        <v>OK</v>
      </c>
      <c r="J123" s="846" t="str">
        <f t="shared" si="4"/>
        <v>OK</v>
      </c>
      <c r="K123" s="846" t="str">
        <f t="shared" si="5"/>
        <v>OK</v>
      </c>
      <c r="L123" s="621"/>
    </row>
    <row r="124" spans="1:12" ht="13.2" x14ac:dyDescent="0.25">
      <c r="A124" s="123" t="str">
        <f>'t1'!A124</f>
        <v>RUOLO SANITARIO - PROF. SANITARIE DELLA PREVENZIONE E.Q.</v>
      </c>
      <c r="B124" s="95" t="str">
        <f>'t1'!B124</f>
        <v>SEQPRV</v>
      </c>
      <c r="C124" s="322">
        <f>'t11'!Y126+'t11'!Z126</f>
        <v>0</v>
      </c>
      <c r="D124" s="322">
        <f>'t1'!K124+'t1'!L124</f>
        <v>0</v>
      </c>
      <c r="E124" s="322">
        <f>'t3'!K124+'t3'!L124+'t3'!M124+'t3'!N124+'t3'!O124+'t3'!P124</f>
        <v>0</v>
      </c>
      <c r="F124" s="322">
        <f>'t4'!FI134</f>
        <v>0</v>
      </c>
      <c r="G124" s="320">
        <f>'t4'!DQ178</f>
        <v>0</v>
      </c>
      <c r="H124" s="322">
        <f>'t5'!U125+'t5'!V125</f>
        <v>0</v>
      </c>
      <c r="I124" s="338" t="str">
        <f t="shared" si="3"/>
        <v>OK</v>
      </c>
      <c r="J124" s="846" t="str">
        <f t="shared" si="4"/>
        <v>OK</v>
      </c>
      <c r="K124" s="846" t="str">
        <f t="shared" si="5"/>
        <v>OK</v>
      </c>
      <c r="L124" s="621"/>
    </row>
    <row r="125" spans="1:12" ht="13.2" x14ac:dyDescent="0.25">
      <c r="A125" s="123" t="str">
        <f>'t1'!A125</f>
        <v>RUOLO SANITARIO - PROF. SAN. INFERM. SENIOR ESAURIMENTO E.Q.</v>
      </c>
      <c r="B125" s="95" t="str">
        <f>'t1'!B125</f>
        <v>SEQINE</v>
      </c>
      <c r="C125" s="322">
        <f>'t11'!Y127+'t11'!Z127</f>
        <v>0</v>
      </c>
      <c r="D125" s="322">
        <f>'t1'!K125+'t1'!L125</f>
        <v>0</v>
      </c>
      <c r="E125" s="322">
        <f>'t3'!K125+'t3'!L125+'t3'!M125+'t3'!N125+'t3'!O125+'t3'!P125</f>
        <v>0</v>
      </c>
      <c r="F125" s="322">
        <f>'t4'!FI135</f>
        <v>0</v>
      </c>
      <c r="G125" s="320">
        <f>'t4'!DR178</f>
        <v>0</v>
      </c>
      <c r="H125" s="322">
        <f>'t5'!U126+'t5'!V126</f>
        <v>0</v>
      </c>
      <c r="I125" s="338" t="str">
        <f t="shared" si="3"/>
        <v>OK</v>
      </c>
      <c r="J125" s="846" t="str">
        <f t="shared" si="4"/>
        <v>OK</v>
      </c>
      <c r="K125" s="846" t="str">
        <f t="shared" si="5"/>
        <v>OK</v>
      </c>
      <c r="L125" s="621"/>
    </row>
    <row r="126" spans="1:12" ht="13.2" x14ac:dyDescent="0.25">
      <c r="A126" s="123" t="str">
        <f>'t1'!A126</f>
        <v>RUOLO SANITARIO - ALTRI PROF. SAN. SENIOR A ESAURIMENTO E.Q.</v>
      </c>
      <c r="B126" s="95" t="str">
        <f>'t1'!B126</f>
        <v>SEQASE</v>
      </c>
      <c r="C126" s="322">
        <f>'t11'!Y128+'t11'!Z128</f>
        <v>0</v>
      </c>
      <c r="D126" s="322">
        <f>'t1'!K126+'t1'!L126</f>
        <v>0</v>
      </c>
      <c r="E126" s="322">
        <f>'t3'!K126+'t3'!L126+'t3'!M126+'t3'!N126+'t3'!O126+'t3'!P126</f>
        <v>0</v>
      </c>
      <c r="F126" s="322">
        <f>'t4'!FI136</f>
        <v>0</v>
      </c>
      <c r="G126" s="320">
        <f>'t4'!DS178</f>
        <v>0</v>
      </c>
      <c r="H126" s="322">
        <f>'t5'!U127+'t5'!V127</f>
        <v>0</v>
      </c>
      <c r="I126" s="338" t="str">
        <f t="shared" si="3"/>
        <v>OK</v>
      </c>
      <c r="J126" s="846" t="str">
        <f t="shared" si="4"/>
        <v>OK</v>
      </c>
      <c r="K126" s="846" t="str">
        <f t="shared" si="5"/>
        <v>OK</v>
      </c>
      <c r="L126" s="621"/>
    </row>
    <row r="127" spans="1:12" ht="13.2" x14ac:dyDescent="0.25">
      <c r="A127" s="123" t="str">
        <f>'t1'!A127</f>
        <v>RUOLO SOCIOSANITARIO - ASSISTENTE SOCIALE E.Q.</v>
      </c>
      <c r="B127" s="95" t="str">
        <f>'t1'!B127</f>
        <v>KEQASC</v>
      </c>
      <c r="C127" s="322">
        <f>'t11'!Y129+'t11'!Z129</f>
        <v>0</v>
      </c>
      <c r="D127" s="322">
        <f>'t1'!K127+'t1'!L127</f>
        <v>0</v>
      </c>
      <c r="E127" s="322">
        <f>'t3'!K127+'t3'!L127+'t3'!M127+'t3'!N127+'t3'!O127+'t3'!P127</f>
        <v>0</v>
      </c>
      <c r="F127" s="322">
        <f>'t4'!FI137</f>
        <v>0</v>
      </c>
      <c r="G127" s="320">
        <f>'t4'!DT178</f>
        <v>0</v>
      </c>
      <c r="H127" s="322">
        <f>'t5'!U128+'t5'!V128</f>
        <v>0</v>
      </c>
      <c r="I127" s="338" t="str">
        <f t="shared" si="3"/>
        <v>OK</v>
      </c>
      <c r="J127" s="846" t="str">
        <f t="shared" si="4"/>
        <v>OK</v>
      </c>
      <c r="K127" s="846" t="str">
        <f t="shared" si="5"/>
        <v>OK</v>
      </c>
      <c r="L127" s="621"/>
    </row>
    <row r="128" spans="1:12" ht="13.2" x14ac:dyDescent="0.25">
      <c r="A128" s="123" t="str">
        <f>'t1'!A128</f>
        <v>RUOLO SOCIOSANITARIO - ASSIST. SOC. SENIOR ESAURIMENTO E.Q.</v>
      </c>
      <c r="B128" s="95" t="str">
        <f>'t1'!B128</f>
        <v>KEQSCE</v>
      </c>
      <c r="C128" s="322">
        <f>'t11'!Y130+'t11'!Z130</f>
        <v>0</v>
      </c>
      <c r="D128" s="322">
        <f>'t1'!K128+'t1'!L128</f>
        <v>0</v>
      </c>
      <c r="E128" s="322">
        <f>'t3'!K128+'t3'!L128+'t3'!M128+'t3'!N128+'t3'!O128+'t3'!P128</f>
        <v>0</v>
      </c>
      <c r="F128" s="322">
        <f>'t4'!FI138</f>
        <v>0</v>
      </c>
      <c r="G128" s="320">
        <f>'t4'!DU178</f>
        <v>0</v>
      </c>
      <c r="H128" s="322">
        <f>'t5'!U129+'t5'!V129</f>
        <v>0</v>
      </c>
      <c r="I128" s="338" t="str">
        <f t="shared" si="3"/>
        <v>OK</v>
      </c>
      <c r="J128" s="846" t="str">
        <f t="shared" si="4"/>
        <v>OK</v>
      </c>
      <c r="K128" s="846" t="str">
        <f t="shared" si="5"/>
        <v>OK</v>
      </c>
      <c r="L128" s="621"/>
    </row>
    <row r="129" spans="1:12" ht="13.2" x14ac:dyDescent="0.25">
      <c r="A129" s="123" t="str">
        <f>'t1'!A129</f>
        <v>RUOLO PROFESSIONALE - SPECIALISTA DELLA COMUNIC. ISTIT. E.Q.</v>
      </c>
      <c r="B129" s="95" t="str">
        <f>'t1'!B129</f>
        <v>PEQ871</v>
      </c>
      <c r="C129" s="322">
        <f>'t11'!Y131+'t11'!Z131</f>
        <v>0</v>
      </c>
      <c r="D129" s="322">
        <f>'t1'!K129+'t1'!L129</f>
        <v>0</v>
      </c>
      <c r="E129" s="322">
        <f>'t3'!K129+'t3'!L129+'t3'!M129+'t3'!N129+'t3'!O129+'t3'!P129</f>
        <v>0</v>
      </c>
      <c r="F129" s="322">
        <f>'t4'!FI139</f>
        <v>0</v>
      </c>
      <c r="G129" s="320">
        <f>'t4'!DV178</f>
        <v>0</v>
      </c>
      <c r="H129" s="322">
        <f>'t5'!U130+'t5'!V130</f>
        <v>0</v>
      </c>
      <c r="I129" s="338" t="str">
        <f t="shared" si="3"/>
        <v>OK</v>
      </c>
      <c r="J129" s="846" t="str">
        <f t="shared" si="4"/>
        <v>OK</v>
      </c>
      <c r="K129" s="846" t="str">
        <f t="shared" si="5"/>
        <v>OK</v>
      </c>
      <c r="L129" s="621"/>
    </row>
    <row r="130" spans="1:12" ht="13.2" x14ac:dyDescent="0.25">
      <c r="A130" s="123" t="str">
        <f>'t1'!A130</f>
        <v>RUOLO PROFESSIONALE - SPECIALISTA RAPPORTI CON I MEDIA E.Q.</v>
      </c>
      <c r="B130" s="95" t="str">
        <f>'t1'!B130</f>
        <v>PEQ872</v>
      </c>
      <c r="C130" s="322">
        <f>'t11'!Y132+'t11'!Z132</f>
        <v>0</v>
      </c>
      <c r="D130" s="322">
        <f>'t1'!K130+'t1'!L130</f>
        <v>0</v>
      </c>
      <c r="E130" s="322">
        <f>'t3'!K130+'t3'!L130+'t3'!M130+'t3'!N130+'t3'!O130+'t3'!P130</f>
        <v>0</v>
      </c>
      <c r="F130" s="322">
        <f>'t4'!FI140</f>
        <v>0</v>
      </c>
      <c r="G130" s="320">
        <f>'t4'!DW178</f>
        <v>0</v>
      </c>
      <c r="H130" s="322">
        <f>'t5'!U131+'t5'!V131</f>
        <v>0</v>
      </c>
      <c r="I130" s="338" t="str">
        <f t="shared" si="3"/>
        <v>OK</v>
      </c>
      <c r="J130" s="846" t="str">
        <f t="shared" si="4"/>
        <v>OK</v>
      </c>
      <c r="K130" s="846" t="str">
        <f t="shared" si="5"/>
        <v>OK</v>
      </c>
      <c r="L130" s="621"/>
    </row>
    <row r="131" spans="1:12" ht="13.2" x14ac:dyDescent="0.25">
      <c r="A131" s="123" t="str">
        <f>'t1'!A131</f>
        <v>RUOLO PROFESSIONALE - ASSISTENTE RELIGIOSO E.Q.</v>
      </c>
      <c r="B131" s="95" t="str">
        <f>'t1'!B131</f>
        <v>PEQ006</v>
      </c>
      <c r="C131" s="322">
        <f>'t11'!Y133+'t11'!Z133</f>
        <v>0</v>
      </c>
      <c r="D131" s="322">
        <f>'t1'!K131+'t1'!L131</f>
        <v>0</v>
      </c>
      <c r="E131" s="322">
        <f>'t3'!K131+'t3'!L131+'t3'!M131+'t3'!N131+'t3'!O131+'t3'!P131</f>
        <v>0</v>
      </c>
      <c r="F131" s="322">
        <f>'t4'!FI141</f>
        <v>0</v>
      </c>
      <c r="G131" s="320">
        <f>'t4'!DX178</f>
        <v>0</v>
      </c>
      <c r="H131" s="322">
        <f>'t5'!U132+'t5'!V132</f>
        <v>0</v>
      </c>
      <c r="I131" s="338" t="str">
        <f t="shared" si="3"/>
        <v>OK</v>
      </c>
      <c r="J131" s="846" t="str">
        <f t="shared" si="4"/>
        <v>OK</v>
      </c>
      <c r="K131" s="846" t="str">
        <f t="shared" si="5"/>
        <v>OK</v>
      </c>
      <c r="L131" s="621"/>
    </row>
    <row r="132" spans="1:12" ht="13.2" x14ac:dyDescent="0.25">
      <c r="A132" s="123" t="str">
        <f>'t1'!A132</f>
        <v>RUOLO TECNICO - COLLABORATORE TECNICO PROFESSIONALE E.Q.</v>
      </c>
      <c r="B132" s="95" t="str">
        <f>'t1'!B132</f>
        <v>TEQ027</v>
      </c>
      <c r="C132" s="322">
        <f>'t11'!Y134+'t11'!Z134</f>
        <v>0</v>
      </c>
      <c r="D132" s="322">
        <f>'t1'!K132+'t1'!L132</f>
        <v>0</v>
      </c>
      <c r="E132" s="322">
        <f>'t3'!K132+'t3'!L132+'t3'!M132+'t3'!N132+'t3'!O132+'t3'!P132</f>
        <v>0</v>
      </c>
      <c r="F132" s="322">
        <f>'t4'!FI142</f>
        <v>0</v>
      </c>
      <c r="G132" s="320">
        <f>'t4'!DY178</f>
        <v>0</v>
      </c>
      <c r="H132" s="322">
        <f>'t5'!U133+'t5'!V133</f>
        <v>0</v>
      </c>
      <c r="I132" s="338" t="str">
        <f t="shared" si="3"/>
        <v>OK</v>
      </c>
      <c r="J132" s="846" t="str">
        <f t="shared" si="4"/>
        <v>OK</v>
      </c>
      <c r="K132" s="846" t="str">
        <f t="shared" si="5"/>
        <v>OK</v>
      </c>
      <c r="L132" s="621"/>
    </row>
    <row r="133" spans="1:12" ht="13.2" x14ac:dyDescent="0.25">
      <c r="A133" s="123" t="str">
        <f>'t1'!A133</f>
        <v>RUOLO TECNICO - COLLAB. TEC. PROF. SENIOR A ESAURIMENTO E.Q.</v>
      </c>
      <c r="B133" s="95" t="str">
        <f>'t1'!B133</f>
        <v>TEQCTS</v>
      </c>
      <c r="C133" s="322">
        <f>'t11'!Y135+'t11'!Z135</f>
        <v>0</v>
      </c>
      <c r="D133" s="322">
        <f>'t1'!K133+'t1'!L133</f>
        <v>0</v>
      </c>
      <c r="E133" s="322">
        <f>'t3'!K133+'t3'!L133+'t3'!M133+'t3'!N133+'t3'!O133+'t3'!P133</f>
        <v>0</v>
      </c>
      <c r="F133" s="322">
        <f>'t4'!FI143</f>
        <v>0</v>
      </c>
      <c r="G133" s="320">
        <f>'t4'!DZ178</f>
        <v>0</v>
      </c>
      <c r="H133" s="322">
        <f>'t5'!U134+'t5'!V134</f>
        <v>0</v>
      </c>
      <c r="I133" s="338" t="str">
        <f t="shared" si="3"/>
        <v>OK</v>
      </c>
      <c r="J133" s="846" t="str">
        <f t="shared" si="4"/>
        <v>OK</v>
      </c>
      <c r="K133" s="846" t="str">
        <f t="shared" si="5"/>
        <v>OK</v>
      </c>
      <c r="L133" s="621"/>
    </row>
    <row r="134" spans="1:12" ht="13.2" x14ac:dyDescent="0.25">
      <c r="A134" s="123" t="str">
        <f>'t1'!A134</f>
        <v>RUOLO AMMINISTRATIVO - COLLAB. AMMINISTRATIVO PROFESS. E.Q.</v>
      </c>
      <c r="B134" s="95" t="str">
        <f>'t1'!B134</f>
        <v>AEQ029</v>
      </c>
      <c r="C134" s="322">
        <f>'t11'!Y136+'t11'!Z136</f>
        <v>0</v>
      </c>
      <c r="D134" s="322">
        <f>'t1'!K134+'t1'!L134</f>
        <v>0</v>
      </c>
      <c r="E134" s="322">
        <f>'t3'!K134+'t3'!L134+'t3'!M134+'t3'!N134+'t3'!O134+'t3'!P134</f>
        <v>0</v>
      </c>
      <c r="F134" s="322">
        <f>'t4'!FI144</f>
        <v>0</v>
      </c>
      <c r="G134" s="320">
        <f>'t4'!EA178</f>
        <v>0</v>
      </c>
      <c r="H134" s="322">
        <f>'t5'!U135+'t5'!V135</f>
        <v>0</v>
      </c>
      <c r="I134" s="338" t="str">
        <f t="shared" si="3"/>
        <v>OK</v>
      </c>
      <c r="J134" s="846" t="str">
        <f t="shared" si="4"/>
        <v>OK</v>
      </c>
      <c r="K134" s="846" t="str">
        <f t="shared" si="5"/>
        <v>OK</v>
      </c>
      <c r="L134" s="621"/>
    </row>
    <row r="135" spans="1:12" ht="13.2" x14ac:dyDescent="0.25">
      <c r="A135" s="123" t="str">
        <f>'t1'!A135</f>
        <v>RUOLO AMM.VO - COLLAB. AMM.VO PROF. SENIOR ESAURIMENTO E.Q.</v>
      </c>
      <c r="B135" s="95" t="str">
        <f>'t1'!B135</f>
        <v>AEQCAS</v>
      </c>
      <c r="C135" s="322">
        <f>'t11'!Y137+'t11'!Z137</f>
        <v>0</v>
      </c>
      <c r="D135" s="322">
        <f>'t1'!K135+'t1'!L135</f>
        <v>0</v>
      </c>
      <c r="E135" s="322">
        <f>'t3'!K135+'t3'!L135+'t3'!M135+'t3'!N135+'t3'!O135+'t3'!P135</f>
        <v>0</v>
      </c>
      <c r="F135" s="322">
        <f>'t4'!FI145</f>
        <v>0</v>
      </c>
      <c r="G135" s="320">
        <f>'t4'!EB178</f>
        <v>0</v>
      </c>
      <c r="H135" s="322">
        <f>'t5'!U136+'t5'!V136</f>
        <v>0</v>
      </c>
      <c r="I135" s="338" t="str">
        <f t="shared" ref="I135:I167" si="6">IF(AND(J135="OK",K135="OK"),"OK","ERRORE")</f>
        <v>OK</v>
      </c>
      <c r="J135" s="846" t="str">
        <f t="shared" ref="J135:J167" si="7">IF(AND(C135&gt;0,D135=0,E135=0,F135=0,G135=0,H135=0),"KO","OK")</f>
        <v>OK</v>
      </c>
      <c r="K135" s="846" t="str">
        <f t="shared" ref="K135:K167" si="8">IF(AND(C135=0,OR(D135&gt;0,E135&gt;0,F135&gt;0,G135&gt;0,H135&gt;0)),"KO","OK")</f>
        <v>OK</v>
      </c>
      <c r="L135" s="621"/>
    </row>
    <row r="136" spans="1:12" ht="13.2" x14ac:dyDescent="0.25">
      <c r="A136" s="123" t="str">
        <f>'t1'!A136</f>
        <v>RUOLO SANITARIO - PROF. SANITARIE INFERMIERISTICHE</v>
      </c>
      <c r="B136" s="95" t="str">
        <f>'t1'!B136</f>
        <v>SPFINF</v>
      </c>
      <c r="C136" s="322">
        <f>'t11'!Y138+'t11'!Z138</f>
        <v>0</v>
      </c>
      <c r="D136" s="322">
        <f>'t1'!K136+'t1'!L136</f>
        <v>0</v>
      </c>
      <c r="E136" s="322">
        <f>'t3'!K136+'t3'!L136+'t3'!M136+'t3'!N136+'t3'!O136+'t3'!P136</f>
        <v>0</v>
      </c>
      <c r="F136" s="322">
        <f>'t4'!FI146</f>
        <v>0</v>
      </c>
      <c r="G136" s="320">
        <f>'t4'!EC178</f>
        <v>0</v>
      </c>
      <c r="H136" s="322">
        <f>'t5'!U137+'t5'!V137</f>
        <v>0</v>
      </c>
      <c r="I136" s="338" t="str">
        <f t="shared" si="6"/>
        <v>OK</v>
      </c>
      <c r="J136" s="846" t="str">
        <f t="shared" si="7"/>
        <v>OK</v>
      </c>
      <c r="K136" s="846" t="str">
        <f t="shared" si="8"/>
        <v>OK</v>
      </c>
      <c r="L136" s="621"/>
    </row>
    <row r="137" spans="1:12" ht="13.2" x14ac:dyDescent="0.25">
      <c r="A137" s="123" t="str">
        <f>'t1'!A137</f>
        <v>RUOLO SANITARIO - PROF. SANITARIA OSTETRICA</v>
      </c>
      <c r="B137" s="95" t="str">
        <f>'t1'!B137</f>
        <v>SPFOST</v>
      </c>
      <c r="C137" s="322">
        <f>'t11'!Y139+'t11'!Z139</f>
        <v>0</v>
      </c>
      <c r="D137" s="322">
        <f>'t1'!K137+'t1'!L137</f>
        <v>0</v>
      </c>
      <c r="E137" s="322">
        <f>'t3'!K137+'t3'!L137+'t3'!M137+'t3'!N137+'t3'!O137+'t3'!P137</f>
        <v>0</v>
      </c>
      <c r="F137" s="322">
        <f>'t4'!FI147</f>
        <v>0</v>
      </c>
      <c r="G137" s="320">
        <f>'t4'!ED178</f>
        <v>0</v>
      </c>
      <c r="H137" s="322">
        <f>'t5'!U138+'t5'!V138</f>
        <v>0</v>
      </c>
      <c r="I137" s="338" t="str">
        <f t="shared" si="6"/>
        <v>OK</v>
      </c>
      <c r="J137" s="846" t="str">
        <f t="shared" si="7"/>
        <v>OK</v>
      </c>
      <c r="K137" s="846" t="str">
        <f t="shared" si="8"/>
        <v>OK</v>
      </c>
      <c r="L137" s="621"/>
    </row>
    <row r="138" spans="1:12" ht="13.2" x14ac:dyDescent="0.25">
      <c r="A138" s="123" t="str">
        <f>'t1'!A138</f>
        <v>RUOLO SANITARIO - PROFESSIONI TECNICO SANITARIE</v>
      </c>
      <c r="B138" s="95" t="str">
        <f>'t1'!B138</f>
        <v>SPFTCN</v>
      </c>
      <c r="C138" s="322">
        <f>'t11'!Y140+'t11'!Z140</f>
        <v>0</v>
      </c>
      <c r="D138" s="322">
        <f>'t1'!K138+'t1'!L138</f>
        <v>0</v>
      </c>
      <c r="E138" s="322">
        <f>'t3'!K138+'t3'!L138+'t3'!M138+'t3'!N138+'t3'!O138+'t3'!P138</f>
        <v>0</v>
      </c>
      <c r="F138" s="322">
        <f>'t4'!FI148</f>
        <v>0</v>
      </c>
      <c r="G138" s="320">
        <f>'t4'!EE178</f>
        <v>0</v>
      </c>
      <c r="H138" s="322">
        <f>'t5'!U139+'t5'!V139</f>
        <v>0</v>
      </c>
      <c r="I138" s="338" t="str">
        <f t="shared" si="6"/>
        <v>OK</v>
      </c>
      <c r="J138" s="846" t="str">
        <f t="shared" si="7"/>
        <v>OK</v>
      </c>
      <c r="K138" s="846" t="str">
        <f t="shared" si="8"/>
        <v>OK</v>
      </c>
      <c r="L138" s="621"/>
    </row>
    <row r="139" spans="1:12" ht="13.2" x14ac:dyDescent="0.25">
      <c r="A139" s="123" t="str">
        <f>'t1'!A139</f>
        <v>RUOLO SANITARIO - PROF. SANITARIE DELLA RIABILITAZIONE</v>
      </c>
      <c r="B139" s="95" t="str">
        <f>'t1'!B139</f>
        <v>SPFRAB</v>
      </c>
      <c r="C139" s="322">
        <f>'t11'!Y141+'t11'!Z141</f>
        <v>0</v>
      </c>
      <c r="D139" s="322">
        <f>'t1'!K139+'t1'!L139</f>
        <v>0</v>
      </c>
      <c r="E139" s="322">
        <f>'t3'!K139+'t3'!L139+'t3'!M139+'t3'!N139+'t3'!O139+'t3'!P139</f>
        <v>0</v>
      </c>
      <c r="F139" s="322">
        <f>'t4'!FI149</f>
        <v>0</v>
      </c>
      <c r="G139" s="320">
        <f>'t4'!EF178</f>
        <v>0</v>
      </c>
      <c r="H139" s="322">
        <f>'t5'!U140+'t5'!V140</f>
        <v>0</v>
      </c>
      <c r="I139" s="338" t="str">
        <f t="shared" si="6"/>
        <v>OK</v>
      </c>
      <c r="J139" s="846" t="str">
        <f t="shared" si="7"/>
        <v>OK</v>
      </c>
      <c r="K139" s="846" t="str">
        <f t="shared" si="8"/>
        <v>OK</v>
      </c>
      <c r="L139" s="621"/>
    </row>
    <row r="140" spans="1:12" ht="13.2" x14ac:dyDescent="0.25">
      <c r="A140" s="123" t="str">
        <f>'t1'!A140</f>
        <v>RUOLO SANITARIO - PROF. SANITARIE DELLA PREVENZIONE</v>
      </c>
      <c r="B140" s="95" t="str">
        <f>'t1'!B140</f>
        <v>SPFPRV</v>
      </c>
      <c r="C140" s="322">
        <f>'t11'!Y142+'t11'!Z142</f>
        <v>0</v>
      </c>
      <c r="D140" s="322">
        <f>'t1'!K140+'t1'!L140</f>
        <v>0</v>
      </c>
      <c r="E140" s="322">
        <f>'t3'!K140+'t3'!L140+'t3'!M140+'t3'!N140+'t3'!O140+'t3'!P140</f>
        <v>0</v>
      </c>
      <c r="F140" s="322">
        <f>'t4'!FI150</f>
        <v>0</v>
      </c>
      <c r="G140" s="320">
        <f>'t4'!EG178</f>
        <v>0</v>
      </c>
      <c r="H140" s="322">
        <f>'t5'!U141+'t5'!V141</f>
        <v>0</v>
      </c>
      <c r="I140" s="338" t="str">
        <f t="shared" si="6"/>
        <v>OK</v>
      </c>
      <c r="J140" s="846" t="str">
        <f t="shared" si="7"/>
        <v>OK</v>
      </c>
      <c r="K140" s="846" t="str">
        <f t="shared" si="8"/>
        <v>OK</v>
      </c>
      <c r="L140" s="621"/>
    </row>
    <row r="141" spans="1:12" ht="13.2" x14ac:dyDescent="0.25">
      <c r="A141" s="123" t="str">
        <f>'t1'!A141</f>
        <v>RUOLO SANITARIO - PROF. SAN. INFERMIER. SENIOR A ESAURIMENTO</v>
      </c>
      <c r="B141" s="95" t="str">
        <f>'t1'!B141</f>
        <v>SPFINE</v>
      </c>
      <c r="C141" s="322">
        <f>'t11'!Y143+'t11'!Z143</f>
        <v>0</v>
      </c>
      <c r="D141" s="322">
        <f>'t1'!K141+'t1'!L141</f>
        <v>0</v>
      </c>
      <c r="E141" s="322">
        <f>'t3'!K141+'t3'!L141+'t3'!M141+'t3'!N141+'t3'!O141+'t3'!P141</f>
        <v>0</v>
      </c>
      <c r="F141" s="322">
        <f>'t4'!FI151</f>
        <v>0</v>
      </c>
      <c r="G141" s="320">
        <f>'t4'!EH178</f>
        <v>0</v>
      </c>
      <c r="H141" s="322">
        <f>'t5'!U142+'t5'!V142</f>
        <v>0</v>
      </c>
      <c r="I141" s="338" t="str">
        <f t="shared" si="6"/>
        <v>OK</v>
      </c>
      <c r="J141" s="846" t="str">
        <f t="shared" si="7"/>
        <v>OK</v>
      </c>
      <c r="K141" s="846" t="str">
        <f t="shared" si="8"/>
        <v>OK</v>
      </c>
      <c r="L141" s="621"/>
    </row>
    <row r="142" spans="1:12" ht="13.2" x14ac:dyDescent="0.25">
      <c r="A142" s="123" t="str">
        <f>'t1'!A142</f>
        <v>RUOLO SANITARIO - ALTRI PROFILI SANIT. SENIOR A ESAURIMENTO</v>
      </c>
      <c r="B142" s="95" t="str">
        <f>'t1'!B142</f>
        <v>SPFASE</v>
      </c>
      <c r="C142" s="322">
        <f>'t11'!Y144+'t11'!Z144</f>
        <v>0</v>
      </c>
      <c r="D142" s="322">
        <f>'t1'!K142+'t1'!L142</f>
        <v>0</v>
      </c>
      <c r="E142" s="322">
        <f>'t3'!K142+'t3'!L142+'t3'!M142+'t3'!N142+'t3'!O142+'t3'!P142</f>
        <v>0</v>
      </c>
      <c r="F142" s="322">
        <f>'t4'!FI152</f>
        <v>0</v>
      </c>
      <c r="G142" s="320">
        <f>'t4'!EI178</f>
        <v>0</v>
      </c>
      <c r="H142" s="322">
        <f>'t5'!U143+'t5'!V143</f>
        <v>0</v>
      </c>
      <c r="I142" s="338" t="str">
        <f t="shared" si="6"/>
        <v>OK</v>
      </c>
      <c r="J142" s="846" t="str">
        <f t="shared" si="7"/>
        <v>OK</v>
      </c>
      <c r="K142" s="846" t="str">
        <f t="shared" si="8"/>
        <v>OK</v>
      </c>
      <c r="L142" s="621"/>
    </row>
    <row r="143" spans="1:12" ht="13.2" x14ac:dyDescent="0.25">
      <c r="A143" s="123" t="str">
        <f>'t1'!A143</f>
        <v>RUOLO SOCIOSANITARIO - ASSISTENTE SOCIALE</v>
      </c>
      <c r="B143" s="95" t="str">
        <f>'t1'!B143</f>
        <v>KPFASC</v>
      </c>
      <c r="C143" s="322">
        <f>'t11'!Y145+'t11'!Z145</f>
        <v>0</v>
      </c>
      <c r="D143" s="322">
        <f>'t1'!K143+'t1'!L143</f>
        <v>0</v>
      </c>
      <c r="E143" s="322">
        <f>'t3'!K143+'t3'!L143+'t3'!M143+'t3'!N143+'t3'!O143+'t3'!P143</f>
        <v>0</v>
      </c>
      <c r="F143" s="322">
        <f>'t4'!FI153</f>
        <v>0</v>
      </c>
      <c r="G143" s="320">
        <f>'t4'!EJ178</f>
        <v>0</v>
      </c>
      <c r="H143" s="322">
        <f>'t5'!U144+'t5'!V144</f>
        <v>0</v>
      </c>
      <c r="I143" s="338" t="str">
        <f t="shared" si="6"/>
        <v>OK</v>
      </c>
      <c r="J143" s="846" t="str">
        <f t="shared" si="7"/>
        <v>OK</v>
      </c>
      <c r="K143" s="846" t="str">
        <f t="shared" si="8"/>
        <v>OK</v>
      </c>
      <c r="L143" s="621"/>
    </row>
    <row r="144" spans="1:12" ht="13.2" x14ac:dyDescent="0.25">
      <c r="A144" s="123" t="str">
        <f>'t1'!A144</f>
        <v>RUOLO SOCIOSANITARIO - ASSISTENTE SOC. SENIOR AD ESAURIMENTO</v>
      </c>
      <c r="B144" s="95" t="str">
        <f>'t1'!B144</f>
        <v>KPFSCE</v>
      </c>
      <c r="C144" s="322">
        <f>'t11'!Y146+'t11'!Z146</f>
        <v>0</v>
      </c>
      <c r="D144" s="322">
        <f>'t1'!K144+'t1'!L144</f>
        <v>0</v>
      </c>
      <c r="E144" s="322">
        <f>'t3'!K144+'t3'!L144+'t3'!M144+'t3'!N144+'t3'!O144+'t3'!P144</f>
        <v>0</v>
      </c>
      <c r="F144" s="322">
        <f>'t4'!FI154</f>
        <v>0</v>
      </c>
      <c r="G144" s="921">
        <f>'t4'!EK178</f>
        <v>0</v>
      </c>
      <c r="H144" s="322">
        <f>'t5'!U145+'t5'!V145</f>
        <v>0</v>
      </c>
      <c r="I144" s="338" t="str">
        <f t="shared" si="6"/>
        <v>OK</v>
      </c>
      <c r="J144" s="846" t="str">
        <f t="shared" si="7"/>
        <v>OK</v>
      </c>
      <c r="K144" s="846" t="str">
        <f t="shared" si="8"/>
        <v>OK</v>
      </c>
      <c r="L144" s="621"/>
    </row>
    <row r="145" spans="1:12" ht="13.2" x14ac:dyDescent="0.25">
      <c r="A145" s="123" t="str">
        <f>'t1'!A145</f>
        <v>RUOLO PROFESSIONALE - SPECIALISTA DELLA COMUNIC. ISTIT.</v>
      </c>
      <c r="B145" s="95" t="str">
        <f>'t1'!B145</f>
        <v>PPF871</v>
      </c>
      <c r="C145" s="322">
        <f>'t11'!Y147+'t11'!Z147</f>
        <v>0</v>
      </c>
      <c r="D145" s="322">
        <f>'t1'!K145+'t1'!L145</f>
        <v>0</v>
      </c>
      <c r="E145" s="322">
        <f>'t3'!K145+'t3'!L145+'t3'!M145+'t3'!N145+'t3'!O145+'t3'!P145</f>
        <v>0</v>
      </c>
      <c r="F145" s="322">
        <f>'t4'!FI155</f>
        <v>0</v>
      </c>
      <c r="G145" s="921">
        <f>'t4'!EL178</f>
        <v>0</v>
      </c>
      <c r="H145" s="322">
        <f>'t5'!U146+'t5'!V146</f>
        <v>0</v>
      </c>
      <c r="I145" s="338" t="str">
        <f t="shared" si="6"/>
        <v>OK</v>
      </c>
      <c r="J145" s="846" t="str">
        <f t="shared" si="7"/>
        <v>OK</v>
      </c>
      <c r="K145" s="846" t="str">
        <f t="shared" si="8"/>
        <v>OK</v>
      </c>
      <c r="L145" s="621"/>
    </row>
    <row r="146" spans="1:12" ht="13.2" x14ac:dyDescent="0.25">
      <c r="A146" s="123" t="str">
        <f>'t1'!A146</f>
        <v>RUOLO PROFESSIONALE - SPECIALISTA RAPPORTI CON I MEDIA</v>
      </c>
      <c r="B146" s="95" t="str">
        <f>'t1'!B146</f>
        <v>PPF872</v>
      </c>
      <c r="C146" s="322">
        <f>'t11'!Y148+'t11'!Z148</f>
        <v>0</v>
      </c>
      <c r="D146" s="322">
        <f>'t1'!K146+'t1'!L146</f>
        <v>0</v>
      </c>
      <c r="E146" s="322">
        <f>'t3'!K146+'t3'!L146+'t3'!M146+'t3'!N146+'t3'!O146+'t3'!P146</f>
        <v>0</v>
      </c>
      <c r="F146" s="322">
        <f>'t4'!FI156</f>
        <v>0</v>
      </c>
      <c r="G146" s="921">
        <f>'t4'!EM178</f>
        <v>0</v>
      </c>
      <c r="H146" s="322">
        <f>'t5'!U147+'t5'!V147</f>
        <v>0</v>
      </c>
      <c r="I146" s="338" t="str">
        <f t="shared" si="6"/>
        <v>OK</v>
      </c>
      <c r="J146" s="846" t="str">
        <f t="shared" si="7"/>
        <v>OK</v>
      </c>
      <c r="K146" s="846" t="str">
        <f t="shared" si="8"/>
        <v>OK</v>
      </c>
      <c r="L146" s="621"/>
    </row>
    <row r="147" spans="1:12" ht="13.2" x14ac:dyDescent="0.25">
      <c r="A147" s="123" t="str">
        <f>'t1'!A147</f>
        <v>RUOLO PROFESSIONALE - ASSISTENTE RELIGIOSO</v>
      </c>
      <c r="B147" s="95" t="str">
        <f>'t1'!B147</f>
        <v>PPF006</v>
      </c>
      <c r="C147" s="322">
        <f>'t11'!Y149+'t11'!Z149</f>
        <v>0</v>
      </c>
      <c r="D147" s="322">
        <f>'t1'!K147+'t1'!L147</f>
        <v>0</v>
      </c>
      <c r="E147" s="322">
        <f>'t3'!K147+'t3'!L147+'t3'!M147+'t3'!N147+'t3'!O147+'t3'!P147</f>
        <v>0</v>
      </c>
      <c r="F147" s="322">
        <f>'t4'!FI157</f>
        <v>0</v>
      </c>
      <c r="G147" s="921">
        <f>'t4'!FH178</f>
        <v>0</v>
      </c>
      <c r="H147" s="322">
        <f>'t5'!U148+'t5'!V148</f>
        <v>0</v>
      </c>
      <c r="I147" s="338" t="str">
        <f t="shared" si="6"/>
        <v>OK</v>
      </c>
      <c r="J147" s="846" t="str">
        <f t="shared" si="7"/>
        <v>OK</v>
      </c>
      <c r="K147" s="846" t="str">
        <f t="shared" si="8"/>
        <v>OK</v>
      </c>
      <c r="L147" s="621"/>
    </row>
    <row r="148" spans="1:12" ht="13.2" x14ac:dyDescent="0.25">
      <c r="A148" s="123" t="str">
        <f>'t1'!A148</f>
        <v>RUOLO TECNICO - COLLABORATORE TECNICO PROFESSIONALE</v>
      </c>
      <c r="B148" s="95" t="str">
        <f>'t1'!B148</f>
        <v>TPF026</v>
      </c>
      <c r="C148" s="322">
        <f>'t11'!Y150+'t11'!Z150</f>
        <v>0</v>
      </c>
      <c r="D148" s="322">
        <f>'t1'!K148+'t1'!L148</f>
        <v>0</v>
      </c>
      <c r="E148" s="322">
        <f>'t3'!K148+'t3'!L148+'t3'!M148+'t3'!N148+'t3'!O148+'t3'!P148</f>
        <v>0</v>
      </c>
      <c r="F148" s="322">
        <f>'t4'!FI158</f>
        <v>0</v>
      </c>
      <c r="G148" s="921">
        <f>'t4'!EO178</f>
        <v>0</v>
      </c>
      <c r="H148" s="322">
        <f>'t5'!U149+'t5'!V149</f>
        <v>0</v>
      </c>
      <c r="I148" s="338" t="str">
        <f t="shared" si="6"/>
        <v>OK</v>
      </c>
      <c r="J148" s="846" t="str">
        <f t="shared" si="7"/>
        <v>OK</v>
      </c>
      <c r="K148" s="846" t="str">
        <f t="shared" si="8"/>
        <v>OK</v>
      </c>
      <c r="L148" s="621"/>
    </row>
    <row r="149" spans="1:12" ht="13.2" x14ac:dyDescent="0.25">
      <c r="A149" s="123" t="str">
        <f>'t1'!A149</f>
        <v>RUOLO TECNICO - COLLAB. TECNICO PROF. SENIOR AD ESAURIMENTO</v>
      </c>
      <c r="B149" s="95" t="str">
        <f>'t1'!B149</f>
        <v>TPFCTS</v>
      </c>
      <c r="C149" s="322">
        <f>'t11'!Y151+'t11'!Z151</f>
        <v>0</v>
      </c>
      <c r="D149" s="322">
        <f>'t1'!K149+'t1'!L149</f>
        <v>0</v>
      </c>
      <c r="E149" s="322">
        <f>'t3'!K149+'t3'!L149+'t3'!M149+'t3'!N149+'t3'!O149+'t3'!P149</f>
        <v>0</v>
      </c>
      <c r="F149" s="322">
        <f>'t4'!FI159</f>
        <v>0</v>
      </c>
      <c r="G149" s="921">
        <f>'t4'!EP178</f>
        <v>0</v>
      </c>
      <c r="H149" s="322">
        <f>'t5'!U150+'t5'!V150</f>
        <v>0</v>
      </c>
      <c r="I149" s="338" t="str">
        <f t="shared" si="6"/>
        <v>OK</v>
      </c>
      <c r="J149" s="846" t="str">
        <f t="shared" si="7"/>
        <v>OK</v>
      </c>
      <c r="K149" s="846" t="str">
        <f t="shared" si="8"/>
        <v>OK</v>
      </c>
      <c r="L149" s="621"/>
    </row>
    <row r="150" spans="1:12" ht="13.2" x14ac:dyDescent="0.25">
      <c r="A150" s="123" t="str">
        <f>'t1'!A150</f>
        <v>RUOLO AMMINISTRATIVO - COLLAB. AMMINISTRATIVO PROFESS.</v>
      </c>
      <c r="B150" s="95" t="str">
        <f>'t1'!B150</f>
        <v>APF028</v>
      </c>
      <c r="C150" s="322">
        <f>'t11'!Y152+'t11'!Z152</f>
        <v>0</v>
      </c>
      <c r="D150" s="322">
        <f>'t1'!K150+'t1'!L150</f>
        <v>0</v>
      </c>
      <c r="E150" s="322">
        <f>'t3'!K150+'t3'!L150+'t3'!M150+'t3'!N150+'t3'!O150+'t3'!P150</f>
        <v>0</v>
      </c>
      <c r="F150" s="322">
        <f>'t4'!FI160</f>
        <v>0</v>
      </c>
      <c r="G150" s="921">
        <f>'t4'!EQ178</f>
        <v>0</v>
      </c>
      <c r="H150" s="322">
        <f>'t5'!U151+'t5'!V151</f>
        <v>0</v>
      </c>
      <c r="I150" s="338" t="str">
        <f t="shared" si="6"/>
        <v>OK</v>
      </c>
      <c r="J150" s="846" t="str">
        <f t="shared" si="7"/>
        <v>OK</v>
      </c>
      <c r="K150" s="846" t="str">
        <f t="shared" si="8"/>
        <v>OK</v>
      </c>
      <c r="L150" s="621"/>
    </row>
    <row r="151" spans="1:12" ht="13.2" x14ac:dyDescent="0.25">
      <c r="A151" s="123" t="str">
        <f>'t1'!A151</f>
        <v>RUOLO AMM.VO - COLLAB. AMM.VO PROFESS. SENIOR AD ESAURIMENTO</v>
      </c>
      <c r="B151" s="95" t="str">
        <f>'t1'!B151</f>
        <v>APFCAS</v>
      </c>
      <c r="C151" s="322">
        <f>'t11'!Y153+'t11'!Z153</f>
        <v>0</v>
      </c>
      <c r="D151" s="322">
        <f>'t1'!K151+'t1'!L151</f>
        <v>0</v>
      </c>
      <c r="E151" s="322">
        <f>'t3'!K151+'t3'!L151+'t3'!M151+'t3'!N151+'t3'!O151+'t3'!P151</f>
        <v>0</v>
      </c>
      <c r="F151" s="322">
        <f>'t4'!FI161</f>
        <v>0</v>
      </c>
      <c r="G151" s="921">
        <f>'t4'!ER178</f>
        <v>0</v>
      </c>
      <c r="H151" s="322">
        <f>'t5'!U152+'t5'!V152</f>
        <v>0</v>
      </c>
      <c r="I151" s="338" t="str">
        <f t="shared" si="6"/>
        <v>OK</v>
      </c>
      <c r="J151" s="846" t="str">
        <f t="shared" si="7"/>
        <v>OK</v>
      </c>
      <c r="K151" s="846" t="str">
        <f t="shared" si="8"/>
        <v>OK</v>
      </c>
      <c r="L151" s="621"/>
    </row>
    <row r="152" spans="1:12" ht="13.2" x14ac:dyDescent="0.25">
      <c r="A152" s="123" t="str">
        <f>'t1'!A152</f>
        <v>RUOLO SANITARIO - PROFILI AREA ASSITENTI AD ESAURIMENTO</v>
      </c>
      <c r="B152" s="95" t="str">
        <f>'t1'!B152</f>
        <v>SAT162</v>
      </c>
      <c r="C152" s="322">
        <f>'t11'!Y154+'t11'!Z154</f>
        <v>0</v>
      </c>
      <c r="D152" s="322">
        <f>'t1'!K152+'t1'!L152</f>
        <v>0</v>
      </c>
      <c r="E152" s="322">
        <f>'t3'!K152+'t3'!L152+'t3'!M152+'t3'!N152+'t3'!O152+'t3'!P152</f>
        <v>0</v>
      </c>
      <c r="F152" s="322">
        <f>'t4'!FI162</f>
        <v>0</v>
      </c>
      <c r="G152" s="921">
        <f>'t4'!ES178</f>
        <v>0</v>
      </c>
      <c r="H152" s="322">
        <f>'t5'!U153+'t5'!V153</f>
        <v>0</v>
      </c>
      <c r="I152" s="338" t="str">
        <f t="shared" si="6"/>
        <v>OK</v>
      </c>
      <c r="J152" s="846" t="str">
        <f t="shared" si="7"/>
        <v>OK</v>
      </c>
      <c r="K152" s="846" t="str">
        <f t="shared" si="8"/>
        <v>OK</v>
      </c>
      <c r="L152" s="621"/>
    </row>
    <row r="153" spans="1:12" ht="13.2" x14ac:dyDescent="0.25">
      <c r="A153" s="123" t="str">
        <f>'t1'!A153</f>
        <v>RUOLO SOCIOSANITARIO - OPERATORE SOCIOSANITARIO SENIOR</v>
      </c>
      <c r="B153" s="95" t="str">
        <f>'t1'!B153</f>
        <v>KAT660</v>
      </c>
      <c r="C153" s="322">
        <f>'t11'!Y155+'t11'!Z155</f>
        <v>0</v>
      </c>
      <c r="D153" s="322">
        <f>'t1'!K153+'t1'!L153</f>
        <v>0</v>
      </c>
      <c r="E153" s="322">
        <f>'t3'!K153+'t3'!L153+'t3'!M153+'t3'!N153+'t3'!O153+'t3'!P153</f>
        <v>0</v>
      </c>
      <c r="F153" s="322">
        <f>'t4'!FI163</f>
        <v>0</v>
      </c>
      <c r="G153" s="921">
        <f>'t4'!ET178</f>
        <v>0</v>
      </c>
      <c r="H153" s="322">
        <f>'t5'!U154+'t5'!V154</f>
        <v>0</v>
      </c>
      <c r="I153" s="338" t="str">
        <f t="shared" si="6"/>
        <v>OK</v>
      </c>
      <c r="J153" s="846" t="str">
        <f t="shared" si="7"/>
        <v>OK</v>
      </c>
      <c r="K153" s="846" t="str">
        <f t="shared" si="8"/>
        <v>OK</v>
      </c>
      <c r="L153" s="621"/>
    </row>
    <row r="154" spans="1:12" ht="13.2" x14ac:dyDescent="0.25">
      <c r="A154" s="123" t="str">
        <f>'t1'!A154</f>
        <v>RUOLO SOCIOSANITARIO - PROFILI AREA ASSITENTI AD ESAURIMENTO</v>
      </c>
      <c r="B154" s="95" t="str">
        <f>'t1'!B154</f>
        <v>KAT162</v>
      </c>
      <c r="C154" s="322">
        <f>'t11'!Y156+'t11'!Z156</f>
        <v>0</v>
      </c>
      <c r="D154" s="322">
        <f>'t1'!K154+'t1'!L154</f>
        <v>0</v>
      </c>
      <c r="E154" s="322">
        <f>'t3'!K154+'t3'!L154+'t3'!M154+'t3'!N154+'t3'!O154+'t3'!P154</f>
        <v>0</v>
      </c>
      <c r="F154" s="322">
        <f>'t4'!FI164</f>
        <v>0</v>
      </c>
      <c r="G154" s="921">
        <f>'t4'!EU178</f>
        <v>0</v>
      </c>
      <c r="H154" s="322">
        <f>'t5'!U155+'t5'!V155</f>
        <v>0</v>
      </c>
      <c r="I154" s="338" t="str">
        <f t="shared" si="6"/>
        <v>OK</v>
      </c>
      <c r="J154" s="846" t="str">
        <f t="shared" si="7"/>
        <v>OK</v>
      </c>
      <c r="K154" s="846" t="str">
        <f t="shared" si="8"/>
        <v>OK</v>
      </c>
      <c r="L154" s="621"/>
    </row>
    <row r="155" spans="1:12" ht="13.2" x14ac:dyDescent="0.25">
      <c r="A155" s="123" t="str">
        <f>'t1'!A155</f>
        <v>RUOLO PROFESSIONALE - ASSISTENTE DELLINFORMAZIONE</v>
      </c>
      <c r="B155" s="95" t="str">
        <f>'t1'!B155</f>
        <v>PATINZ</v>
      </c>
      <c r="C155" s="322">
        <f>'t11'!Y157+'t11'!Z157</f>
        <v>0</v>
      </c>
      <c r="D155" s="322">
        <f>'t1'!K155+'t1'!L155</f>
        <v>0</v>
      </c>
      <c r="E155" s="322">
        <f>'t3'!K155+'t3'!L155+'t3'!M155+'t3'!N155+'t3'!O155+'t3'!P155</f>
        <v>0</v>
      </c>
      <c r="F155" s="322">
        <f>'t4'!FI165</f>
        <v>0</v>
      </c>
      <c r="G155" s="921">
        <f>'t4'!EV178</f>
        <v>0</v>
      </c>
      <c r="H155" s="322">
        <f>'t5'!U156+'t5'!V156</f>
        <v>0</v>
      </c>
      <c r="I155" s="338" t="str">
        <f t="shared" si="6"/>
        <v>OK</v>
      </c>
      <c r="J155" s="846" t="str">
        <f t="shared" si="7"/>
        <v>OK</v>
      </c>
      <c r="K155" s="846" t="str">
        <f t="shared" si="8"/>
        <v>OK</v>
      </c>
      <c r="L155" s="621"/>
    </row>
    <row r="156" spans="1:12" ht="13.2" x14ac:dyDescent="0.25">
      <c r="A156" s="123" t="str">
        <f>'t1'!A156</f>
        <v>RUOLO TECNICO - ASSISTENTE INFORMATICO</v>
      </c>
      <c r="B156" s="95" t="str">
        <f>'t1'!B156</f>
        <v>TATIFC</v>
      </c>
      <c r="C156" s="322">
        <f>'t11'!Y158+'t11'!Z158</f>
        <v>0</v>
      </c>
      <c r="D156" s="322">
        <f>'t1'!K156+'t1'!L156</f>
        <v>0</v>
      </c>
      <c r="E156" s="322">
        <f>'t3'!K156+'t3'!L156+'t3'!M156+'t3'!N156+'t3'!O156+'t3'!P156</f>
        <v>0</v>
      </c>
      <c r="F156" s="322">
        <f>'t4'!FI166</f>
        <v>0</v>
      </c>
      <c r="G156" s="921">
        <f>'t4'!EW178</f>
        <v>0</v>
      </c>
      <c r="H156" s="322">
        <f>'t5'!U157+'t5'!V157</f>
        <v>0</v>
      </c>
      <c r="I156" s="338" t="str">
        <f t="shared" si="6"/>
        <v>OK</v>
      </c>
      <c r="J156" s="846" t="str">
        <f t="shared" si="7"/>
        <v>OK</v>
      </c>
      <c r="K156" s="846" t="str">
        <f t="shared" si="8"/>
        <v>OK</v>
      </c>
      <c r="L156" s="621"/>
    </row>
    <row r="157" spans="1:12" ht="13.2" x14ac:dyDescent="0.25">
      <c r="A157" s="123" t="str">
        <f>'t1'!A157</f>
        <v>RUOLO TECNICO - ASSISTENTE TECNICO</v>
      </c>
      <c r="B157" s="95" t="str">
        <f>'t1'!B157</f>
        <v>TAT119</v>
      </c>
      <c r="C157" s="322">
        <f>'t11'!Y159+'t11'!Z159</f>
        <v>0</v>
      </c>
      <c r="D157" s="322">
        <f>'t1'!K157+'t1'!L157</f>
        <v>0</v>
      </c>
      <c r="E157" s="322">
        <f>'t3'!K157+'t3'!L157+'t3'!M157+'t3'!N157+'t3'!O157+'t3'!P157</f>
        <v>0</v>
      </c>
      <c r="F157" s="322">
        <f>'t4'!FI167</f>
        <v>0</v>
      </c>
      <c r="G157" s="921">
        <f>'t4'!EX178</f>
        <v>0</v>
      </c>
      <c r="H157" s="322">
        <f>'t5'!U158+'t5'!V158</f>
        <v>0</v>
      </c>
      <c r="I157" s="338" t="str">
        <f t="shared" si="6"/>
        <v>OK</v>
      </c>
      <c r="J157" s="846" t="str">
        <f t="shared" si="7"/>
        <v>OK</v>
      </c>
      <c r="K157" s="846" t="str">
        <f t="shared" si="8"/>
        <v>OK</v>
      </c>
      <c r="L157" s="621"/>
    </row>
    <row r="158" spans="1:12" ht="13.2" x14ac:dyDescent="0.25">
      <c r="A158" s="123" t="str">
        <f>'t1'!A158</f>
        <v>RUOLO TECNICO - PROFILI AREA ASSITENTI AD ESAURIMENTO</v>
      </c>
      <c r="B158" s="95" t="str">
        <f>'t1'!B158</f>
        <v>TAT162</v>
      </c>
      <c r="C158" s="322">
        <f>'t11'!Y160+'t11'!Z160</f>
        <v>0</v>
      </c>
      <c r="D158" s="322">
        <f>'t1'!K158+'t1'!L158</f>
        <v>0</v>
      </c>
      <c r="E158" s="322">
        <f>'t3'!K158+'t3'!L158+'t3'!M158+'t3'!N158+'t3'!O158+'t3'!P158</f>
        <v>0</v>
      </c>
      <c r="F158" s="322">
        <f>'t4'!FI168</f>
        <v>0</v>
      </c>
      <c r="G158" s="921">
        <f>'t4'!EY178</f>
        <v>0</v>
      </c>
      <c r="H158" s="322">
        <f>'t5'!U159+'t5'!V159</f>
        <v>0</v>
      </c>
      <c r="I158" s="338" t="str">
        <f t="shared" ref="I158:I162" si="9">IF(AND(J158="OK",K158="OK"),"OK","ERRORE")</f>
        <v>OK</v>
      </c>
      <c r="J158" s="846" t="str">
        <f t="shared" ref="J158:J162" si="10">IF(AND(C158&gt;0,D158=0,E158=0,F158=0,G158=0,H158=0),"KO","OK")</f>
        <v>OK</v>
      </c>
      <c r="K158" s="846" t="str">
        <f t="shared" ref="K158:K162" si="11">IF(AND(C158=0,OR(D158&gt;0,E158&gt;0,F158&gt;0,G158&gt;0,H158&gt;0)),"KO","OK")</f>
        <v>OK</v>
      </c>
      <c r="L158" s="621"/>
    </row>
    <row r="159" spans="1:12" ht="13.2" x14ac:dyDescent="0.25">
      <c r="A159" s="123" t="str">
        <f>'t1'!A159</f>
        <v>RUOLO AMMINISTRATIVO - ASSISTENTE AMMINISTRATIVO</v>
      </c>
      <c r="B159" s="95" t="str">
        <f>'t1'!B159</f>
        <v>AAT117</v>
      </c>
      <c r="C159" s="322">
        <f>'t11'!Y161+'t11'!Z161</f>
        <v>0</v>
      </c>
      <c r="D159" s="322">
        <f>'t1'!K159+'t1'!L159</f>
        <v>0</v>
      </c>
      <c r="E159" s="322">
        <f>'t3'!K159+'t3'!L159+'t3'!M159+'t3'!N159+'t3'!O159+'t3'!P159</f>
        <v>0</v>
      </c>
      <c r="F159" s="322">
        <f>'t4'!FI169</f>
        <v>0</v>
      </c>
      <c r="G159" s="921">
        <f>'t4'!EZ178</f>
        <v>0</v>
      </c>
      <c r="H159" s="322">
        <f>'t5'!U160+'t5'!V160</f>
        <v>0</v>
      </c>
      <c r="I159" s="338" t="str">
        <f t="shared" si="9"/>
        <v>OK</v>
      </c>
      <c r="J159" s="846" t="str">
        <f t="shared" si="10"/>
        <v>OK</v>
      </c>
      <c r="K159" s="846" t="str">
        <f t="shared" si="11"/>
        <v>OK</v>
      </c>
      <c r="L159" s="621"/>
    </row>
    <row r="160" spans="1:12" ht="13.2" x14ac:dyDescent="0.25">
      <c r="A160" s="123" t="str">
        <f>'t1'!A160</f>
        <v>RUOLO SOCIOSANITARIO - OPERATORE SOCIOSANITARIO</v>
      </c>
      <c r="B160" s="95" t="str">
        <f>'t1'!B160</f>
        <v>KOP660</v>
      </c>
      <c r="C160" s="322">
        <f>'t11'!Y162+'t11'!Z162</f>
        <v>0</v>
      </c>
      <c r="D160" s="322">
        <f>'t1'!K160+'t1'!L160</f>
        <v>0</v>
      </c>
      <c r="E160" s="322">
        <f>'t3'!K160+'t3'!L160+'t3'!M160+'t3'!N160+'t3'!O160+'t3'!P160</f>
        <v>0</v>
      </c>
      <c r="F160" s="322">
        <f>'t4'!FI170</f>
        <v>0</v>
      </c>
      <c r="G160" s="921">
        <f>'t4'!FA178</f>
        <v>0</v>
      </c>
      <c r="H160" s="322">
        <f>'t5'!U161+'t5'!V161</f>
        <v>0</v>
      </c>
      <c r="I160" s="338" t="str">
        <f t="shared" si="9"/>
        <v>OK</v>
      </c>
      <c r="J160" s="846" t="str">
        <f t="shared" si="10"/>
        <v>OK</v>
      </c>
      <c r="K160" s="846" t="str">
        <f t="shared" si="11"/>
        <v>OK</v>
      </c>
      <c r="L160" s="621"/>
    </row>
    <row r="161" spans="1:12" ht="13.2" x14ac:dyDescent="0.25">
      <c r="A161" s="123" t="str">
        <f>'t1'!A161</f>
        <v>RUOLO TECNICO - OPERATORE TECNICO SPECIALIZZATO</v>
      </c>
      <c r="B161" s="95" t="str">
        <f>'t1'!B161</f>
        <v>TOP059</v>
      </c>
      <c r="C161" s="322">
        <f>'t11'!Y163+'t11'!Z163</f>
        <v>0</v>
      </c>
      <c r="D161" s="322">
        <f>'t1'!K161+'t1'!L161</f>
        <v>0</v>
      </c>
      <c r="E161" s="322">
        <f>'t3'!K161+'t3'!L161+'t3'!M161+'t3'!N161+'t3'!O161+'t3'!P161</f>
        <v>0</v>
      </c>
      <c r="F161" s="322">
        <f>'t4'!FI171</f>
        <v>0</v>
      </c>
      <c r="G161" s="921">
        <f>'t4'!FB178</f>
        <v>0</v>
      </c>
      <c r="H161" s="322">
        <f>'t5'!U162+'t5'!V162</f>
        <v>0</v>
      </c>
      <c r="I161" s="338" t="str">
        <f t="shared" si="9"/>
        <v>OK</v>
      </c>
      <c r="J161" s="846" t="str">
        <f t="shared" si="10"/>
        <v>OK</v>
      </c>
      <c r="K161" s="846" t="str">
        <f t="shared" si="11"/>
        <v>OK</v>
      </c>
      <c r="L161" s="621"/>
    </row>
    <row r="162" spans="1:12" ht="13.2" x14ac:dyDescent="0.25">
      <c r="A162" s="123" t="str">
        <f>'t1'!A162</f>
        <v>RUOLO AMMINISTRATIVO - COADIUTORE AMMINISTRATIVO SENIOR</v>
      </c>
      <c r="B162" s="95" t="str">
        <f>'t1'!B162</f>
        <v>AOP870</v>
      </c>
      <c r="C162" s="322">
        <f>'t11'!Y164+'t11'!Z164</f>
        <v>0</v>
      </c>
      <c r="D162" s="322">
        <f>'t1'!K162+'t1'!L162</f>
        <v>0</v>
      </c>
      <c r="E162" s="322">
        <f>'t3'!K162+'t3'!L162+'t3'!M162+'t3'!N162+'t3'!O162+'t3'!P162</f>
        <v>0</v>
      </c>
      <c r="F162" s="322">
        <f>'t4'!FI172</f>
        <v>0</v>
      </c>
      <c r="G162" s="921">
        <f>'t4'!FC178</f>
        <v>0</v>
      </c>
      <c r="H162" s="322">
        <f>'t5'!U163+'t5'!V163</f>
        <v>0</v>
      </c>
      <c r="I162" s="338" t="str">
        <f t="shared" si="9"/>
        <v>OK</v>
      </c>
      <c r="J162" s="846" t="str">
        <f t="shared" si="10"/>
        <v>OK</v>
      </c>
      <c r="K162" s="846" t="str">
        <f t="shared" si="11"/>
        <v>OK</v>
      </c>
      <c r="L162" s="621"/>
    </row>
    <row r="163" spans="1:12" ht="13.2" x14ac:dyDescent="0.25">
      <c r="A163" s="123" t="str">
        <f>'t1'!A163</f>
        <v>PROFILI AREA DEGLI OPERATORI AD ESAURIMENTO</v>
      </c>
      <c r="B163" s="95" t="str">
        <f>'t1'!B163</f>
        <v>0OP269</v>
      </c>
      <c r="C163" s="322">
        <f>'t11'!Y165+'t11'!Z165</f>
        <v>0</v>
      </c>
      <c r="D163" s="322">
        <f>'t1'!K163+'t1'!L163</f>
        <v>0</v>
      </c>
      <c r="E163" s="322">
        <f>'t3'!K163+'t3'!L163+'t3'!M163+'t3'!N163+'t3'!O163+'t3'!P163</f>
        <v>0</v>
      </c>
      <c r="F163" s="322">
        <f>'t4'!FI173</f>
        <v>0</v>
      </c>
      <c r="G163" s="921">
        <f>'t4'!FD178</f>
        <v>0</v>
      </c>
      <c r="H163" s="322">
        <f>'t5'!U164+'t5'!V164</f>
        <v>0</v>
      </c>
      <c r="I163" s="338" t="str">
        <f t="shared" si="6"/>
        <v>OK</v>
      </c>
      <c r="J163" s="846" t="str">
        <f t="shared" si="7"/>
        <v>OK</v>
      </c>
      <c r="K163" s="846" t="str">
        <f t="shared" si="8"/>
        <v>OK</v>
      </c>
      <c r="L163" s="621"/>
    </row>
    <row r="164" spans="1:12" ht="13.2" x14ac:dyDescent="0.25">
      <c r="A164" s="123" t="str">
        <f>'t1'!A164</f>
        <v>RUOLO TECNICO - OPERATORE TECNICO</v>
      </c>
      <c r="B164" s="95" t="str">
        <f>'t1'!B164</f>
        <v>TPT092</v>
      </c>
      <c r="C164" s="322">
        <f>'t11'!Y166+'t11'!Z166</f>
        <v>0</v>
      </c>
      <c r="D164" s="322">
        <f>'t1'!K164+'t1'!L164</f>
        <v>0</v>
      </c>
      <c r="E164" s="322">
        <f>'t3'!K164+'t3'!L164+'t3'!M164+'t3'!N164+'t3'!O164+'t3'!P164</f>
        <v>0</v>
      </c>
      <c r="F164" s="322">
        <f>'t4'!FI174</f>
        <v>0</v>
      </c>
      <c r="G164" s="921">
        <f>'t4'!FE178</f>
        <v>0</v>
      </c>
      <c r="H164" s="322">
        <f>'t5'!U165+'t5'!V165</f>
        <v>0</v>
      </c>
      <c r="I164" s="338" t="str">
        <f t="shared" si="6"/>
        <v>OK</v>
      </c>
      <c r="J164" s="846" t="str">
        <f t="shared" si="7"/>
        <v>OK</v>
      </c>
      <c r="K164" s="846" t="str">
        <f t="shared" si="8"/>
        <v>OK</v>
      </c>
      <c r="L164" s="621"/>
    </row>
    <row r="165" spans="1:12" ht="13.2" x14ac:dyDescent="0.25">
      <c r="A165" s="123" t="str">
        <f>'t1'!A165</f>
        <v>RUOLO AMMINISTRATIVO - COADIUTORE AMMINISTRATIVO</v>
      </c>
      <c r="B165" s="95" t="str">
        <f>'t1'!B165</f>
        <v>APT017</v>
      </c>
      <c r="C165" s="322">
        <f>'t11'!Y167+'t11'!Z167</f>
        <v>0</v>
      </c>
      <c r="D165" s="322">
        <f>'t1'!K165+'t1'!L165</f>
        <v>0</v>
      </c>
      <c r="E165" s="322">
        <f>'t3'!K165+'t3'!L165+'t3'!M165+'t3'!N165+'t3'!O165+'t3'!P165</f>
        <v>0</v>
      </c>
      <c r="F165" s="322">
        <f>'t4'!FI175</f>
        <v>0</v>
      </c>
      <c r="G165" s="921">
        <f>'t4'!FF178</f>
        <v>0</v>
      </c>
      <c r="H165" s="322">
        <f>'t5'!U166+'t5'!V166</f>
        <v>0</v>
      </c>
      <c r="I165" s="338" t="str">
        <f t="shared" si="6"/>
        <v>OK</v>
      </c>
      <c r="J165" s="846" t="str">
        <f t="shared" si="7"/>
        <v>OK</v>
      </c>
      <c r="K165" s="846" t="str">
        <f t="shared" si="8"/>
        <v>OK</v>
      </c>
      <c r="L165" s="621"/>
    </row>
    <row r="166" spans="1:12" ht="13.2" x14ac:dyDescent="0.25">
      <c r="A166" s="123" t="str">
        <f>'t1'!A166</f>
        <v>PROFILI AREA PERSONALE DI SUPPORTO AD ESAURIMENTO</v>
      </c>
      <c r="B166" s="95" t="str">
        <f>'t1'!B166</f>
        <v>0PTSPR</v>
      </c>
      <c r="C166" s="322">
        <f>'t11'!Y168+'t11'!Z168</f>
        <v>0</v>
      </c>
      <c r="D166" s="322">
        <f>'t1'!K166+'t1'!L166</f>
        <v>0</v>
      </c>
      <c r="E166" s="322">
        <f>'t3'!K166+'t3'!L166+'t3'!M166+'t3'!N166+'t3'!O166+'t3'!P166</f>
        <v>0</v>
      </c>
      <c r="F166" s="322">
        <f>'t4'!FI176</f>
        <v>0</v>
      </c>
      <c r="G166" s="921">
        <f>'t4'!FG178</f>
        <v>0</v>
      </c>
      <c r="H166" s="322">
        <f>'t5'!U167+'t5'!V167</f>
        <v>0</v>
      </c>
      <c r="I166" s="338" t="str">
        <f t="shared" si="6"/>
        <v>OK</v>
      </c>
      <c r="J166" s="846" t="str">
        <f t="shared" si="7"/>
        <v>OK</v>
      </c>
      <c r="K166" s="846" t="str">
        <f t="shared" si="8"/>
        <v>OK</v>
      </c>
      <c r="L166" s="621"/>
    </row>
    <row r="167" spans="1:12" ht="13.2" x14ac:dyDescent="0.25">
      <c r="A167" s="123" t="str">
        <f>'t1'!A167</f>
        <v>CONTRATTISTI</v>
      </c>
      <c r="B167" s="95" t="str">
        <f>'t1'!B167</f>
        <v>000061</v>
      </c>
      <c r="C167" s="322">
        <f>'t11'!Y169+'t11'!Z169</f>
        <v>0</v>
      </c>
      <c r="D167" s="322">
        <f>'t1'!K167+'t1'!L167</f>
        <v>0</v>
      </c>
      <c r="E167" s="322">
        <f>'t3'!K167+'t3'!L167+'t3'!M167+'t3'!N167+'t3'!O167+'t3'!P167</f>
        <v>0</v>
      </c>
      <c r="F167" s="322">
        <f>'t4'!FI177</f>
        <v>0</v>
      </c>
      <c r="G167" s="921">
        <f>'t4'!FH178</f>
        <v>0</v>
      </c>
      <c r="H167" s="322">
        <f>'t5'!U168+'t5'!V168</f>
        <v>0</v>
      </c>
      <c r="I167" s="338" t="str">
        <f t="shared" si="6"/>
        <v>OK</v>
      </c>
      <c r="J167" s="846" t="str">
        <f t="shared" si="7"/>
        <v>OK</v>
      </c>
      <c r="K167" s="846" t="str">
        <f t="shared" si="8"/>
        <v>OK</v>
      </c>
      <c r="L167" s="621"/>
    </row>
  </sheetData>
  <sheetProtection algorithmName="SHA-512" hashValue="lUYfRAEjSiBfJV80pIH+3P5Vzj0mU41jA+odvf3kUzwRXYJVgvlRBLBoZ2eCe2Z1tl9mHKp3iHCf4Pj8j4uMrg==" saltValue="8XHN4xTkSkephd9IFZLa2g==" spinCount="100000" sheet="1" formatColumns="0" selectLockedCells="1" selectUnlockedCells="1"/>
  <mergeCells count="2">
    <mergeCell ref="A1:K1"/>
    <mergeCell ref="D2:K2"/>
  </mergeCells>
  <phoneticPr fontId="54" type="noConversion"/>
  <conditionalFormatting sqref="I6:I167">
    <cfRule type="containsText" dxfId="2" priority="1" stopIfTrue="1" operator="containsText" text="ERRORE">
      <formula>NOT(ISERROR(SEARCH("ERRORE",I6)))</formula>
    </cfRule>
  </conditionalFormatting>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35"/>
  <dimension ref="A1:M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4" width="17.7109375" style="2" customWidth="1"/>
    <col min="5" max="5" width="16.28515625" style="2" customWidth="1"/>
    <col min="6" max="6" width="15.7109375" style="98" customWidth="1"/>
    <col min="7" max="7" width="18.28515625" style="98" customWidth="1"/>
    <col min="8" max="8" width="16.28515625" style="2" customWidth="1"/>
    <col min="9" max="9" width="15.7109375" style="98" customWidth="1"/>
    <col min="10" max="10" width="18.28515625" style="2" customWidth="1"/>
  </cols>
  <sheetData>
    <row r="1" spans="1:13" s="3" customFormat="1" ht="43.5" customHeight="1" x14ac:dyDescent="0.2">
      <c r="A1" s="2052" t="str">
        <f>'t1'!A1</f>
        <v>SERVIZIO SANITARIO NAZIONALE - anno 2024</v>
      </c>
      <c r="B1" s="2052"/>
      <c r="C1" s="2052"/>
      <c r="D1" s="2052"/>
      <c r="E1" s="2052"/>
      <c r="F1" s="2052"/>
      <c r="G1" s="2052"/>
      <c r="H1" s="2052"/>
      <c r="I1" s="2052"/>
      <c r="J1" s="2052"/>
      <c r="M1"/>
    </row>
    <row r="2" spans="1:13" s="3" customFormat="1" ht="12.75" customHeight="1" x14ac:dyDescent="0.2">
      <c r="D2" s="2057"/>
      <c r="E2" s="2057"/>
      <c r="F2" s="2057"/>
      <c r="G2" s="2057"/>
      <c r="H2" s="2057"/>
      <c r="I2" s="2057"/>
      <c r="J2" s="2057"/>
      <c r="M2"/>
    </row>
    <row r="3" spans="1:13" s="3" customFormat="1" ht="21" customHeight="1" x14ac:dyDescent="0.25">
      <c r="A3" s="179" t="s">
        <v>779</v>
      </c>
      <c r="B3" s="2"/>
      <c r="C3" s="2"/>
    </row>
    <row r="4" spans="1:13" ht="30.6" x14ac:dyDescent="0.2">
      <c r="A4" s="613" t="s">
        <v>415</v>
      </c>
      <c r="B4" s="579" t="s">
        <v>380</v>
      </c>
      <c r="C4" s="579" t="s">
        <v>485</v>
      </c>
      <c r="D4" s="579" t="s">
        <v>173</v>
      </c>
      <c r="E4" s="579" t="s">
        <v>780</v>
      </c>
      <c r="F4" s="579" t="s">
        <v>786</v>
      </c>
      <c r="G4" s="579" t="s">
        <v>713</v>
      </c>
      <c r="H4" s="579" t="s">
        <v>781</v>
      </c>
      <c r="I4" s="579" t="s">
        <v>786</v>
      </c>
      <c r="J4" s="579" t="s">
        <v>782</v>
      </c>
    </row>
    <row r="5" spans="1:13" s="182" customFormat="1" x14ac:dyDescent="0.2">
      <c r="A5" s="164"/>
      <c r="B5" s="177"/>
      <c r="C5" s="177" t="s">
        <v>382</v>
      </c>
      <c r="D5" s="177" t="s">
        <v>383</v>
      </c>
      <c r="E5" s="177" t="s">
        <v>783</v>
      </c>
      <c r="F5" s="177" t="s">
        <v>787</v>
      </c>
      <c r="G5" s="177" t="s">
        <v>386</v>
      </c>
      <c r="H5" s="177" t="s">
        <v>784</v>
      </c>
      <c r="I5" s="177" t="s">
        <v>788</v>
      </c>
      <c r="J5" s="177"/>
    </row>
    <row r="6" spans="1:13" ht="13.2" x14ac:dyDescent="0.25">
      <c r="A6" s="123" t="str">
        <f>'t1'!A6</f>
        <v>DIRETTORE GENERALE</v>
      </c>
      <c r="B6" s="95" t="str">
        <f>'t1'!B6</f>
        <v>0D0097</v>
      </c>
      <c r="C6" s="614">
        <f>'t13'!AH6</f>
        <v>0</v>
      </c>
      <c r="D6" s="614">
        <f>'t13'!AE6</f>
        <v>0</v>
      </c>
      <c r="E6" s="615" t="str">
        <f>IF($C6=0," ",IF(D6=0," ",D6/$C6))</f>
        <v xml:space="preserve"> </v>
      </c>
      <c r="F6" s="95" t="str">
        <f>IF($C6=0," ",IF(D6=0," ",IF(E6&gt;0.2,"ERRORE","OK")))</f>
        <v xml:space="preserve"> </v>
      </c>
      <c r="G6" s="614">
        <f>'t13'!AF6</f>
        <v>0</v>
      </c>
      <c r="H6" s="615" t="str">
        <f>IF($C6=0," ",IF(G6=0," ",G6/$C6))</f>
        <v xml:space="preserve"> </v>
      </c>
      <c r="I6" s="95" t="str">
        <f>IF($C6=0," ",IF(G6=0," ",IF(H6&gt;0.2,"ERRORE","OK")))</f>
        <v xml:space="preserve"> </v>
      </c>
      <c r="J6" s="338" t="str">
        <f>IF(OR(F6="ERRORE",I6="ERRORE"),"ERRORE","OK")</f>
        <v>OK</v>
      </c>
    </row>
    <row r="7" spans="1:13" ht="13.2" x14ac:dyDescent="0.25">
      <c r="A7" s="123" t="str">
        <f>'t1'!A7</f>
        <v>DIRETTORE SANITARIO</v>
      </c>
      <c r="B7" s="95" t="str">
        <f>'t1'!B7</f>
        <v>0D0482</v>
      </c>
      <c r="C7" s="614">
        <f>'t13'!AH7</f>
        <v>0</v>
      </c>
      <c r="D7" s="614">
        <f>'t13'!AE7</f>
        <v>0</v>
      </c>
      <c r="E7" s="615" t="str">
        <f>IF($C7=0," ",IF(D7=0," ",D7/$C7))</f>
        <v xml:space="preserve"> </v>
      </c>
      <c r="F7" s="95" t="str">
        <f>IF($C7=0," ",IF(D7=0," ",IF(E7&gt;0.2,"ERRORE","OK")))</f>
        <v xml:space="preserve"> </v>
      </c>
      <c r="G7" s="614">
        <f>'t13'!AF7</f>
        <v>0</v>
      </c>
      <c r="H7" s="615" t="str">
        <f>IF($C7=0," ",IF(G7=0," ",G7/$C7))</f>
        <v xml:space="preserve"> </v>
      </c>
      <c r="I7" s="95" t="str">
        <f>IF($C7=0," ",IF(G7=0," ",IF(H7&gt;0.2,"ERRORE","OK")))</f>
        <v xml:space="preserve"> </v>
      </c>
      <c r="J7" s="338" t="str">
        <f>IF(OR(F7="ERRORE",I7="ERRORE"),"ERRORE","OK")</f>
        <v>OK</v>
      </c>
    </row>
    <row r="8" spans="1:13" ht="13.2" x14ac:dyDescent="0.25">
      <c r="A8" s="123" t="str">
        <f>'t1'!A8</f>
        <v>DIRETTORE AMMINISTRATIVO</v>
      </c>
      <c r="B8" s="95" t="str">
        <f>'t1'!B8</f>
        <v>0D0163</v>
      </c>
      <c r="C8" s="614">
        <f>'t13'!AH8</f>
        <v>0</v>
      </c>
      <c r="D8" s="614">
        <f>'t13'!AE8</f>
        <v>0</v>
      </c>
      <c r="E8" s="615" t="str">
        <f t="shared" ref="E8:E71" si="0">IF($C8=0," ",IF(D8=0," ",D8/$C8))</f>
        <v xml:space="preserve"> </v>
      </c>
      <c r="F8" s="95" t="str">
        <f t="shared" ref="F8:F71" si="1">IF($C8=0," ",IF(D8=0," ",IF(E8&gt;0.2,"ERRORE","OK")))</f>
        <v xml:space="preserve"> </v>
      </c>
      <c r="G8" s="614">
        <f>'t13'!AF8</f>
        <v>0</v>
      </c>
      <c r="H8" s="615" t="str">
        <f t="shared" ref="H8:H71" si="2">IF($C8=0," ",IF(G8=0," ",G8/$C8))</f>
        <v xml:space="preserve"> </v>
      </c>
      <c r="I8" s="95" t="str">
        <f t="shared" ref="I8:I71" si="3">IF($C8=0," ",IF(G8=0," ",IF(H8&gt;0.2,"ERRORE","OK")))</f>
        <v xml:space="preserve"> </v>
      </c>
      <c r="J8" s="338" t="str">
        <f t="shared" ref="J8:J71" si="4">IF(OR(F8="ERRORE",I8="ERRORE"),"ERRORE","OK")</f>
        <v>OK</v>
      </c>
    </row>
    <row r="9" spans="1:13" ht="13.2" x14ac:dyDescent="0.25">
      <c r="A9" s="123" t="str">
        <f>'t1'!A9</f>
        <v>DIRETTORE DEI SERVIZI SOCIALI</v>
      </c>
      <c r="B9" s="95" t="str">
        <f>'t1'!B9</f>
        <v>0D0484</v>
      </c>
      <c r="C9" s="614">
        <f>'t13'!AH9</f>
        <v>0</v>
      </c>
      <c r="D9" s="614">
        <f>'t13'!AE9</f>
        <v>0</v>
      </c>
      <c r="E9" s="615" t="str">
        <f t="shared" si="0"/>
        <v xml:space="preserve"> </v>
      </c>
      <c r="F9" s="95" t="str">
        <f t="shared" si="1"/>
        <v xml:space="preserve"> </v>
      </c>
      <c r="G9" s="614">
        <f>'t13'!AF9</f>
        <v>0</v>
      </c>
      <c r="H9" s="615" t="str">
        <f t="shared" si="2"/>
        <v xml:space="preserve"> </v>
      </c>
      <c r="I9" s="95" t="str">
        <f t="shared" si="3"/>
        <v xml:space="preserve"> </v>
      </c>
      <c r="J9" s="338" t="str">
        <f t="shared" si="4"/>
        <v>OK</v>
      </c>
    </row>
    <row r="10" spans="1:13" ht="13.2" x14ac:dyDescent="0.25">
      <c r="A10" s="123" t="str">
        <f>'t1'!A10</f>
        <v>DIR. MEDICO CON INC. STRUTTURA COMPLESSA (RAPP. ESCLUSIVO)</v>
      </c>
      <c r="B10" s="95" t="str">
        <f>'t1'!B10</f>
        <v>SD0E33</v>
      </c>
      <c r="C10" s="614">
        <f>'t13'!AH10</f>
        <v>0</v>
      </c>
      <c r="D10" s="614">
        <f>'t13'!AE10</f>
        <v>0</v>
      </c>
      <c r="E10" s="615" t="str">
        <f t="shared" si="0"/>
        <v xml:space="preserve"> </v>
      </c>
      <c r="F10" s="95" t="str">
        <f t="shared" si="1"/>
        <v xml:space="preserve"> </v>
      </c>
      <c r="G10" s="614">
        <f>'t13'!AF10</f>
        <v>0</v>
      </c>
      <c r="H10" s="615" t="str">
        <f t="shared" si="2"/>
        <v xml:space="preserve"> </v>
      </c>
      <c r="I10" s="95" t="str">
        <f t="shared" si="3"/>
        <v xml:space="preserve"> </v>
      </c>
      <c r="J10" s="338" t="str">
        <f t="shared" si="4"/>
        <v>OK</v>
      </c>
    </row>
    <row r="11" spans="1:13" ht="13.2" x14ac:dyDescent="0.25">
      <c r="A11" s="123" t="str">
        <f>'t1'!A11</f>
        <v>DIR. MEDICO CON INC. DI STRUTTURA COMPLESSA (RAPP. NON ESCL.</v>
      </c>
      <c r="B11" s="95" t="str">
        <f>'t1'!B11</f>
        <v>SD0N33</v>
      </c>
      <c r="C11" s="614">
        <f>'t13'!AH11</f>
        <v>0</v>
      </c>
      <c r="D11" s="614">
        <f>'t13'!AE11</f>
        <v>0</v>
      </c>
      <c r="E11" s="615" t="str">
        <f t="shared" si="0"/>
        <v xml:space="preserve"> </v>
      </c>
      <c r="F11" s="95" t="str">
        <f t="shared" si="1"/>
        <v xml:space="preserve"> </v>
      </c>
      <c r="G11" s="614">
        <f>'t13'!AF11</f>
        <v>0</v>
      </c>
      <c r="H11" s="615" t="str">
        <f t="shared" si="2"/>
        <v xml:space="preserve"> </v>
      </c>
      <c r="I11" s="95" t="str">
        <f t="shared" si="3"/>
        <v xml:space="preserve"> </v>
      </c>
      <c r="J11" s="338" t="str">
        <f t="shared" si="4"/>
        <v>OK</v>
      </c>
    </row>
    <row r="12" spans="1:13" ht="13.2" x14ac:dyDescent="0.25">
      <c r="A12" s="123" t="str">
        <f>'t1'!A12</f>
        <v>DIR. MEDICO CON INCARICO DI STRUTTURA SEMPLICE (RAPP. ESCLUS</v>
      </c>
      <c r="B12" s="95" t="str">
        <f>'t1'!B12</f>
        <v>SD0E34</v>
      </c>
      <c r="C12" s="614">
        <f>'t13'!AH12</f>
        <v>0</v>
      </c>
      <c r="D12" s="614">
        <f>'t13'!AE12</f>
        <v>0</v>
      </c>
      <c r="E12" s="615" t="str">
        <f t="shared" si="0"/>
        <v xml:space="preserve"> </v>
      </c>
      <c r="F12" s="95" t="str">
        <f t="shared" si="1"/>
        <v xml:space="preserve"> </v>
      </c>
      <c r="G12" s="614">
        <f>'t13'!AF12</f>
        <v>0</v>
      </c>
      <c r="H12" s="615" t="str">
        <f t="shared" si="2"/>
        <v xml:space="preserve"> </v>
      </c>
      <c r="I12" s="95" t="str">
        <f t="shared" si="3"/>
        <v xml:space="preserve"> </v>
      </c>
      <c r="J12" s="338" t="str">
        <f t="shared" si="4"/>
        <v>OK</v>
      </c>
    </row>
    <row r="13" spans="1:13" ht="13.2" x14ac:dyDescent="0.25">
      <c r="A13" s="123" t="str">
        <f>'t1'!A13</f>
        <v>DIR. MEDICO CON INCARICO STRUTTURA SEMPLICE (RAPP. NON ESCL.</v>
      </c>
      <c r="B13" s="95" t="str">
        <f>'t1'!B13</f>
        <v>SD0N34</v>
      </c>
      <c r="C13" s="614">
        <f>'t13'!AH13</f>
        <v>0</v>
      </c>
      <c r="D13" s="614">
        <f>'t13'!AE13</f>
        <v>0</v>
      </c>
      <c r="E13" s="615" t="str">
        <f t="shared" si="0"/>
        <v xml:space="preserve"> </v>
      </c>
      <c r="F13" s="95" t="str">
        <f t="shared" si="1"/>
        <v xml:space="preserve"> </v>
      </c>
      <c r="G13" s="614">
        <f>'t13'!AF13</f>
        <v>0</v>
      </c>
      <c r="H13" s="615" t="str">
        <f t="shared" si="2"/>
        <v xml:space="preserve"> </v>
      </c>
      <c r="I13" s="95" t="str">
        <f t="shared" si="3"/>
        <v xml:space="preserve"> </v>
      </c>
      <c r="J13" s="338" t="str">
        <f t="shared" si="4"/>
        <v>OK</v>
      </c>
    </row>
    <row r="14" spans="1:13" ht="13.2" x14ac:dyDescent="0.25">
      <c r="A14" s="123" t="str">
        <f>'t1'!A14</f>
        <v>DIRIGENTI MEDICI CON ALTRI INCAR. PROF.LI (RAPP. ESCLUSIVO)</v>
      </c>
      <c r="B14" s="95" t="str">
        <f>'t1'!B14</f>
        <v>SD0035</v>
      </c>
      <c r="C14" s="614">
        <f>'t13'!AH14</f>
        <v>0</v>
      </c>
      <c r="D14" s="614">
        <f>'t13'!AE14</f>
        <v>0</v>
      </c>
      <c r="E14" s="615" t="str">
        <f t="shared" si="0"/>
        <v xml:space="preserve"> </v>
      </c>
      <c r="F14" s="95" t="str">
        <f t="shared" si="1"/>
        <v xml:space="preserve"> </v>
      </c>
      <c r="G14" s="614">
        <f>'t13'!AF14</f>
        <v>0</v>
      </c>
      <c r="H14" s="615" t="str">
        <f t="shared" si="2"/>
        <v xml:space="preserve"> </v>
      </c>
      <c r="I14" s="95" t="str">
        <f t="shared" si="3"/>
        <v xml:space="preserve"> </v>
      </c>
      <c r="J14" s="338" t="str">
        <f t="shared" si="4"/>
        <v>OK</v>
      </c>
    </row>
    <row r="15" spans="1:13" ht="13.2" x14ac:dyDescent="0.25">
      <c r="A15" s="123" t="str">
        <f>'t1'!A15</f>
        <v>DIRIGENTI MEDICI CON ALTRI INCAR. PROF.LI (RAPP. NON ESCL.)</v>
      </c>
      <c r="B15" s="95" t="str">
        <f>'t1'!B15</f>
        <v>SD0036</v>
      </c>
      <c r="C15" s="614">
        <f>'t13'!AH15</f>
        <v>0</v>
      </c>
      <c r="D15" s="614">
        <f>'t13'!AE15</f>
        <v>0</v>
      </c>
      <c r="E15" s="615" t="str">
        <f t="shared" si="0"/>
        <v xml:space="preserve"> </v>
      </c>
      <c r="F15" s="95" t="str">
        <f t="shared" si="1"/>
        <v xml:space="preserve"> </v>
      </c>
      <c r="G15" s="614">
        <f>'t13'!AF15</f>
        <v>0</v>
      </c>
      <c r="H15" s="615" t="str">
        <f t="shared" si="2"/>
        <v xml:space="preserve"> </v>
      </c>
      <c r="I15" s="95" t="str">
        <f t="shared" si="3"/>
        <v xml:space="preserve"> </v>
      </c>
      <c r="J15" s="338" t="str">
        <f t="shared" si="4"/>
        <v>OK</v>
      </c>
    </row>
    <row r="16" spans="1:13" ht="13.2" x14ac:dyDescent="0.25">
      <c r="A16" s="123" t="str">
        <f>'t1'!A16</f>
        <v>DIR. MEDICI A T.  DETERMINATO(ART. 15-SEPTIES D.LGS. 502/92)</v>
      </c>
      <c r="B16" s="95" t="str">
        <f>'t1'!B16</f>
        <v>SD0597</v>
      </c>
      <c r="C16" s="614">
        <f>'t13'!AH16</f>
        <v>0</v>
      </c>
      <c r="D16" s="614">
        <f>'t13'!AE16</f>
        <v>0</v>
      </c>
      <c r="E16" s="615" t="str">
        <f t="shared" si="0"/>
        <v xml:space="preserve"> </v>
      </c>
      <c r="F16" s="95" t="str">
        <f t="shared" si="1"/>
        <v xml:space="preserve"> </v>
      </c>
      <c r="G16" s="614">
        <f>'t13'!AF16</f>
        <v>0</v>
      </c>
      <c r="H16" s="615" t="str">
        <f t="shared" si="2"/>
        <v xml:space="preserve"> </v>
      </c>
      <c r="I16" s="95" t="str">
        <f t="shared" si="3"/>
        <v xml:space="preserve"> </v>
      </c>
      <c r="J16" s="338" t="str">
        <f t="shared" si="4"/>
        <v>OK</v>
      </c>
    </row>
    <row r="17" spans="1:10" ht="13.2" x14ac:dyDescent="0.25">
      <c r="A17" s="123" t="str">
        <f>'t1'!A17</f>
        <v>VETERINARI CON INC. DI STRUTTURA COMPLESSA (RAPP.ESCLUSIVO)</v>
      </c>
      <c r="B17" s="95" t="str">
        <f>'t1'!B17</f>
        <v>SD0E74</v>
      </c>
      <c r="C17" s="614">
        <f>'t13'!AH17</f>
        <v>0</v>
      </c>
      <c r="D17" s="614">
        <f>'t13'!AE17</f>
        <v>0</v>
      </c>
      <c r="E17" s="615" t="str">
        <f t="shared" si="0"/>
        <v xml:space="preserve"> </v>
      </c>
      <c r="F17" s="95" t="str">
        <f t="shared" si="1"/>
        <v xml:space="preserve"> </v>
      </c>
      <c r="G17" s="614">
        <f>'t13'!AF17</f>
        <v>0</v>
      </c>
      <c r="H17" s="615" t="str">
        <f t="shared" si="2"/>
        <v xml:space="preserve"> </v>
      </c>
      <c r="I17" s="95" t="str">
        <f t="shared" si="3"/>
        <v xml:space="preserve"> </v>
      </c>
      <c r="J17" s="338" t="str">
        <f t="shared" si="4"/>
        <v>OK</v>
      </c>
    </row>
    <row r="18" spans="1:10" ht="13.2" x14ac:dyDescent="0.25">
      <c r="A18" s="123" t="str">
        <f>'t1'!A18</f>
        <v>VETERINARI CON INC. DI STRUTTURA COMPLESSA (RAPP. NON ESCL.)</v>
      </c>
      <c r="B18" s="95" t="str">
        <f>'t1'!B18</f>
        <v>SD0N74</v>
      </c>
      <c r="C18" s="614">
        <f>'t13'!AH18</f>
        <v>0</v>
      </c>
      <c r="D18" s="614">
        <f>'t13'!AE18</f>
        <v>0</v>
      </c>
      <c r="E18" s="615" t="str">
        <f t="shared" si="0"/>
        <v xml:space="preserve"> </v>
      </c>
      <c r="F18" s="95" t="str">
        <f t="shared" si="1"/>
        <v xml:space="preserve"> </v>
      </c>
      <c r="G18" s="614">
        <f>'t13'!AF18</f>
        <v>0</v>
      </c>
      <c r="H18" s="615" t="str">
        <f t="shared" si="2"/>
        <v xml:space="preserve"> </v>
      </c>
      <c r="I18" s="95" t="str">
        <f t="shared" si="3"/>
        <v xml:space="preserve"> </v>
      </c>
      <c r="J18" s="338" t="str">
        <f t="shared" si="4"/>
        <v>OK</v>
      </c>
    </row>
    <row r="19" spans="1:10" ht="13.2" x14ac:dyDescent="0.25">
      <c r="A19" s="123" t="str">
        <f>'t1'!A19</f>
        <v>VETERINARI CON INC. DI STRUTTURA SEMPLICE (RAPP. ESCLUSIVO)</v>
      </c>
      <c r="B19" s="95" t="str">
        <f>'t1'!B19</f>
        <v>SD0E73</v>
      </c>
      <c r="C19" s="614">
        <f>'t13'!AH19</f>
        <v>0</v>
      </c>
      <c r="D19" s="614">
        <f>'t13'!AE19</f>
        <v>0</v>
      </c>
      <c r="E19" s="615" t="str">
        <f t="shared" si="0"/>
        <v xml:space="preserve"> </v>
      </c>
      <c r="F19" s="95" t="str">
        <f t="shared" si="1"/>
        <v xml:space="preserve"> </v>
      </c>
      <c r="G19" s="614">
        <f>'t13'!AF19</f>
        <v>0</v>
      </c>
      <c r="H19" s="615" t="str">
        <f t="shared" si="2"/>
        <v xml:space="preserve"> </v>
      </c>
      <c r="I19" s="95" t="str">
        <f t="shared" si="3"/>
        <v xml:space="preserve"> </v>
      </c>
      <c r="J19" s="338" t="str">
        <f t="shared" si="4"/>
        <v>OK</v>
      </c>
    </row>
    <row r="20" spans="1:10" ht="13.2" x14ac:dyDescent="0.25">
      <c r="A20" s="123" t="str">
        <f>'t1'!A20</f>
        <v>VETERINARI CON INC. DI STRUTTURA SEMPLICE (RAPP. NON ESCL.)</v>
      </c>
      <c r="B20" s="95" t="str">
        <f>'t1'!B20</f>
        <v>SD0N73</v>
      </c>
      <c r="C20" s="614">
        <f>'t13'!AH20</f>
        <v>0</v>
      </c>
      <c r="D20" s="614">
        <f>'t13'!AE20</f>
        <v>0</v>
      </c>
      <c r="E20" s="615" t="str">
        <f t="shared" si="0"/>
        <v xml:space="preserve"> </v>
      </c>
      <c r="F20" s="95" t="str">
        <f t="shared" si="1"/>
        <v xml:space="preserve"> </v>
      </c>
      <c r="G20" s="614">
        <f>'t13'!AF20</f>
        <v>0</v>
      </c>
      <c r="H20" s="615" t="str">
        <f t="shared" si="2"/>
        <v xml:space="preserve"> </v>
      </c>
      <c r="I20" s="95" t="str">
        <f t="shared" si="3"/>
        <v xml:space="preserve"> </v>
      </c>
      <c r="J20" s="338" t="str">
        <f t="shared" si="4"/>
        <v>OK</v>
      </c>
    </row>
    <row r="21" spans="1:10" ht="13.2" x14ac:dyDescent="0.25">
      <c r="A21" s="123" t="str">
        <f>'t1'!A21</f>
        <v>VETERINARI CON ALTRI INCAR. PROF.LI (RAPP. ESCLUSIVO)</v>
      </c>
      <c r="B21" s="95" t="str">
        <f>'t1'!B21</f>
        <v>SD0A73</v>
      </c>
      <c r="C21" s="614">
        <f>'t13'!AH21</f>
        <v>0</v>
      </c>
      <c r="D21" s="614">
        <f>'t13'!AE21</f>
        <v>0</v>
      </c>
      <c r="E21" s="615" t="str">
        <f t="shared" si="0"/>
        <v xml:space="preserve"> </v>
      </c>
      <c r="F21" s="95" t="str">
        <f t="shared" si="1"/>
        <v xml:space="preserve"> </v>
      </c>
      <c r="G21" s="614">
        <f>'t13'!AF21</f>
        <v>0</v>
      </c>
      <c r="H21" s="615" t="str">
        <f t="shared" si="2"/>
        <v xml:space="preserve"> </v>
      </c>
      <c r="I21" s="95" t="str">
        <f t="shared" si="3"/>
        <v xml:space="preserve"> </v>
      </c>
      <c r="J21" s="338" t="str">
        <f t="shared" si="4"/>
        <v>OK</v>
      </c>
    </row>
    <row r="22" spans="1:10" ht="13.2" x14ac:dyDescent="0.25">
      <c r="A22" s="123" t="str">
        <f>'t1'!A22</f>
        <v>VETERINARI CON ALTRI INCAR. PROF.LI (RAPP. NON ESCL.)</v>
      </c>
      <c r="B22" s="95" t="str">
        <f>'t1'!B22</f>
        <v>SD0072</v>
      </c>
      <c r="C22" s="614">
        <f>'t13'!AH22</f>
        <v>0</v>
      </c>
      <c r="D22" s="614">
        <f>'t13'!AE22</f>
        <v>0</v>
      </c>
      <c r="E22" s="615" t="str">
        <f t="shared" si="0"/>
        <v xml:space="preserve"> </v>
      </c>
      <c r="F22" s="95" t="str">
        <f t="shared" si="1"/>
        <v xml:space="preserve"> </v>
      </c>
      <c r="G22" s="614">
        <f>'t13'!AF22</f>
        <v>0</v>
      </c>
      <c r="H22" s="615" t="str">
        <f t="shared" si="2"/>
        <v xml:space="preserve"> </v>
      </c>
      <c r="I22" s="95" t="str">
        <f t="shared" si="3"/>
        <v xml:space="preserve"> </v>
      </c>
      <c r="J22" s="338" t="str">
        <f t="shared" si="4"/>
        <v>OK</v>
      </c>
    </row>
    <row r="23" spans="1:10" ht="13.2" x14ac:dyDescent="0.25">
      <c r="A23" s="123" t="str">
        <f>'t1'!A23</f>
        <v>VETERINARI A T. DETERMINATO (ART. 15-SEPTIES D.LGS. 502/92)</v>
      </c>
      <c r="B23" s="95" t="str">
        <f>'t1'!B23</f>
        <v>SD0598</v>
      </c>
      <c r="C23" s="614">
        <f>'t13'!AH23</f>
        <v>0</v>
      </c>
      <c r="D23" s="614">
        <f>'t13'!AE23</f>
        <v>0</v>
      </c>
      <c r="E23" s="615" t="str">
        <f t="shared" si="0"/>
        <v xml:space="preserve"> </v>
      </c>
      <c r="F23" s="95" t="str">
        <f t="shared" si="1"/>
        <v xml:space="preserve"> </v>
      </c>
      <c r="G23" s="614">
        <f>'t13'!AF23</f>
        <v>0</v>
      </c>
      <c r="H23" s="615" t="str">
        <f t="shared" si="2"/>
        <v xml:space="preserve"> </v>
      </c>
      <c r="I23" s="95" t="str">
        <f t="shared" si="3"/>
        <v xml:space="preserve"> </v>
      </c>
      <c r="J23" s="338" t="str">
        <f t="shared" si="4"/>
        <v>OK</v>
      </c>
    </row>
    <row r="24" spans="1:10" ht="13.2" x14ac:dyDescent="0.25">
      <c r="A24" s="123" t="str">
        <f>'t1'!A24</f>
        <v>ODONTOIATRI CON INC. DI STRUTTURA COMPLESSA (RAPP. ESCL.)</v>
      </c>
      <c r="B24" s="95" t="str">
        <f>'t1'!B24</f>
        <v>SD0E49</v>
      </c>
      <c r="C24" s="614">
        <f>'t13'!AH24</f>
        <v>0</v>
      </c>
      <c r="D24" s="614">
        <f>'t13'!AE24</f>
        <v>0</v>
      </c>
      <c r="E24" s="615" t="str">
        <f t="shared" si="0"/>
        <v xml:space="preserve"> </v>
      </c>
      <c r="F24" s="95" t="str">
        <f t="shared" si="1"/>
        <v xml:space="preserve"> </v>
      </c>
      <c r="G24" s="614">
        <f>'t13'!AF24</f>
        <v>0</v>
      </c>
      <c r="H24" s="615" t="str">
        <f t="shared" si="2"/>
        <v xml:space="preserve"> </v>
      </c>
      <c r="I24" s="95" t="str">
        <f t="shared" si="3"/>
        <v xml:space="preserve"> </v>
      </c>
      <c r="J24" s="338" t="str">
        <f t="shared" si="4"/>
        <v>OK</v>
      </c>
    </row>
    <row r="25" spans="1:10" ht="13.2" x14ac:dyDescent="0.25">
      <c r="A25" s="123" t="str">
        <f>'t1'!A25</f>
        <v>ODONTOIATRI CON INC. DI STRUTTURA COMPLESSA (RAPP. NON ESCL.</v>
      </c>
      <c r="B25" s="95" t="str">
        <f>'t1'!B25</f>
        <v>SD0N49</v>
      </c>
      <c r="C25" s="614">
        <f>'t13'!AH25</f>
        <v>0</v>
      </c>
      <c r="D25" s="614">
        <f>'t13'!AE25</f>
        <v>0</v>
      </c>
      <c r="E25" s="615" t="str">
        <f t="shared" si="0"/>
        <v xml:space="preserve"> </v>
      </c>
      <c r="F25" s="95" t="str">
        <f t="shared" si="1"/>
        <v xml:space="preserve"> </v>
      </c>
      <c r="G25" s="614">
        <f>'t13'!AF25</f>
        <v>0</v>
      </c>
      <c r="H25" s="615" t="str">
        <f t="shared" si="2"/>
        <v xml:space="preserve"> </v>
      </c>
      <c r="I25" s="95" t="str">
        <f t="shared" si="3"/>
        <v xml:space="preserve"> </v>
      </c>
      <c r="J25" s="338" t="str">
        <f t="shared" si="4"/>
        <v>OK</v>
      </c>
    </row>
    <row r="26" spans="1:10" ht="13.2" x14ac:dyDescent="0.25">
      <c r="A26" s="123" t="str">
        <f>'t1'!A26</f>
        <v>ODONTOIATRI CON INC. DI STRUTTURA SEMPLICE (RAPP. ESCLUSIVO)</v>
      </c>
      <c r="B26" s="95" t="str">
        <f>'t1'!B26</f>
        <v>SD0E48</v>
      </c>
      <c r="C26" s="614">
        <f>'t13'!AH26</f>
        <v>0</v>
      </c>
      <c r="D26" s="614">
        <f>'t13'!AE26</f>
        <v>0</v>
      </c>
      <c r="E26" s="615" t="str">
        <f t="shared" si="0"/>
        <v xml:space="preserve"> </v>
      </c>
      <c r="F26" s="95" t="str">
        <f t="shared" si="1"/>
        <v xml:space="preserve"> </v>
      </c>
      <c r="G26" s="614">
        <f>'t13'!AF26</f>
        <v>0</v>
      </c>
      <c r="H26" s="615" t="str">
        <f t="shared" si="2"/>
        <v xml:space="preserve"> </v>
      </c>
      <c r="I26" s="95" t="str">
        <f t="shared" si="3"/>
        <v xml:space="preserve"> </v>
      </c>
      <c r="J26" s="338" t="str">
        <f t="shared" si="4"/>
        <v>OK</v>
      </c>
    </row>
    <row r="27" spans="1:10" ht="13.2" x14ac:dyDescent="0.25">
      <c r="A27" s="123" t="str">
        <f>'t1'!A27</f>
        <v>ODONTOIATRI CON INC. DI STRUTTURA SEMPLICE (RAPP. NON ESCL.)</v>
      </c>
      <c r="B27" s="95" t="str">
        <f>'t1'!B27</f>
        <v>SD0N48</v>
      </c>
      <c r="C27" s="614">
        <f>'t13'!AH27</f>
        <v>0</v>
      </c>
      <c r="D27" s="614">
        <f>'t13'!AE27</f>
        <v>0</v>
      </c>
      <c r="E27" s="615" t="str">
        <f t="shared" si="0"/>
        <v xml:space="preserve"> </v>
      </c>
      <c r="F27" s="95" t="str">
        <f t="shared" si="1"/>
        <v xml:space="preserve"> </v>
      </c>
      <c r="G27" s="614">
        <f>'t13'!AF27</f>
        <v>0</v>
      </c>
      <c r="H27" s="615" t="str">
        <f t="shared" si="2"/>
        <v xml:space="preserve"> </v>
      </c>
      <c r="I27" s="95" t="str">
        <f t="shared" si="3"/>
        <v xml:space="preserve"> </v>
      </c>
      <c r="J27" s="338" t="str">
        <f t="shared" si="4"/>
        <v>OK</v>
      </c>
    </row>
    <row r="28" spans="1:10" ht="13.2" x14ac:dyDescent="0.25">
      <c r="A28" s="123" t="str">
        <f>'t1'!A28</f>
        <v>ODONTOIATRI CON ALTRI INCAR. PROF.LI (RAPP. ESCLUSIVO)</v>
      </c>
      <c r="B28" s="95" t="str">
        <f>'t1'!B28</f>
        <v>SD0A48</v>
      </c>
      <c r="C28" s="614">
        <f>'t13'!AH28</f>
        <v>0</v>
      </c>
      <c r="D28" s="614">
        <f>'t13'!AE28</f>
        <v>0</v>
      </c>
      <c r="E28" s="615" t="str">
        <f t="shared" si="0"/>
        <v xml:space="preserve"> </v>
      </c>
      <c r="F28" s="95" t="str">
        <f t="shared" si="1"/>
        <v xml:space="preserve"> </v>
      </c>
      <c r="G28" s="614">
        <f>'t13'!AF28</f>
        <v>0</v>
      </c>
      <c r="H28" s="615" t="str">
        <f t="shared" si="2"/>
        <v xml:space="preserve"> </v>
      </c>
      <c r="I28" s="95" t="str">
        <f t="shared" si="3"/>
        <v xml:space="preserve"> </v>
      </c>
      <c r="J28" s="338" t="str">
        <f t="shared" si="4"/>
        <v>OK</v>
      </c>
    </row>
    <row r="29" spans="1:10" ht="13.2" x14ac:dyDescent="0.25">
      <c r="A29" s="123" t="str">
        <f>'t1'!A29</f>
        <v>ODONTOIATRI CON ALTRI INCAR. PROF.LI (RAPP. NON ESCL.)</v>
      </c>
      <c r="B29" s="95" t="str">
        <f>'t1'!B29</f>
        <v>SD0047</v>
      </c>
      <c r="C29" s="614">
        <f>'t13'!AH29</f>
        <v>0</v>
      </c>
      <c r="D29" s="614">
        <f>'t13'!AE29</f>
        <v>0</v>
      </c>
      <c r="E29" s="615" t="str">
        <f t="shared" si="0"/>
        <v xml:space="preserve"> </v>
      </c>
      <c r="F29" s="95" t="str">
        <f t="shared" si="1"/>
        <v xml:space="preserve"> </v>
      </c>
      <c r="G29" s="614">
        <f>'t13'!AF29</f>
        <v>0</v>
      </c>
      <c r="H29" s="615" t="str">
        <f t="shared" si="2"/>
        <v xml:space="preserve"> </v>
      </c>
      <c r="I29" s="95" t="str">
        <f t="shared" si="3"/>
        <v xml:space="preserve"> </v>
      </c>
      <c r="J29" s="338" t="str">
        <f t="shared" si="4"/>
        <v>OK</v>
      </c>
    </row>
    <row r="30" spans="1:10" ht="13.2" x14ac:dyDescent="0.25">
      <c r="A30" s="123" t="str">
        <f>'t1'!A30</f>
        <v>ODONTOIATRI A T. DETERMINATO (ART. 15-SEPTIES D.LGS. 502/92)</v>
      </c>
      <c r="B30" s="95" t="str">
        <f>'t1'!B30</f>
        <v>SD0599</v>
      </c>
      <c r="C30" s="614">
        <f>'t13'!AH30</f>
        <v>0</v>
      </c>
      <c r="D30" s="614">
        <f>'t13'!AE30</f>
        <v>0</v>
      </c>
      <c r="E30" s="615" t="str">
        <f t="shared" si="0"/>
        <v xml:space="preserve"> </v>
      </c>
      <c r="F30" s="95" t="str">
        <f t="shared" si="1"/>
        <v xml:space="preserve"> </v>
      </c>
      <c r="G30" s="614">
        <f>'t13'!AF30</f>
        <v>0</v>
      </c>
      <c r="H30" s="615" t="str">
        <f t="shared" si="2"/>
        <v xml:space="preserve"> </v>
      </c>
      <c r="I30" s="95" t="str">
        <f t="shared" si="3"/>
        <v xml:space="preserve"> </v>
      </c>
      <c r="J30" s="338" t="str">
        <f t="shared" si="4"/>
        <v>OK</v>
      </c>
    </row>
    <row r="31" spans="1:10" ht="13.2" x14ac:dyDescent="0.25">
      <c r="A31" s="123" t="str">
        <f>'t1'!A31</f>
        <v>FARMACISTI CON INC. DI STRUTTURA COMPLESSA (RAPP. ESCLUSIVO)</v>
      </c>
      <c r="B31" s="95" t="str">
        <f>'t1'!B31</f>
        <v>SD0E39</v>
      </c>
      <c r="C31" s="614">
        <f>'t13'!AH31</f>
        <v>0</v>
      </c>
      <c r="D31" s="614">
        <f>'t13'!AE31</f>
        <v>0</v>
      </c>
      <c r="E31" s="615" t="str">
        <f t="shared" si="0"/>
        <v xml:space="preserve"> </v>
      </c>
      <c r="F31" s="95" t="str">
        <f t="shared" si="1"/>
        <v xml:space="preserve"> </v>
      </c>
      <c r="G31" s="614">
        <f>'t13'!AF31</f>
        <v>0</v>
      </c>
      <c r="H31" s="615" t="str">
        <f t="shared" si="2"/>
        <v xml:space="preserve"> </v>
      </c>
      <c r="I31" s="95" t="str">
        <f t="shared" si="3"/>
        <v xml:space="preserve"> </v>
      </c>
      <c r="J31" s="338" t="str">
        <f t="shared" si="4"/>
        <v>OK</v>
      </c>
    </row>
    <row r="32" spans="1:10" ht="13.2" x14ac:dyDescent="0.25">
      <c r="A32" s="123" t="str">
        <f>'t1'!A32</f>
        <v>FARMACISTI CON INC. DI STRUTTURA COMPLESSA (RAPP. NON ESCL.)</v>
      </c>
      <c r="B32" s="95" t="str">
        <f>'t1'!B32</f>
        <v>SD0N39</v>
      </c>
      <c r="C32" s="614">
        <f>'t13'!AH32</f>
        <v>0</v>
      </c>
      <c r="D32" s="614">
        <f>'t13'!AE32</f>
        <v>0</v>
      </c>
      <c r="E32" s="615" t="str">
        <f t="shared" si="0"/>
        <v xml:space="preserve"> </v>
      </c>
      <c r="F32" s="95" t="str">
        <f t="shared" si="1"/>
        <v xml:space="preserve"> </v>
      </c>
      <c r="G32" s="614">
        <f>'t13'!AF32</f>
        <v>0</v>
      </c>
      <c r="H32" s="615" t="str">
        <f t="shared" si="2"/>
        <v xml:space="preserve"> </v>
      </c>
      <c r="I32" s="95" t="str">
        <f t="shared" si="3"/>
        <v xml:space="preserve"> </v>
      </c>
      <c r="J32" s="338" t="str">
        <f t="shared" si="4"/>
        <v>OK</v>
      </c>
    </row>
    <row r="33" spans="1:10" ht="13.2" x14ac:dyDescent="0.25">
      <c r="A33" s="123" t="str">
        <f>'t1'!A33</f>
        <v>FARMACISTI CON INC. DI STRUTTURA SEMPLICE (RAPP. ESCLUSIVO)</v>
      </c>
      <c r="B33" s="95" t="str">
        <f>'t1'!B33</f>
        <v>SD0E38</v>
      </c>
      <c r="C33" s="614">
        <f>'t13'!AH33</f>
        <v>0</v>
      </c>
      <c r="D33" s="614">
        <f>'t13'!AE33</f>
        <v>0</v>
      </c>
      <c r="E33" s="615" t="str">
        <f t="shared" si="0"/>
        <v xml:space="preserve"> </v>
      </c>
      <c r="F33" s="95" t="str">
        <f t="shared" si="1"/>
        <v xml:space="preserve"> </v>
      </c>
      <c r="G33" s="614">
        <f>'t13'!AF33</f>
        <v>0</v>
      </c>
      <c r="H33" s="615" t="str">
        <f t="shared" si="2"/>
        <v xml:space="preserve"> </v>
      </c>
      <c r="I33" s="95" t="str">
        <f t="shared" si="3"/>
        <v xml:space="preserve"> </v>
      </c>
      <c r="J33" s="338" t="str">
        <f t="shared" si="4"/>
        <v>OK</v>
      </c>
    </row>
    <row r="34" spans="1:10" ht="13.2" x14ac:dyDescent="0.25">
      <c r="A34" s="123" t="str">
        <f>'t1'!A34</f>
        <v>FARMACISTI CON INC. DI STRUTTURA SEMPLICE (RAPP. NON ESCL.)</v>
      </c>
      <c r="B34" s="95" t="str">
        <f>'t1'!B34</f>
        <v>SD0N38</v>
      </c>
      <c r="C34" s="614">
        <f>'t13'!AH34</f>
        <v>0</v>
      </c>
      <c r="D34" s="614">
        <f>'t13'!AE34</f>
        <v>0</v>
      </c>
      <c r="E34" s="615" t="str">
        <f t="shared" si="0"/>
        <v xml:space="preserve"> </v>
      </c>
      <c r="F34" s="95" t="str">
        <f t="shared" si="1"/>
        <v xml:space="preserve"> </v>
      </c>
      <c r="G34" s="614">
        <f>'t13'!AF34</f>
        <v>0</v>
      </c>
      <c r="H34" s="615" t="str">
        <f t="shared" si="2"/>
        <v xml:space="preserve"> </v>
      </c>
      <c r="I34" s="95" t="str">
        <f t="shared" si="3"/>
        <v xml:space="preserve"> </v>
      </c>
      <c r="J34" s="338" t="str">
        <f t="shared" si="4"/>
        <v>OK</v>
      </c>
    </row>
    <row r="35" spans="1:10" ht="13.2" x14ac:dyDescent="0.25">
      <c r="A35" s="123" t="str">
        <f>'t1'!A35</f>
        <v>FARMACISTI CON ALTRI INCAR. PROF.LI (RAPP. ESCLUSIVO)</v>
      </c>
      <c r="B35" s="95" t="str">
        <f>'t1'!B35</f>
        <v>SD0A38</v>
      </c>
      <c r="C35" s="614">
        <f>'t13'!AH35</f>
        <v>0</v>
      </c>
      <c r="D35" s="614">
        <f>'t13'!AE35</f>
        <v>0</v>
      </c>
      <c r="E35" s="615" t="str">
        <f t="shared" si="0"/>
        <v xml:space="preserve"> </v>
      </c>
      <c r="F35" s="95" t="str">
        <f t="shared" si="1"/>
        <v xml:space="preserve"> </v>
      </c>
      <c r="G35" s="614">
        <f>'t13'!AF35</f>
        <v>0</v>
      </c>
      <c r="H35" s="615" t="str">
        <f t="shared" si="2"/>
        <v xml:space="preserve"> </v>
      </c>
      <c r="I35" s="95" t="str">
        <f t="shared" si="3"/>
        <v xml:space="preserve"> </v>
      </c>
      <c r="J35" s="338" t="str">
        <f t="shared" si="4"/>
        <v>OK</v>
      </c>
    </row>
    <row r="36" spans="1:10" ht="13.2" x14ac:dyDescent="0.25">
      <c r="A36" s="123" t="str">
        <f>'t1'!A36</f>
        <v>FARMACISTI CON ALTRI INCAR. PROF.LI (RAPP. NON ESCL.)</v>
      </c>
      <c r="B36" s="95" t="str">
        <f>'t1'!B36</f>
        <v>SD0037</v>
      </c>
      <c r="C36" s="614">
        <f>'t13'!AH36</f>
        <v>0</v>
      </c>
      <c r="D36" s="614">
        <f>'t13'!AE36</f>
        <v>0</v>
      </c>
      <c r="E36" s="615" t="str">
        <f t="shared" si="0"/>
        <v xml:space="preserve"> </v>
      </c>
      <c r="F36" s="95" t="str">
        <f t="shared" si="1"/>
        <v xml:space="preserve"> </v>
      </c>
      <c r="G36" s="614">
        <f>'t13'!AF36</f>
        <v>0</v>
      </c>
      <c r="H36" s="615" t="str">
        <f t="shared" si="2"/>
        <v xml:space="preserve"> </v>
      </c>
      <c r="I36" s="95" t="str">
        <f t="shared" si="3"/>
        <v xml:space="preserve"> </v>
      </c>
      <c r="J36" s="338" t="str">
        <f t="shared" si="4"/>
        <v>OK</v>
      </c>
    </row>
    <row r="37" spans="1:10" ht="13.2" x14ac:dyDescent="0.25">
      <c r="A37" s="123" t="str">
        <f>'t1'!A37</f>
        <v>FARMACISTI A T. DETERMINATO (ART. 15-SEPTIES D.LGS. 502/92)</v>
      </c>
      <c r="B37" s="95" t="str">
        <f>'t1'!B37</f>
        <v>SD0600</v>
      </c>
      <c r="C37" s="614">
        <f>'t13'!AH37</f>
        <v>0</v>
      </c>
      <c r="D37" s="614">
        <f>'t13'!AE37</f>
        <v>0</v>
      </c>
      <c r="E37" s="615" t="str">
        <f t="shared" si="0"/>
        <v xml:space="preserve"> </v>
      </c>
      <c r="F37" s="95" t="str">
        <f t="shared" si="1"/>
        <v xml:space="preserve"> </v>
      </c>
      <c r="G37" s="614">
        <f>'t13'!AF37</f>
        <v>0</v>
      </c>
      <c r="H37" s="615" t="str">
        <f t="shared" si="2"/>
        <v xml:space="preserve"> </v>
      </c>
      <c r="I37" s="95" t="str">
        <f t="shared" si="3"/>
        <v xml:space="preserve"> </v>
      </c>
      <c r="J37" s="338" t="str">
        <f t="shared" si="4"/>
        <v>OK</v>
      </c>
    </row>
    <row r="38" spans="1:10" ht="13.2" x14ac:dyDescent="0.25">
      <c r="A38" s="123" t="str">
        <f>'t1'!A38</f>
        <v>BIOLOGI CON INC. DI STRUTTURA COMPLESSA (RAPP. ESCLUSIVO)</v>
      </c>
      <c r="B38" s="95" t="str">
        <f>'t1'!B38</f>
        <v>SD0E13</v>
      </c>
      <c r="C38" s="614">
        <f>'t13'!AH38</f>
        <v>0</v>
      </c>
      <c r="D38" s="614">
        <f>'t13'!AE38</f>
        <v>0</v>
      </c>
      <c r="E38" s="615" t="str">
        <f t="shared" si="0"/>
        <v xml:space="preserve"> </v>
      </c>
      <c r="F38" s="95" t="str">
        <f t="shared" si="1"/>
        <v xml:space="preserve"> </v>
      </c>
      <c r="G38" s="614">
        <f>'t13'!AF38</f>
        <v>0</v>
      </c>
      <c r="H38" s="615" t="str">
        <f t="shared" si="2"/>
        <v xml:space="preserve"> </v>
      </c>
      <c r="I38" s="95" t="str">
        <f t="shared" si="3"/>
        <v xml:space="preserve"> </v>
      </c>
      <c r="J38" s="338" t="str">
        <f t="shared" si="4"/>
        <v>OK</v>
      </c>
    </row>
    <row r="39" spans="1:10" ht="13.2" x14ac:dyDescent="0.25">
      <c r="A39" s="123" t="str">
        <f>'t1'!A39</f>
        <v>BIOLOGI CON INC. DI STRUTTURA COMPLESSA (RAPP. NON ESCL.)</v>
      </c>
      <c r="B39" s="95" t="str">
        <f>'t1'!B39</f>
        <v>SD0N13</v>
      </c>
      <c r="C39" s="614">
        <f>'t13'!AH39</f>
        <v>0</v>
      </c>
      <c r="D39" s="614">
        <f>'t13'!AE39</f>
        <v>0</v>
      </c>
      <c r="E39" s="615" t="str">
        <f t="shared" si="0"/>
        <v xml:space="preserve"> </v>
      </c>
      <c r="F39" s="95" t="str">
        <f t="shared" si="1"/>
        <v xml:space="preserve"> </v>
      </c>
      <c r="G39" s="614">
        <f>'t13'!AF39</f>
        <v>0</v>
      </c>
      <c r="H39" s="615" t="str">
        <f t="shared" si="2"/>
        <v xml:space="preserve"> </v>
      </c>
      <c r="I39" s="95" t="str">
        <f t="shared" si="3"/>
        <v xml:space="preserve"> </v>
      </c>
      <c r="J39" s="338" t="str">
        <f t="shared" si="4"/>
        <v>OK</v>
      </c>
    </row>
    <row r="40" spans="1:10" ht="13.2" x14ac:dyDescent="0.25">
      <c r="A40" s="123" t="str">
        <f>'t1'!A40</f>
        <v>BIOLOGI CON INC. DI STRUTTURA SEMPLICE (RAPP. ESCLUSIVO)</v>
      </c>
      <c r="B40" s="95" t="str">
        <f>'t1'!B40</f>
        <v>SD0E12</v>
      </c>
      <c r="C40" s="614">
        <f>'t13'!AH40</f>
        <v>0</v>
      </c>
      <c r="D40" s="614">
        <f>'t13'!AE40</f>
        <v>0</v>
      </c>
      <c r="E40" s="615" t="str">
        <f t="shared" si="0"/>
        <v xml:space="preserve"> </v>
      </c>
      <c r="F40" s="95" t="str">
        <f t="shared" si="1"/>
        <v xml:space="preserve"> </v>
      </c>
      <c r="G40" s="614">
        <f>'t13'!AF40</f>
        <v>0</v>
      </c>
      <c r="H40" s="615" t="str">
        <f t="shared" si="2"/>
        <v xml:space="preserve"> </v>
      </c>
      <c r="I40" s="95" t="str">
        <f t="shared" si="3"/>
        <v xml:space="preserve"> </v>
      </c>
      <c r="J40" s="338" t="str">
        <f t="shared" si="4"/>
        <v>OK</v>
      </c>
    </row>
    <row r="41" spans="1:10" ht="13.2" x14ac:dyDescent="0.25">
      <c r="A41" s="123" t="str">
        <f>'t1'!A41</f>
        <v>BIOLOGI CON INC. DI STRUTTURA SEMPLICE (RAPP. NON ESCL.)</v>
      </c>
      <c r="B41" s="95" t="str">
        <f>'t1'!B41</f>
        <v>SD0N12</v>
      </c>
      <c r="C41" s="614">
        <f>'t13'!AH41</f>
        <v>0</v>
      </c>
      <c r="D41" s="614">
        <f>'t13'!AE41</f>
        <v>0</v>
      </c>
      <c r="E41" s="615" t="str">
        <f t="shared" si="0"/>
        <v xml:space="preserve"> </v>
      </c>
      <c r="F41" s="95" t="str">
        <f t="shared" si="1"/>
        <v xml:space="preserve"> </v>
      </c>
      <c r="G41" s="614">
        <f>'t13'!AF41</f>
        <v>0</v>
      </c>
      <c r="H41" s="615" t="str">
        <f t="shared" si="2"/>
        <v xml:space="preserve"> </v>
      </c>
      <c r="I41" s="95" t="str">
        <f t="shared" si="3"/>
        <v xml:space="preserve"> </v>
      </c>
      <c r="J41" s="338" t="str">
        <f t="shared" si="4"/>
        <v>OK</v>
      </c>
    </row>
    <row r="42" spans="1:10" ht="13.2" x14ac:dyDescent="0.25">
      <c r="A42" s="123" t="str">
        <f>'t1'!A42</f>
        <v>BIOLOGI CON ALTRI INCAR. PROF.LI (RAPP. ESCLUSIVO)</v>
      </c>
      <c r="B42" s="95" t="str">
        <f>'t1'!B42</f>
        <v>SD0A12</v>
      </c>
      <c r="C42" s="614">
        <f>'t13'!AH42</f>
        <v>0</v>
      </c>
      <c r="D42" s="614">
        <f>'t13'!AE42</f>
        <v>0</v>
      </c>
      <c r="E42" s="615" t="str">
        <f t="shared" si="0"/>
        <v xml:space="preserve"> </v>
      </c>
      <c r="F42" s="95" t="str">
        <f t="shared" si="1"/>
        <v xml:space="preserve"> </v>
      </c>
      <c r="G42" s="614">
        <f>'t13'!AF42</f>
        <v>0</v>
      </c>
      <c r="H42" s="615" t="str">
        <f t="shared" si="2"/>
        <v xml:space="preserve"> </v>
      </c>
      <c r="I42" s="95" t="str">
        <f t="shared" si="3"/>
        <v xml:space="preserve"> </v>
      </c>
      <c r="J42" s="338" t="str">
        <f t="shared" si="4"/>
        <v>OK</v>
      </c>
    </row>
    <row r="43" spans="1:10" ht="13.2" x14ac:dyDescent="0.25">
      <c r="A43" s="123" t="str">
        <f>'t1'!A43</f>
        <v>BIOLOGI CON ALTRI INCAR. PROF.LI (RAPP. NON ESCL.)</v>
      </c>
      <c r="B43" s="95" t="str">
        <f>'t1'!B43</f>
        <v>SD0011</v>
      </c>
      <c r="C43" s="614">
        <f>'t13'!AH43</f>
        <v>0</v>
      </c>
      <c r="D43" s="614">
        <f>'t13'!AE43</f>
        <v>0</v>
      </c>
      <c r="E43" s="615" t="str">
        <f t="shared" si="0"/>
        <v xml:space="preserve"> </v>
      </c>
      <c r="F43" s="95" t="str">
        <f t="shared" si="1"/>
        <v xml:space="preserve"> </v>
      </c>
      <c r="G43" s="614">
        <f>'t13'!AF43</f>
        <v>0</v>
      </c>
      <c r="H43" s="615" t="str">
        <f t="shared" si="2"/>
        <v xml:space="preserve"> </v>
      </c>
      <c r="I43" s="95" t="str">
        <f t="shared" si="3"/>
        <v xml:space="preserve"> </v>
      </c>
      <c r="J43" s="338" t="str">
        <f t="shared" si="4"/>
        <v>OK</v>
      </c>
    </row>
    <row r="44" spans="1:10" ht="13.2" x14ac:dyDescent="0.25">
      <c r="A44" s="123" t="str">
        <f>'t1'!A44</f>
        <v>BIOLOGI A T. DETERMINATO (ART. 15-SEPTIES D.LGS. 502/92)</v>
      </c>
      <c r="B44" s="95" t="str">
        <f>'t1'!B44</f>
        <v>SD0601</v>
      </c>
      <c r="C44" s="614">
        <f>'t13'!AH44</f>
        <v>0</v>
      </c>
      <c r="D44" s="614">
        <f>'t13'!AE44</f>
        <v>0</v>
      </c>
      <c r="E44" s="615" t="str">
        <f t="shared" si="0"/>
        <v xml:space="preserve"> </v>
      </c>
      <c r="F44" s="95" t="str">
        <f t="shared" si="1"/>
        <v xml:space="preserve"> </v>
      </c>
      <c r="G44" s="614">
        <f>'t13'!AF44</f>
        <v>0</v>
      </c>
      <c r="H44" s="615" t="str">
        <f t="shared" si="2"/>
        <v xml:space="preserve"> </v>
      </c>
      <c r="I44" s="95" t="str">
        <f t="shared" si="3"/>
        <v xml:space="preserve"> </v>
      </c>
      <c r="J44" s="338" t="str">
        <f t="shared" si="4"/>
        <v>OK</v>
      </c>
    </row>
    <row r="45" spans="1:10" ht="13.2" x14ac:dyDescent="0.25">
      <c r="A45" s="123" t="str">
        <f>'t1'!A45</f>
        <v>CHIMICI CON INC. DI STRUTTURA COMPLESSA (RAPP. ESCLUSIVO)</v>
      </c>
      <c r="B45" s="95" t="str">
        <f>'t1'!B45</f>
        <v>SD0E16</v>
      </c>
      <c r="C45" s="614">
        <f>'t13'!AH45</f>
        <v>0</v>
      </c>
      <c r="D45" s="614">
        <f>'t13'!AE45</f>
        <v>0</v>
      </c>
      <c r="E45" s="615" t="str">
        <f t="shared" si="0"/>
        <v xml:space="preserve"> </v>
      </c>
      <c r="F45" s="95" t="str">
        <f t="shared" si="1"/>
        <v xml:space="preserve"> </v>
      </c>
      <c r="G45" s="614">
        <f>'t13'!AF45</f>
        <v>0</v>
      </c>
      <c r="H45" s="615" t="str">
        <f t="shared" si="2"/>
        <v xml:space="preserve"> </v>
      </c>
      <c r="I45" s="95" t="str">
        <f t="shared" si="3"/>
        <v xml:space="preserve"> </v>
      </c>
      <c r="J45" s="338" t="str">
        <f t="shared" si="4"/>
        <v>OK</v>
      </c>
    </row>
    <row r="46" spans="1:10" ht="13.2" x14ac:dyDescent="0.25">
      <c r="A46" s="123" t="str">
        <f>'t1'!A46</f>
        <v>CHIMICI CON INC. DI STRUTTURA COMPLESSA (RAPP.NON ESCL.)</v>
      </c>
      <c r="B46" s="95" t="str">
        <f>'t1'!B46</f>
        <v>SD0N16</v>
      </c>
      <c r="C46" s="614">
        <f>'t13'!AH46</f>
        <v>0</v>
      </c>
      <c r="D46" s="614">
        <f>'t13'!AE46</f>
        <v>0</v>
      </c>
      <c r="E46" s="615" t="str">
        <f t="shared" si="0"/>
        <v xml:space="preserve"> </v>
      </c>
      <c r="F46" s="95" t="str">
        <f t="shared" si="1"/>
        <v xml:space="preserve"> </v>
      </c>
      <c r="G46" s="614">
        <f>'t13'!AF46</f>
        <v>0</v>
      </c>
      <c r="H46" s="615" t="str">
        <f t="shared" si="2"/>
        <v xml:space="preserve"> </v>
      </c>
      <c r="I46" s="95" t="str">
        <f t="shared" si="3"/>
        <v xml:space="preserve"> </v>
      </c>
      <c r="J46" s="338" t="str">
        <f t="shared" si="4"/>
        <v>OK</v>
      </c>
    </row>
    <row r="47" spans="1:10" ht="13.2" x14ac:dyDescent="0.25">
      <c r="A47" s="123" t="str">
        <f>'t1'!A47</f>
        <v>CHIMICI CON INC. DI STRUTTURA SEMPLICE (RAPP. ESCLUSIVO)</v>
      </c>
      <c r="B47" s="95" t="str">
        <f>'t1'!B47</f>
        <v>SD0E15</v>
      </c>
      <c r="C47" s="614">
        <f>'t13'!AH47</f>
        <v>0</v>
      </c>
      <c r="D47" s="614">
        <f>'t13'!AE47</f>
        <v>0</v>
      </c>
      <c r="E47" s="615" t="str">
        <f t="shared" si="0"/>
        <v xml:space="preserve"> </v>
      </c>
      <c r="F47" s="95" t="str">
        <f t="shared" si="1"/>
        <v xml:space="preserve"> </v>
      </c>
      <c r="G47" s="614">
        <f>'t13'!AF47</f>
        <v>0</v>
      </c>
      <c r="H47" s="615" t="str">
        <f t="shared" si="2"/>
        <v xml:space="preserve"> </v>
      </c>
      <c r="I47" s="95" t="str">
        <f t="shared" si="3"/>
        <v xml:space="preserve"> </v>
      </c>
      <c r="J47" s="338" t="str">
        <f t="shared" si="4"/>
        <v>OK</v>
      </c>
    </row>
    <row r="48" spans="1:10" ht="13.2" x14ac:dyDescent="0.25">
      <c r="A48" s="123" t="str">
        <f>'t1'!A48</f>
        <v>CHIMICI CON INC. DI STRUTTURA SEMPLICE (RAPP. NON ESCL.)</v>
      </c>
      <c r="B48" s="95" t="str">
        <f>'t1'!B48</f>
        <v>SD0N15</v>
      </c>
      <c r="C48" s="614">
        <f>'t13'!AH48</f>
        <v>0</v>
      </c>
      <c r="D48" s="614">
        <f>'t13'!AE48</f>
        <v>0</v>
      </c>
      <c r="E48" s="615" t="str">
        <f t="shared" si="0"/>
        <v xml:space="preserve"> </v>
      </c>
      <c r="F48" s="95" t="str">
        <f t="shared" si="1"/>
        <v xml:space="preserve"> </v>
      </c>
      <c r="G48" s="614">
        <f>'t13'!AF48</f>
        <v>0</v>
      </c>
      <c r="H48" s="615" t="str">
        <f t="shared" si="2"/>
        <v xml:space="preserve"> </v>
      </c>
      <c r="I48" s="95" t="str">
        <f t="shared" si="3"/>
        <v xml:space="preserve"> </v>
      </c>
      <c r="J48" s="338" t="str">
        <f t="shared" si="4"/>
        <v>OK</v>
      </c>
    </row>
    <row r="49" spans="1:10" ht="13.2" x14ac:dyDescent="0.25">
      <c r="A49" s="123" t="str">
        <f>'t1'!A49</f>
        <v>CHIMICI CON ALTRI INCAR. PROF.LI (RAPP. ESCLUSIVO)</v>
      </c>
      <c r="B49" s="95" t="str">
        <f>'t1'!B49</f>
        <v>SD0A15</v>
      </c>
      <c r="C49" s="614">
        <f>'t13'!AH49</f>
        <v>0</v>
      </c>
      <c r="D49" s="614">
        <f>'t13'!AE49</f>
        <v>0</v>
      </c>
      <c r="E49" s="615" t="str">
        <f t="shared" si="0"/>
        <v xml:space="preserve"> </v>
      </c>
      <c r="F49" s="95" t="str">
        <f t="shared" si="1"/>
        <v xml:space="preserve"> </v>
      </c>
      <c r="G49" s="614">
        <f>'t13'!AF49</f>
        <v>0</v>
      </c>
      <c r="H49" s="615" t="str">
        <f t="shared" si="2"/>
        <v xml:space="preserve"> </v>
      </c>
      <c r="I49" s="95" t="str">
        <f t="shared" si="3"/>
        <v xml:space="preserve"> </v>
      </c>
      <c r="J49" s="338" t="str">
        <f t="shared" si="4"/>
        <v>OK</v>
      </c>
    </row>
    <row r="50" spans="1:10" ht="13.2" x14ac:dyDescent="0.25">
      <c r="A50" s="123" t="str">
        <f>'t1'!A50</f>
        <v>CHIMICI CON ALTRI INCAR. PROF.LI (RAPP. NON ESCL.)</v>
      </c>
      <c r="B50" s="95" t="str">
        <f>'t1'!B50</f>
        <v>SD0014</v>
      </c>
      <c r="C50" s="614">
        <f>'t13'!AH50</f>
        <v>0</v>
      </c>
      <c r="D50" s="614">
        <f>'t13'!AE50</f>
        <v>0</v>
      </c>
      <c r="E50" s="615" t="str">
        <f t="shared" si="0"/>
        <v xml:space="preserve"> </v>
      </c>
      <c r="F50" s="95" t="str">
        <f t="shared" si="1"/>
        <v xml:space="preserve"> </v>
      </c>
      <c r="G50" s="614">
        <f>'t13'!AF50</f>
        <v>0</v>
      </c>
      <c r="H50" s="615" t="str">
        <f t="shared" si="2"/>
        <v xml:space="preserve"> </v>
      </c>
      <c r="I50" s="95" t="str">
        <f t="shared" si="3"/>
        <v xml:space="preserve"> </v>
      </c>
      <c r="J50" s="338" t="str">
        <f t="shared" si="4"/>
        <v>OK</v>
      </c>
    </row>
    <row r="51" spans="1:10" ht="13.2" x14ac:dyDescent="0.25">
      <c r="A51" s="123" t="str">
        <f>'t1'!A51</f>
        <v>CHIMICI A T. DETERMINATO (ART. 15-SEPTIES D.LGS. 502/92)</v>
      </c>
      <c r="B51" s="95" t="str">
        <f>'t1'!B51</f>
        <v>SD0602</v>
      </c>
      <c r="C51" s="614">
        <f>'t13'!AH51</f>
        <v>0</v>
      </c>
      <c r="D51" s="614">
        <f>'t13'!AE51</f>
        <v>0</v>
      </c>
      <c r="E51" s="615" t="str">
        <f t="shared" si="0"/>
        <v xml:space="preserve"> </v>
      </c>
      <c r="F51" s="95" t="str">
        <f t="shared" si="1"/>
        <v xml:space="preserve"> </v>
      </c>
      <c r="G51" s="614">
        <f>'t13'!AF51</f>
        <v>0</v>
      </c>
      <c r="H51" s="615" t="str">
        <f t="shared" si="2"/>
        <v xml:space="preserve"> </v>
      </c>
      <c r="I51" s="95" t="str">
        <f t="shared" si="3"/>
        <v xml:space="preserve"> </v>
      </c>
      <c r="J51" s="338" t="str">
        <f t="shared" si="4"/>
        <v>OK</v>
      </c>
    </row>
    <row r="52" spans="1:10" ht="13.2" x14ac:dyDescent="0.25">
      <c r="A52" s="123" t="str">
        <f>'t1'!A52</f>
        <v>FISICI CON INC. DI STRUTTURA COMPLESSA (RAPP. ESCLUSIVO)</v>
      </c>
      <c r="B52" s="95" t="str">
        <f>'t1'!B52</f>
        <v>SD0E42</v>
      </c>
      <c r="C52" s="614">
        <f>'t13'!AH52</f>
        <v>0</v>
      </c>
      <c r="D52" s="614">
        <f>'t13'!AE52</f>
        <v>0</v>
      </c>
      <c r="E52" s="615" t="str">
        <f t="shared" si="0"/>
        <v xml:space="preserve"> </v>
      </c>
      <c r="F52" s="95" t="str">
        <f t="shared" si="1"/>
        <v xml:space="preserve"> </v>
      </c>
      <c r="G52" s="614">
        <f>'t13'!AF52</f>
        <v>0</v>
      </c>
      <c r="H52" s="615" t="str">
        <f t="shared" si="2"/>
        <v xml:space="preserve"> </v>
      </c>
      <c r="I52" s="95" t="str">
        <f t="shared" si="3"/>
        <v xml:space="preserve"> </v>
      </c>
      <c r="J52" s="338" t="str">
        <f t="shared" si="4"/>
        <v>OK</v>
      </c>
    </row>
    <row r="53" spans="1:10" ht="13.2" x14ac:dyDescent="0.25">
      <c r="A53" s="123" t="str">
        <f>'t1'!A53</f>
        <v>FISICI CON INC. DI STRUTTURA COMPLESSA (RAPP. NON ESCL.)</v>
      </c>
      <c r="B53" s="95" t="str">
        <f>'t1'!B53</f>
        <v>SD0N42</v>
      </c>
      <c r="C53" s="614">
        <f>'t13'!AH53</f>
        <v>0</v>
      </c>
      <c r="D53" s="614">
        <f>'t13'!AE53</f>
        <v>0</v>
      </c>
      <c r="E53" s="615" t="str">
        <f t="shared" si="0"/>
        <v xml:space="preserve"> </v>
      </c>
      <c r="F53" s="95" t="str">
        <f t="shared" si="1"/>
        <v xml:space="preserve"> </v>
      </c>
      <c r="G53" s="614">
        <f>'t13'!AF53</f>
        <v>0</v>
      </c>
      <c r="H53" s="615" t="str">
        <f t="shared" si="2"/>
        <v xml:space="preserve"> </v>
      </c>
      <c r="I53" s="95" t="str">
        <f t="shared" si="3"/>
        <v xml:space="preserve"> </v>
      </c>
      <c r="J53" s="338" t="str">
        <f t="shared" si="4"/>
        <v>OK</v>
      </c>
    </row>
    <row r="54" spans="1:10" ht="13.2" x14ac:dyDescent="0.25">
      <c r="A54" s="123" t="str">
        <f>'t1'!A54</f>
        <v>FISICI CON INC. DI STRUTTURA SEMPLICE (RAPP. ESCLUSIVO)</v>
      </c>
      <c r="B54" s="95" t="str">
        <f>'t1'!B54</f>
        <v>SD0E41</v>
      </c>
      <c r="C54" s="614">
        <f>'t13'!AH54</f>
        <v>0</v>
      </c>
      <c r="D54" s="614">
        <f>'t13'!AE54</f>
        <v>0</v>
      </c>
      <c r="E54" s="615" t="str">
        <f t="shared" si="0"/>
        <v xml:space="preserve"> </v>
      </c>
      <c r="F54" s="95" t="str">
        <f t="shared" si="1"/>
        <v xml:space="preserve"> </v>
      </c>
      <c r="G54" s="614">
        <f>'t13'!AF54</f>
        <v>0</v>
      </c>
      <c r="H54" s="615" t="str">
        <f t="shared" si="2"/>
        <v xml:space="preserve"> </v>
      </c>
      <c r="I54" s="95" t="str">
        <f t="shared" si="3"/>
        <v xml:space="preserve"> </v>
      </c>
      <c r="J54" s="338" t="str">
        <f t="shared" si="4"/>
        <v>OK</v>
      </c>
    </row>
    <row r="55" spans="1:10" ht="13.2" x14ac:dyDescent="0.25">
      <c r="A55" s="123" t="str">
        <f>'t1'!A55</f>
        <v>FISICI CON INC. DI STRUTTURA SEMPLICE (RAPP. NON ESCL.)</v>
      </c>
      <c r="B55" s="95" t="str">
        <f>'t1'!B55</f>
        <v>SD0N41</v>
      </c>
      <c r="C55" s="614">
        <f>'t13'!AH55</f>
        <v>0</v>
      </c>
      <c r="D55" s="614">
        <f>'t13'!AE55</f>
        <v>0</v>
      </c>
      <c r="E55" s="615" t="str">
        <f t="shared" si="0"/>
        <v xml:space="preserve"> </v>
      </c>
      <c r="F55" s="95" t="str">
        <f t="shared" si="1"/>
        <v xml:space="preserve"> </v>
      </c>
      <c r="G55" s="614">
        <f>'t13'!AF55</f>
        <v>0</v>
      </c>
      <c r="H55" s="615" t="str">
        <f t="shared" si="2"/>
        <v xml:space="preserve"> </v>
      </c>
      <c r="I55" s="95" t="str">
        <f t="shared" si="3"/>
        <v xml:space="preserve"> </v>
      </c>
      <c r="J55" s="338" t="str">
        <f t="shared" si="4"/>
        <v>OK</v>
      </c>
    </row>
    <row r="56" spans="1:10" ht="13.2" x14ac:dyDescent="0.25">
      <c r="A56" s="123" t="str">
        <f>'t1'!A56</f>
        <v>FISICI CON ALTRI INCAR. PROF.LI (RAPP. ESCLUSIVO)</v>
      </c>
      <c r="B56" s="95" t="str">
        <f>'t1'!B56</f>
        <v>SD0A41</v>
      </c>
      <c r="C56" s="614">
        <f>'t13'!AH56</f>
        <v>0</v>
      </c>
      <c r="D56" s="614">
        <f>'t13'!AE56</f>
        <v>0</v>
      </c>
      <c r="E56" s="615" t="str">
        <f t="shared" si="0"/>
        <v xml:space="preserve"> </v>
      </c>
      <c r="F56" s="95" t="str">
        <f t="shared" si="1"/>
        <v xml:space="preserve"> </v>
      </c>
      <c r="G56" s="614">
        <f>'t13'!AF56</f>
        <v>0</v>
      </c>
      <c r="H56" s="615" t="str">
        <f t="shared" si="2"/>
        <v xml:space="preserve"> </v>
      </c>
      <c r="I56" s="95" t="str">
        <f t="shared" si="3"/>
        <v xml:space="preserve"> </v>
      </c>
      <c r="J56" s="338" t="str">
        <f t="shared" si="4"/>
        <v>OK</v>
      </c>
    </row>
    <row r="57" spans="1:10" ht="13.2" x14ac:dyDescent="0.25">
      <c r="A57" s="123" t="str">
        <f>'t1'!A57</f>
        <v>FISICI CON ALTRI INCAR. PROF.LI (RAPP. NON ESCL.)</v>
      </c>
      <c r="B57" s="95" t="str">
        <f>'t1'!B57</f>
        <v>SD0040</v>
      </c>
      <c r="C57" s="614">
        <f>'t13'!AH57</f>
        <v>0</v>
      </c>
      <c r="D57" s="614">
        <f>'t13'!AE57</f>
        <v>0</v>
      </c>
      <c r="E57" s="615" t="str">
        <f t="shared" si="0"/>
        <v xml:space="preserve"> </v>
      </c>
      <c r="F57" s="95" t="str">
        <f t="shared" si="1"/>
        <v xml:space="preserve"> </v>
      </c>
      <c r="G57" s="614">
        <f>'t13'!AF57</f>
        <v>0</v>
      </c>
      <c r="H57" s="615" t="str">
        <f t="shared" si="2"/>
        <v xml:space="preserve"> </v>
      </c>
      <c r="I57" s="95" t="str">
        <f t="shared" si="3"/>
        <v xml:space="preserve"> </v>
      </c>
      <c r="J57" s="338" t="str">
        <f t="shared" si="4"/>
        <v>OK</v>
      </c>
    </row>
    <row r="58" spans="1:10" ht="13.2" x14ac:dyDescent="0.25">
      <c r="A58" s="123" t="str">
        <f>'t1'!A58</f>
        <v>FISICI A T. DETERMINATO (ART. 15-SEPTIES D.LGS. 502/92)</v>
      </c>
      <c r="B58" s="95" t="str">
        <f>'t1'!B58</f>
        <v>SD0603</v>
      </c>
      <c r="C58" s="614">
        <f>'t13'!AH58</f>
        <v>0</v>
      </c>
      <c r="D58" s="614">
        <f>'t13'!AE58</f>
        <v>0</v>
      </c>
      <c r="E58" s="615" t="str">
        <f t="shared" si="0"/>
        <v xml:space="preserve"> </v>
      </c>
      <c r="F58" s="95" t="str">
        <f t="shared" si="1"/>
        <v xml:space="preserve"> </v>
      </c>
      <c r="G58" s="614">
        <f>'t13'!AF58</f>
        <v>0</v>
      </c>
      <c r="H58" s="615" t="str">
        <f t="shared" si="2"/>
        <v xml:space="preserve"> </v>
      </c>
      <c r="I58" s="95" t="str">
        <f t="shared" si="3"/>
        <v xml:space="preserve"> </v>
      </c>
      <c r="J58" s="338" t="str">
        <f t="shared" si="4"/>
        <v>OK</v>
      </c>
    </row>
    <row r="59" spans="1:10" ht="13.2" x14ac:dyDescent="0.25">
      <c r="A59" s="123" t="str">
        <f>'t1'!A59</f>
        <v>PSICOLOGI CON INC. DI STRUTTURA COMPLESSA (RAPP. ESCLUSIVO)</v>
      </c>
      <c r="B59" s="95" t="str">
        <f>'t1'!B59</f>
        <v>SD0E66</v>
      </c>
      <c r="C59" s="614">
        <f>'t13'!AH59</f>
        <v>0</v>
      </c>
      <c r="D59" s="614">
        <f>'t13'!AE59</f>
        <v>0</v>
      </c>
      <c r="E59" s="615" t="str">
        <f t="shared" si="0"/>
        <v xml:space="preserve"> </v>
      </c>
      <c r="F59" s="95" t="str">
        <f t="shared" si="1"/>
        <v xml:space="preserve"> </v>
      </c>
      <c r="G59" s="614">
        <f>'t13'!AF59</f>
        <v>0</v>
      </c>
      <c r="H59" s="615" t="str">
        <f t="shared" si="2"/>
        <v xml:space="preserve"> </v>
      </c>
      <c r="I59" s="95" t="str">
        <f t="shared" si="3"/>
        <v xml:space="preserve"> </v>
      </c>
      <c r="J59" s="338" t="str">
        <f t="shared" si="4"/>
        <v>OK</v>
      </c>
    </row>
    <row r="60" spans="1:10" ht="13.2" x14ac:dyDescent="0.25">
      <c r="A60" s="123" t="str">
        <f>'t1'!A60</f>
        <v>PSICOLOGI CON INC. DI STRUTTURA COMPLESSA (RAPP. NON ESCL.)</v>
      </c>
      <c r="B60" s="95" t="str">
        <f>'t1'!B60</f>
        <v>SD0N66</v>
      </c>
      <c r="C60" s="614">
        <f>'t13'!AH60</f>
        <v>0</v>
      </c>
      <c r="D60" s="614">
        <f>'t13'!AE60</f>
        <v>0</v>
      </c>
      <c r="E60" s="615" t="str">
        <f t="shared" si="0"/>
        <v xml:space="preserve"> </v>
      </c>
      <c r="F60" s="95" t="str">
        <f t="shared" si="1"/>
        <v xml:space="preserve"> </v>
      </c>
      <c r="G60" s="614">
        <f>'t13'!AF60</f>
        <v>0</v>
      </c>
      <c r="H60" s="615" t="str">
        <f t="shared" si="2"/>
        <v xml:space="preserve"> </v>
      </c>
      <c r="I60" s="95" t="str">
        <f t="shared" si="3"/>
        <v xml:space="preserve"> </v>
      </c>
      <c r="J60" s="338" t="str">
        <f t="shared" si="4"/>
        <v>OK</v>
      </c>
    </row>
    <row r="61" spans="1:10" ht="13.2" x14ac:dyDescent="0.25">
      <c r="A61" s="123" t="str">
        <f>'t1'!A61</f>
        <v>PSICOLOGI CON INC. DI STRUTTURA SEMPLICE (RAPP. ESCLUSIVO)</v>
      </c>
      <c r="B61" s="95" t="str">
        <f>'t1'!B61</f>
        <v>SD0E65</v>
      </c>
      <c r="C61" s="614">
        <f>'t13'!AH61</f>
        <v>0</v>
      </c>
      <c r="D61" s="614">
        <f>'t13'!AE61</f>
        <v>0</v>
      </c>
      <c r="E61" s="615" t="str">
        <f t="shared" si="0"/>
        <v xml:space="preserve"> </v>
      </c>
      <c r="F61" s="95" t="str">
        <f t="shared" si="1"/>
        <v xml:space="preserve"> </v>
      </c>
      <c r="G61" s="614">
        <f>'t13'!AF61</f>
        <v>0</v>
      </c>
      <c r="H61" s="615" t="str">
        <f t="shared" si="2"/>
        <v xml:space="preserve"> </v>
      </c>
      <c r="I61" s="95" t="str">
        <f t="shared" si="3"/>
        <v xml:space="preserve"> </v>
      </c>
      <c r="J61" s="338" t="str">
        <f t="shared" si="4"/>
        <v>OK</v>
      </c>
    </row>
    <row r="62" spans="1:10" ht="13.2" x14ac:dyDescent="0.25">
      <c r="A62" s="123" t="str">
        <f>'t1'!A62</f>
        <v>PSICOLOGI CON INC. DI STRUTTURA SEMPLICE (RAPP. NON ESCL.)</v>
      </c>
      <c r="B62" s="95" t="str">
        <f>'t1'!B62</f>
        <v>SD0N65</v>
      </c>
      <c r="C62" s="614">
        <f>'t13'!AH62</f>
        <v>0</v>
      </c>
      <c r="D62" s="614">
        <f>'t13'!AE62</f>
        <v>0</v>
      </c>
      <c r="E62" s="615" t="str">
        <f t="shared" si="0"/>
        <v xml:space="preserve"> </v>
      </c>
      <c r="F62" s="95" t="str">
        <f t="shared" si="1"/>
        <v xml:space="preserve"> </v>
      </c>
      <c r="G62" s="614">
        <f>'t13'!AF62</f>
        <v>0</v>
      </c>
      <c r="H62" s="615" t="str">
        <f t="shared" si="2"/>
        <v xml:space="preserve"> </v>
      </c>
      <c r="I62" s="95" t="str">
        <f t="shared" si="3"/>
        <v xml:space="preserve"> </v>
      </c>
      <c r="J62" s="338" t="str">
        <f t="shared" si="4"/>
        <v>OK</v>
      </c>
    </row>
    <row r="63" spans="1:10" ht="13.2" x14ac:dyDescent="0.25">
      <c r="A63" s="123" t="str">
        <f>'t1'!A63</f>
        <v>PSICOLOGI CON ALTRI INCAR. PROF.LI (RAPP. ESCLUSIVO)</v>
      </c>
      <c r="B63" s="95" t="str">
        <f>'t1'!B63</f>
        <v>SD0A65</v>
      </c>
      <c r="C63" s="614">
        <f>'t13'!AH63</f>
        <v>0</v>
      </c>
      <c r="D63" s="614">
        <f>'t13'!AE63</f>
        <v>0</v>
      </c>
      <c r="E63" s="615" t="str">
        <f t="shared" si="0"/>
        <v xml:space="preserve"> </v>
      </c>
      <c r="F63" s="95" t="str">
        <f t="shared" si="1"/>
        <v xml:space="preserve"> </v>
      </c>
      <c r="G63" s="614">
        <f>'t13'!AF63</f>
        <v>0</v>
      </c>
      <c r="H63" s="615" t="str">
        <f t="shared" si="2"/>
        <v xml:space="preserve"> </v>
      </c>
      <c r="I63" s="95" t="str">
        <f t="shared" si="3"/>
        <v xml:space="preserve"> </v>
      </c>
      <c r="J63" s="338" t="str">
        <f t="shared" si="4"/>
        <v>OK</v>
      </c>
    </row>
    <row r="64" spans="1:10" ht="13.2" x14ac:dyDescent="0.25">
      <c r="A64" s="123" t="str">
        <f>'t1'!A64</f>
        <v>PSICOLOGI CON ALTRI INCAR. PROF.LI (RAPP. NON ESCL.)</v>
      </c>
      <c r="B64" s="95" t="str">
        <f>'t1'!B64</f>
        <v>SD0064</v>
      </c>
      <c r="C64" s="614">
        <f>'t13'!AH64</f>
        <v>0</v>
      </c>
      <c r="D64" s="614">
        <f>'t13'!AE64</f>
        <v>0</v>
      </c>
      <c r="E64" s="615" t="str">
        <f t="shared" si="0"/>
        <v xml:space="preserve"> </v>
      </c>
      <c r="F64" s="95" t="str">
        <f t="shared" si="1"/>
        <v xml:space="preserve"> </v>
      </c>
      <c r="G64" s="614">
        <f>'t13'!AF64</f>
        <v>0</v>
      </c>
      <c r="H64" s="615" t="str">
        <f t="shared" si="2"/>
        <v xml:space="preserve"> </v>
      </c>
      <c r="I64" s="95" t="str">
        <f t="shared" si="3"/>
        <v xml:space="preserve"> </v>
      </c>
      <c r="J64" s="338" t="str">
        <f t="shared" si="4"/>
        <v>OK</v>
      </c>
    </row>
    <row r="65" spans="1:10" ht="13.2" x14ac:dyDescent="0.25">
      <c r="A65" s="123" t="str">
        <f>'t1'!A65</f>
        <v>PSICOLOGI A T. DETERMINATO (ART. 15-SEPTIES D.LGS. 502/92)</v>
      </c>
      <c r="B65" s="95" t="str">
        <f>'t1'!B65</f>
        <v>SD0604</v>
      </c>
      <c r="C65" s="614">
        <f>'t13'!AH65</f>
        <v>0</v>
      </c>
      <c r="D65" s="614">
        <f>'t13'!AE65</f>
        <v>0</v>
      </c>
      <c r="E65" s="615" t="str">
        <f t="shared" si="0"/>
        <v xml:space="preserve"> </v>
      </c>
      <c r="F65" s="95" t="str">
        <f t="shared" si="1"/>
        <v xml:space="preserve"> </v>
      </c>
      <c r="G65" s="614">
        <f>'t13'!AF65</f>
        <v>0</v>
      </c>
      <c r="H65" s="615" t="str">
        <f t="shared" si="2"/>
        <v xml:space="preserve"> </v>
      </c>
      <c r="I65" s="95" t="str">
        <f t="shared" si="3"/>
        <v xml:space="preserve"> </v>
      </c>
      <c r="J65" s="338" t="str">
        <f t="shared" si="4"/>
        <v>OK</v>
      </c>
    </row>
    <row r="66" spans="1:10" ht="13.2" x14ac:dyDescent="0.25">
      <c r="A66" s="123" t="str">
        <f>'t1'!A66</f>
        <v>DIRIGENTE PROF. SANIT. INFERM/OSTETRICA (INC. STRUT. COMPL.)</v>
      </c>
      <c r="B66" s="95" t="str">
        <f>'t1'!B66</f>
        <v>SD0CO1</v>
      </c>
      <c r="C66" s="614">
        <f>'t13'!AH66</f>
        <v>0</v>
      </c>
      <c r="D66" s="614">
        <f>'t13'!AE66</f>
        <v>0</v>
      </c>
      <c r="E66" s="615" t="str">
        <f t="shared" si="0"/>
        <v xml:space="preserve"> </v>
      </c>
      <c r="F66" s="95" t="str">
        <f t="shared" si="1"/>
        <v xml:space="preserve"> </v>
      </c>
      <c r="G66" s="614">
        <f>'t13'!AF66</f>
        <v>0</v>
      </c>
      <c r="H66" s="615" t="str">
        <f t="shared" si="2"/>
        <v xml:space="preserve"> </v>
      </c>
      <c r="I66" s="95" t="str">
        <f t="shared" si="3"/>
        <v xml:space="preserve"> </v>
      </c>
      <c r="J66" s="338" t="str">
        <f t="shared" si="4"/>
        <v>OK</v>
      </c>
    </row>
    <row r="67" spans="1:10" ht="13.2" x14ac:dyDescent="0.25">
      <c r="A67" s="123" t="str">
        <f>'t1'!A67</f>
        <v>DIRIGENTE PROF. SANIT. INFERM/OSTETRICA (INC. STRUT. SEMPL.)</v>
      </c>
      <c r="B67" s="95" t="str">
        <f>'t1'!B67</f>
        <v>SD0SE1</v>
      </c>
      <c r="C67" s="614">
        <f>'t13'!AH67</f>
        <v>0</v>
      </c>
      <c r="D67" s="614">
        <f>'t13'!AE67</f>
        <v>0</v>
      </c>
      <c r="E67" s="615" t="str">
        <f t="shared" si="0"/>
        <v xml:space="preserve"> </v>
      </c>
      <c r="F67" s="95" t="str">
        <f t="shared" si="1"/>
        <v xml:space="preserve"> </v>
      </c>
      <c r="G67" s="614">
        <f>'t13'!AF67</f>
        <v>0</v>
      </c>
      <c r="H67" s="615" t="str">
        <f t="shared" si="2"/>
        <v xml:space="preserve"> </v>
      </c>
      <c r="I67" s="95" t="str">
        <f t="shared" si="3"/>
        <v xml:space="preserve"> </v>
      </c>
      <c r="J67" s="338" t="str">
        <f t="shared" si="4"/>
        <v>OK</v>
      </c>
    </row>
    <row r="68" spans="1:10" ht="13.2" x14ac:dyDescent="0.25">
      <c r="A68" s="123" t="str">
        <f>'t1'!A68</f>
        <v>DIRIGENTE PROF. SANIT. INFERM/OSTETRICA (ALTRI INC. PROF.LI)</v>
      </c>
      <c r="B68" s="95" t="str">
        <f>'t1'!B68</f>
        <v>SD0AI1</v>
      </c>
      <c r="C68" s="614">
        <f>'t13'!AH68</f>
        <v>0</v>
      </c>
      <c r="D68" s="614">
        <f>'t13'!AE68</f>
        <v>0</v>
      </c>
      <c r="E68" s="615" t="str">
        <f t="shared" si="0"/>
        <v xml:space="preserve"> </v>
      </c>
      <c r="F68" s="95" t="str">
        <f t="shared" si="1"/>
        <v xml:space="preserve"> </v>
      </c>
      <c r="G68" s="614">
        <f>'t13'!AF68</f>
        <v>0</v>
      </c>
      <c r="H68" s="615" t="str">
        <f t="shared" si="2"/>
        <v xml:space="preserve"> </v>
      </c>
      <c r="I68" s="95" t="str">
        <f t="shared" si="3"/>
        <v xml:space="preserve"> </v>
      </c>
      <c r="J68" s="338" t="str">
        <f t="shared" si="4"/>
        <v>OK</v>
      </c>
    </row>
    <row r="69" spans="1:10" ht="13.2" x14ac:dyDescent="0.25">
      <c r="A69" s="123" t="str">
        <f>'t1'!A69</f>
        <v>DIR. PROF.SAN.INFERM/OSTET T.DET.ART.15-SEPTIES DLGS 502/92</v>
      </c>
      <c r="B69" s="95" t="str">
        <f>'t1'!B69</f>
        <v>SD048B</v>
      </c>
      <c r="C69" s="614">
        <f>'t13'!AH69</f>
        <v>0</v>
      </c>
      <c r="D69" s="614">
        <f>'t13'!AE69</f>
        <v>0</v>
      </c>
      <c r="E69" s="615" t="str">
        <f t="shared" si="0"/>
        <v xml:space="preserve"> </v>
      </c>
      <c r="F69" s="95" t="str">
        <f t="shared" si="1"/>
        <v xml:space="preserve"> </v>
      </c>
      <c r="G69" s="614">
        <f>'t13'!AF69</f>
        <v>0</v>
      </c>
      <c r="H69" s="615" t="str">
        <f t="shared" si="2"/>
        <v xml:space="preserve"> </v>
      </c>
      <c r="I69" s="95" t="str">
        <f t="shared" si="3"/>
        <v xml:space="preserve"> </v>
      </c>
      <c r="J69" s="338" t="str">
        <f t="shared" si="4"/>
        <v>OK</v>
      </c>
    </row>
    <row r="70" spans="1:10" ht="13.2" x14ac:dyDescent="0.25">
      <c r="A70" s="123" t="str">
        <f>'t1'!A70</f>
        <v>DIRIGENTE PROF. SANIT. RIABILITATIVE (INC. STRUT. COMPL.)</v>
      </c>
      <c r="B70" s="95" t="str">
        <f>'t1'!B70</f>
        <v>SD0CO2</v>
      </c>
      <c r="C70" s="614">
        <f>'t13'!AH70</f>
        <v>0</v>
      </c>
      <c r="D70" s="614">
        <f>'t13'!AE70</f>
        <v>0</v>
      </c>
      <c r="E70" s="615" t="str">
        <f t="shared" si="0"/>
        <v xml:space="preserve"> </v>
      </c>
      <c r="F70" s="95" t="str">
        <f t="shared" si="1"/>
        <v xml:space="preserve"> </v>
      </c>
      <c r="G70" s="614">
        <f>'t13'!AF70</f>
        <v>0</v>
      </c>
      <c r="H70" s="615" t="str">
        <f t="shared" si="2"/>
        <v xml:space="preserve"> </v>
      </c>
      <c r="I70" s="95" t="str">
        <f t="shared" si="3"/>
        <v xml:space="preserve"> </v>
      </c>
      <c r="J70" s="338" t="str">
        <f t="shared" si="4"/>
        <v>OK</v>
      </c>
    </row>
    <row r="71" spans="1:10" ht="13.2" x14ac:dyDescent="0.25">
      <c r="A71" s="123" t="str">
        <f>'t1'!A71</f>
        <v>DIRIGENTE PROF. SANIT. RIABILITATIVE (INC. STRUT. SEMPL.)</v>
      </c>
      <c r="B71" s="95" t="str">
        <f>'t1'!B71</f>
        <v>SD0SE2</v>
      </c>
      <c r="C71" s="614">
        <f>'t13'!AH71</f>
        <v>0</v>
      </c>
      <c r="D71" s="614">
        <f>'t13'!AE71</f>
        <v>0</v>
      </c>
      <c r="E71" s="615" t="str">
        <f t="shared" si="0"/>
        <v xml:space="preserve"> </v>
      </c>
      <c r="F71" s="95" t="str">
        <f t="shared" si="1"/>
        <v xml:space="preserve"> </v>
      </c>
      <c r="G71" s="614">
        <f>'t13'!AF71</f>
        <v>0</v>
      </c>
      <c r="H71" s="615" t="str">
        <f t="shared" si="2"/>
        <v xml:space="preserve"> </v>
      </c>
      <c r="I71" s="95" t="str">
        <f t="shared" si="3"/>
        <v xml:space="preserve"> </v>
      </c>
      <c r="J71" s="338" t="str">
        <f t="shared" si="4"/>
        <v>OK</v>
      </c>
    </row>
    <row r="72" spans="1:10" ht="13.2" x14ac:dyDescent="0.25">
      <c r="A72" s="123" t="str">
        <f>'t1'!A72</f>
        <v>DIRIGENTE PROF. SANIT. RIABILITATIVE (ALTRI INC. PROF.LI)</v>
      </c>
      <c r="B72" s="95" t="str">
        <f>'t1'!B72</f>
        <v>SD0AI2</v>
      </c>
      <c r="C72" s="614">
        <f>'t13'!AH72</f>
        <v>0</v>
      </c>
      <c r="D72" s="614">
        <f>'t13'!AE72</f>
        <v>0</v>
      </c>
      <c r="E72" s="615" t="str">
        <f t="shared" ref="E72:E139" si="5">IF($C72=0," ",IF(D72=0," ",D72/$C72))</f>
        <v xml:space="preserve"> </v>
      </c>
      <c r="F72" s="95" t="str">
        <f t="shared" ref="F72:F139" si="6">IF($C72=0," ",IF(D72=0," ",IF(E72&gt;0.2,"ERRORE","OK")))</f>
        <v xml:space="preserve"> </v>
      </c>
      <c r="G72" s="614">
        <f>'t13'!AF72</f>
        <v>0</v>
      </c>
      <c r="H72" s="615" t="str">
        <f t="shared" ref="H72:H139" si="7">IF($C72=0," ",IF(G72=0," ",G72/$C72))</f>
        <v xml:space="preserve"> </v>
      </c>
      <c r="I72" s="95" t="str">
        <f t="shared" ref="I72:I139" si="8">IF($C72=0," ",IF(G72=0," ",IF(H72&gt;0.2,"ERRORE","OK")))</f>
        <v xml:space="preserve"> </v>
      </c>
      <c r="J72" s="338" t="str">
        <f t="shared" ref="J72:J139" si="9">IF(OR(F72="ERRORE",I72="ERRORE"),"ERRORE","OK")</f>
        <v>OK</v>
      </c>
    </row>
    <row r="73" spans="1:10" ht="13.2" x14ac:dyDescent="0.25">
      <c r="A73" s="123" t="str">
        <f>'t1'!A73</f>
        <v>DIR. PROF. SAN. RIABILITAT. T.DET.ART.15-SEPTIES DLGS 502/92</v>
      </c>
      <c r="B73" s="95" t="str">
        <f>'t1'!B73</f>
        <v>SD048C</v>
      </c>
      <c r="C73" s="614">
        <f>'t13'!AH73</f>
        <v>0</v>
      </c>
      <c r="D73" s="614">
        <f>'t13'!AE73</f>
        <v>0</v>
      </c>
      <c r="E73" s="615" t="str">
        <f t="shared" si="5"/>
        <v xml:space="preserve"> </v>
      </c>
      <c r="F73" s="95" t="str">
        <f t="shared" si="6"/>
        <v xml:space="preserve"> </v>
      </c>
      <c r="G73" s="614">
        <f>'t13'!AF73</f>
        <v>0</v>
      </c>
      <c r="H73" s="615" t="str">
        <f t="shared" si="7"/>
        <v xml:space="preserve"> </v>
      </c>
      <c r="I73" s="95" t="str">
        <f t="shared" si="8"/>
        <v xml:space="preserve"> </v>
      </c>
      <c r="J73" s="338" t="str">
        <f t="shared" si="9"/>
        <v>OK</v>
      </c>
    </row>
    <row r="74" spans="1:10" ht="13.2" x14ac:dyDescent="0.25">
      <c r="A74" s="123" t="str">
        <f>'t1'!A74</f>
        <v>DIRIGENTE PROF. TECNICO SANITARIE (INC. STRUT. COMPL.)</v>
      </c>
      <c r="B74" s="95" t="str">
        <f>'t1'!B74</f>
        <v>SD0CO3</v>
      </c>
      <c r="C74" s="614">
        <f>'t13'!AH74</f>
        <v>0</v>
      </c>
      <c r="D74" s="614">
        <f>'t13'!AE74</f>
        <v>0</v>
      </c>
      <c r="E74" s="615" t="str">
        <f t="shared" si="5"/>
        <v xml:space="preserve"> </v>
      </c>
      <c r="F74" s="95" t="str">
        <f t="shared" si="6"/>
        <v xml:space="preserve"> </v>
      </c>
      <c r="G74" s="614">
        <f>'t13'!AF74</f>
        <v>0</v>
      </c>
      <c r="H74" s="615" t="str">
        <f t="shared" si="7"/>
        <v xml:space="preserve"> </v>
      </c>
      <c r="I74" s="95" t="str">
        <f t="shared" si="8"/>
        <v xml:space="preserve"> </v>
      </c>
      <c r="J74" s="338" t="str">
        <f t="shared" si="9"/>
        <v>OK</v>
      </c>
    </row>
    <row r="75" spans="1:10" ht="13.2" x14ac:dyDescent="0.25">
      <c r="A75" s="123" t="str">
        <f>'t1'!A75</f>
        <v>DIRIGENTE PROF. TECNICO SANITARIE (INC. STRUT. SEMPL.)</v>
      </c>
      <c r="B75" s="95" t="str">
        <f>'t1'!B75</f>
        <v>SD0SE3</v>
      </c>
      <c r="C75" s="614">
        <f>'t13'!AH75</f>
        <v>0</v>
      </c>
      <c r="D75" s="614">
        <f>'t13'!AE75</f>
        <v>0</v>
      </c>
      <c r="E75" s="615" t="str">
        <f t="shared" si="5"/>
        <v xml:space="preserve"> </v>
      </c>
      <c r="F75" s="95" t="str">
        <f t="shared" si="6"/>
        <v xml:space="preserve"> </v>
      </c>
      <c r="G75" s="614">
        <f>'t13'!AF75</f>
        <v>0</v>
      </c>
      <c r="H75" s="615" t="str">
        <f t="shared" si="7"/>
        <v xml:space="preserve"> </v>
      </c>
      <c r="I75" s="95" t="str">
        <f t="shared" si="8"/>
        <v xml:space="preserve"> </v>
      </c>
      <c r="J75" s="338" t="str">
        <f t="shared" si="9"/>
        <v>OK</v>
      </c>
    </row>
    <row r="76" spans="1:10" ht="13.2" x14ac:dyDescent="0.25">
      <c r="A76" s="123" t="str">
        <f>'t1'!A76</f>
        <v>DIRIGENTE PROF. TECNICO SANITARIE (ALTRI INC. PROF.LI)</v>
      </c>
      <c r="B76" s="95" t="str">
        <f>'t1'!B76</f>
        <v>SD0AI3</v>
      </c>
      <c r="C76" s="614">
        <f>'t13'!AH76</f>
        <v>0</v>
      </c>
      <c r="D76" s="614">
        <f>'t13'!AE76</f>
        <v>0</v>
      </c>
      <c r="E76" s="615" t="str">
        <f t="shared" si="5"/>
        <v xml:space="preserve"> </v>
      </c>
      <c r="F76" s="95" t="str">
        <f t="shared" si="6"/>
        <v xml:space="preserve"> </v>
      </c>
      <c r="G76" s="614">
        <f>'t13'!AF76</f>
        <v>0</v>
      </c>
      <c r="H76" s="615" t="str">
        <f t="shared" si="7"/>
        <v xml:space="preserve"> </v>
      </c>
      <c r="I76" s="95" t="str">
        <f t="shared" si="8"/>
        <v xml:space="preserve"> </v>
      </c>
      <c r="J76" s="338" t="str">
        <f t="shared" si="9"/>
        <v>OK</v>
      </c>
    </row>
    <row r="77" spans="1:10" ht="13.2" x14ac:dyDescent="0.25">
      <c r="A77" s="123" t="str">
        <f>'t1'!A77</f>
        <v>DIR. PROF.TECNICO SANITARIE T.DET.ART.15-SEPTIES DLGS 502/92</v>
      </c>
      <c r="B77" s="95" t="str">
        <f>'t1'!B77</f>
        <v>SD048D</v>
      </c>
      <c r="C77" s="614">
        <f>'t13'!AH77</f>
        <v>0</v>
      </c>
      <c r="D77" s="614">
        <f>'t13'!AE77</f>
        <v>0</v>
      </c>
      <c r="E77" s="615" t="str">
        <f t="shared" si="5"/>
        <v xml:space="preserve"> </v>
      </c>
      <c r="F77" s="95" t="str">
        <f t="shared" si="6"/>
        <v xml:space="preserve"> </v>
      </c>
      <c r="G77" s="614">
        <f>'t13'!AF77</f>
        <v>0</v>
      </c>
      <c r="H77" s="615" t="str">
        <f t="shared" si="7"/>
        <v xml:space="preserve"> </v>
      </c>
      <c r="I77" s="95" t="str">
        <f t="shared" si="8"/>
        <v xml:space="preserve"> </v>
      </c>
      <c r="J77" s="338" t="str">
        <f t="shared" si="9"/>
        <v>OK</v>
      </c>
    </row>
    <row r="78" spans="1:10" ht="13.2" x14ac:dyDescent="0.25">
      <c r="A78" s="123" t="str">
        <f>'t1'!A78</f>
        <v>DIRIGENTE PROF.TECNICHE DELLA PREVENZIONE (INC.STRUT.COMPL.)</v>
      </c>
      <c r="B78" s="95" t="str">
        <f>'t1'!B78</f>
        <v>SD0CO4</v>
      </c>
      <c r="C78" s="614">
        <f>'t13'!AH78</f>
        <v>0</v>
      </c>
      <c r="D78" s="614">
        <f>'t13'!AE78</f>
        <v>0</v>
      </c>
      <c r="E78" s="615" t="str">
        <f t="shared" si="5"/>
        <v xml:space="preserve"> </v>
      </c>
      <c r="F78" s="95" t="str">
        <f t="shared" si="6"/>
        <v xml:space="preserve"> </v>
      </c>
      <c r="G78" s="614">
        <f>'t13'!AF78</f>
        <v>0</v>
      </c>
      <c r="H78" s="615" t="str">
        <f t="shared" si="7"/>
        <v xml:space="preserve"> </v>
      </c>
      <c r="I78" s="95" t="str">
        <f t="shared" si="8"/>
        <v xml:space="preserve"> </v>
      </c>
      <c r="J78" s="338" t="str">
        <f t="shared" si="9"/>
        <v>OK</v>
      </c>
    </row>
    <row r="79" spans="1:10" ht="13.2" x14ac:dyDescent="0.25">
      <c r="A79" s="123" t="str">
        <f>'t1'!A79</f>
        <v>DIRIGENTE PROF.TECNICHE DELLA PREVENZIONE (INC.STRUT.SEMPL.)</v>
      </c>
      <c r="B79" s="95" t="str">
        <f>'t1'!B79</f>
        <v>SD0SE4</v>
      </c>
      <c r="C79" s="614">
        <f>'t13'!AH79</f>
        <v>0</v>
      </c>
      <c r="D79" s="614">
        <f>'t13'!AE79</f>
        <v>0</v>
      </c>
      <c r="E79" s="615" t="str">
        <f t="shared" si="5"/>
        <v xml:space="preserve"> </v>
      </c>
      <c r="F79" s="95" t="str">
        <f t="shared" si="6"/>
        <v xml:space="preserve"> </v>
      </c>
      <c r="G79" s="614">
        <f>'t13'!AF79</f>
        <v>0</v>
      </c>
      <c r="H79" s="615" t="str">
        <f t="shared" si="7"/>
        <v xml:space="preserve"> </v>
      </c>
      <c r="I79" s="95" t="str">
        <f t="shared" si="8"/>
        <v xml:space="preserve"> </v>
      </c>
      <c r="J79" s="338" t="str">
        <f t="shared" si="9"/>
        <v>OK</v>
      </c>
    </row>
    <row r="80" spans="1:10" ht="13.2" x14ac:dyDescent="0.25">
      <c r="A80" s="123" t="str">
        <f>'t1'!A80</f>
        <v>DIRIGENTE PROF.TECNICHE DELLA PREVENZIONE(ALTRI INC.PROF.LI)</v>
      </c>
      <c r="B80" s="95" t="str">
        <f>'t1'!B80</f>
        <v>SD0AI4</v>
      </c>
      <c r="C80" s="614">
        <f>'t13'!AH80</f>
        <v>0</v>
      </c>
      <c r="D80" s="614">
        <f>'t13'!AE80</f>
        <v>0</v>
      </c>
      <c r="E80" s="615" t="str">
        <f t="shared" si="5"/>
        <v xml:space="preserve"> </v>
      </c>
      <c r="F80" s="95" t="str">
        <f t="shared" si="6"/>
        <v xml:space="preserve"> </v>
      </c>
      <c r="G80" s="614">
        <f>'t13'!AF80</f>
        <v>0</v>
      </c>
      <c r="H80" s="615" t="str">
        <f t="shared" si="7"/>
        <v xml:space="preserve"> </v>
      </c>
      <c r="I80" s="95" t="str">
        <f t="shared" si="8"/>
        <v xml:space="preserve"> </v>
      </c>
      <c r="J80" s="338" t="str">
        <f t="shared" si="9"/>
        <v>OK</v>
      </c>
    </row>
    <row r="81" spans="1:10" ht="13.2" x14ac:dyDescent="0.25">
      <c r="A81" s="123" t="str">
        <f>'t1'!A81</f>
        <v>DIR. PROF.TECNICHE PREVENZ. T.DET.ART.15-SEPTIES DLGS 502/92</v>
      </c>
      <c r="B81" s="95" t="str">
        <f>'t1'!B81</f>
        <v>SD048E</v>
      </c>
      <c r="C81" s="614">
        <f>'t13'!AH81</f>
        <v>0</v>
      </c>
      <c r="D81" s="614">
        <f>'t13'!AE81</f>
        <v>0</v>
      </c>
      <c r="E81" s="615" t="str">
        <f t="shared" si="5"/>
        <v xml:space="preserve"> </v>
      </c>
      <c r="F81" s="95" t="str">
        <f t="shared" si="6"/>
        <v xml:space="preserve"> </v>
      </c>
      <c r="G81" s="614">
        <f>'t13'!AF81</f>
        <v>0</v>
      </c>
      <c r="H81" s="615" t="str">
        <f t="shared" si="7"/>
        <v xml:space="preserve"> </v>
      </c>
      <c r="I81" s="95" t="str">
        <f t="shared" si="8"/>
        <v xml:space="preserve"> </v>
      </c>
      <c r="J81" s="338" t="str">
        <f t="shared" si="9"/>
        <v>OK</v>
      </c>
    </row>
    <row r="82" spans="1:10" ht="13.2" x14ac:dyDescent="0.25">
      <c r="A82" s="123" t="str">
        <f>'t1'!A82</f>
        <v>AVVOCATO DIRIG. CON INCARICO DI STRUTTURA COMPLESSA</v>
      </c>
      <c r="B82" s="95" t="str">
        <f>'t1'!B82</f>
        <v>PD0010</v>
      </c>
      <c r="C82" s="614">
        <f>'t13'!AH82</f>
        <v>0</v>
      </c>
      <c r="D82" s="614">
        <f>'t13'!AE82</f>
        <v>0</v>
      </c>
      <c r="E82" s="615" t="str">
        <f t="shared" si="5"/>
        <v xml:space="preserve"> </v>
      </c>
      <c r="F82" s="95" t="str">
        <f t="shared" si="6"/>
        <v xml:space="preserve"> </v>
      </c>
      <c r="G82" s="614">
        <f>'t13'!AF82</f>
        <v>0</v>
      </c>
      <c r="H82" s="615" t="str">
        <f t="shared" si="7"/>
        <v xml:space="preserve"> </v>
      </c>
      <c r="I82" s="95" t="str">
        <f t="shared" si="8"/>
        <v xml:space="preserve"> </v>
      </c>
      <c r="J82" s="338" t="str">
        <f t="shared" si="9"/>
        <v>OK</v>
      </c>
    </row>
    <row r="83" spans="1:10" ht="13.2" x14ac:dyDescent="0.25">
      <c r="A83" s="123" t="str">
        <f>'t1'!A83</f>
        <v>AVVOCATO DIRIG. CON INCARICO DI STRUTTURA SEMPLICE</v>
      </c>
      <c r="B83" s="95" t="str">
        <f>'t1'!B83</f>
        <v>PD0S09</v>
      </c>
      <c r="C83" s="614">
        <f>'t13'!AH83</f>
        <v>0</v>
      </c>
      <c r="D83" s="614">
        <f>'t13'!AE83</f>
        <v>0</v>
      </c>
      <c r="E83" s="615" t="str">
        <f t="shared" si="5"/>
        <v xml:space="preserve"> </v>
      </c>
      <c r="F83" s="95" t="str">
        <f t="shared" si="6"/>
        <v xml:space="preserve"> </v>
      </c>
      <c r="G83" s="614">
        <f>'t13'!AF83</f>
        <v>0</v>
      </c>
      <c r="H83" s="615" t="str">
        <f t="shared" si="7"/>
        <v xml:space="preserve"> </v>
      </c>
      <c r="I83" s="95" t="str">
        <f t="shared" si="8"/>
        <v xml:space="preserve"> </v>
      </c>
      <c r="J83" s="338" t="str">
        <f t="shared" si="9"/>
        <v>OK</v>
      </c>
    </row>
    <row r="84" spans="1:10" ht="13.2" x14ac:dyDescent="0.25">
      <c r="A84" s="123" t="str">
        <f>'t1'!A84</f>
        <v>AVVOCATO DIRIG. CON ALTRI INCAR.PROF.LI</v>
      </c>
      <c r="B84" s="95" t="str">
        <f>'t1'!B84</f>
        <v>PD0A09</v>
      </c>
      <c r="C84" s="614">
        <f>'t13'!AH84</f>
        <v>0</v>
      </c>
      <c r="D84" s="614">
        <f>'t13'!AE84</f>
        <v>0</v>
      </c>
      <c r="E84" s="615" t="str">
        <f t="shared" si="5"/>
        <v xml:space="preserve"> </v>
      </c>
      <c r="F84" s="95" t="str">
        <f t="shared" si="6"/>
        <v xml:space="preserve"> </v>
      </c>
      <c r="G84" s="614">
        <f>'t13'!AF84</f>
        <v>0</v>
      </c>
      <c r="H84" s="615" t="str">
        <f t="shared" si="7"/>
        <v xml:space="preserve"> </v>
      </c>
      <c r="I84" s="95" t="str">
        <f t="shared" si="8"/>
        <v xml:space="preserve"> </v>
      </c>
      <c r="J84" s="338" t="str">
        <f t="shared" si="9"/>
        <v>OK</v>
      </c>
    </row>
    <row r="85" spans="1:10" ht="13.2" x14ac:dyDescent="0.25">
      <c r="A85" s="123" t="str">
        <f>'t1'!A85</f>
        <v>AVVOCATO DIR. A T. DETERMINATO(ART. 15-SEPTIES DLGS. 502/92)</v>
      </c>
      <c r="B85" s="95" t="str">
        <f>'t1'!B85</f>
        <v>PD0605</v>
      </c>
      <c r="C85" s="614">
        <f>'t13'!AH85</f>
        <v>0</v>
      </c>
      <c r="D85" s="614">
        <f>'t13'!AE85</f>
        <v>0</v>
      </c>
      <c r="E85" s="615" t="str">
        <f t="shared" si="5"/>
        <v xml:space="preserve"> </v>
      </c>
      <c r="F85" s="95" t="str">
        <f t="shared" si="6"/>
        <v xml:space="preserve"> </v>
      </c>
      <c r="G85" s="614">
        <f>'t13'!AF85</f>
        <v>0</v>
      </c>
      <c r="H85" s="615" t="str">
        <f t="shared" si="7"/>
        <v xml:space="preserve"> </v>
      </c>
      <c r="I85" s="95" t="str">
        <f t="shared" si="8"/>
        <v xml:space="preserve"> </v>
      </c>
      <c r="J85" s="338" t="str">
        <f t="shared" si="9"/>
        <v>OK</v>
      </c>
    </row>
    <row r="86" spans="1:10" ht="13.2" x14ac:dyDescent="0.25">
      <c r="A86" s="123" t="str">
        <f>'t1'!A86</f>
        <v>INGEGNERE DIRIG. CON INCARICO DI STRUTTURA COMPLESSA</v>
      </c>
      <c r="B86" s="95" t="str">
        <f>'t1'!B86</f>
        <v>PD0046</v>
      </c>
      <c r="C86" s="614">
        <f>'t13'!AH86</f>
        <v>0</v>
      </c>
      <c r="D86" s="614">
        <f>'t13'!AE86</f>
        <v>0</v>
      </c>
      <c r="E86" s="615" t="str">
        <f t="shared" si="5"/>
        <v xml:space="preserve"> </v>
      </c>
      <c r="F86" s="95" t="str">
        <f t="shared" si="6"/>
        <v xml:space="preserve"> </v>
      </c>
      <c r="G86" s="614">
        <f>'t13'!AF86</f>
        <v>0</v>
      </c>
      <c r="H86" s="615" t="str">
        <f t="shared" si="7"/>
        <v xml:space="preserve"> </v>
      </c>
      <c r="I86" s="95" t="str">
        <f t="shared" si="8"/>
        <v xml:space="preserve"> </v>
      </c>
      <c r="J86" s="338" t="str">
        <f t="shared" si="9"/>
        <v>OK</v>
      </c>
    </row>
    <row r="87" spans="1:10" ht="13.2" x14ac:dyDescent="0.25">
      <c r="A87" s="123" t="str">
        <f>'t1'!A87</f>
        <v>INGEGNERE DIRIG. CON INCARICO DI STRUTTURA SEMPLICE</v>
      </c>
      <c r="B87" s="95" t="str">
        <f>'t1'!B87</f>
        <v>PD0S45</v>
      </c>
      <c r="C87" s="614">
        <f>'t13'!AH87</f>
        <v>0</v>
      </c>
      <c r="D87" s="614">
        <f>'t13'!AE87</f>
        <v>0</v>
      </c>
      <c r="E87" s="615" t="str">
        <f t="shared" si="5"/>
        <v xml:space="preserve"> </v>
      </c>
      <c r="F87" s="95" t="str">
        <f t="shared" si="6"/>
        <v xml:space="preserve"> </v>
      </c>
      <c r="G87" s="614">
        <f>'t13'!AF87</f>
        <v>0</v>
      </c>
      <c r="H87" s="615" t="str">
        <f t="shared" si="7"/>
        <v xml:space="preserve"> </v>
      </c>
      <c r="I87" s="95" t="str">
        <f t="shared" si="8"/>
        <v xml:space="preserve"> </v>
      </c>
      <c r="J87" s="338" t="str">
        <f t="shared" si="9"/>
        <v>OK</v>
      </c>
    </row>
    <row r="88" spans="1:10" ht="13.2" x14ac:dyDescent="0.25">
      <c r="A88" s="123" t="str">
        <f>'t1'!A88</f>
        <v>INGEGNERE DIRIG. CON ALTRI INCAR.PROF.LI</v>
      </c>
      <c r="B88" s="95" t="str">
        <f>'t1'!B88</f>
        <v>PD0A45</v>
      </c>
      <c r="C88" s="614">
        <f>'t13'!AH88</f>
        <v>0</v>
      </c>
      <c r="D88" s="614">
        <f>'t13'!AE88</f>
        <v>0</v>
      </c>
      <c r="E88" s="615" t="str">
        <f t="shared" si="5"/>
        <v xml:space="preserve"> </v>
      </c>
      <c r="F88" s="95" t="str">
        <f t="shared" si="6"/>
        <v xml:space="preserve"> </v>
      </c>
      <c r="G88" s="614">
        <f>'t13'!AF88</f>
        <v>0</v>
      </c>
      <c r="H88" s="615" t="str">
        <f t="shared" si="7"/>
        <v xml:space="preserve"> </v>
      </c>
      <c r="I88" s="95" t="str">
        <f t="shared" si="8"/>
        <v xml:space="preserve"> </v>
      </c>
      <c r="J88" s="338" t="str">
        <f t="shared" si="9"/>
        <v>OK</v>
      </c>
    </row>
    <row r="89" spans="1:10" ht="13.2" x14ac:dyDescent="0.25">
      <c r="A89" s="123" t="str">
        <f>'t1'!A89</f>
        <v>INGEGNERE DIR. A T. DETERMINATO(ART.15-SEPTIES DLGS. 502/92)</v>
      </c>
      <c r="B89" s="95" t="str">
        <f>'t1'!B89</f>
        <v>PD0606</v>
      </c>
      <c r="C89" s="614">
        <f>'t13'!AH89</f>
        <v>0</v>
      </c>
      <c r="D89" s="614">
        <f>'t13'!AE89</f>
        <v>0</v>
      </c>
      <c r="E89" s="615" t="str">
        <f t="shared" si="5"/>
        <v xml:space="preserve"> </v>
      </c>
      <c r="F89" s="95" t="str">
        <f t="shared" si="6"/>
        <v xml:space="preserve"> </v>
      </c>
      <c r="G89" s="614">
        <f>'t13'!AF89</f>
        <v>0</v>
      </c>
      <c r="H89" s="615" t="str">
        <f t="shared" si="7"/>
        <v xml:space="preserve"> </v>
      </c>
      <c r="I89" s="95" t="str">
        <f t="shared" si="8"/>
        <v xml:space="preserve"> </v>
      </c>
      <c r="J89" s="338" t="str">
        <f t="shared" si="9"/>
        <v>OK</v>
      </c>
    </row>
    <row r="90" spans="1:10" ht="13.2" x14ac:dyDescent="0.25">
      <c r="A90" s="123" t="str">
        <f>'t1'!A90</f>
        <v>ARCHITETTI DIRIG. CON INCARICO DI STRUTTURA COMPLESSA</v>
      </c>
      <c r="B90" s="95" t="str">
        <f>'t1'!B90</f>
        <v>PD0004</v>
      </c>
      <c r="C90" s="614">
        <f>'t13'!AH90</f>
        <v>0</v>
      </c>
      <c r="D90" s="614">
        <f>'t13'!AE90</f>
        <v>0</v>
      </c>
      <c r="E90" s="615" t="str">
        <f t="shared" si="5"/>
        <v xml:space="preserve"> </v>
      </c>
      <c r="F90" s="95" t="str">
        <f t="shared" si="6"/>
        <v xml:space="preserve"> </v>
      </c>
      <c r="G90" s="614">
        <f>'t13'!AF90</f>
        <v>0</v>
      </c>
      <c r="H90" s="615" t="str">
        <f t="shared" si="7"/>
        <v xml:space="preserve"> </v>
      </c>
      <c r="I90" s="95" t="str">
        <f t="shared" si="8"/>
        <v xml:space="preserve"> </v>
      </c>
      <c r="J90" s="338" t="str">
        <f t="shared" si="9"/>
        <v>OK</v>
      </c>
    </row>
    <row r="91" spans="1:10" ht="13.2" x14ac:dyDescent="0.25">
      <c r="A91" s="123" t="str">
        <f>'t1'!A91</f>
        <v>ARCHITETTI DIRIG. CON INCARICO DI STRUTTURA SEMPLICE</v>
      </c>
      <c r="B91" s="95" t="str">
        <f>'t1'!B91</f>
        <v>PD0S03</v>
      </c>
      <c r="C91" s="614">
        <f>'t13'!AH91</f>
        <v>0</v>
      </c>
      <c r="D91" s="614">
        <f>'t13'!AE91</f>
        <v>0</v>
      </c>
      <c r="E91" s="615" t="str">
        <f t="shared" si="5"/>
        <v xml:space="preserve"> </v>
      </c>
      <c r="F91" s="95" t="str">
        <f t="shared" si="6"/>
        <v xml:space="preserve"> </v>
      </c>
      <c r="G91" s="614">
        <f>'t13'!AF91</f>
        <v>0</v>
      </c>
      <c r="H91" s="615" t="str">
        <f t="shared" si="7"/>
        <v xml:space="preserve"> </v>
      </c>
      <c r="I91" s="95" t="str">
        <f t="shared" si="8"/>
        <v xml:space="preserve"> </v>
      </c>
      <c r="J91" s="338" t="str">
        <f t="shared" si="9"/>
        <v>OK</v>
      </c>
    </row>
    <row r="92" spans="1:10" ht="13.2" x14ac:dyDescent="0.25">
      <c r="A92" s="123" t="str">
        <f>'t1'!A92</f>
        <v>ARCHITETTI DIRIG. CON ALTRI INCAR.PROF.LI</v>
      </c>
      <c r="B92" s="95" t="str">
        <f>'t1'!B92</f>
        <v>PD0A03</v>
      </c>
      <c r="C92" s="614">
        <f>'t13'!AH92</f>
        <v>0</v>
      </c>
      <c r="D92" s="614">
        <f>'t13'!AE92</f>
        <v>0</v>
      </c>
      <c r="E92" s="615" t="str">
        <f t="shared" si="5"/>
        <v xml:space="preserve"> </v>
      </c>
      <c r="F92" s="95" t="str">
        <f t="shared" si="6"/>
        <v xml:space="preserve"> </v>
      </c>
      <c r="G92" s="614">
        <f>'t13'!AF92</f>
        <v>0</v>
      </c>
      <c r="H92" s="615" t="str">
        <f t="shared" si="7"/>
        <v xml:space="preserve"> </v>
      </c>
      <c r="I92" s="95" t="str">
        <f t="shared" si="8"/>
        <v xml:space="preserve"> </v>
      </c>
      <c r="J92" s="338" t="str">
        <f t="shared" si="9"/>
        <v>OK</v>
      </c>
    </row>
    <row r="93" spans="1:10" ht="13.2" x14ac:dyDescent="0.25">
      <c r="A93" s="123" t="str">
        <f>'t1'!A93</f>
        <v>ARCHITETTI DIR. A T.DETERMINATO(ART. 15-SEPTIES DLGS.502/92)</v>
      </c>
      <c r="B93" s="95" t="str">
        <f>'t1'!B93</f>
        <v>PD0607</v>
      </c>
      <c r="C93" s="614">
        <f>'t13'!AH93</f>
        <v>0</v>
      </c>
      <c r="D93" s="614">
        <f>'t13'!AE93</f>
        <v>0</v>
      </c>
      <c r="E93" s="615" t="str">
        <f t="shared" si="5"/>
        <v xml:space="preserve"> </v>
      </c>
      <c r="F93" s="95" t="str">
        <f t="shared" si="6"/>
        <v xml:space="preserve"> </v>
      </c>
      <c r="G93" s="614">
        <f>'t13'!AF93</f>
        <v>0</v>
      </c>
      <c r="H93" s="615" t="str">
        <f t="shared" si="7"/>
        <v xml:space="preserve"> </v>
      </c>
      <c r="I93" s="95" t="str">
        <f t="shared" si="8"/>
        <v xml:space="preserve"> </v>
      </c>
      <c r="J93" s="338" t="str">
        <f t="shared" si="9"/>
        <v>OK</v>
      </c>
    </row>
    <row r="94" spans="1:10" ht="13.2" x14ac:dyDescent="0.25">
      <c r="A94" s="123" t="str">
        <f>'t1'!A94</f>
        <v>GEOLOGI DIRIG. CON INCARICO DI STRUTTURA COMPLESSA</v>
      </c>
      <c r="B94" s="95" t="str">
        <f>'t1'!B94</f>
        <v>PD0044</v>
      </c>
      <c r="C94" s="614">
        <f>'t13'!AH94</f>
        <v>0</v>
      </c>
      <c r="D94" s="614">
        <f>'t13'!AE94</f>
        <v>0</v>
      </c>
      <c r="E94" s="615" t="str">
        <f t="shared" si="5"/>
        <v xml:space="preserve"> </v>
      </c>
      <c r="F94" s="95" t="str">
        <f t="shared" si="6"/>
        <v xml:space="preserve"> </v>
      </c>
      <c r="G94" s="614">
        <f>'t13'!AF94</f>
        <v>0</v>
      </c>
      <c r="H94" s="615" t="str">
        <f t="shared" si="7"/>
        <v xml:space="preserve"> </v>
      </c>
      <c r="I94" s="95" t="str">
        <f t="shared" si="8"/>
        <v xml:space="preserve"> </v>
      </c>
      <c r="J94" s="338" t="str">
        <f t="shared" si="9"/>
        <v>OK</v>
      </c>
    </row>
    <row r="95" spans="1:10" ht="13.2" x14ac:dyDescent="0.25">
      <c r="A95" s="123" t="str">
        <f>'t1'!A95</f>
        <v>GEOLOGI DIRIG. CON INCARICO DI STRUTTURA SEMPLICE</v>
      </c>
      <c r="B95" s="95" t="str">
        <f>'t1'!B95</f>
        <v>PD0S43</v>
      </c>
      <c r="C95" s="614">
        <f>'t13'!AH95</f>
        <v>0</v>
      </c>
      <c r="D95" s="614">
        <f>'t13'!AE95</f>
        <v>0</v>
      </c>
      <c r="E95" s="615" t="str">
        <f t="shared" si="5"/>
        <v xml:space="preserve"> </v>
      </c>
      <c r="F95" s="95" t="str">
        <f t="shared" si="6"/>
        <v xml:space="preserve"> </v>
      </c>
      <c r="G95" s="614">
        <f>'t13'!AF95</f>
        <v>0</v>
      </c>
      <c r="H95" s="615" t="str">
        <f t="shared" si="7"/>
        <v xml:space="preserve"> </v>
      </c>
      <c r="I95" s="95" t="str">
        <f t="shared" si="8"/>
        <v xml:space="preserve"> </v>
      </c>
      <c r="J95" s="338" t="str">
        <f t="shared" si="9"/>
        <v>OK</v>
      </c>
    </row>
    <row r="96" spans="1:10" ht="13.2" x14ac:dyDescent="0.25">
      <c r="A96" s="123" t="str">
        <f>'t1'!A96</f>
        <v>GEOLOGI DIRIG. CON ALTRI INCAR.PROF.LI</v>
      </c>
      <c r="B96" s="95" t="str">
        <f>'t1'!B96</f>
        <v>PD0A43</v>
      </c>
      <c r="C96" s="614">
        <f>'t13'!AH96</f>
        <v>0</v>
      </c>
      <c r="D96" s="614">
        <f>'t13'!AE96</f>
        <v>0</v>
      </c>
      <c r="E96" s="615" t="str">
        <f t="shared" si="5"/>
        <v xml:space="preserve"> </v>
      </c>
      <c r="F96" s="95" t="str">
        <f t="shared" si="6"/>
        <v xml:space="preserve"> </v>
      </c>
      <c r="G96" s="614">
        <f>'t13'!AF96</f>
        <v>0</v>
      </c>
      <c r="H96" s="615" t="str">
        <f t="shared" si="7"/>
        <v xml:space="preserve"> </v>
      </c>
      <c r="I96" s="95" t="str">
        <f t="shared" si="8"/>
        <v xml:space="preserve"> </v>
      </c>
      <c r="J96" s="338" t="str">
        <f t="shared" si="9"/>
        <v>OK</v>
      </c>
    </row>
    <row r="97" spans="1:10" ht="13.2" x14ac:dyDescent="0.25">
      <c r="A97" s="123" t="str">
        <f>'t1'!A97</f>
        <v>GEOLOGI  DIR. A T. DETERMINATO(ART. 15-SEPTIES DLGS. 502/92)</v>
      </c>
      <c r="B97" s="95" t="str">
        <f>'t1'!B97</f>
        <v>PD0608</v>
      </c>
      <c r="C97" s="614">
        <f>'t13'!AH97</f>
        <v>0</v>
      </c>
      <c r="D97" s="614">
        <f>'t13'!AE97</f>
        <v>0</v>
      </c>
      <c r="E97" s="615" t="str">
        <f t="shared" si="5"/>
        <v xml:space="preserve"> </v>
      </c>
      <c r="F97" s="95" t="str">
        <f t="shared" si="6"/>
        <v xml:space="preserve"> </v>
      </c>
      <c r="G97" s="614">
        <f>'t13'!AF97</f>
        <v>0</v>
      </c>
      <c r="H97" s="615" t="str">
        <f t="shared" si="7"/>
        <v xml:space="preserve"> </v>
      </c>
      <c r="I97" s="95" t="str">
        <f t="shared" si="8"/>
        <v xml:space="preserve"> </v>
      </c>
      <c r="J97" s="338" t="str">
        <f t="shared" si="9"/>
        <v>OK</v>
      </c>
    </row>
    <row r="98" spans="1:10" ht="13.2" x14ac:dyDescent="0.25">
      <c r="A98" s="123" t="str">
        <f>'t1'!A98</f>
        <v>ANALISTI DIRIG. CON INCARICO DI STRUTTURA COMPLESSA</v>
      </c>
      <c r="B98" s="95" t="str">
        <f>'t1'!B98</f>
        <v>TD0002</v>
      </c>
      <c r="C98" s="614">
        <f>'t13'!AH98</f>
        <v>0</v>
      </c>
      <c r="D98" s="614">
        <f>'t13'!AE98</f>
        <v>0</v>
      </c>
      <c r="E98" s="615" t="str">
        <f t="shared" si="5"/>
        <v xml:space="preserve"> </v>
      </c>
      <c r="F98" s="95" t="str">
        <f t="shared" si="6"/>
        <v xml:space="preserve"> </v>
      </c>
      <c r="G98" s="614">
        <f>'t13'!AF98</f>
        <v>0</v>
      </c>
      <c r="H98" s="615" t="str">
        <f t="shared" si="7"/>
        <v xml:space="preserve"> </v>
      </c>
      <c r="I98" s="95" t="str">
        <f t="shared" si="8"/>
        <v xml:space="preserve"> </v>
      </c>
      <c r="J98" s="338" t="str">
        <f t="shared" si="9"/>
        <v>OK</v>
      </c>
    </row>
    <row r="99" spans="1:10" ht="13.2" x14ac:dyDescent="0.25">
      <c r="A99" s="123" t="str">
        <f>'t1'!A99</f>
        <v>ANALISTI DIRIG. CON INCARICO DI STRUTTURA SEMPLICE</v>
      </c>
      <c r="B99" s="95" t="str">
        <f>'t1'!B99</f>
        <v>TD0S01</v>
      </c>
      <c r="C99" s="614">
        <f>'t13'!AH99</f>
        <v>0</v>
      </c>
      <c r="D99" s="614">
        <f>'t13'!AE99</f>
        <v>0</v>
      </c>
      <c r="E99" s="615" t="str">
        <f t="shared" si="5"/>
        <v xml:space="preserve"> </v>
      </c>
      <c r="F99" s="95" t="str">
        <f t="shared" si="6"/>
        <v xml:space="preserve"> </v>
      </c>
      <c r="G99" s="614">
        <f>'t13'!AF99</f>
        <v>0</v>
      </c>
      <c r="H99" s="615" t="str">
        <f t="shared" si="7"/>
        <v xml:space="preserve"> </v>
      </c>
      <c r="I99" s="95" t="str">
        <f t="shared" si="8"/>
        <v xml:space="preserve"> </v>
      </c>
      <c r="J99" s="338" t="str">
        <f t="shared" si="9"/>
        <v>OK</v>
      </c>
    </row>
    <row r="100" spans="1:10" ht="13.2" x14ac:dyDescent="0.25">
      <c r="A100" s="123" t="str">
        <f>'t1'!A100</f>
        <v>ANALISTI DIRIG. CON ALTRI INCAR.PROF.LI</v>
      </c>
      <c r="B100" s="95" t="str">
        <f>'t1'!B100</f>
        <v>TD0A01</v>
      </c>
      <c r="C100" s="614">
        <f>'t13'!AH100</f>
        <v>0</v>
      </c>
      <c r="D100" s="614">
        <f>'t13'!AE100</f>
        <v>0</v>
      </c>
      <c r="E100" s="615" t="str">
        <f t="shared" si="5"/>
        <v xml:space="preserve"> </v>
      </c>
      <c r="F100" s="95" t="str">
        <f t="shared" si="6"/>
        <v xml:space="preserve"> </v>
      </c>
      <c r="G100" s="614">
        <f>'t13'!AF100</f>
        <v>0</v>
      </c>
      <c r="H100" s="615" t="str">
        <f t="shared" si="7"/>
        <v xml:space="preserve"> </v>
      </c>
      <c r="I100" s="95" t="str">
        <f t="shared" si="8"/>
        <v xml:space="preserve"> </v>
      </c>
      <c r="J100" s="338" t="str">
        <f t="shared" si="9"/>
        <v>OK</v>
      </c>
    </row>
    <row r="101" spans="1:10" ht="13.2" x14ac:dyDescent="0.25">
      <c r="A101" s="123" t="str">
        <f>'t1'!A101</f>
        <v>ANALISTI DIR. A T. DETERMINATO(ART. 15-SEPTIES DLGS. 502/92)</v>
      </c>
      <c r="B101" s="95" t="str">
        <f>'t1'!B101</f>
        <v>TD0609</v>
      </c>
      <c r="C101" s="614">
        <f>'t13'!AH101</f>
        <v>0</v>
      </c>
      <c r="D101" s="614">
        <f>'t13'!AE101</f>
        <v>0</v>
      </c>
      <c r="E101" s="615" t="str">
        <f t="shared" si="5"/>
        <v xml:space="preserve"> </v>
      </c>
      <c r="F101" s="95" t="str">
        <f t="shared" si="6"/>
        <v xml:space="preserve"> </v>
      </c>
      <c r="G101" s="614">
        <f>'t13'!AF101</f>
        <v>0</v>
      </c>
      <c r="H101" s="615" t="str">
        <f t="shared" si="7"/>
        <v xml:space="preserve"> </v>
      </c>
      <c r="I101" s="95" t="str">
        <f t="shared" si="8"/>
        <v xml:space="preserve"> </v>
      </c>
      <c r="J101" s="338" t="str">
        <f t="shared" si="9"/>
        <v>OK</v>
      </c>
    </row>
    <row r="102" spans="1:10" ht="13.2" x14ac:dyDescent="0.25">
      <c r="A102" s="123" t="str">
        <f>'t1'!A102</f>
        <v>STATISTICO DIRIG. CON INCARICO DI STRUTTURA COMPLESSA</v>
      </c>
      <c r="B102" s="95" t="str">
        <f>'t1'!B102</f>
        <v>TD0071</v>
      </c>
      <c r="C102" s="614">
        <f>'t13'!AH102</f>
        <v>0</v>
      </c>
      <c r="D102" s="614">
        <f>'t13'!AE102</f>
        <v>0</v>
      </c>
      <c r="E102" s="615" t="str">
        <f t="shared" si="5"/>
        <v xml:space="preserve"> </v>
      </c>
      <c r="F102" s="95" t="str">
        <f t="shared" si="6"/>
        <v xml:space="preserve"> </v>
      </c>
      <c r="G102" s="614">
        <f>'t13'!AF102</f>
        <v>0</v>
      </c>
      <c r="H102" s="615" t="str">
        <f t="shared" si="7"/>
        <v xml:space="preserve"> </v>
      </c>
      <c r="I102" s="95" t="str">
        <f t="shared" si="8"/>
        <v xml:space="preserve"> </v>
      </c>
      <c r="J102" s="338" t="str">
        <f t="shared" si="9"/>
        <v>OK</v>
      </c>
    </row>
    <row r="103" spans="1:10" ht="13.2" x14ac:dyDescent="0.25">
      <c r="A103" s="123" t="str">
        <f>'t1'!A103</f>
        <v>STATISTICO DIRIG. CON INCARICO DI STRUTTURA SEMPLICE</v>
      </c>
      <c r="B103" s="95" t="str">
        <f>'t1'!B103</f>
        <v>TD0S70</v>
      </c>
      <c r="C103" s="614">
        <f>'t13'!AH103</f>
        <v>0</v>
      </c>
      <c r="D103" s="614">
        <f>'t13'!AE103</f>
        <v>0</v>
      </c>
      <c r="E103" s="615" t="str">
        <f t="shared" si="5"/>
        <v xml:space="preserve"> </v>
      </c>
      <c r="F103" s="95" t="str">
        <f t="shared" si="6"/>
        <v xml:space="preserve"> </v>
      </c>
      <c r="G103" s="614">
        <f>'t13'!AF103</f>
        <v>0</v>
      </c>
      <c r="H103" s="615" t="str">
        <f t="shared" si="7"/>
        <v xml:space="preserve"> </v>
      </c>
      <c r="I103" s="95" t="str">
        <f t="shared" si="8"/>
        <v xml:space="preserve"> </v>
      </c>
      <c r="J103" s="338" t="str">
        <f t="shared" si="9"/>
        <v>OK</v>
      </c>
    </row>
    <row r="104" spans="1:10" ht="13.2" x14ac:dyDescent="0.25">
      <c r="A104" s="123" t="str">
        <f>'t1'!A104</f>
        <v>STATISTICO DIRIG. CON ALTRI INCAR.PROF.LI</v>
      </c>
      <c r="B104" s="95" t="str">
        <f>'t1'!B104</f>
        <v>TD0A70</v>
      </c>
      <c r="C104" s="614">
        <f>'t13'!AH104</f>
        <v>0</v>
      </c>
      <c r="D104" s="614">
        <f>'t13'!AE104</f>
        <v>0</v>
      </c>
      <c r="E104" s="615" t="str">
        <f t="shared" si="5"/>
        <v xml:space="preserve"> </v>
      </c>
      <c r="F104" s="95" t="str">
        <f t="shared" si="6"/>
        <v xml:space="preserve"> </v>
      </c>
      <c r="G104" s="614">
        <f>'t13'!AF104</f>
        <v>0</v>
      </c>
      <c r="H104" s="615" t="str">
        <f t="shared" si="7"/>
        <v xml:space="preserve"> </v>
      </c>
      <c r="I104" s="95" t="str">
        <f t="shared" si="8"/>
        <v xml:space="preserve"> </v>
      </c>
      <c r="J104" s="338" t="str">
        <f t="shared" si="9"/>
        <v>OK</v>
      </c>
    </row>
    <row r="105" spans="1:10" ht="13.2" x14ac:dyDescent="0.25">
      <c r="A105" s="123" t="str">
        <f>'t1'!A105</f>
        <v>STATISTICO DIR. A T.DETERMINATO(ART. 15-SEPTIES DLGS.502/92)</v>
      </c>
      <c r="B105" s="95" t="str">
        <f>'t1'!B105</f>
        <v>TD0610</v>
      </c>
      <c r="C105" s="614">
        <f>'t13'!AH105</f>
        <v>0</v>
      </c>
      <c r="D105" s="614">
        <f>'t13'!AE105</f>
        <v>0</v>
      </c>
      <c r="E105" s="615" t="str">
        <f t="shared" si="5"/>
        <v xml:space="preserve"> </v>
      </c>
      <c r="F105" s="95" t="str">
        <f t="shared" si="6"/>
        <v xml:space="preserve"> </v>
      </c>
      <c r="G105" s="614">
        <f>'t13'!AF105</f>
        <v>0</v>
      </c>
      <c r="H105" s="615" t="str">
        <f t="shared" si="7"/>
        <v xml:space="preserve"> </v>
      </c>
      <c r="I105" s="95" t="str">
        <f t="shared" si="8"/>
        <v xml:space="preserve"> </v>
      </c>
      <c r="J105" s="338" t="str">
        <f t="shared" si="9"/>
        <v>OK</v>
      </c>
    </row>
    <row r="106" spans="1:10" ht="13.2" x14ac:dyDescent="0.25">
      <c r="A106" s="123" t="str">
        <f>'t1'!A106</f>
        <v>SOCIOLOGO DIRIG. CON INCARICO DI STRUTTURA COMPLESSA</v>
      </c>
      <c r="B106" s="95" t="str">
        <f>'t1'!B106</f>
        <v>TD0068</v>
      </c>
      <c r="C106" s="614">
        <f>'t13'!AH106</f>
        <v>0</v>
      </c>
      <c r="D106" s="614">
        <f>'t13'!AE106</f>
        <v>0</v>
      </c>
      <c r="E106" s="615" t="str">
        <f t="shared" si="5"/>
        <v xml:space="preserve"> </v>
      </c>
      <c r="F106" s="95" t="str">
        <f t="shared" si="6"/>
        <v xml:space="preserve"> </v>
      </c>
      <c r="G106" s="614">
        <f>'t13'!AF106</f>
        <v>0</v>
      </c>
      <c r="H106" s="615" t="str">
        <f t="shared" si="7"/>
        <v xml:space="preserve"> </v>
      </c>
      <c r="I106" s="95" t="str">
        <f t="shared" si="8"/>
        <v xml:space="preserve"> </v>
      </c>
      <c r="J106" s="338" t="str">
        <f t="shared" si="9"/>
        <v>OK</v>
      </c>
    </row>
    <row r="107" spans="1:10" ht="13.2" x14ac:dyDescent="0.25">
      <c r="A107" s="123" t="str">
        <f>'t1'!A107</f>
        <v>SOCIOLOGO DIRIG. CON INCARICO DI STRUTTURA SEMPLICE</v>
      </c>
      <c r="B107" s="95" t="str">
        <f>'t1'!B107</f>
        <v>TD0S67</v>
      </c>
      <c r="C107" s="614">
        <f>'t13'!AH107</f>
        <v>0</v>
      </c>
      <c r="D107" s="614">
        <f>'t13'!AE107</f>
        <v>0</v>
      </c>
      <c r="E107" s="615" t="str">
        <f t="shared" si="5"/>
        <v xml:space="preserve"> </v>
      </c>
      <c r="F107" s="95" t="str">
        <f t="shared" si="6"/>
        <v xml:space="preserve"> </v>
      </c>
      <c r="G107" s="614">
        <f>'t13'!AF107</f>
        <v>0</v>
      </c>
      <c r="H107" s="615" t="str">
        <f t="shared" si="7"/>
        <v xml:space="preserve"> </v>
      </c>
      <c r="I107" s="95" t="str">
        <f t="shared" si="8"/>
        <v xml:space="preserve"> </v>
      </c>
      <c r="J107" s="338" t="str">
        <f t="shared" si="9"/>
        <v>OK</v>
      </c>
    </row>
    <row r="108" spans="1:10" ht="13.2" x14ac:dyDescent="0.25">
      <c r="A108" s="123" t="str">
        <f>'t1'!A108</f>
        <v>SOCIOLOGO DIRIG. CON ALTRI INCAR.PROF.LI</v>
      </c>
      <c r="B108" s="95" t="str">
        <f>'t1'!B108</f>
        <v>TD0A67</v>
      </c>
      <c r="C108" s="614">
        <f>'t13'!AH108</f>
        <v>0</v>
      </c>
      <c r="D108" s="614">
        <f>'t13'!AE108</f>
        <v>0</v>
      </c>
      <c r="E108" s="615" t="str">
        <f t="shared" si="5"/>
        <v xml:space="preserve"> </v>
      </c>
      <c r="F108" s="95" t="str">
        <f t="shared" si="6"/>
        <v xml:space="preserve"> </v>
      </c>
      <c r="G108" s="614">
        <f>'t13'!AF108</f>
        <v>0</v>
      </c>
      <c r="H108" s="615" t="str">
        <f t="shared" si="7"/>
        <v xml:space="preserve"> </v>
      </c>
      <c r="I108" s="95" t="str">
        <f t="shared" si="8"/>
        <v xml:space="preserve"> </v>
      </c>
      <c r="J108" s="338" t="str">
        <f t="shared" si="9"/>
        <v>OK</v>
      </c>
    </row>
    <row r="109" spans="1:10" ht="13.2" x14ac:dyDescent="0.25">
      <c r="A109" s="123" t="str">
        <f>'t1'!A109</f>
        <v>SOCIOLOGO DIR. A T. DETERMINATO(ART.15-SEPTIES DLGS. 502/92)</v>
      </c>
      <c r="B109" s="95" t="str">
        <f>'t1'!B109</f>
        <v>TD0611</v>
      </c>
      <c r="C109" s="614">
        <f>'t13'!AH109</f>
        <v>0</v>
      </c>
      <c r="D109" s="614">
        <f>'t13'!AE109</f>
        <v>0</v>
      </c>
      <c r="E109" s="615" t="str">
        <f t="shared" si="5"/>
        <v xml:space="preserve"> </v>
      </c>
      <c r="F109" s="95" t="str">
        <f t="shared" si="6"/>
        <v xml:space="preserve"> </v>
      </c>
      <c r="G109" s="614">
        <f>'t13'!AF109</f>
        <v>0</v>
      </c>
      <c r="H109" s="615" t="str">
        <f t="shared" si="7"/>
        <v xml:space="preserve"> </v>
      </c>
      <c r="I109" s="95" t="str">
        <f t="shared" si="8"/>
        <v xml:space="preserve"> </v>
      </c>
      <c r="J109" s="338" t="str">
        <f t="shared" si="9"/>
        <v>OK</v>
      </c>
    </row>
    <row r="110" spans="1:10" ht="13.2" x14ac:dyDescent="0.25">
      <c r="A110" s="123" t="str">
        <f>'t1'!A110</f>
        <v>DIR. AMBIENTALE CON INCARICO DI STRUTTURA COMPLESSA</v>
      </c>
      <c r="B110" s="95" t="str">
        <f>'t1'!B110</f>
        <v>TD0C02</v>
      </c>
      <c r="C110" s="614">
        <f>'t13'!AH110</f>
        <v>0</v>
      </c>
      <c r="D110" s="614">
        <f>'t13'!AE110</f>
        <v>0</v>
      </c>
      <c r="E110" s="615" t="str">
        <f t="shared" si="5"/>
        <v xml:space="preserve"> </v>
      </c>
      <c r="F110" s="95" t="str">
        <f t="shared" si="6"/>
        <v xml:space="preserve"> </v>
      </c>
      <c r="G110" s="614">
        <f>'t13'!AF110</f>
        <v>0</v>
      </c>
      <c r="H110" s="615" t="str">
        <f t="shared" si="7"/>
        <v xml:space="preserve"> </v>
      </c>
      <c r="I110" s="95" t="str">
        <f t="shared" si="8"/>
        <v xml:space="preserve"> </v>
      </c>
      <c r="J110" s="338" t="str">
        <f t="shared" si="9"/>
        <v>OK</v>
      </c>
    </row>
    <row r="111" spans="1:10" ht="13.2" x14ac:dyDescent="0.25">
      <c r="A111" s="123" t="str">
        <f>'t1'!A111</f>
        <v>DIR. AMBIENTALE CON INCARICO DI STRUTTURA SEMPLICE</v>
      </c>
      <c r="B111" s="95" t="str">
        <f>'t1'!B111</f>
        <v>TD0S02</v>
      </c>
      <c r="C111" s="614">
        <f>'t13'!AH111</f>
        <v>0</v>
      </c>
      <c r="D111" s="614">
        <f>'t13'!AE111</f>
        <v>0</v>
      </c>
      <c r="E111" s="615" t="str">
        <f t="shared" si="5"/>
        <v xml:space="preserve"> </v>
      </c>
      <c r="F111" s="95" t="str">
        <f t="shared" si="6"/>
        <v xml:space="preserve"> </v>
      </c>
      <c r="G111" s="614">
        <f>'t13'!AF111</f>
        <v>0</v>
      </c>
      <c r="H111" s="615" t="str">
        <f t="shared" si="7"/>
        <v xml:space="preserve"> </v>
      </c>
      <c r="I111" s="95" t="str">
        <f t="shared" si="8"/>
        <v xml:space="preserve"> </v>
      </c>
      <c r="J111" s="338" t="str">
        <f t="shared" si="9"/>
        <v>OK</v>
      </c>
    </row>
    <row r="112" spans="1:10" ht="13.2" x14ac:dyDescent="0.25">
      <c r="A112" s="123" t="str">
        <f>'t1'!A112</f>
        <v>DIR. AMBIENTALE CON ALTRI INCAR.PROF.LI</v>
      </c>
      <c r="B112" s="95" t="str">
        <f>'t1'!B112</f>
        <v>TD0A02</v>
      </c>
      <c r="C112" s="614">
        <f>'t13'!AH112</f>
        <v>0</v>
      </c>
      <c r="D112" s="614">
        <f>'t13'!AE112</f>
        <v>0</v>
      </c>
      <c r="E112" s="615" t="str">
        <f t="shared" si="5"/>
        <v xml:space="preserve"> </v>
      </c>
      <c r="F112" s="95" t="str">
        <f t="shared" si="6"/>
        <v xml:space="preserve"> </v>
      </c>
      <c r="G112" s="614">
        <f>'t13'!AF112</f>
        <v>0</v>
      </c>
      <c r="H112" s="615" t="str">
        <f t="shared" si="7"/>
        <v xml:space="preserve"> </v>
      </c>
      <c r="I112" s="95" t="str">
        <f t="shared" si="8"/>
        <v xml:space="preserve"> </v>
      </c>
      <c r="J112" s="338" t="str">
        <f t="shared" si="9"/>
        <v>OK</v>
      </c>
    </row>
    <row r="113" spans="1:10" ht="13.2" x14ac:dyDescent="0.25">
      <c r="A113" s="123" t="str">
        <f>'t1'!A113</f>
        <v>DIR. AMBIENTALE A T.DETERMINATO (ART.15-SEPTIES DLGS 502/92)</v>
      </c>
      <c r="B113" s="95" t="str">
        <f>'t1'!B113</f>
        <v>TD0810</v>
      </c>
      <c r="C113" s="614">
        <f>'t13'!AH113</f>
        <v>0</v>
      </c>
      <c r="D113" s="614">
        <f>'t13'!AE113</f>
        <v>0</v>
      </c>
      <c r="E113" s="615" t="str">
        <f t="shared" si="5"/>
        <v xml:space="preserve"> </v>
      </c>
      <c r="F113" s="95" t="str">
        <f t="shared" si="6"/>
        <v xml:space="preserve"> </v>
      </c>
      <c r="G113" s="614">
        <f>'t13'!AF113</f>
        <v>0</v>
      </c>
      <c r="H113" s="615" t="str">
        <f t="shared" si="7"/>
        <v xml:space="preserve"> </v>
      </c>
      <c r="I113" s="95" t="str">
        <f t="shared" si="8"/>
        <v xml:space="preserve"> </v>
      </c>
      <c r="J113" s="338" t="str">
        <f t="shared" si="9"/>
        <v>OK</v>
      </c>
    </row>
    <row r="114" spans="1:10" ht="13.2" x14ac:dyDescent="0.25">
      <c r="A114" s="123" t="str">
        <f>'t1'!A114</f>
        <v>DIRIGENTE AMM.VO CON INCARICO DI STRUTTURA COMPLESSA</v>
      </c>
      <c r="B114" s="95" t="str">
        <f>'t1'!B114</f>
        <v>AD0032</v>
      </c>
      <c r="C114" s="614">
        <f>'t13'!AH114</f>
        <v>0</v>
      </c>
      <c r="D114" s="614">
        <f>'t13'!AE114</f>
        <v>0</v>
      </c>
      <c r="E114" s="615" t="str">
        <f t="shared" si="5"/>
        <v xml:space="preserve"> </v>
      </c>
      <c r="F114" s="95" t="str">
        <f t="shared" si="6"/>
        <v xml:space="preserve"> </v>
      </c>
      <c r="G114" s="614">
        <f>'t13'!AF114</f>
        <v>0</v>
      </c>
      <c r="H114" s="615" t="str">
        <f t="shared" si="7"/>
        <v xml:space="preserve"> </v>
      </c>
      <c r="I114" s="95" t="str">
        <f t="shared" si="8"/>
        <v xml:space="preserve"> </v>
      </c>
      <c r="J114" s="338" t="str">
        <f t="shared" si="9"/>
        <v>OK</v>
      </c>
    </row>
    <row r="115" spans="1:10" ht="13.2" x14ac:dyDescent="0.25">
      <c r="A115" s="123" t="str">
        <f>'t1'!A115</f>
        <v>DIRIGENTE AMM.VO CON INCARICO DI STRUTTURA SEMPLICE</v>
      </c>
      <c r="B115" s="95" t="str">
        <f>'t1'!B115</f>
        <v>AD0S31</v>
      </c>
      <c r="C115" s="614">
        <f>'t13'!AH115</f>
        <v>0</v>
      </c>
      <c r="D115" s="614">
        <f>'t13'!AE115</f>
        <v>0</v>
      </c>
      <c r="E115" s="615" t="str">
        <f t="shared" si="5"/>
        <v xml:space="preserve"> </v>
      </c>
      <c r="F115" s="95" t="str">
        <f t="shared" si="6"/>
        <v xml:space="preserve"> </v>
      </c>
      <c r="G115" s="614">
        <f>'t13'!AF115</f>
        <v>0</v>
      </c>
      <c r="H115" s="615" t="str">
        <f t="shared" si="7"/>
        <v xml:space="preserve"> </v>
      </c>
      <c r="I115" s="95" t="str">
        <f t="shared" si="8"/>
        <v xml:space="preserve"> </v>
      </c>
      <c r="J115" s="338" t="str">
        <f t="shared" si="9"/>
        <v>OK</v>
      </c>
    </row>
    <row r="116" spans="1:10" ht="13.2" x14ac:dyDescent="0.25">
      <c r="A116" s="123" t="str">
        <f>'t1'!A116</f>
        <v>DIRIGENTE AMM.VO CON ALTRI INCAR.PROF.LI</v>
      </c>
      <c r="B116" s="95" t="str">
        <f>'t1'!B116</f>
        <v>AD0A31</v>
      </c>
      <c r="C116" s="614">
        <f>'t13'!AH116</f>
        <v>0</v>
      </c>
      <c r="D116" s="614">
        <f>'t13'!AE116</f>
        <v>0</v>
      </c>
      <c r="E116" s="615" t="str">
        <f t="shared" si="5"/>
        <v xml:space="preserve"> </v>
      </c>
      <c r="F116" s="95" t="str">
        <f t="shared" si="6"/>
        <v xml:space="preserve"> </v>
      </c>
      <c r="G116" s="614">
        <f>'t13'!AF116</f>
        <v>0</v>
      </c>
      <c r="H116" s="615" t="str">
        <f t="shared" si="7"/>
        <v xml:space="preserve"> </v>
      </c>
      <c r="I116" s="95" t="str">
        <f t="shared" si="8"/>
        <v xml:space="preserve"> </v>
      </c>
      <c r="J116" s="338" t="str">
        <f t="shared" si="9"/>
        <v>OK</v>
      </c>
    </row>
    <row r="117" spans="1:10" ht="13.2" x14ac:dyDescent="0.25">
      <c r="A117" s="123" t="str">
        <f>'t1'!A117</f>
        <v>DIRIG. AMM.VO A T. DETERMINATO (ART. 15-SEPTIES DLGS.502/92)</v>
      </c>
      <c r="B117" s="95" t="str">
        <f>'t1'!B117</f>
        <v>AD0612</v>
      </c>
      <c r="C117" s="614">
        <f>'t13'!AH117</f>
        <v>0</v>
      </c>
      <c r="D117" s="614">
        <f>'t13'!AE117</f>
        <v>0</v>
      </c>
      <c r="E117" s="615" t="str">
        <f t="shared" si="5"/>
        <v xml:space="preserve"> </v>
      </c>
      <c r="F117" s="95" t="str">
        <f t="shared" si="6"/>
        <v xml:space="preserve"> </v>
      </c>
      <c r="G117" s="614">
        <f>'t13'!AF117</f>
        <v>0</v>
      </c>
      <c r="H117" s="615" t="str">
        <f t="shared" si="7"/>
        <v xml:space="preserve"> </v>
      </c>
      <c r="I117" s="95" t="str">
        <f t="shared" si="8"/>
        <v xml:space="preserve"> </v>
      </c>
      <c r="J117" s="338" t="str">
        <f t="shared" si="9"/>
        <v>OK</v>
      </c>
    </row>
    <row r="118" spans="1:10" ht="13.2" x14ac:dyDescent="0.25">
      <c r="A118" s="123" t="str">
        <f>'t1'!A118</f>
        <v>RICERCATORE SANITARIO</v>
      </c>
      <c r="B118" s="95" t="str">
        <f>'t1'!B118</f>
        <v>N18694</v>
      </c>
      <c r="C118" s="614">
        <f>'t13'!AH118</f>
        <v>0</v>
      </c>
      <c r="D118" s="614">
        <f>'t13'!AE118</f>
        <v>0</v>
      </c>
      <c r="E118" s="615" t="str">
        <f t="shared" si="5"/>
        <v xml:space="preserve"> </v>
      </c>
      <c r="F118" s="95" t="str">
        <f t="shared" si="6"/>
        <v xml:space="preserve"> </v>
      </c>
      <c r="G118" s="614">
        <f>'t13'!AF118</f>
        <v>0</v>
      </c>
      <c r="H118" s="615" t="str">
        <f t="shared" si="7"/>
        <v xml:space="preserve"> </v>
      </c>
      <c r="I118" s="95" t="str">
        <f t="shared" si="8"/>
        <v xml:space="preserve"> </v>
      </c>
      <c r="J118" s="338" t="str">
        <f t="shared" si="9"/>
        <v>OK</v>
      </c>
    </row>
    <row r="119" spans="1:10" ht="13.2" x14ac:dyDescent="0.25">
      <c r="A119" s="123" t="str">
        <f>'t1'!A119</f>
        <v>COLLABORATORE PROF.LE DI RICERCA SANITARIA</v>
      </c>
      <c r="B119" s="95" t="str">
        <f>'t1'!B119</f>
        <v>N16695</v>
      </c>
      <c r="C119" s="614">
        <f>'t13'!AH119</f>
        <v>0</v>
      </c>
      <c r="D119" s="614">
        <f>'t13'!AE119</f>
        <v>0</v>
      </c>
      <c r="E119" s="615" t="str">
        <f t="shared" si="5"/>
        <v xml:space="preserve"> </v>
      </c>
      <c r="F119" s="95" t="str">
        <f t="shared" si="6"/>
        <v xml:space="preserve"> </v>
      </c>
      <c r="G119" s="614">
        <f>'t13'!AF119</f>
        <v>0</v>
      </c>
      <c r="H119" s="615" t="str">
        <f t="shared" si="7"/>
        <v xml:space="preserve"> </v>
      </c>
      <c r="I119" s="95" t="str">
        <f t="shared" si="8"/>
        <v xml:space="preserve"> </v>
      </c>
      <c r="J119" s="338" t="str">
        <f t="shared" si="9"/>
        <v>OK</v>
      </c>
    </row>
    <row r="120" spans="1:10" ht="13.2" x14ac:dyDescent="0.25">
      <c r="A120" s="123" t="str">
        <f>'t1'!A120</f>
        <v>RUOLO SANITARIO - PROF. SANITARIE INFERMIERISTICHE E.Q.</v>
      </c>
      <c r="B120" s="95" t="str">
        <f>'t1'!B120</f>
        <v>SEQINF</v>
      </c>
      <c r="C120" s="614">
        <f>'t13'!AH120</f>
        <v>0</v>
      </c>
      <c r="D120" s="614">
        <f>'t13'!AE120</f>
        <v>0</v>
      </c>
      <c r="E120" s="615" t="str">
        <f t="shared" si="5"/>
        <v xml:space="preserve"> </v>
      </c>
      <c r="F120" s="95" t="str">
        <f t="shared" si="6"/>
        <v xml:space="preserve"> </v>
      </c>
      <c r="G120" s="614">
        <f>'t13'!AF120</f>
        <v>0</v>
      </c>
      <c r="H120" s="615" t="str">
        <f t="shared" si="7"/>
        <v xml:space="preserve"> </v>
      </c>
      <c r="I120" s="95" t="str">
        <f t="shared" si="8"/>
        <v xml:space="preserve"> </v>
      </c>
      <c r="J120" s="338" t="str">
        <f t="shared" si="9"/>
        <v>OK</v>
      </c>
    </row>
    <row r="121" spans="1:10" ht="13.2" x14ac:dyDescent="0.25">
      <c r="A121" s="123" t="str">
        <f>'t1'!A121</f>
        <v>RUOLO SANITARIO - PROF. SANITARIA OSTETRICA E.Q.</v>
      </c>
      <c r="B121" s="95" t="str">
        <f>'t1'!B121</f>
        <v>SEQOST</v>
      </c>
      <c r="C121" s="614">
        <f>'t13'!AH121</f>
        <v>0</v>
      </c>
      <c r="D121" s="614">
        <f>'t13'!AE121</f>
        <v>0</v>
      </c>
      <c r="E121" s="615" t="str">
        <f t="shared" si="5"/>
        <v xml:space="preserve"> </v>
      </c>
      <c r="F121" s="95" t="str">
        <f t="shared" si="6"/>
        <v xml:space="preserve"> </v>
      </c>
      <c r="G121" s="614">
        <f>'t13'!AF121</f>
        <v>0</v>
      </c>
      <c r="H121" s="615" t="str">
        <f t="shared" si="7"/>
        <v xml:space="preserve"> </v>
      </c>
      <c r="I121" s="95" t="str">
        <f t="shared" si="8"/>
        <v xml:space="preserve"> </v>
      </c>
      <c r="J121" s="338" t="str">
        <f t="shared" si="9"/>
        <v>OK</v>
      </c>
    </row>
    <row r="122" spans="1:10" ht="13.2" x14ac:dyDescent="0.25">
      <c r="A122" s="123" t="str">
        <f>'t1'!A122</f>
        <v>RUOLO SANITARIO - PROFESSIONI TECNICO SANITARIE E.Q.</v>
      </c>
      <c r="B122" s="95" t="str">
        <f>'t1'!B122</f>
        <v>SEQTCN</v>
      </c>
      <c r="C122" s="614">
        <f>'t13'!AH122</f>
        <v>0</v>
      </c>
      <c r="D122" s="614">
        <f>'t13'!AE122</f>
        <v>0</v>
      </c>
      <c r="E122" s="615" t="str">
        <f t="shared" si="5"/>
        <v xml:space="preserve"> </v>
      </c>
      <c r="F122" s="95" t="str">
        <f t="shared" si="6"/>
        <v xml:space="preserve"> </v>
      </c>
      <c r="G122" s="614">
        <f>'t13'!AF122</f>
        <v>0</v>
      </c>
      <c r="H122" s="615" t="str">
        <f t="shared" si="7"/>
        <v xml:space="preserve"> </v>
      </c>
      <c r="I122" s="95" t="str">
        <f t="shared" si="8"/>
        <v xml:space="preserve"> </v>
      </c>
      <c r="J122" s="338" t="str">
        <f t="shared" si="9"/>
        <v>OK</v>
      </c>
    </row>
    <row r="123" spans="1:10" ht="13.2" x14ac:dyDescent="0.25">
      <c r="A123" s="123" t="str">
        <f>'t1'!A123</f>
        <v>RUOLO SANITARIO - PROF. SANITARIE DELLA RIABILITAZIONE E.Q.</v>
      </c>
      <c r="B123" s="95" t="str">
        <f>'t1'!B123</f>
        <v>SEQRAB</v>
      </c>
      <c r="C123" s="614">
        <f>'t13'!AH123</f>
        <v>0</v>
      </c>
      <c r="D123" s="614">
        <f>'t13'!AE123</f>
        <v>0</v>
      </c>
      <c r="E123" s="615" t="str">
        <f t="shared" si="5"/>
        <v xml:space="preserve"> </v>
      </c>
      <c r="F123" s="95" t="str">
        <f t="shared" si="6"/>
        <v xml:space="preserve"> </v>
      </c>
      <c r="G123" s="614">
        <f>'t13'!AF123</f>
        <v>0</v>
      </c>
      <c r="H123" s="615" t="str">
        <f t="shared" si="7"/>
        <v xml:space="preserve"> </v>
      </c>
      <c r="I123" s="95" t="str">
        <f t="shared" si="8"/>
        <v xml:space="preserve"> </v>
      </c>
      <c r="J123" s="338" t="str">
        <f t="shared" si="9"/>
        <v>OK</v>
      </c>
    </row>
    <row r="124" spans="1:10" ht="13.2" x14ac:dyDescent="0.25">
      <c r="A124" s="123" t="str">
        <f>'t1'!A124</f>
        <v>RUOLO SANITARIO - PROF. SANITARIE DELLA PREVENZIONE E.Q.</v>
      </c>
      <c r="B124" s="95" t="str">
        <f>'t1'!B124</f>
        <v>SEQPRV</v>
      </c>
      <c r="C124" s="614">
        <f>'t13'!AH124</f>
        <v>0</v>
      </c>
      <c r="D124" s="614">
        <f>'t13'!AE124</f>
        <v>0</v>
      </c>
      <c r="E124" s="615" t="str">
        <f t="shared" si="5"/>
        <v xml:space="preserve"> </v>
      </c>
      <c r="F124" s="95" t="str">
        <f t="shared" si="6"/>
        <v xml:space="preserve"> </v>
      </c>
      <c r="G124" s="614">
        <f>'t13'!AF124</f>
        <v>0</v>
      </c>
      <c r="H124" s="615" t="str">
        <f t="shared" si="7"/>
        <v xml:space="preserve"> </v>
      </c>
      <c r="I124" s="95" t="str">
        <f t="shared" si="8"/>
        <v xml:space="preserve"> </v>
      </c>
      <c r="J124" s="338" t="str">
        <f t="shared" si="9"/>
        <v>OK</v>
      </c>
    </row>
    <row r="125" spans="1:10" ht="13.2" x14ac:dyDescent="0.25">
      <c r="A125" s="123" t="str">
        <f>'t1'!A125</f>
        <v>RUOLO SANITARIO - PROF. SAN. INFERM. SENIOR ESAURIMENTO E.Q.</v>
      </c>
      <c r="B125" s="95" t="str">
        <f>'t1'!B125</f>
        <v>SEQINE</v>
      </c>
      <c r="C125" s="614">
        <f>'t13'!AH125</f>
        <v>0</v>
      </c>
      <c r="D125" s="614">
        <f>'t13'!AE125</f>
        <v>0</v>
      </c>
      <c r="E125" s="615" t="str">
        <f t="shared" si="5"/>
        <v xml:space="preserve"> </v>
      </c>
      <c r="F125" s="95" t="str">
        <f t="shared" si="6"/>
        <v xml:space="preserve"> </v>
      </c>
      <c r="G125" s="614">
        <f>'t13'!AF125</f>
        <v>0</v>
      </c>
      <c r="H125" s="615" t="str">
        <f t="shared" si="7"/>
        <v xml:space="preserve"> </v>
      </c>
      <c r="I125" s="95" t="str">
        <f t="shared" si="8"/>
        <v xml:space="preserve"> </v>
      </c>
      <c r="J125" s="338" t="str">
        <f t="shared" si="9"/>
        <v>OK</v>
      </c>
    </row>
    <row r="126" spans="1:10" ht="13.2" x14ac:dyDescent="0.25">
      <c r="A126" s="123" t="str">
        <f>'t1'!A126</f>
        <v>RUOLO SANITARIO - ALTRI PROF. SAN. SENIOR A ESAURIMENTO E.Q.</v>
      </c>
      <c r="B126" s="95" t="str">
        <f>'t1'!B126</f>
        <v>SEQASE</v>
      </c>
      <c r="C126" s="614">
        <f>'t13'!AH126</f>
        <v>0</v>
      </c>
      <c r="D126" s="614">
        <f>'t13'!AE126</f>
        <v>0</v>
      </c>
      <c r="E126" s="615" t="str">
        <f t="shared" si="5"/>
        <v xml:space="preserve"> </v>
      </c>
      <c r="F126" s="95" t="str">
        <f t="shared" si="6"/>
        <v xml:space="preserve"> </v>
      </c>
      <c r="G126" s="614">
        <f>'t13'!AF126</f>
        <v>0</v>
      </c>
      <c r="H126" s="615" t="str">
        <f t="shared" si="7"/>
        <v xml:space="preserve"> </v>
      </c>
      <c r="I126" s="95" t="str">
        <f t="shared" si="8"/>
        <v xml:space="preserve"> </v>
      </c>
      <c r="J126" s="338" t="str">
        <f t="shared" si="9"/>
        <v>OK</v>
      </c>
    </row>
    <row r="127" spans="1:10" ht="13.2" x14ac:dyDescent="0.25">
      <c r="A127" s="123" t="str">
        <f>'t1'!A127</f>
        <v>RUOLO SOCIOSANITARIO - ASSISTENTE SOCIALE E.Q.</v>
      </c>
      <c r="B127" s="95" t="str">
        <f>'t1'!B127</f>
        <v>KEQASC</v>
      </c>
      <c r="C127" s="614">
        <f>'t13'!AH127</f>
        <v>0</v>
      </c>
      <c r="D127" s="614">
        <f>'t13'!AE127</f>
        <v>0</v>
      </c>
      <c r="E127" s="615" t="str">
        <f t="shared" si="5"/>
        <v xml:space="preserve"> </v>
      </c>
      <c r="F127" s="95" t="str">
        <f t="shared" si="6"/>
        <v xml:space="preserve"> </v>
      </c>
      <c r="G127" s="614">
        <f>'t13'!AF127</f>
        <v>0</v>
      </c>
      <c r="H127" s="615" t="str">
        <f t="shared" si="7"/>
        <v xml:space="preserve"> </v>
      </c>
      <c r="I127" s="95" t="str">
        <f t="shared" si="8"/>
        <v xml:space="preserve"> </v>
      </c>
      <c r="J127" s="338" t="str">
        <f t="shared" si="9"/>
        <v>OK</v>
      </c>
    </row>
    <row r="128" spans="1:10" ht="13.2" x14ac:dyDescent="0.25">
      <c r="A128" s="123" t="str">
        <f>'t1'!A128</f>
        <v>RUOLO SOCIOSANITARIO - ASSIST. SOC. SENIOR ESAURIMENTO E.Q.</v>
      </c>
      <c r="B128" s="95" t="str">
        <f>'t1'!B128</f>
        <v>KEQSCE</v>
      </c>
      <c r="C128" s="614">
        <f>'t13'!AH128</f>
        <v>0</v>
      </c>
      <c r="D128" s="614">
        <f>'t13'!AE128</f>
        <v>0</v>
      </c>
      <c r="E128" s="615" t="str">
        <f t="shared" si="5"/>
        <v xml:space="preserve"> </v>
      </c>
      <c r="F128" s="95" t="str">
        <f t="shared" si="6"/>
        <v xml:space="preserve"> </v>
      </c>
      <c r="G128" s="614">
        <f>'t13'!AF128</f>
        <v>0</v>
      </c>
      <c r="H128" s="615" t="str">
        <f t="shared" si="7"/>
        <v xml:space="preserve"> </v>
      </c>
      <c r="I128" s="95" t="str">
        <f t="shared" si="8"/>
        <v xml:space="preserve"> </v>
      </c>
      <c r="J128" s="338" t="str">
        <f t="shared" si="9"/>
        <v>OK</v>
      </c>
    </row>
    <row r="129" spans="1:10" ht="13.2" x14ac:dyDescent="0.25">
      <c r="A129" s="123" t="str">
        <f>'t1'!A129</f>
        <v>RUOLO PROFESSIONALE - SPECIALISTA DELLA COMUNIC. ISTIT. E.Q.</v>
      </c>
      <c r="B129" s="95" t="str">
        <f>'t1'!B129</f>
        <v>PEQ871</v>
      </c>
      <c r="C129" s="614">
        <f>'t13'!AH129</f>
        <v>0</v>
      </c>
      <c r="D129" s="614">
        <f>'t13'!AE129</f>
        <v>0</v>
      </c>
      <c r="E129" s="615" t="str">
        <f t="shared" si="5"/>
        <v xml:space="preserve"> </v>
      </c>
      <c r="F129" s="95" t="str">
        <f t="shared" si="6"/>
        <v xml:space="preserve"> </v>
      </c>
      <c r="G129" s="614">
        <f>'t13'!AF129</f>
        <v>0</v>
      </c>
      <c r="H129" s="615" t="str">
        <f t="shared" si="7"/>
        <v xml:space="preserve"> </v>
      </c>
      <c r="I129" s="95" t="str">
        <f t="shared" si="8"/>
        <v xml:space="preserve"> </v>
      </c>
      <c r="J129" s="338" t="str">
        <f t="shared" si="9"/>
        <v>OK</v>
      </c>
    </row>
    <row r="130" spans="1:10" ht="13.2" x14ac:dyDescent="0.25">
      <c r="A130" s="123" t="str">
        <f>'t1'!A130</f>
        <v>RUOLO PROFESSIONALE - SPECIALISTA RAPPORTI CON I MEDIA E.Q.</v>
      </c>
      <c r="B130" s="95" t="str">
        <f>'t1'!B130</f>
        <v>PEQ872</v>
      </c>
      <c r="C130" s="614">
        <f>'t13'!AH130</f>
        <v>0</v>
      </c>
      <c r="D130" s="614">
        <f>'t13'!AE130</f>
        <v>0</v>
      </c>
      <c r="E130" s="615" t="str">
        <f t="shared" si="5"/>
        <v xml:space="preserve"> </v>
      </c>
      <c r="F130" s="95" t="str">
        <f t="shared" si="6"/>
        <v xml:space="preserve"> </v>
      </c>
      <c r="G130" s="614">
        <f>'t13'!AF130</f>
        <v>0</v>
      </c>
      <c r="H130" s="615" t="str">
        <f t="shared" si="7"/>
        <v xml:space="preserve"> </v>
      </c>
      <c r="I130" s="95" t="str">
        <f t="shared" si="8"/>
        <v xml:space="preserve"> </v>
      </c>
      <c r="J130" s="338" t="str">
        <f t="shared" si="9"/>
        <v>OK</v>
      </c>
    </row>
    <row r="131" spans="1:10" ht="13.2" x14ac:dyDescent="0.25">
      <c r="A131" s="123" t="str">
        <f>'t1'!A131</f>
        <v>RUOLO PROFESSIONALE - ASSISTENTE RELIGIOSO E.Q.</v>
      </c>
      <c r="B131" s="95" t="str">
        <f>'t1'!B131</f>
        <v>PEQ006</v>
      </c>
      <c r="C131" s="614">
        <f>'t13'!AH131</f>
        <v>0</v>
      </c>
      <c r="D131" s="614">
        <f>'t13'!AE131</f>
        <v>0</v>
      </c>
      <c r="E131" s="615" t="str">
        <f>IF($C131=0," ",IF(D131=0," ",D131/$C131))</f>
        <v xml:space="preserve"> </v>
      </c>
      <c r="F131" s="95" t="str">
        <f>IF($C131=0," ",IF(D131=0," ",IF(E131&gt;0.2,"ERRORE","OK")))</f>
        <v xml:space="preserve"> </v>
      </c>
      <c r="G131" s="614">
        <f>'t13'!AF131</f>
        <v>0</v>
      </c>
      <c r="H131" s="615" t="str">
        <f>IF($C131=0," ",IF(G131=0," ",G131/$C131))</f>
        <v xml:space="preserve"> </v>
      </c>
      <c r="I131" s="95" t="str">
        <f>IF($C131=0," ",IF(G131=0," ",IF(H131&gt;0.2,"ERRORE","OK")))</f>
        <v xml:space="preserve"> </v>
      </c>
      <c r="J131" s="338" t="str">
        <f>IF(OR(F131="ERRORE",I131="ERRORE"),"ERRORE","OK")</f>
        <v>OK</v>
      </c>
    </row>
    <row r="132" spans="1:10" ht="13.2" x14ac:dyDescent="0.25">
      <c r="A132" s="123" t="str">
        <f>'t1'!A132</f>
        <v>RUOLO TECNICO - COLLABORATORE TECNICO PROFESSIONALE E.Q.</v>
      </c>
      <c r="B132" s="95" t="str">
        <f>'t1'!B132</f>
        <v>TEQ027</v>
      </c>
      <c r="C132" s="614">
        <f>'t13'!AH132</f>
        <v>0</v>
      </c>
      <c r="D132" s="614">
        <f>'t13'!AE132</f>
        <v>0</v>
      </c>
      <c r="E132" s="615" t="str">
        <f>IF($C132=0," ",IF(D132=0," ",D132/$C132))</f>
        <v xml:space="preserve"> </v>
      </c>
      <c r="F132" s="95" t="str">
        <f>IF($C132=0," ",IF(D132=0," ",IF(E132&gt;0.2,"ERRORE","OK")))</f>
        <v xml:space="preserve"> </v>
      </c>
      <c r="G132" s="614">
        <f>'t13'!AF132</f>
        <v>0</v>
      </c>
      <c r="H132" s="615" t="str">
        <f>IF($C132=0," ",IF(G132=0," ",G132/$C132))</f>
        <v xml:space="preserve"> </v>
      </c>
      <c r="I132" s="95" t="str">
        <f>IF($C132=0," ",IF(G132=0," ",IF(H132&gt;0.2,"ERRORE","OK")))</f>
        <v xml:space="preserve"> </v>
      </c>
      <c r="J132" s="338" t="str">
        <f>IF(OR(F132="ERRORE",I132="ERRORE"),"ERRORE","OK")</f>
        <v>OK</v>
      </c>
    </row>
    <row r="133" spans="1:10" ht="13.2" x14ac:dyDescent="0.25">
      <c r="A133" s="123" t="str">
        <f>'t1'!A133</f>
        <v>RUOLO TECNICO - COLLAB. TEC. PROF. SENIOR A ESAURIMENTO E.Q.</v>
      </c>
      <c r="B133" s="95" t="str">
        <f>'t1'!B133</f>
        <v>TEQCTS</v>
      </c>
      <c r="C133" s="614">
        <f>'t13'!AH133</f>
        <v>0</v>
      </c>
      <c r="D133" s="614">
        <f>'t13'!AE133</f>
        <v>0</v>
      </c>
      <c r="E133" s="615" t="str">
        <f>IF($C133=0," ",IF(D133=0," ",D133/$C133))</f>
        <v xml:space="preserve"> </v>
      </c>
      <c r="F133" s="95" t="str">
        <f>IF($C133=0," ",IF(D133=0," ",IF(E133&gt;0.2,"ERRORE","OK")))</f>
        <v xml:space="preserve"> </v>
      </c>
      <c r="G133" s="614">
        <f>'t13'!AF133</f>
        <v>0</v>
      </c>
      <c r="H133" s="615" t="str">
        <f>IF($C133=0," ",IF(G133=0," ",G133/$C133))</f>
        <v xml:space="preserve"> </v>
      </c>
      <c r="I133" s="95" t="str">
        <f>IF($C133=0," ",IF(G133=0," ",IF(H133&gt;0.2,"ERRORE","OK")))</f>
        <v xml:space="preserve"> </v>
      </c>
      <c r="J133" s="338" t="str">
        <f>IF(OR(F133="ERRORE",I133="ERRORE"),"ERRORE","OK")</f>
        <v>OK</v>
      </c>
    </row>
    <row r="134" spans="1:10" ht="13.2" x14ac:dyDescent="0.25">
      <c r="A134" s="123" t="str">
        <f>'t1'!A134</f>
        <v>RUOLO AMMINISTRATIVO - COLLAB. AMMINISTRATIVO PROFESS. E.Q.</v>
      </c>
      <c r="B134" s="95" t="str">
        <f>'t1'!B134</f>
        <v>AEQ029</v>
      </c>
      <c r="C134" s="614">
        <f>'t13'!AH134</f>
        <v>0</v>
      </c>
      <c r="D134" s="614">
        <f>'t13'!AE134</f>
        <v>0</v>
      </c>
      <c r="E134" s="615" t="str">
        <f>IF($C134=0," ",IF(D134=0," ",D134/$C134))</f>
        <v xml:space="preserve"> </v>
      </c>
      <c r="F134" s="95" t="str">
        <f>IF($C134=0," ",IF(D134=0," ",IF(E134&gt;0.2,"ERRORE","OK")))</f>
        <v xml:space="preserve"> </v>
      </c>
      <c r="G134" s="614">
        <f>'t13'!AF134</f>
        <v>0</v>
      </c>
      <c r="H134" s="615" t="str">
        <f>IF($C134=0," ",IF(G134=0," ",G134/$C134))</f>
        <v xml:space="preserve"> </v>
      </c>
      <c r="I134" s="95" t="str">
        <f>IF($C134=0," ",IF(G134=0," ",IF(H134&gt;0.2,"ERRORE","OK")))</f>
        <v xml:space="preserve"> </v>
      </c>
      <c r="J134" s="338" t="str">
        <f>IF(OR(F134="ERRORE",I134="ERRORE"),"ERRORE","OK")</f>
        <v>OK</v>
      </c>
    </row>
    <row r="135" spans="1:10" ht="13.2" x14ac:dyDescent="0.25">
      <c r="A135" s="123" t="str">
        <f>'t1'!A135</f>
        <v>RUOLO AMM.VO - COLLAB. AMM.VO PROF. SENIOR ESAURIMENTO E.Q.</v>
      </c>
      <c r="B135" s="95" t="str">
        <f>'t1'!B135</f>
        <v>AEQCAS</v>
      </c>
      <c r="C135" s="614">
        <f>'t13'!AH135</f>
        <v>0</v>
      </c>
      <c r="D135" s="614">
        <f>'t13'!AE135</f>
        <v>0</v>
      </c>
      <c r="E135" s="615" t="str">
        <f>IF($C135=0," ",IF(D135=0," ",D135/$C135))</f>
        <v xml:space="preserve"> </v>
      </c>
      <c r="F135" s="95" t="str">
        <f>IF($C135=0," ",IF(D135=0," ",IF(E135&gt;0.2,"ERRORE","OK")))</f>
        <v xml:space="preserve"> </v>
      </c>
      <c r="G135" s="614">
        <f>'t13'!AF135</f>
        <v>0</v>
      </c>
      <c r="H135" s="615" t="str">
        <f>IF($C135=0," ",IF(G135=0," ",G135/$C135))</f>
        <v xml:space="preserve"> </v>
      </c>
      <c r="I135" s="95" t="str">
        <f>IF($C135=0," ",IF(G135=0," ",IF(H135&gt;0.2,"ERRORE","OK")))</f>
        <v xml:space="preserve"> </v>
      </c>
      <c r="J135" s="338" t="str">
        <f>IF(OR(F135="ERRORE",I135="ERRORE"),"ERRORE","OK")</f>
        <v>OK</v>
      </c>
    </row>
    <row r="136" spans="1:10" ht="13.2" x14ac:dyDescent="0.25">
      <c r="A136" s="123" t="str">
        <f>'t1'!A136</f>
        <v>RUOLO SANITARIO - PROF. SANITARIE INFERMIERISTICHE</v>
      </c>
      <c r="B136" s="95" t="str">
        <f>'t1'!B136</f>
        <v>SPFINF</v>
      </c>
      <c r="C136" s="614">
        <f>'t13'!AH136</f>
        <v>0</v>
      </c>
      <c r="D136" s="614">
        <f>'t13'!AE136</f>
        <v>0</v>
      </c>
      <c r="E136" s="615" t="str">
        <f t="shared" si="5"/>
        <v xml:space="preserve"> </v>
      </c>
      <c r="F136" s="95" t="str">
        <f t="shared" si="6"/>
        <v xml:space="preserve"> </v>
      </c>
      <c r="G136" s="614">
        <f>'t13'!AF136</f>
        <v>0</v>
      </c>
      <c r="H136" s="615" t="str">
        <f t="shared" si="7"/>
        <v xml:space="preserve"> </v>
      </c>
      <c r="I136" s="95" t="str">
        <f t="shared" si="8"/>
        <v xml:space="preserve"> </v>
      </c>
      <c r="J136" s="338" t="str">
        <f t="shared" si="9"/>
        <v>OK</v>
      </c>
    </row>
    <row r="137" spans="1:10" ht="13.2" x14ac:dyDescent="0.25">
      <c r="A137" s="123" t="str">
        <f>'t1'!A137</f>
        <v>RUOLO SANITARIO - PROF. SANITARIA OSTETRICA</v>
      </c>
      <c r="B137" s="95" t="str">
        <f>'t1'!B137</f>
        <v>SPFOST</v>
      </c>
      <c r="C137" s="614">
        <f>'t13'!AH137</f>
        <v>0</v>
      </c>
      <c r="D137" s="614">
        <f>'t13'!AE137</f>
        <v>0</v>
      </c>
      <c r="E137" s="615" t="str">
        <f t="shared" si="5"/>
        <v xml:space="preserve"> </v>
      </c>
      <c r="F137" s="95" t="str">
        <f t="shared" si="6"/>
        <v xml:space="preserve"> </v>
      </c>
      <c r="G137" s="614">
        <f>'t13'!AF137</f>
        <v>0</v>
      </c>
      <c r="H137" s="615" t="str">
        <f t="shared" si="7"/>
        <v xml:space="preserve"> </v>
      </c>
      <c r="I137" s="95" t="str">
        <f t="shared" si="8"/>
        <v xml:space="preserve"> </v>
      </c>
      <c r="J137" s="338" t="str">
        <f t="shared" si="9"/>
        <v>OK</v>
      </c>
    </row>
    <row r="138" spans="1:10" ht="13.2" x14ac:dyDescent="0.25">
      <c r="A138" s="123" t="str">
        <f>'t1'!A138</f>
        <v>RUOLO SANITARIO - PROFESSIONI TECNICO SANITARIE</v>
      </c>
      <c r="B138" s="95" t="str">
        <f>'t1'!B138</f>
        <v>SPFTCN</v>
      </c>
      <c r="C138" s="614">
        <f>'t13'!AH138</f>
        <v>0</v>
      </c>
      <c r="D138" s="614">
        <f>'t13'!AE138</f>
        <v>0</v>
      </c>
      <c r="E138" s="615" t="str">
        <f t="shared" si="5"/>
        <v xml:space="preserve"> </v>
      </c>
      <c r="F138" s="95" t="str">
        <f t="shared" si="6"/>
        <v xml:space="preserve"> </v>
      </c>
      <c r="G138" s="614">
        <f>'t13'!AF138</f>
        <v>0</v>
      </c>
      <c r="H138" s="615" t="str">
        <f t="shared" si="7"/>
        <v xml:space="preserve"> </v>
      </c>
      <c r="I138" s="95" t="str">
        <f t="shared" si="8"/>
        <v xml:space="preserve"> </v>
      </c>
      <c r="J138" s="338" t="str">
        <f t="shared" si="9"/>
        <v>OK</v>
      </c>
    </row>
    <row r="139" spans="1:10" ht="13.2" x14ac:dyDescent="0.25">
      <c r="A139" s="123" t="str">
        <f>'t1'!A139</f>
        <v>RUOLO SANITARIO - PROF. SANITARIE DELLA RIABILITAZIONE</v>
      </c>
      <c r="B139" s="95" t="str">
        <f>'t1'!B139</f>
        <v>SPFRAB</v>
      </c>
      <c r="C139" s="614">
        <f>'t13'!AH139</f>
        <v>0</v>
      </c>
      <c r="D139" s="614">
        <f>'t13'!AE139</f>
        <v>0</v>
      </c>
      <c r="E139" s="615" t="str">
        <f t="shared" si="5"/>
        <v xml:space="preserve"> </v>
      </c>
      <c r="F139" s="95" t="str">
        <f t="shared" si="6"/>
        <v xml:space="preserve"> </v>
      </c>
      <c r="G139" s="614">
        <f>'t13'!AF139</f>
        <v>0</v>
      </c>
      <c r="H139" s="615" t="str">
        <f t="shared" si="7"/>
        <v xml:space="preserve"> </v>
      </c>
      <c r="I139" s="95" t="str">
        <f t="shared" si="8"/>
        <v xml:space="preserve"> </v>
      </c>
      <c r="J139" s="338" t="str">
        <f t="shared" si="9"/>
        <v>OK</v>
      </c>
    </row>
    <row r="140" spans="1:10" ht="13.2" x14ac:dyDescent="0.25">
      <c r="A140" s="123" t="str">
        <f>'t1'!A140</f>
        <v>RUOLO SANITARIO - PROF. SANITARIE DELLA PREVENZIONE</v>
      </c>
      <c r="B140" s="95" t="str">
        <f>'t1'!B140</f>
        <v>SPFPRV</v>
      </c>
      <c r="C140" s="614">
        <f>'t13'!AH140</f>
        <v>0</v>
      </c>
      <c r="D140" s="614">
        <f>'t13'!AE140</f>
        <v>0</v>
      </c>
      <c r="E140" s="615" t="str">
        <f t="shared" ref="E140:E157" si="10">IF($C140=0," ",IF(D140=0," ",D140/$C140))</f>
        <v xml:space="preserve"> </v>
      </c>
      <c r="F140" s="95" t="str">
        <f t="shared" ref="F140:F157" si="11">IF($C140=0," ",IF(D140=0," ",IF(E140&gt;0.2,"ERRORE","OK")))</f>
        <v xml:space="preserve"> </v>
      </c>
      <c r="G140" s="614">
        <f>'t13'!AF140</f>
        <v>0</v>
      </c>
      <c r="H140" s="615" t="str">
        <f t="shared" ref="H140:H157" si="12">IF($C140=0," ",IF(G140=0," ",G140/$C140))</f>
        <v xml:space="preserve"> </v>
      </c>
      <c r="I140" s="95" t="str">
        <f t="shared" ref="I140:I157" si="13">IF($C140=0," ",IF(G140=0," ",IF(H140&gt;0.2,"ERRORE","OK")))</f>
        <v xml:space="preserve"> </v>
      </c>
      <c r="J140" s="338" t="str">
        <f t="shared" ref="J140:J157" si="14">IF(OR(F140="ERRORE",I140="ERRORE"),"ERRORE","OK")</f>
        <v>OK</v>
      </c>
    </row>
    <row r="141" spans="1:10" ht="13.2" x14ac:dyDescent="0.25">
      <c r="A141" s="123" t="str">
        <f>'t1'!A141</f>
        <v>RUOLO SANITARIO - PROF. SAN. INFERMIER. SENIOR A ESAURIMENTO</v>
      </c>
      <c r="B141" s="95" t="str">
        <f>'t1'!B141</f>
        <v>SPFINE</v>
      </c>
      <c r="C141" s="614">
        <f>'t13'!AH141</f>
        <v>0</v>
      </c>
      <c r="D141" s="614">
        <f>'t13'!AE141</f>
        <v>0</v>
      </c>
      <c r="E141" s="615" t="str">
        <f t="shared" si="10"/>
        <v xml:space="preserve"> </v>
      </c>
      <c r="F141" s="95" t="str">
        <f t="shared" si="11"/>
        <v xml:space="preserve"> </v>
      </c>
      <c r="G141" s="614">
        <f>'t13'!AF141</f>
        <v>0</v>
      </c>
      <c r="H141" s="615" t="str">
        <f t="shared" si="12"/>
        <v xml:space="preserve"> </v>
      </c>
      <c r="I141" s="95" t="str">
        <f t="shared" si="13"/>
        <v xml:space="preserve"> </v>
      </c>
      <c r="J141" s="338" t="str">
        <f t="shared" si="14"/>
        <v>OK</v>
      </c>
    </row>
    <row r="142" spans="1:10" ht="13.2" x14ac:dyDescent="0.25">
      <c r="A142" s="123" t="str">
        <f>'t1'!A142</f>
        <v>RUOLO SANITARIO - ALTRI PROFILI SANIT. SENIOR A ESAURIMENTO</v>
      </c>
      <c r="B142" s="95" t="str">
        <f>'t1'!B142</f>
        <v>SPFASE</v>
      </c>
      <c r="C142" s="614">
        <f>'t13'!AH142</f>
        <v>0</v>
      </c>
      <c r="D142" s="614">
        <f>'t13'!AE142</f>
        <v>0</v>
      </c>
      <c r="E142" s="615" t="str">
        <f t="shared" si="10"/>
        <v xml:space="preserve"> </v>
      </c>
      <c r="F142" s="95" t="str">
        <f t="shared" si="11"/>
        <v xml:space="preserve"> </v>
      </c>
      <c r="G142" s="614">
        <f>'t13'!AF142</f>
        <v>0</v>
      </c>
      <c r="H142" s="615" t="str">
        <f t="shared" si="12"/>
        <v xml:space="preserve"> </v>
      </c>
      <c r="I142" s="95" t="str">
        <f t="shared" si="13"/>
        <v xml:space="preserve"> </v>
      </c>
      <c r="J142" s="338" t="str">
        <f t="shared" si="14"/>
        <v>OK</v>
      </c>
    </row>
    <row r="143" spans="1:10" ht="13.2" x14ac:dyDescent="0.25">
      <c r="A143" s="123" t="str">
        <f>'t1'!A143</f>
        <v>RUOLO SOCIOSANITARIO - ASSISTENTE SOCIALE</v>
      </c>
      <c r="B143" s="95" t="str">
        <f>'t1'!B143</f>
        <v>KPFASC</v>
      </c>
      <c r="C143" s="614">
        <f>'t13'!AH143</f>
        <v>0</v>
      </c>
      <c r="D143" s="614">
        <f>'t13'!AE143</f>
        <v>0</v>
      </c>
      <c r="E143" s="615" t="str">
        <f t="shared" si="10"/>
        <v xml:space="preserve"> </v>
      </c>
      <c r="F143" s="95" t="str">
        <f t="shared" si="11"/>
        <v xml:space="preserve"> </v>
      </c>
      <c r="G143" s="614">
        <f>'t13'!AF143</f>
        <v>0</v>
      </c>
      <c r="H143" s="615" t="str">
        <f t="shared" si="12"/>
        <v xml:space="preserve"> </v>
      </c>
      <c r="I143" s="95" t="str">
        <f t="shared" si="13"/>
        <v xml:space="preserve"> </v>
      </c>
      <c r="J143" s="338" t="str">
        <f t="shared" si="14"/>
        <v>OK</v>
      </c>
    </row>
    <row r="144" spans="1:10" ht="13.2" x14ac:dyDescent="0.25">
      <c r="A144" s="123" t="str">
        <f>'t1'!A144</f>
        <v>RUOLO SOCIOSANITARIO - ASSISTENTE SOC. SENIOR AD ESAURIMENTO</v>
      </c>
      <c r="B144" s="95" t="str">
        <f>'t1'!B144</f>
        <v>KPFSCE</v>
      </c>
      <c r="C144" s="614">
        <f>'t13'!AH144</f>
        <v>0</v>
      </c>
      <c r="D144" s="614">
        <f>'t13'!AE144</f>
        <v>0</v>
      </c>
      <c r="E144" s="615" t="str">
        <f t="shared" si="10"/>
        <v xml:space="preserve"> </v>
      </c>
      <c r="F144" s="95" t="str">
        <f t="shared" si="11"/>
        <v xml:space="preserve"> </v>
      </c>
      <c r="G144" s="614">
        <f>'t13'!AF144</f>
        <v>0</v>
      </c>
      <c r="H144" s="615" t="str">
        <f t="shared" si="12"/>
        <v xml:space="preserve"> </v>
      </c>
      <c r="I144" s="95" t="str">
        <f t="shared" si="13"/>
        <v xml:space="preserve"> </v>
      </c>
      <c r="J144" s="338" t="str">
        <f t="shared" si="14"/>
        <v>OK</v>
      </c>
    </row>
    <row r="145" spans="1:10" ht="13.2" x14ac:dyDescent="0.25">
      <c r="A145" s="123" t="str">
        <f>'t1'!A145</f>
        <v>RUOLO PROFESSIONALE - SPECIALISTA DELLA COMUNIC. ISTIT.</v>
      </c>
      <c r="B145" s="95" t="str">
        <f>'t1'!B145</f>
        <v>PPF871</v>
      </c>
      <c r="C145" s="614">
        <f>'t13'!AH145</f>
        <v>0</v>
      </c>
      <c r="D145" s="614">
        <f>'t13'!AE145</f>
        <v>0</v>
      </c>
      <c r="E145" s="615" t="str">
        <f t="shared" si="10"/>
        <v xml:space="preserve"> </v>
      </c>
      <c r="F145" s="95" t="str">
        <f t="shared" si="11"/>
        <v xml:space="preserve"> </v>
      </c>
      <c r="G145" s="614">
        <f>'t13'!AF145</f>
        <v>0</v>
      </c>
      <c r="H145" s="615" t="str">
        <f t="shared" si="12"/>
        <v xml:space="preserve"> </v>
      </c>
      <c r="I145" s="95" t="str">
        <f t="shared" si="13"/>
        <v xml:space="preserve"> </v>
      </c>
      <c r="J145" s="338" t="str">
        <f t="shared" si="14"/>
        <v>OK</v>
      </c>
    </row>
    <row r="146" spans="1:10" ht="13.2" x14ac:dyDescent="0.25">
      <c r="A146" s="123" t="str">
        <f>'t1'!A146</f>
        <v>RUOLO PROFESSIONALE - SPECIALISTA RAPPORTI CON I MEDIA</v>
      </c>
      <c r="B146" s="95" t="str">
        <f>'t1'!B146</f>
        <v>PPF872</v>
      </c>
      <c r="C146" s="614">
        <f>'t13'!AH146</f>
        <v>0</v>
      </c>
      <c r="D146" s="614">
        <f>'t13'!AE146</f>
        <v>0</v>
      </c>
      <c r="E146" s="615" t="str">
        <f t="shared" si="10"/>
        <v xml:space="preserve"> </v>
      </c>
      <c r="F146" s="95" t="str">
        <f t="shared" si="11"/>
        <v xml:space="preserve"> </v>
      </c>
      <c r="G146" s="614">
        <f>'t13'!AF146</f>
        <v>0</v>
      </c>
      <c r="H146" s="615" t="str">
        <f t="shared" si="12"/>
        <v xml:space="preserve"> </v>
      </c>
      <c r="I146" s="95" t="str">
        <f t="shared" si="13"/>
        <v xml:space="preserve"> </v>
      </c>
      <c r="J146" s="338" t="str">
        <f t="shared" si="14"/>
        <v>OK</v>
      </c>
    </row>
    <row r="147" spans="1:10" ht="13.2" x14ac:dyDescent="0.25">
      <c r="A147" s="123" t="str">
        <f>'t1'!A147</f>
        <v>RUOLO PROFESSIONALE - ASSISTENTE RELIGIOSO</v>
      </c>
      <c r="B147" s="95" t="str">
        <f>'t1'!B147</f>
        <v>PPF006</v>
      </c>
      <c r="C147" s="614">
        <f>'t13'!AH147</f>
        <v>0</v>
      </c>
      <c r="D147" s="614">
        <f>'t13'!AE147</f>
        <v>0</v>
      </c>
      <c r="E147" s="615" t="str">
        <f t="shared" si="10"/>
        <v xml:space="preserve"> </v>
      </c>
      <c r="F147" s="95" t="str">
        <f t="shared" si="11"/>
        <v xml:space="preserve"> </v>
      </c>
      <c r="G147" s="614">
        <f>'t13'!AF147</f>
        <v>0</v>
      </c>
      <c r="H147" s="615" t="str">
        <f t="shared" si="12"/>
        <v xml:space="preserve"> </v>
      </c>
      <c r="I147" s="95" t="str">
        <f t="shared" si="13"/>
        <v xml:space="preserve"> </v>
      </c>
      <c r="J147" s="338" t="str">
        <f t="shared" si="14"/>
        <v>OK</v>
      </c>
    </row>
    <row r="148" spans="1:10" ht="13.2" x14ac:dyDescent="0.25">
      <c r="A148" s="123" t="str">
        <f>'t1'!A148</f>
        <v>RUOLO TECNICO - COLLABORATORE TECNICO PROFESSIONALE</v>
      </c>
      <c r="B148" s="95" t="str">
        <f>'t1'!B148</f>
        <v>TPF026</v>
      </c>
      <c r="C148" s="614">
        <f>'t13'!AH148</f>
        <v>0</v>
      </c>
      <c r="D148" s="614">
        <f>'t13'!AE148</f>
        <v>0</v>
      </c>
      <c r="E148" s="615" t="str">
        <f t="shared" si="10"/>
        <v xml:space="preserve"> </v>
      </c>
      <c r="F148" s="95" t="str">
        <f t="shared" si="11"/>
        <v xml:space="preserve"> </v>
      </c>
      <c r="G148" s="614">
        <f>'t13'!AF148</f>
        <v>0</v>
      </c>
      <c r="H148" s="615" t="str">
        <f t="shared" si="12"/>
        <v xml:space="preserve"> </v>
      </c>
      <c r="I148" s="95" t="str">
        <f t="shared" si="13"/>
        <v xml:space="preserve"> </v>
      </c>
      <c r="J148" s="338" t="str">
        <f t="shared" si="14"/>
        <v>OK</v>
      </c>
    </row>
    <row r="149" spans="1:10" ht="13.2" x14ac:dyDescent="0.25">
      <c r="A149" s="123" t="str">
        <f>'t1'!A149</f>
        <v>RUOLO TECNICO - COLLAB. TECNICO PROF. SENIOR AD ESAURIMENTO</v>
      </c>
      <c r="B149" s="95" t="str">
        <f>'t1'!B149</f>
        <v>TPFCTS</v>
      </c>
      <c r="C149" s="614">
        <f>'t13'!AH149</f>
        <v>0</v>
      </c>
      <c r="D149" s="614">
        <f>'t13'!AE149</f>
        <v>0</v>
      </c>
      <c r="E149" s="615" t="str">
        <f t="shared" si="10"/>
        <v xml:space="preserve"> </v>
      </c>
      <c r="F149" s="95" t="str">
        <f t="shared" si="11"/>
        <v xml:space="preserve"> </v>
      </c>
      <c r="G149" s="614">
        <f>'t13'!AF149</f>
        <v>0</v>
      </c>
      <c r="H149" s="615" t="str">
        <f t="shared" si="12"/>
        <v xml:space="preserve"> </v>
      </c>
      <c r="I149" s="95" t="str">
        <f t="shared" si="13"/>
        <v xml:space="preserve"> </v>
      </c>
      <c r="J149" s="338" t="str">
        <f t="shared" si="14"/>
        <v>OK</v>
      </c>
    </row>
    <row r="150" spans="1:10" ht="13.2" x14ac:dyDescent="0.25">
      <c r="A150" s="123" t="str">
        <f>'t1'!A150</f>
        <v>RUOLO AMMINISTRATIVO - COLLAB. AMMINISTRATIVO PROFESS.</v>
      </c>
      <c r="B150" s="95" t="str">
        <f>'t1'!B150</f>
        <v>APF028</v>
      </c>
      <c r="C150" s="614">
        <f>'t13'!AH150</f>
        <v>0</v>
      </c>
      <c r="D150" s="614">
        <f>'t13'!AE150</f>
        <v>0</v>
      </c>
      <c r="E150" s="615" t="str">
        <f t="shared" si="10"/>
        <v xml:space="preserve"> </v>
      </c>
      <c r="F150" s="95" t="str">
        <f t="shared" si="11"/>
        <v xml:space="preserve"> </v>
      </c>
      <c r="G150" s="614">
        <f>'t13'!AF150</f>
        <v>0</v>
      </c>
      <c r="H150" s="615" t="str">
        <f t="shared" si="12"/>
        <v xml:space="preserve"> </v>
      </c>
      <c r="I150" s="95" t="str">
        <f t="shared" si="13"/>
        <v xml:space="preserve"> </v>
      </c>
      <c r="J150" s="338" t="str">
        <f t="shared" si="14"/>
        <v>OK</v>
      </c>
    </row>
    <row r="151" spans="1:10" ht="13.2" x14ac:dyDescent="0.25">
      <c r="A151" s="123" t="str">
        <f>'t1'!A151</f>
        <v>RUOLO AMM.VO - COLLAB. AMM.VO PROFESS. SENIOR AD ESAURIMENTO</v>
      </c>
      <c r="B151" s="95" t="str">
        <f>'t1'!B151</f>
        <v>APFCAS</v>
      </c>
      <c r="C151" s="614">
        <f>'t13'!AH151</f>
        <v>0</v>
      </c>
      <c r="D151" s="614">
        <f>'t13'!AE151</f>
        <v>0</v>
      </c>
      <c r="E151" s="615" t="str">
        <f t="shared" si="10"/>
        <v xml:space="preserve"> </v>
      </c>
      <c r="F151" s="95" t="str">
        <f t="shared" si="11"/>
        <v xml:space="preserve"> </v>
      </c>
      <c r="G151" s="614">
        <f>'t13'!AF151</f>
        <v>0</v>
      </c>
      <c r="H151" s="615" t="str">
        <f t="shared" si="12"/>
        <v xml:space="preserve"> </v>
      </c>
      <c r="I151" s="95" t="str">
        <f t="shared" si="13"/>
        <v xml:space="preserve"> </v>
      </c>
      <c r="J151" s="338" t="str">
        <f t="shared" si="14"/>
        <v>OK</v>
      </c>
    </row>
    <row r="152" spans="1:10" ht="13.2" x14ac:dyDescent="0.25">
      <c r="A152" s="123" t="str">
        <f>'t1'!A152</f>
        <v>RUOLO SANITARIO - PROFILI AREA ASSITENTI AD ESAURIMENTO</v>
      </c>
      <c r="B152" s="95" t="str">
        <f>'t1'!B152</f>
        <v>SAT162</v>
      </c>
      <c r="C152" s="614">
        <f>'t13'!AH152</f>
        <v>0</v>
      </c>
      <c r="D152" s="614">
        <f>'t13'!AE152</f>
        <v>0</v>
      </c>
      <c r="E152" s="615" t="str">
        <f t="shared" si="10"/>
        <v xml:space="preserve"> </v>
      </c>
      <c r="F152" s="95" t="str">
        <f t="shared" si="11"/>
        <v xml:space="preserve"> </v>
      </c>
      <c r="G152" s="614">
        <f>'t13'!AF152</f>
        <v>0</v>
      </c>
      <c r="H152" s="615" t="str">
        <f t="shared" si="12"/>
        <v xml:space="preserve"> </v>
      </c>
      <c r="I152" s="95" t="str">
        <f t="shared" si="13"/>
        <v xml:space="preserve"> </v>
      </c>
      <c r="J152" s="338" t="str">
        <f t="shared" si="14"/>
        <v>OK</v>
      </c>
    </row>
    <row r="153" spans="1:10" ht="13.2" x14ac:dyDescent="0.25">
      <c r="A153" s="123" t="str">
        <f>'t1'!A153</f>
        <v>RUOLO SOCIOSANITARIO - OPERATORE SOCIOSANITARIO SENIOR</v>
      </c>
      <c r="B153" s="95" t="str">
        <f>'t1'!B153</f>
        <v>KAT660</v>
      </c>
      <c r="C153" s="614">
        <f>'t13'!AH153</f>
        <v>0</v>
      </c>
      <c r="D153" s="614">
        <f>'t13'!AE153</f>
        <v>0</v>
      </c>
      <c r="E153" s="615" t="str">
        <f t="shared" si="10"/>
        <v xml:space="preserve"> </v>
      </c>
      <c r="F153" s="95" t="str">
        <f t="shared" si="11"/>
        <v xml:space="preserve"> </v>
      </c>
      <c r="G153" s="614">
        <f>'t13'!AF153</f>
        <v>0</v>
      </c>
      <c r="H153" s="615" t="str">
        <f t="shared" si="12"/>
        <v xml:space="preserve"> </v>
      </c>
      <c r="I153" s="95" t="str">
        <f t="shared" si="13"/>
        <v xml:space="preserve"> </v>
      </c>
      <c r="J153" s="338" t="str">
        <f t="shared" si="14"/>
        <v>OK</v>
      </c>
    </row>
    <row r="154" spans="1:10" ht="13.2" x14ac:dyDescent="0.25">
      <c r="A154" s="123" t="str">
        <f>'t1'!A154</f>
        <v>RUOLO SOCIOSANITARIO - PROFILI AREA ASSITENTI AD ESAURIMENTO</v>
      </c>
      <c r="B154" s="95" t="str">
        <f>'t1'!B154</f>
        <v>KAT162</v>
      </c>
      <c r="C154" s="614">
        <f>'t13'!AH154</f>
        <v>0</v>
      </c>
      <c r="D154" s="614">
        <f>'t13'!AE154</f>
        <v>0</v>
      </c>
      <c r="E154" s="615" t="str">
        <f t="shared" si="10"/>
        <v xml:space="preserve"> </v>
      </c>
      <c r="F154" s="95" t="str">
        <f t="shared" si="11"/>
        <v xml:space="preserve"> </v>
      </c>
      <c r="G154" s="614">
        <f>'t13'!AF154</f>
        <v>0</v>
      </c>
      <c r="H154" s="615" t="str">
        <f t="shared" si="12"/>
        <v xml:space="preserve"> </v>
      </c>
      <c r="I154" s="95" t="str">
        <f t="shared" si="13"/>
        <v xml:space="preserve"> </v>
      </c>
      <c r="J154" s="338" t="str">
        <f t="shared" si="14"/>
        <v>OK</v>
      </c>
    </row>
    <row r="155" spans="1:10" ht="13.2" x14ac:dyDescent="0.25">
      <c r="A155" s="123" t="str">
        <f>'t1'!A155</f>
        <v>RUOLO PROFESSIONALE - ASSISTENTE DELLINFORMAZIONE</v>
      </c>
      <c r="B155" s="95" t="str">
        <f>'t1'!B155</f>
        <v>PATINZ</v>
      </c>
      <c r="C155" s="614">
        <f>'t13'!AH155</f>
        <v>0</v>
      </c>
      <c r="D155" s="614">
        <f>'t13'!AE155</f>
        <v>0</v>
      </c>
      <c r="E155" s="615" t="str">
        <f t="shared" si="10"/>
        <v xml:space="preserve"> </v>
      </c>
      <c r="F155" s="95" t="str">
        <f t="shared" si="11"/>
        <v xml:space="preserve"> </v>
      </c>
      <c r="G155" s="614">
        <f>'t13'!AF155</f>
        <v>0</v>
      </c>
      <c r="H155" s="615" t="str">
        <f t="shared" si="12"/>
        <v xml:space="preserve"> </v>
      </c>
      <c r="I155" s="95" t="str">
        <f t="shared" si="13"/>
        <v xml:space="preserve"> </v>
      </c>
      <c r="J155" s="338" t="str">
        <f t="shared" si="14"/>
        <v>OK</v>
      </c>
    </row>
    <row r="156" spans="1:10" ht="13.2" x14ac:dyDescent="0.25">
      <c r="A156" s="123" t="str">
        <f>'t1'!A156</f>
        <v>RUOLO TECNICO - ASSISTENTE INFORMATICO</v>
      </c>
      <c r="B156" s="95" t="str">
        <f>'t1'!B156</f>
        <v>TATIFC</v>
      </c>
      <c r="C156" s="614">
        <f>'t13'!AH156</f>
        <v>0</v>
      </c>
      <c r="D156" s="614">
        <f>'t13'!AE156</f>
        <v>0</v>
      </c>
      <c r="E156" s="615" t="str">
        <f t="shared" si="10"/>
        <v xml:space="preserve"> </v>
      </c>
      <c r="F156" s="95" t="str">
        <f t="shared" si="11"/>
        <v xml:space="preserve"> </v>
      </c>
      <c r="G156" s="614">
        <f>'t13'!AF156</f>
        <v>0</v>
      </c>
      <c r="H156" s="615" t="str">
        <f t="shared" si="12"/>
        <v xml:space="preserve"> </v>
      </c>
      <c r="I156" s="95" t="str">
        <f t="shared" si="13"/>
        <v xml:space="preserve"> </v>
      </c>
      <c r="J156" s="338" t="str">
        <f t="shared" si="14"/>
        <v>OK</v>
      </c>
    </row>
    <row r="157" spans="1:10" ht="13.2" x14ac:dyDescent="0.25">
      <c r="A157" s="123" t="str">
        <f>'t1'!A157</f>
        <v>RUOLO TECNICO - ASSISTENTE TECNICO</v>
      </c>
      <c r="B157" s="95" t="str">
        <f>'t1'!B157</f>
        <v>TAT119</v>
      </c>
      <c r="C157" s="614">
        <f>'t13'!AH157</f>
        <v>0</v>
      </c>
      <c r="D157" s="614">
        <f>'t13'!AE157</f>
        <v>0</v>
      </c>
      <c r="E157" s="615" t="str">
        <f t="shared" si="10"/>
        <v xml:space="preserve"> </v>
      </c>
      <c r="F157" s="95" t="str">
        <f t="shared" si="11"/>
        <v xml:space="preserve"> </v>
      </c>
      <c r="G157" s="614">
        <f>'t13'!AF157</f>
        <v>0</v>
      </c>
      <c r="H157" s="615" t="str">
        <f t="shared" si="12"/>
        <v xml:space="preserve"> </v>
      </c>
      <c r="I157" s="95" t="str">
        <f t="shared" si="13"/>
        <v xml:space="preserve"> </v>
      </c>
      <c r="J157" s="338" t="str">
        <f t="shared" si="14"/>
        <v>OK</v>
      </c>
    </row>
    <row r="158" spans="1:10" ht="13.2" x14ac:dyDescent="0.25">
      <c r="A158" s="123" t="str">
        <f>'t1'!A158</f>
        <v>RUOLO TECNICO - PROFILI AREA ASSITENTI AD ESAURIMENTO</v>
      </c>
      <c r="B158" s="95" t="str">
        <f>'t1'!B158</f>
        <v>TAT162</v>
      </c>
      <c r="C158" s="614">
        <f>'t13'!AH158</f>
        <v>0</v>
      </c>
      <c r="D158" s="614">
        <f>'t13'!AE158</f>
        <v>0</v>
      </c>
      <c r="E158" s="615" t="str">
        <f t="shared" ref="E158:E162" si="15">IF($C158=0," ",IF(D158=0," ",D158/$C158))</f>
        <v xml:space="preserve"> </v>
      </c>
      <c r="F158" s="95" t="str">
        <f t="shared" ref="F158:F162" si="16">IF($C158=0," ",IF(D158=0," ",IF(E158&gt;0.2,"ERRORE","OK")))</f>
        <v xml:space="preserve"> </v>
      </c>
      <c r="G158" s="614">
        <f>'t13'!AF158</f>
        <v>0</v>
      </c>
      <c r="H158" s="615" t="str">
        <f t="shared" ref="H158:H162" si="17">IF($C158=0," ",IF(G158=0," ",G158/$C158))</f>
        <v xml:space="preserve"> </v>
      </c>
      <c r="I158" s="95" t="str">
        <f t="shared" ref="I158:I162" si="18">IF($C158=0," ",IF(G158=0," ",IF(H158&gt;0.2,"ERRORE","OK")))</f>
        <v xml:space="preserve"> </v>
      </c>
      <c r="J158" s="338" t="str">
        <f t="shared" ref="J158:J162" si="19">IF(OR(F158="ERRORE",I158="ERRORE"),"ERRORE","OK")</f>
        <v>OK</v>
      </c>
    </row>
    <row r="159" spans="1:10" ht="13.2" x14ac:dyDescent="0.25">
      <c r="A159" s="123" t="str">
        <f>'t1'!A159</f>
        <v>RUOLO AMMINISTRATIVO - ASSISTENTE AMMINISTRATIVO</v>
      </c>
      <c r="B159" s="95" t="str">
        <f>'t1'!B159</f>
        <v>AAT117</v>
      </c>
      <c r="C159" s="614">
        <f>'t13'!AH159</f>
        <v>0</v>
      </c>
      <c r="D159" s="614">
        <f>'t13'!AE159</f>
        <v>0</v>
      </c>
      <c r="E159" s="615" t="str">
        <f t="shared" si="15"/>
        <v xml:space="preserve"> </v>
      </c>
      <c r="F159" s="95" t="str">
        <f t="shared" si="16"/>
        <v xml:space="preserve"> </v>
      </c>
      <c r="G159" s="614">
        <f>'t13'!AF159</f>
        <v>0</v>
      </c>
      <c r="H159" s="615" t="str">
        <f t="shared" si="17"/>
        <v xml:space="preserve"> </v>
      </c>
      <c r="I159" s="95" t="str">
        <f t="shared" si="18"/>
        <v xml:space="preserve"> </v>
      </c>
      <c r="J159" s="338" t="str">
        <f t="shared" si="19"/>
        <v>OK</v>
      </c>
    </row>
    <row r="160" spans="1:10" ht="13.2" x14ac:dyDescent="0.25">
      <c r="A160" s="123" t="str">
        <f>'t1'!A160</f>
        <v>RUOLO SOCIOSANITARIO - OPERATORE SOCIOSANITARIO</v>
      </c>
      <c r="B160" s="95" t="str">
        <f>'t1'!B160</f>
        <v>KOP660</v>
      </c>
      <c r="C160" s="614">
        <f>'t13'!AH160</f>
        <v>0</v>
      </c>
      <c r="D160" s="614">
        <f>'t13'!AE160</f>
        <v>0</v>
      </c>
      <c r="E160" s="615" t="str">
        <f t="shared" si="15"/>
        <v xml:space="preserve"> </v>
      </c>
      <c r="F160" s="95" t="str">
        <f t="shared" si="16"/>
        <v xml:space="preserve"> </v>
      </c>
      <c r="G160" s="614">
        <f>'t13'!AF160</f>
        <v>0</v>
      </c>
      <c r="H160" s="615" t="str">
        <f t="shared" si="17"/>
        <v xml:space="preserve"> </v>
      </c>
      <c r="I160" s="95" t="str">
        <f t="shared" si="18"/>
        <v xml:space="preserve"> </v>
      </c>
      <c r="J160" s="338" t="str">
        <f t="shared" si="19"/>
        <v>OK</v>
      </c>
    </row>
    <row r="161" spans="1:10" ht="13.2" x14ac:dyDescent="0.25">
      <c r="A161" s="123" t="str">
        <f>'t1'!A161</f>
        <v>RUOLO TECNICO - OPERATORE TECNICO SPECIALIZZATO</v>
      </c>
      <c r="B161" s="95" t="str">
        <f>'t1'!B161</f>
        <v>TOP059</v>
      </c>
      <c r="C161" s="614">
        <f>'t13'!AH161</f>
        <v>0</v>
      </c>
      <c r="D161" s="614">
        <f>'t13'!AE161</f>
        <v>0</v>
      </c>
      <c r="E161" s="615" t="str">
        <f t="shared" si="15"/>
        <v xml:space="preserve"> </v>
      </c>
      <c r="F161" s="95" t="str">
        <f t="shared" si="16"/>
        <v xml:space="preserve"> </v>
      </c>
      <c r="G161" s="614">
        <f>'t13'!AF161</f>
        <v>0</v>
      </c>
      <c r="H161" s="615" t="str">
        <f t="shared" si="17"/>
        <v xml:space="preserve"> </v>
      </c>
      <c r="I161" s="95" t="str">
        <f t="shared" si="18"/>
        <v xml:space="preserve"> </v>
      </c>
      <c r="J161" s="338" t="str">
        <f t="shared" si="19"/>
        <v>OK</v>
      </c>
    </row>
    <row r="162" spans="1:10" ht="13.2" x14ac:dyDescent="0.25">
      <c r="A162" s="123" t="str">
        <f>'t1'!A162</f>
        <v>RUOLO AMMINISTRATIVO - COADIUTORE AMMINISTRATIVO SENIOR</v>
      </c>
      <c r="B162" s="95" t="str">
        <f>'t1'!B162</f>
        <v>AOP870</v>
      </c>
      <c r="C162" s="614">
        <f>'t13'!AH162</f>
        <v>0</v>
      </c>
      <c r="D162" s="614">
        <f>'t13'!AE162</f>
        <v>0</v>
      </c>
      <c r="E162" s="615" t="str">
        <f t="shared" si="15"/>
        <v xml:space="preserve"> </v>
      </c>
      <c r="F162" s="95" t="str">
        <f t="shared" si="16"/>
        <v xml:space="preserve"> </v>
      </c>
      <c r="G162" s="614">
        <f>'t13'!AF162</f>
        <v>0</v>
      </c>
      <c r="H162" s="615" t="str">
        <f t="shared" si="17"/>
        <v xml:space="preserve"> </v>
      </c>
      <c r="I162" s="95" t="str">
        <f t="shared" si="18"/>
        <v xml:space="preserve"> </v>
      </c>
      <c r="J162" s="338" t="str">
        <f t="shared" si="19"/>
        <v>OK</v>
      </c>
    </row>
    <row r="163" spans="1:10" ht="13.2" x14ac:dyDescent="0.25">
      <c r="A163" s="123" t="str">
        <f>'t1'!A163</f>
        <v>PROFILI AREA DEGLI OPERATORI AD ESAURIMENTO</v>
      </c>
      <c r="B163" s="95" t="str">
        <f>'t1'!B163</f>
        <v>0OP269</v>
      </c>
      <c r="C163" s="614">
        <f>'t13'!AH163</f>
        <v>0</v>
      </c>
      <c r="D163" s="614">
        <f>'t13'!AE163</f>
        <v>0</v>
      </c>
      <c r="E163" s="615" t="str">
        <f>IF($C163=0," ",IF(D163=0," ",D163/$C163))</f>
        <v xml:space="preserve"> </v>
      </c>
      <c r="F163" s="95" t="str">
        <f>IF($C163=0," ",IF(D163=0," ",IF(E163&gt;0.2,"ERRORE","OK")))</f>
        <v xml:space="preserve"> </v>
      </c>
      <c r="G163" s="614">
        <f>'t13'!AF163</f>
        <v>0</v>
      </c>
      <c r="H163" s="615" t="str">
        <f>IF($C163=0," ",IF(G163=0," ",G163/$C163))</f>
        <v xml:space="preserve"> </v>
      </c>
      <c r="I163" s="95" t="str">
        <f>IF($C163=0," ",IF(G163=0," ",IF(H163&gt;0.2,"ERRORE","OK")))</f>
        <v xml:space="preserve"> </v>
      </c>
      <c r="J163" s="338" t="str">
        <f>IF(OR(F163="ERRORE",I163="ERRORE"),"ERRORE","OK")</f>
        <v>OK</v>
      </c>
    </row>
    <row r="164" spans="1:10" ht="13.2" x14ac:dyDescent="0.25">
      <c r="A164" s="123" t="str">
        <f>'t1'!A164</f>
        <v>RUOLO TECNICO - OPERATORE TECNICO</v>
      </c>
      <c r="B164" s="95" t="str">
        <f>'t1'!B164</f>
        <v>TPT092</v>
      </c>
      <c r="C164" s="614">
        <f>'t13'!AH164</f>
        <v>0</v>
      </c>
      <c r="D164" s="614">
        <f>'t13'!AE164</f>
        <v>0</v>
      </c>
      <c r="E164" s="615" t="str">
        <f>IF($C164=0," ",IF(D164=0," ",D164/$C164))</f>
        <v xml:space="preserve"> </v>
      </c>
      <c r="F164" s="95" t="str">
        <f>IF($C164=0," ",IF(D164=0," ",IF(E164&gt;0.2,"ERRORE","OK")))</f>
        <v xml:space="preserve"> </v>
      </c>
      <c r="G164" s="614">
        <f>'t13'!AF164</f>
        <v>0</v>
      </c>
      <c r="H164" s="615" t="str">
        <f>IF($C164=0," ",IF(G164=0," ",G164/$C164))</f>
        <v xml:space="preserve"> </v>
      </c>
      <c r="I164" s="95" t="str">
        <f>IF($C164=0," ",IF(G164=0," ",IF(H164&gt;0.2,"ERRORE","OK")))</f>
        <v xml:space="preserve"> </v>
      </c>
      <c r="J164" s="338" t="str">
        <f>IF(OR(F164="ERRORE",I164="ERRORE"),"ERRORE","OK")</f>
        <v>OK</v>
      </c>
    </row>
    <row r="165" spans="1:10" ht="13.2" x14ac:dyDescent="0.25">
      <c r="A165" s="123" t="str">
        <f>'t1'!A165</f>
        <v>RUOLO AMMINISTRATIVO - COADIUTORE AMMINISTRATIVO</v>
      </c>
      <c r="B165" s="95" t="str">
        <f>'t1'!B165</f>
        <v>APT017</v>
      </c>
      <c r="C165" s="614">
        <f>'t13'!AH165</f>
        <v>0</v>
      </c>
      <c r="D165" s="614">
        <f>'t13'!AE165</f>
        <v>0</v>
      </c>
      <c r="E165" s="615" t="str">
        <f>IF($C165=0," ",IF(D165=0," ",D165/$C165))</f>
        <v xml:space="preserve"> </v>
      </c>
      <c r="F165" s="95" t="str">
        <f>IF($C165=0," ",IF(D165=0," ",IF(E165&gt;0.2,"ERRORE","OK")))</f>
        <v xml:space="preserve"> </v>
      </c>
      <c r="G165" s="614">
        <f>'t13'!AF165</f>
        <v>0</v>
      </c>
      <c r="H165" s="615" t="str">
        <f>IF($C165=0," ",IF(G165=0," ",G165/$C165))</f>
        <v xml:space="preserve"> </v>
      </c>
      <c r="I165" s="95" t="str">
        <f>IF($C165=0," ",IF(G165=0," ",IF(H165&gt;0.2,"ERRORE","OK")))</f>
        <v xml:space="preserve"> </v>
      </c>
      <c r="J165" s="338" t="str">
        <f>IF(OR(F165="ERRORE",I165="ERRORE"),"ERRORE","OK")</f>
        <v>OK</v>
      </c>
    </row>
    <row r="166" spans="1:10" ht="13.2" x14ac:dyDescent="0.25">
      <c r="A166" s="123" t="str">
        <f>'t1'!A166</f>
        <v>PROFILI AREA PERSONALE DI SUPPORTO AD ESAURIMENTO</v>
      </c>
      <c r="B166" s="95" t="str">
        <f>'t1'!B166</f>
        <v>0PTSPR</v>
      </c>
      <c r="C166" s="614">
        <f>'t13'!AH166</f>
        <v>0</v>
      </c>
      <c r="D166" s="614">
        <f>'t13'!AE166</f>
        <v>0</v>
      </c>
      <c r="E166" s="615" t="str">
        <f>IF($C166=0," ",IF(D166=0," ",D166/$C166))</f>
        <v xml:space="preserve"> </v>
      </c>
      <c r="F166" s="95" t="str">
        <f>IF($C166=0," ",IF(D166=0," ",IF(E166&gt;0.2,"ERRORE","OK")))</f>
        <v xml:space="preserve"> </v>
      </c>
      <c r="G166" s="614">
        <f>'t13'!AF166</f>
        <v>0</v>
      </c>
      <c r="H166" s="615" t="str">
        <f>IF($C166=0," ",IF(G166=0," ",G166/$C166))</f>
        <v xml:space="preserve"> </v>
      </c>
      <c r="I166" s="95" t="str">
        <f>IF($C166=0," ",IF(G166=0," ",IF(H166&gt;0.2,"ERRORE","OK")))</f>
        <v xml:space="preserve"> </v>
      </c>
      <c r="J166" s="338" t="str">
        <f>IF(OR(F166="ERRORE",I166="ERRORE"),"ERRORE","OK")</f>
        <v>OK</v>
      </c>
    </row>
    <row r="167" spans="1:10" ht="13.2" x14ac:dyDescent="0.25">
      <c r="A167" s="123" t="str">
        <f>'t1'!A167</f>
        <v>CONTRATTISTI</v>
      </c>
      <c r="B167" s="95" t="str">
        <f>'t1'!B167</f>
        <v>000061</v>
      </c>
      <c r="C167" s="614">
        <f>'t13'!AH167</f>
        <v>0</v>
      </c>
      <c r="D167" s="614">
        <f>'t13'!AE167</f>
        <v>0</v>
      </c>
      <c r="E167" s="615" t="str">
        <f>IF($C167=0," ",IF(D167=0," ",D167/$C167))</f>
        <v xml:space="preserve"> </v>
      </c>
      <c r="F167" s="95" t="str">
        <f>IF($C167=0," ",IF(D167=0," ",IF(E167&gt;0.2,"ERRORE","OK")))</f>
        <v xml:space="preserve"> </v>
      </c>
      <c r="G167" s="614">
        <f>'t13'!AF167</f>
        <v>0</v>
      </c>
      <c r="H167" s="615" t="str">
        <f>IF($C167=0," ",IF(G167=0," ",G167/$C167))</f>
        <v xml:space="preserve"> </v>
      </c>
      <c r="I167" s="95" t="str">
        <f>IF($C167=0," ",IF(G167=0," ",IF(H167&gt;0.2,"ERRORE","OK")))</f>
        <v xml:space="preserve"> </v>
      </c>
      <c r="J167" s="338" t="str">
        <f>IF(OR(F167="ERRORE",I167="ERRORE"),"ERRORE","OK")</f>
        <v>OK</v>
      </c>
    </row>
  </sheetData>
  <sheetProtection algorithmName="SHA-512" hashValue="e1PknTSGA7l3D2UuNHhK7mAwkQ4ZIkcpQK/Cvs6XvfScbaB22pY7xUDI31i6RwgBGsUqmTvnuplfYSbd678lxA==" saltValue="KqWE3JthlqVwQ5D/nXCX7w==" spinCount="100000" sheet="1" formatColumns="0"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horizontalDpi="0"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3"/>
  <dimension ref="A1:L25"/>
  <sheetViews>
    <sheetView showGridLines="0" workbookViewId="0">
      <selection activeCell="A4" sqref="A4"/>
    </sheetView>
  </sheetViews>
  <sheetFormatPr defaultRowHeight="10.199999999999999" x14ac:dyDescent="0.2"/>
  <cols>
    <col min="1" max="1" width="76.28515625" style="3" customWidth="1"/>
    <col min="2" max="2" width="8.42578125" style="2" hidden="1" customWidth="1"/>
    <col min="3" max="5" width="12.7109375" style="3" customWidth="1"/>
    <col min="6" max="6" width="1.7109375" style="3" customWidth="1"/>
    <col min="7" max="9" width="12.7109375" style="537" customWidth="1"/>
    <col min="10" max="10" width="1.7109375" customWidth="1"/>
    <col min="11" max="12" width="14.7109375" customWidth="1"/>
  </cols>
  <sheetData>
    <row r="1" spans="1:12" ht="32.85" customHeight="1" x14ac:dyDescent="0.2">
      <c r="A1" s="2191" t="str">
        <f>'t1'!A1</f>
        <v>SERVIZIO SANITARIO NAZIONALE - anno 2024</v>
      </c>
      <c r="B1" s="2191"/>
      <c r="C1" s="2191"/>
      <c r="D1" s="2191"/>
      <c r="E1" s="2191"/>
      <c r="F1" s="2191"/>
      <c r="G1" s="2191"/>
      <c r="H1" s="2191"/>
      <c r="I1" s="2191"/>
      <c r="J1" s="2191"/>
      <c r="K1" s="2191"/>
      <c r="L1" s="2191"/>
    </row>
    <row r="2" spans="1:12" ht="42" customHeight="1" thickBot="1" x14ac:dyDescent="0.3">
      <c r="A2" s="2192" t="s">
        <v>938</v>
      </c>
      <c r="B2" s="2192"/>
      <c r="C2" s="2192"/>
      <c r="D2" s="2192"/>
      <c r="E2" s="2192"/>
      <c r="F2" s="2192"/>
      <c r="G2" s="2192"/>
      <c r="H2" s="2192"/>
      <c r="I2" s="2192"/>
      <c r="J2" s="2192"/>
      <c r="K2" s="2192"/>
      <c r="L2" s="2192"/>
    </row>
    <row r="3" spans="1:12" ht="30.6" customHeight="1" thickBot="1" x14ac:dyDescent="0.25">
      <c r="A3" s="760" t="s">
        <v>295</v>
      </c>
      <c r="B3" s="761" t="s">
        <v>262</v>
      </c>
      <c r="C3" s="2193" t="s">
        <v>939</v>
      </c>
      <c r="D3" s="2194"/>
      <c r="E3" s="2195"/>
      <c r="F3" s="762"/>
      <c r="G3" s="2196" t="s">
        <v>940</v>
      </c>
      <c r="H3" s="2197"/>
      <c r="I3" s="2198"/>
      <c r="K3" s="2196" t="s">
        <v>941</v>
      </c>
      <c r="L3" s="2198"/>
    </row>
    <row r="4" spans="1:12" ht="13.2" x14ac:dyDescent="0.25">
      <c r="A4" s="763"/>
      <c r="B4" s="764"/>
      <c r="C4" s="765" t="s">
        <v>263</v>
      </c>
      <c r="D4" s="766" t="s">
        <v>264</v>
      </c>
      <c r="E4" s="767" t="s">
        <v>942</v>
      </c>
      <c r="F4" s="768"/>
      <c r="G4" s="765" t="s">
        <v>263</v>
      </c>
      <c r="H4" s="766" t="s">
        <v>264</v>
      </c>
      <c r="I4" s="767" t="s">
        <v>942</v>
      </c>
      <c r="J4" s="182"/>
      <c r="K4" s="765" t="s">
        <v>263</v>
      </c>
      <c r="L4" s="767" t="s">
        <v>264</v>
      </c>
    </row>
    <row r="5" spans="1:12" ht="13.2" x14ac:dyDescent="0.25">
      <c r="A5" s="769"/>
      <c r="B5" s="770"/>
      <c r="C5" s="771" t="s">
        <v>382</v>
      </c>
      <c r="D5" s="619" t="s">
        <v>383</v>
      </c>
      <c r="E5" s="772" t="s">
        <v>384</v>
      </c>
      <c r="F5" s="773"/>
      <c r="G5" s="774" t="s">
        <v>385</v>
      </c>
      <c r="H5" s="619" t="s">
        <v>386</v>
      </c>
      <c r="I5" s="772" t="s">
        <v>404</v>
      </c>
      <c r="K5" s="774" t="s">
        <v>943</v>
      </c>
      <c r="L5" s="772" t="s">
        <v>944</v>
      </c>
    </row>
    <row r="6" spans="1:12" ht="13.2" x14ac:dyDescent="0.25">
      <c r="A6" s="775" t="str">
        <f>'t2'!A6</f>
        <v>MEDICI  (***)</v>
      </c>
      <c r="B6" s="776" t="str">
        <f>'t2'!B6</f>
        <v>MD</v>
      </c>
      <c r="C6" s="777">
        <f>'t2'!C6</f>
        <v>0</v>
      </c>
      <c r="D6" s="778">
        <f>'t2'!D6</f>
        <v>0</v>
      </c>
      <c r="E6" s="779">
        <f>SUM(C6:D6)</f>
        <v>0</v>
      </c>
      <c r="F6" s="773"/>
      <c r="G6" s="780">
        <f>t2A!D12+t2A!F12+t2A!H12+t2A!J12+t2A!L12+t2A!N12+t2A!P12+t2A!R12</f>
        <v>0</v>
      </c>
      <c r="H6" s="780">
        <f>t2A!E12+t2A!G12+t2A!I12+t2A!K12+t2A!M12+t2A!O12+t2A!Q12+t2A!S12</f>
        <v>0</v>
      </c>
      <c r="I6" s="782">
        <f>SUM(G6:H6)</f>
        <v>0</v>
      </c>
      <c r="K6" s="783" t="str">
        <f>IF('t2'!$AK$3=2,IF(C6&gt;0,IF(G6&gt;0,"OK","Manca T2A"),IF(C6=0,IF(G6=0,"OK","Manca T2"),"errore")),"OK")</f>
        <v>OK</v>
      </c>
      <c r="L6" s="784" t="str">
        <f>IF('t2'!$AK$3=2,IF(D6&gt;0,IF(H6&gt;0,"OK","Manca T2A"),IF(D6=0,IF(H6=0,"OK","Manca T2"),"errore")),"OK")</f>
        <v>OK</v>
      </c>
    </row>
    <row r="7" spans="1:12" ht="13.2" x14ac:dyDescent="0.25">
      <c r="A7" s="775" t="str">
        <f>'t2'!A7</f>
        <v>VETERINARI  (***)</v>
      </c>
      <c r="B7" s="776" t="str">
        <f>'t2'!B7</f>
        <v>MV</v>
      </c>
      <c r="C7" s="777">
        <f>'t2'!C7</f>
        <v>0</v>
      </c>
      <c r="D7" s="778">
        <f>'t2'!D7</f>
        <v>0</v>
      </c>
      <c r="E7" s="779">
        <f t="shared" ref="E7:E17" si="0">SUM(C7:D7)</f>
        <v>0</v>
      </c>
      <c r="F7" s="773"/>
      <c r="G7" s="780">
        <f>t2A!D13+t2A!F13+t2A!H13+t2A!J13+t2A!L13+t2A!N13+t2A!P13+t2A!R13</f>
        <v>0</v>
      </c>
      <c r="H7" s="781">
        <f>t2A!E13+t2A!G13+t2A!I13+t2A!K13+t2A!M13+t2A!O13+t2A!Q13+t2A!S13</f>
        <v>0</v>
      </c>
      <c r="I7" s="782">
        <f t="shared" ref="I7:I17" si="1">SUM(G7:H7)</f>
        <v>0</v>
      </c>
      <c r="K7" s="783" t="str">
        <f>IF('t2'!$AK$3=2,IF(C7&gt;0,IF(G7&gt;0,"OK","Manca T2A"),IF(C7=0,IF(G7=0,"OK","Manca T2"),"errore")),"OK")</f>
        <v>OK</v>
      </c>
      <c r="L7" s="784" t="str">
        <f>IF('t2'!$AK$3=2,IF(D7&gt;0,IF(H7&gt;0,"OK","Manca T2A"),IF(D7=0,IF(H7=0,"OK","Manca T2"),"errore")),"OK")</f>
        <v>OK</v>
      </c>
    </row>
    <row r="8" spans="1:12" ht="13.2" x14ac:dyDescent="0.25">
      <c r="A8" s="775" t="str">
        <f>'t2'!A8</f>
        <v>ODONTOIATRI  (***)</v>
      </c>
      <c r="B8" s="776" t="str">
        <f>'t2'!B8</f>
        <v>MO</v>
      </c>
      <c r="C8" s="777">
        <f>'t2'!C8</f>
        <v>0</v>
      </c>
      <c r="D8" s="778">
        <f>'t2'!D8</f>
        <v>0</v>
      </c>
      <c r="E8" s="779">
        <f t="shared" si="0"/>
        <v>0</v>
      </c>
      <c r="F8" s="773"/>
      <c r="G8" s="780">
        <f>t2A!D14+t2A!F14+t2A!H14+t2A!J14+t2A!L14+t2A!N14+t2A!P14+t2A!R14</f>
        <v>0</v>
      </c>
      <c r="H8" s="781">
        <f>t2A!E14+t2A!G14+t2A!I14+t2A!K14+t2A!M14+t2A!O14+t2A!Q14+t2A!S14</f>
        <v>0</v>
      </c>
      <c r="I8" s="782">
        <f t="shared" si="1"/>
        <v>0</v>
      </c>
      <c r="K8" s="783" t="str">
        <f>IF('t2'!$AK$3=2,IF(C8&gt;0,IF(G8&gt;0,"OK","Manca T2A"),IF(C8=0,IF(G8=0,"OK","Manca T2"),"errore")),"OK")</f>
        <v>OK</v>
      </c>
      <c r="L8" s="784" t="str">
        <f>IF('t2'!$AK$3=2,IF(D8&gt;0,IF(H8&gt;0,"OK","Manca T2A"),IF(D8=0,IF(H8=0,"OK","Manca T2"),"errore")),"OK")</f>
        <v>OK</v>
      </c>
    </row>
    <row r="9" spans="1:12" ht="13.2" x14ac:dyDescent="0.25">
      <c r="A9" s="775" t="str">
        <f>'t2'!A9</f>
        <v>FARMACISTI</v>
      </c>
      <c r="B9" s="776" t="str">
        <f>'t2'!B9</f>
        <v>FM</v>
      </c>
      <c r="C9" s="777">
        <f>'t2'!C9</f>
        <v>0</v>
      </c>
      <c r="D9" s="778">
        <f>'t2'!D9</f>
        <v>0</v>
      </c>
      <c r="E9" s="779">
        <f>SUM(C9:D9)</f>
        <v>0</v>
      </c>
      <c r="F9" s="773"/>
      <c r="G9" s="780">
        <f>t2A!D15+t2A!F15+t2A!H15+t2A!J15+t2A!L15+t2A!N15+t2A!P15+t2A!R15</f>
        <v>0</v>
      </c>
      <c r="H9" s="781">
        <f>t2A!E15+t2A!G15+t2A!I15+t2A!K15+t2A!M15+t2A!O15+t2A!Q15+t2A!S15</f>
        <v>0</v>
      </c>
      <c r="I9" s="782">
        <f>SUM(G9:H9)</f>
        <v>0</v>
      </c>
      <c r="K9" s="783" t="str">
        <f>IF('t2'!$AK$3=2,IF(C9&gt;0,IF(G9&gt;0,"OK","Manca T2A"),IF(C9=0,IF(G9=0,"OK","Manca T2"),"errore")),"OK")</f>
        <v>OK</v>
      </c>
      <c r="L9" s="784" t="str">
        <f>IF('t2'!$AK$3=2,IF(D9&gt;0,IF(H9&gt;0,"OK","Manca T2A"),IF(D9=0,IF(H9=0,"OK","Manca T2"),"errore")),"OK")</f>
        <v>OK</v>
      </c>
    </row>
    <row r="10" spans="1:12" ht="13.2" x14ac:dyDescent="0.25">
      <c r="A10" s="775" t="str">
        <f>'t2'!A10</f>
        <v>BIOLOGI</v>
      </c>
      <c r="B10" s="776" t="str">
        <f>'t2'!B10</f>
        <v>BI</v>
      </c>
      <c r="C10" s="777">
        <f>'t2'!C10</f>
        <v>0</v>
      </c>
      <c r="D10" s="778">
        <f>'t2'!D10</f>
        <v>0</v>
      </c>
      <c r="E10" s="779">
        <f>SUM(C10:D10)</f>
        <v>0</v>
      </c>
      <c r="F10" s="773"/>
      <c r="G10" s="780">
        <f>t2A!D16+t2A!F16+t2A!H16+t2A!J16+t2A!L16+t2A!N16+t2A!P16+t2A!R16</f>
        <v>0</v>
      </c>
      <c r="H10" s="781">
        <f>t2A!E16+t2A!G16+t2A!I16+t2A!K16+t2A!M16+t2A!O16+t2A!Q16+t2A!S16</f>
        <v>0</v>
      </c>
      <c r="I10" s="782">
        <f>SUM(G10:H10)</f>
        <v>0</v>
      </c>
      <c r="K10" s="783" t="str">
        <f>IF('t2'!$AK$3=2,IF(C10&gt;0,IF(G10&gt;0,"OK","Manca T2A"),IF(C10=0,IF(G10=0,"OK","Manca T2"),"errore")),"OK")</f>
        <v>OK</v>
      </c>
      <c r="L10" s="784" t="str">
        <f>IF('t2'!$AK$3=2,IF(D10&gt;0,IF(H10&gt;0,"OK","Manca T2A"),IF(D10=0,IF(H10=0,"OK","Manca T2"),"errore")),"OK")</f>
        <v>OK</v>
      </c>
    </row>
    <row r="11" spans="1:12" ht="13.2" x14ac:dyDescent="0.25">
      <c r="A11" s="775" t="str">
        <f>'t2'!A11</f>
        <v>CHIMICI</v>
      </c>
      <c r="B11" s="776" t="str">
        <f>'t2'!B11</f>
        <v>CH</v>
      </c>
      <c r="C11" s="777">
        <f>'t2'!C11</f>
        <v>0</v>
      </c>
      <c r="D11" s="778">
        <f>'t2'!D11</f>
        <v>0</v>
      </c>
      <c r="E11" s="779">
        <f>SUM(C11:D11)</f>
        <v>0</v>
      </c>
      <c r="F11" s="773"/>
      <c r="G11" s="780">
        <f>t2A!D17+t2A!F17+t2A!H17+t2A!J17+t2A!L17+t2A!N17+t2A!P17+t2A!R17</f>
        <v>0</v>
      </c>
      <c r="H11" s="781">
        <f>t2A!E17+t2A!G17+t2A!I17+t2A!K17+t2A!M17+t2A!O17+t2A!Q17+t2A!S17</f>
        <v>0</v>
      </c>
      <c r="I11" s="782">
        <f>SUM(G11:H11)</f>
        <v>0</v>
      </c>
      <c r="K11" s="783" t="str">
        <f>IF('t2'!$AK$3=2,IF(C11&gt;0,IF(G11&gt;0,"OK","Manca T2A"),IF(C11=0,IF(G11=0,"OK","Manca T2"),"errore")),"OK")</f>
        <v>OK</v>
      </c>
      <c r="L11" s="784" t="str">
        <f>IF('t2'!$AK$3=2,IF(D11&gt;0,IF(H11&gt;0,"OK","Manca T2A"),IF(D11=0,IF(H11=0,"OK","Manca T2"),"errore")),"OK")</f>
        <v>OK</v>
      </c>
    </row>
    <row r="12" spans="1:12" ht="13.2" x14ac:dyDescent="0.25">
      <c r="A12" s="775" t="str">
        <f>'t2'!A12</f>
        <v>FISICI</v>
      </c>
      <c r="B12" s="776" t="str">
        <f>'t2'!B12</f>
        <v>FI</v>
      </c>
      <c r="C12" s="777">
        <f>'t2'!C12</f>
        <v>0</v>
      </c>
      <c r="D12" s="778">
        <f>'t2'!D12</f>
        <v>0</v>
      </c>
      <c r="E12" s="779">
        <f>SUM(C12:D12)</f>
        <v>0</v>
      </c>
      <c r="F12" s="773"/>
      <c r="G12" s="780">
        <f>t2A!D18+t2A!F18+t2A!H18+t2A!J18+t2A!L18+t2A!N18+t2A!P18+t2A!R18</f>
        <v>0</v>
      </c>
      <c r="H12" s="781">
        <f>t2A!E18+t2A!G18+t2A!I18+t2A!K18+t2A!M18+t2A!O18+t2A!Q18+t2A!S18</f>
        <v>0</v>
      </c>
      <c r="I12" s="782">
        <f>SUM(G12:H12)</f>
        <v>0</v>
      </c>
      <c r="K12" s="783" t="str">
        <f>IF('t2'!$AK$3=2,IF(C12&gt;0,IF(G12&gt;0,"OK","Manca T2A"),IF(C12=0,IF(G12=0,"OK","Manca T2"),"errore")),"OK")</f>
        <v>OK</v>
      </c>
      <c r="L12" s="784" t="str">
        <f>IF('t2'!$AK$3=2,IF(D12&gt;0,IF(H12&gt;0,"OK","Manca T2A"),IF(D12=0,IF(H12=0,"OK","Manca T2"),"errore")),"OK")</f>
        <v>OK</v>
      </c>
    </row>
    <row r="13" spans="1:12" ht="13.2" x14ac:dyDescent="0.25">
      <c r="A13" s="775" t="str">
        <f>'t2'!A13</f>
        <v>PSICOLOGI</v>
      </c>
      <c r="B13" s="776" t="str">
        <f>'t2'!B13</f>
        <v>PL</v>
      </c>
      <c r="C13" s="777">
        <f>'t2'!C13</f>
        <v>0</v>
      </c>
      <c r="D13" s="778">
        <f>'t2'!D13</f>
        <v>0</v>
      </c>
      <c r="E13" s="779">
        <f>SUM(C13:D13)</f>
        <v>0</v>
      </c>
      <c r="F13" s="773"/>
      <c r="G13" s="780">
        <f>t2A!D19+t2A!F19+t2A!H19+t2A!J19+t2A!L19+t2A!N19+t2A!P19+t2A!R19</f>
        <v>0</v>
      </c>
      <c r="H13" s="781">
        <f>t2A!E19+t2A!G19+t2A!I19+t2A!K19+t2A!M19+t2A!O19+t2A!Q19+t2A!S19</f>
        <v>0</v>
      </c>
      <c r="I13" s="782">
        <f>SUM(G13:H13)</f>
        <v>0</v>
      </c>
      <c r="K13" s="783" t="str">
        <f>IF('t2'!$AK$3=2,IF(C13&gt;0,IF(G13&gt;0,"OK","Manca T2A"),IF(C13=0,IF(G13=0,"OK","Manca T2"),"errore")),"OK")</f>
        <v>OK</v>
      </c>
      <c r="L13" s="784" t="str">
        <f>IF('t2'!$AK$3=2,IF(D13&gt;0,IF(H13&gt;0,"OK","Manca T2A"),IF(D13=0,IF(H13=0,"OK","Manca T2"),"errore")),"OK")</f>
        <v>OK</v>
      </c>
    </row>
    <row r="14" spans="1:12" ht="13.2" x14ac:dyDescent="0.25">
      <c r="A14" s="775" t="str">
        <f>'t2'!A14</f>
        <v>DIRIGENTI PROFESSIONI SANITARIE  (***)</v>
      </c>
      <c r="B14" s="776" t="str">
        <f>'t2'!B14</f>
        <v>PS</v>
      </c>
      <c r="C14" s="777">
        <f>'t2'!C14</f>
        <v>0</v>
      </c>
      <c r="D14" s="778">
        <f>'t2'!D14</f>
        <v>0</v>
      </c>
      <c r="E14" s="779">
        <f t="shared" si="0"/>
        <v>0</v>
      </c>
      <c r="F14" s="773"/>
      <c r="G14" s="780">
        <f>t2A!D20+t2A!F20+t2A!H20+t2A!J20+t2A!L20+t2A!N20+t2A!P20+t2A!R20</f>
        <v>0</v>
      </c>
      <c r="H14" s="781">
        <f>t2A!E20+t2A!G20+t2A!I20+t2A!K20+t2A!M20+t2A!O20+t2A!Q20+t2A!S20</f>
        <v>0</v>
      </c>
      <c r="I14" s="782">
        <f t="shared" si="1"/>
        <v>0</v>
      </c>
      <c r="K14" s="783" t="str">
        <f>IF('t2'!$AK$3=2,IF(C14&gt;0,IF(G14&gt;0,"OK","Manca T2A"),IF(C14=0,IF(G14=0,"OK","Manca T2"),"errore")),"OK")</f>
        <v>OK</v>
      </c>
      <c r="L14" s="784" t="str">
        <f>IF('t2'!$AK$3=2,IF(D14&gt;0,IF(H14&gt;0,"OK","Manca T2A"),IF(D14=0,IF(H14=0,"OK","Manca T2"),"errore")),"OK")</f>
        <v>OK</v>
      </c>
    </row>
    <row r="15" spans="1:12" ht="13.2" x14ac:dyDescent="0.25">
      <c r="A15" s="775" t="str">
        <f>'t2'!A15</f>
        <v>DIR. RUOLO PROFESSIONALE  (***)</v>
      </c>
      <c r="B15" s="776" t="str">
        <f>'t2'!B15</f>
        <v>DP</v>
      </c>
      <c r="C15" s="777">
        <f>'t2'!C15</f>
        <v>0</v>
      </c>
      <c r="D15" s="778">
        <f>'t2'!D15</f>
        <v>0</v>
      </c>
      <c r="E15" s="779">
        <f t="shared" si="0"/>
        <v>0</v>
      </c>
      <c r="F15" s="773"/>
      <c r="G15" s="780">
        <f>t2A!D21+t2A!F21+t2A!H21+t2A!J21+t2A!L21+t2A!N21+t2A!P21+t2A!R21</f>
        <v>0</v>
      </c>
      <c r="H15" s="781">
        <f>t2A!E21+t2A!G21+t2A!I21+t2A!K21+t2A!M21+t2A!O21+t2A!Q21+t2A!S21</f>
        <v>0</v>
      </c>
      <c r="I15" s="782">
        <f t="shared" si="1"/>
        <v>0</v>
      </c>
      <c r="K15" s="783" t="str">
        <f>IF('t2'!$AK$3=2,IF(C15&gt;0,IF(G15&gt;0,"OK","Manca T2A"),IF(C15=0,IF(G15=0,"OK","Manca T2"),"errore")),"OK")</f>
        <v>OK</v>
      </c>
      <c r="L15" s="784" t="str">
        <f>IF('t2'!$AK$3=2,IF(D15&gt;0,IF(H15&gt;0,"OK","Manca T2A"),IF(D15=0,IF(H15=0,"OK","Manca T2"),"errore")),"OK")</f>
        <v>OK</v>
      </c>
    </row>
    <row r="16" spans="1:12" ht="13.2" x14ac:dyDescent="0.25">
      <c r="A16" s="775" t="str">
        <f>'t2'!A16</f>
        <v>DIR. RUOLO TECNICO  (***)</v>
      </c>
      <c r="B16" s="776" t="str">
        <f>'t2'!B16</f>
        <v>DT</v>
      </c>
      <c r="C16" s="777">
        <f>'t2'!C16</f>
        <v>0</v>
      </c>
      <c r="D16" s="778">
        <f>'t2'!D16</f>
        <v>0</v>
      </c>
      <c r="E16" s="779">
        <f t="shared" si="0"/>
        <v>0</v>
      </c>
      <c r="F16" s="773"/>
      <c r="G16" s="780">
        <f>t2A!D22+t2A!F22+t2A!H22+t2A!J22+t2A!L22+t2A!N22+t2A!P22+t2A!R22</f>
        <v>0</v>
      </c>
      <c r="H16" s="781">
        <f>t2A!E22+t2A!G22+t2A!I22+t2A!K22+t2A!M22+t2A!O22+t2A!Q22+t2A!S22</f>
        <v>0</v>
      </c>
      <c r="I16" s="782">
        <f t="shared" si="1"/>
        <v>0</v>
      </c>
      <c r="K16" s="783" t="str">
        <f>IF('t2'!$AK$3=2,IF(C16&gt;0,IF(G16&gt;0,"OK","Manca T2A"),IF(C16=0,IF(G16=0,"OK","Manca T2"),"errore")),"OK")</f>
        <v>OK</v>
      </c>
      <c r="L16" s="784" t="str">
        <f>IF('t2'!$AK$3=2,IF(D16&gt;0,IF(H16&gt;0,"OK","Manca T2A"),IF(D16=0,IF(H16=0,"OK","Manca T2"),"errore")),"OK")</f>
        <v>OK</v>
      </c>
    </row>
    <row r="17" spans="1:12" ht="13.2" x14ac:dyDescent="0.25">
      <c r="A17" s="775" t="str">
        <f>'t2'!A17</f>
        <v>DIR. RUOLO AMMINISTRATIVO  (***)</v>
      </c>
      <c r="B17" s="776" t="str">
        <f>'t2'!B17</f>
        <v>DA</v>
      </c>
      <c r="C17" s="777">
        <f>'t2'!C17</f>
        <v>0</v>
      </c>
      <c r="D17" s="778">
        <f>'t2'!D17</f>
        <v>0</v>
      </c>
      <c r="E17" s="779">
        <f t="shared" si="0"/>
        <v>0</v>
      </c>
      <c r="F17" s="773"/>
      <c r="G17" s="780">
        <f>t2A!D23+t2A!F23+t2A!H23+t2A!J23+t2A!L23+t2A!N23+t2A!P23+t2A!R23</f>
        <v>0</v>
      </c>
      <c r="H17" s="781">
        <f>t2A!E23+t2A!G23+t2A!I23+t2A!K23+t2A!M23+t2A!O23+t2A!Q23+t2A!S23</f>
        <v>0</v>
      </c>
      <c r="I17" s="782">
        <f t="shared" si="1"/>
        <v>0</v>
      </c>
      <c r="K17" s="783" t="str">
        <f>IF('t2'!$AK$3=2,IF(C17&gt;0,IF(G17&gt;0,"OK","Manca T2A"),IF(C17=0,IF(G17=0,"OK","Manca T2"),"errore")),"OK")</f>
        <v>OK</v>
      </c>
      <c r="L17" s="784" t="str">
        <f>IF('t2'!$AK$3=2,IF(D17&gt;0,IF(H17&gt;0,"OK","Manca T2A"),IF(D17=0,IF(H17=0,"OK","Manca T2"),"errore")),"OK")</f>
        <v>OK</v>
      </c>
    </row>
    <row r="18" spans="1:12" ht="13.2" x14ac:dyDescent="0.25">
      <c r="A18" s="775" t="str">
        <f>'t2'!A18</f>
        <v>PERSONALE DI ELEVATA QUALIFICAZIONE  </v>
      </c>
      <c r="B18" s="776" t="str">
        <f>'t2'!B18</f>
        <v>EZ</v>
      </c>
      <c r="C18" s="777">
        <f>'t2'!C18</f>
        <v>0</v>
      </c>
      <c r="D18" s="778">
        <f>'t2'!D18</f>
        <v>0</v>
      </c>
      <c r="E18" s="779">
        <f t="shared" ref="E18:E23" si="2">SUM(C18:D18)</f>
        <v>0</v>
      </c>
      <c r="F18" s="773"/>
      <c r="G18" s="780">
        <f>t2A!D24+t2A!F24+t2A!H24+t2A!J24+t2A!L24+t2A!N24+t2A!P24+t2A!R24</f>
        <v>0</v>
      </c>
      <c r="H18" s="781">
        <f>t2A!E24+t2A!G24+t2A!I24+t2A!K24+t2A!M24+t2A!O24+t2A!Q24+t2A!S24</f>
        <v>0</v>
      </c>
      <c r="I18" s="782">
        <f t="shared" ref="I18:I23" si="3">SUM(G18:H18)</f>
        <v>0</v>
      </c>
      <c r="K18" s="783" t="str">
        <f>IF('t2'!$AK$3=2,IF(C18&gt;0,IF(G18&gt;0,"OK","Manca T2A"),IF(C18=0,IF(G18=0,"OK","Manca T2"),"errore")),"OK")</f>
        <v>OK</v>
      </c>
      <c r="L18" s="784" t="str">
        <f>IF('t2'!$AK$3=2,IF(D18&gt;0,IF(H18&gt;0,"OK","Manca T2A"),IF(D18=0,IF(H18=0,"OK","Manca T2"),"errore")),"OK")</f>
        <v>OK</v>
      </c>
    </row>
    <row r="19" spans="1:12" ht="13.2" x14ac:dyDescent="0.25">
      <c r="A19" s="775" t="str">
        <f>'t2'!A19</f>
        <v>PROFESSIONISTI DELLA SALUTE E FUNZIONARI   </v>
      </c>
      <c r="B19" s="776" t="str">
        <f>'t2'!B19</f>
        <v>PF</v>
      </c>
      <c r="C19" s="777">
        <f>'t2'!C19</f>
        <v>0</v>
      </c>
      <c r="D19" s="778">
        <f>'t2'!D19</f>
        <v>0</v>
      </c>
      <c r="E19" s="779">
        <f t="shared" si="2"/>
        <v>0</v>
      </c>
      <c r="F19" s="773"/>
      <c r="G19" s="780">
        <f>t2A!D25+t2A!F25+t2A!H25+t2A!J25+t2A!L25+t2A!N25+t2A!P25+t2A!R25</f>
        <v>0</v>
      </c>
      <c r="H19" s="781">
        <f>t2A!E25+t2A!G25+t2A!I25+t2A!K25+t2A!M25+t2A!O25+t2A!Q25+t2A!S25</f>
        <v>0</v>
      </c>
      <c r="I19" s="782">
        <f t="shared" si="3"/>
        <v>0</v>
      </c>
      <c r="K19" s="783" t="str">
        <f>IF('t2'!$AK$3=2,IF(C19&gt;0,IF(G19&gt;0,"OK","Manca T2A"),IF(C19=0,IF(G19=0,"OK","Manca T2"),"errore")),"OK")</f>
        <v>OK</v>
      </c>
      <c r="L19" s="784" t="str">
        <f>IF('t2'!$AK$3=2,IF(D19&gt;0,IF(H19&gt;0,"OK","Manca T2A"),IF(D19=0,IF(H19=0,"OK","Manca T2"),"errore")),"OK")</f>
        <v>OK</v>
      </c>
    </row>
    <row r="20" spans="1:12" ht="13.2" x14ac:dyDescent="0.25">
      <c r="A20" s="775" t="str">
        <f>'t2'!A20</f>
        <v>ASSISTENTI   </v>
      </c>
      <c r="B20" s="776" t="str">
        <f>'t2'!B20</f>
        <v>AT</v>
      </c>
      <c r="C20" s="777">
        <f>'t2'!C20</f>
        <v>0</v>
      </c>
      <c r="D20" s="778">
        <f>'t2'!D20</f>
        <v>0</v>
      </c>
      <c r="E20" s="779">
        <f t="shared" si="2"/>
        <v>0</v>
      </c>
      <c r="F20" s="773"/>
      <c r="G20" s="780">
        <f>t2A!D26+t2A!F26+t2A!H26+t2A!J26+t2A!L26+t2A!N26+t2A!P26+t2A!R26</f>
        <v>0</v>
      </c>
      <c r="H20" s="781">
        <f>t2A!E26+t2A!G26+t2A!I26+t2A!K26+t2A!M26+t2A!O26+t2A!Q26+t2A!S26</f>
        <v>0</v>
      </c>
      <c r="I20" s="782">
        <f t="shared" si="3"/>
        <v>0</v>
      </c>
      <c r="K20" s="783" t="str">
        <f>IF('t2'!$AK$3=2,IF(C20&gt;0,IF(G20&gt;0,"OK","Manca T2A"),IF(C20=0,IF(G20=0,"OK","Manca T2"),"errore")),"OK")</f>
        <v>OK</v>
      </c>
      <c r="L20" s="784" t="str">
        <f>IF('t2'!$AK$3=2,IF(D20&gt;0,IF(H20&gt;0,"OK","Manca T2A"),IF(D20=0,IF(H20=0,"OK","Manca T2"),"errore")),"OK")</f>
        <v>OK</v>
      </c>
    </row>
    <row r="21" spans="1:12" ht="13.2" x14ac:dyDescent="0.25">
      <c r="A21" s="775" t="str">
        <f>'t2'!A21</f>
        <v>OPERATORI    </v>
      </c>
      <c r="B21" s="776" t="str">
        <f>'t2'!B21</f>
        <v>OP</v>
      </c>
      <c r="C21" s="777">
        <f>'t2'!C21</f>
        <v>0</v>
      </c>
      <c r="D21" s="778">
        <f>'t2'!D21</f>
        <v>0</v>
      </c>
      <c r="E21" s="779">
        <f t="shared" si="2"/>
        <v>0</v>
      </c>
      <c r="F21" s="773"/>
      <c r="G21" s="780">
        <f>t2A!D27+t2A!F27+t2A!H27+t2A!J27+t2A!L27+t2A!N27+t2A!P27+t2A!R27</f>
        <v>0</v>
      </c>
      <c r="H21" s="781">
        <f>t2A!E27+t2A!G27+t2A!I27+t2A!K27+t2A!M27+t2A!O27+t2A!Q27+t2A!S27</f>
        <v>0</v>
      </c>
      <c r="I21" s="782">
        <f t="shared" si="3"/>
        <v>0</v>
      </c>
      <c r="K21" s="783" t="str">
        <f>IF('t2'!$AK$3=2,IF(C21&gt;0,IF(G21&gt;0,"OK","Manca T2A"),IF(C21=0,IF(G21=0,"OK","Manca T2"),"errore")),"OK")</f>
        <v>OK</v>
      </c>
      <c r="L21" s="784" t="str">
        <f>IF('t2'!$AK$3=2,IF(D21&gt;0,IF(H21&gt;0,"OK","Manca T2A"),IF(D21=0,IF(H21=0,"OK","Manca T2"),"errore")),"OK")</f>
        <v>OK</v>
      </c>
    </row>
    <row r="22" spans="1:12" ht="13.2" x14ac:dyDescent="0.25">
      <c r="A22" s="775" t="str">
        <f>'t2'!A22</f>
        <v>PERSONALE DI SUPPORTO</v>
      </c>
      <c r="B22" s="776" t="str">
        <f>'t2'!B22</f>
        <v>PT</v>
      </c>
      <c r="C22" s="777">
        <f>'t2'!C22</f>
        <v>0</v>
      </c>
      <c r="D22" s="778">
        <f>'t2'!D22</f>
        <v>0</v>
      </c>
      <c r="E22" s="779">
        <f t="shared" si="2"/>
        <v>0</v>
      </c>
      <c r="F22" s="773"/>
      <c r="G22" s="780">
        <f>t2A!D28+t2A!F28+t2A!H28+t2A!J28+t2A!L28+t2A!N28+t2A!P28+t2A!R28</f>
        <v>0</v>
      </c>
      <c r="H22" s="781">
        <f>t2A!E28+t2A!G28+t2A!I28+t2A!K28+t2A!M28+t2A!O28+t2A!Q28+t2A!S28</f>
        <v>0</v>
      </c>
      <c r="I22" s="782">
        <f t="shared" si="3"/>
        <v>0</v>
      </c>
      <c r="K22" s="783" t="str">
        <f>IF('t2'!$AK$3=2,IF(C22&gt;0,IF(G22&gt;0,"OK","Manca T2A"),IF(C22=0,IF(G22=0,"OK","Manca T2"),"errore")),"OK")</f>
        <v>OK</v>
      </c>
      <c r="L22" s="784" t="str">
        <f>IF('t2'!$AK$3=2,IF(D22&gt;0,IF(H22&gt;0,"OK","Manca T2A"),IF(D22=0,IF(H22=0,"OK","Manca T2"),"errore")),"OK")</f>
        <v>OK</v>
      </c>
    </row>
    <row r="23" spans="1:12" ht="13.8" thickBot="1" x14ac:dyDescent="0.3">
      <c r="A23" s="775" t="str">
        <f>'t2'!A23</f>
        <v>PERSONALE CONTRATTISTA</v>
      </c>
      <c r="B23" s="776" t="str">
        <f>'t2'!B23</f>
        <v>PC</v>
      </c>
      <c r="C23" s="777">
        <f>'t2'!C23</f>
        <v>0</v>
      </c>
      <c r="D23" s="778">
        <f>'t2'!D23</f>
        <v>0</v>
      </c>
      <c r="E23" s="779">
        <f t="shared" si="2"/>
        <v>0</v>
      </c>
      <c r="F23" s="773"/>
      <c r="G23" s="780">
        <f>t2A!D29+t2A!F29+t2A!H29+t2A!J29+t2A!L29+t2A!N29+t2A!P29+t2A!R29</f>
        <v>0</v>
      </c>
      <c r="H23" s="781">
        <f>t2A!E29+t2A!G29+t2A!I29+t2A!K29+t2A!M29+t2A!O29+t2A!Q29+t2A!S29</f>
        <v>0</v>
      </c>
      <c r="I23" s="782">
        <f t="shared" si="3"/>
        <v>0</v>
      </c>
      <c r="K23" s="783" t="str">
        <f>IF('t2'!$AK$3=2,IF(C23&gt;0,IF(G23&gt;0,"OK","Manca T2A"),IF(C23=0,IF(G23=0,"OK","Manca T2"),"errore")),"OK")</f>
        <v>OK</v>
      </c>
      <c r="L23" s="784" t="str">
        <f>IF('t2'!$AK$3=2,IF(D23&gt;0,IF(H23&gt;0,"OK","Manca T2A"),IF(D23=0,IF(H23=0,"OK","Manca T2"),"errore")),"OK")</f>
        <v>OK</v>
      </c>
    </row>
    <row r="24" spans="1:12" ht="13.8" thickBot="1" x14ac:dyDescent="0.3">
      <c r="A24" s="785" t="s">
        <v>265</v>
      </c>
      <c r="B24" s="786"/>
      <c r="C24" s="787">
        <f>SUM(C6:C23)</f>
        <v>0</v>
      </c>
      <c r="D24" s="788">
        <f>SUM(D6:D23)</f>
        <v>0</v>
      </c>
      <c r="E24" s="789">
        <f>SUM(C24:D24)</f>
        <v>0</v>
      </c>
      <c r="G24" s="790">
        <f>SUM(G6:G23)</f>
        <v>0</v>
      </c>
      <c r="H24" s="791">
        <f>SUM(H6:H23)</f>
        <v>0</v>
      </c>
      <c r="I24" s="792">
        <f>SUM(G24:H24)</f>
        <v>0</v>
      </c>
      <c r="K24" s="793" t="str">
        <f>IF(COUNTIF(K6:K23,"OK")=L25,"OK","Errore")</f>
        <v>OK</v>
      </c>
      <c r="L24" s="794" t="str">
        <f>IF(COUNTIF(L6:L23,"OK")=L25,"OK","Errore")</f>
        <v>OK</v>
      </c>
    </row>
    <row r="25" spans="1:12" ht="10.8" thickBot="1" x14ac:dyDescent="0.25">
      <c r="A25" s="6"/>
      <c r="K25" s="1782" t="s">
        <v>1970</v>
      </c>
      <c r="L25" s="1783">
        <f>COUNTIF(K6:K23,"ok")</f>
        <v>18</v>
      </c>
    </row>
  </sheetData>
  <sheetProtection algorithmName="SHA-512" hashValue="1V/cPknTfT/r5BtfUSmVAIWzZGk/SlLw3hulwYumtSnKExqIhkFFEnSb41hSGV3YjnRpDuX3I9ZgGMtfVYNtgg==" saltValue="WpfS4GRjraqZqQU7EK8LbQ==" spinCount="100000" sheet="1" formatColumns="0" selectLockedCells="1" selectUnlockedCells="1"/>
  <mergeCells count="5">
    <mergeCell ref="A1:L1"/>
    <mergeCell ref="A2:L2"/>
    <mergeCell ref="C3:E3"/>
    <mergeCell ref="G3:I3"/>
    <mergeCell ref="K3:L3"/>
  </mergeCells>
  <dataValidations count="1">
    <dataValidation type="whole" allowBlank="1" showInputMessage="1" showErrorMessage="1" errorTitle="ERRORE" error="INSERIRE SOLO NUMERI INTERI COMPRESI TRA 0 E 9999999" sqref="G6:H24" xr:uid="{00000000-0002-0000-2E00-000000000000}">
      <formula1>0</formula1>
      <formula2>9999999</formula2>
    </dataValidation>
  </dataValidation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0"/>
  <dimension ref="A1:M20"/>
  <sheetViews>
    <sheetView showGridLines="0" workbookViewId="0">
      <selection activeCell="E3" sqref="E3"/>
    </sheetView>
  </sheetViews>
  <sheetFormatPr defaultColWidth="9.28515625" defaultRowHeight="10.199999999999999" x14ac:dyDescent="0.2"/>
  <cols>
    <col min="1" max="1" width="78.7109375" style="3" customWidth="1"/>
    <col min="2" max="3" width="19.7109375" style="3" customWidth="1"/>
    <col min="4" max="4" width="26.7109375" style="3" customWidth="1"/>
    <col min="5" max="5" width="25.140625" style="3" customWidth="1"/>
    <col min="6" max="16384" width="9.28515625" style="3"/>
  </cols>
  <sheetData>
    <row r="1" spans="1:13" ht="34.35" customHeight="1" x14ac:dyDescent="0.2">
      <c r="A1" s="2052" t="str">
        <f>'t1'!A1</f>
        <v>SERVIZIO SANITARIO NAZIONALE - anno 2024</v>
      </c>
      <c r="B1" s="2052"/>
      <c r="C1" s="2052"/>
      <c r="D1" s="2052"/>
      <c r="E1" s="681"/>
      <c r="F1" s="295"/>
      <c r="G1" s="295"/>
      <c r="H1" s="295"/>
      <c r="I1" s="295"/>
      <c r="M1"/>
    </row>
    <row r="2" spans="1:13" ht="16.2" thickBot="1" x14ac:dyDescent="0.25">
      <c r="A2" s="2202" t="s">
        <v>1323</v>
      </c>
      <c r="B2" s="2202"/>
      <c r="C2" s="2202"/>
      <c r="D2" s="2202"/>
      <c r="E2" s="296"/>
      <c r="F2" s="296"/>
      <c r="G2" s="296"/>
      <c r="H2" s="296"/>
      <c r="I2" s="296"/>
      <c r="M2"/>
    </row>
    <row r="3" spans="1:13" ht="33" customHeight="1" thickBot="1" x14ac:dyDescent="0.3">
      <c r="A3" s="2199" t="s">
        <v>970</v>
      </c>
      <c r="B3" s="2200"/>
      <c r="C3" s="2200"/>
      <c r="D3" s="2201"/>
      <c r="E3" s="703"/>
    </row>
    <row r="4" spans="1:13" s="180" customFormat="1" ht="31.2" thickBot="1" x14ac:dyDescent="0.25">
      <c r="A4" s="704" t="s">
        <v>844</v>
      </c>
      <c r="B4" s="705" t="s">
        <v>845</v>
      </c>
      <c r="C4" s="705" t="s">
        <v>846</v>
      </c>
      <c r="D4" s="706" t="s">
        <v>847</v>
      </c>
    </row>
    <row r="5" spans="1:13" ht="28.35" customHeight="1" x14ac:dyDescent="0.2">
      <c r="A5" s="707" t="str">
        <f>SI_1!B85</f>
        <v>Non compilare</v>
      </c>
      <c r="B5" s="708">
        <f>SI_1!G85</f>
        <v>0</v>
      </c>
      <c r="C5" s="708">
        <f>'t1'!K168+'t1'!L168</f>
        <v>0</v>
      </c>
      <c r="D5" s="847" t="str">
        <f>IF(B5&lt;=C5,"OK","Dati incoerenti: controllare i valori")</f>
        <v>OK</v>
      </c>
    </row>
    <row r="6" spans="1:13" ht="28.35" customHeight="1" x14ac:dyDescent="0.2">
      <c r="A6" s="709" t="str">
        <f>SI_1!B106</f>
        <v>Indicare il numero delle unita rilevate in tabella 1 che risultavano titolari di permessi per legge n. 104/92.</v>
      </c>
      <c r="B6" s="710">
        <f>SI_1!G106</f>
        <v>0</v>
      </c>
      <c r="C6" s="710">
        <f>'t1'!K168+'t1'!L168</f>
        <v>0</v>
      </c>
      <c r="D6" s="848" t="str">
        <f>IF(B6&lt;=C6,"OK","Dati incoerenti: controllare i valori")</f>
        <v>OK</v>
      </c>
    </row>
    <row r="7" spans="1:13" ht="28.35" customHeight="1" thickBot="1" x14ac:dyDescent="0.25">
      <c r="A7" s="711" t="str">
        <f>SI_1!B109</f>
        <v>Indicare il numero delle unita rilevate in tabella 1 che risultavano titolari di permessi ai sensi dell'art. 42, c.5 D.lgs.151/2001.</v>
      </c>
      <c r="B7" s="712">
        <f>SI_1!G109</f>
        <v>0</v>
      </c>
      <c r="C7" s="712">
        <f>'t1'!K168+'t1'!L168</f>
        <v>0</v>
      </c>
      <c r="D7" s="849" t="str">
        <f>IF(B7&lt;=C7,"OK","Dati incoerenti: controllare i valori")</f>
        <v>OK</v>
      </c>
    </row>
    <row r="8" spans="1:13" ht="14.85" customHeight="1" x14ac:dyDescent="0.2"/>
    <row r="9" spans="1:13" ht="14.85" customHeight="1" x14ac:dyDescent="0.2"/>
    <row r="10" spans="1:13" ht="16.2" thickBot="1" x14ac:dyDescent="0.25">
      <c r="A10" s="844" t="s">
        <v>971</v>
      </c>
      <c r="B10" s="843"/>
      <c r="C10" s="843"/>
      <c r="D10" s="843"/>
      <c r="E10" s="296"/>
      <c r="F10" s="296"/>
      <c r="G10" s="296"/>
      <c r="H10" s="296"/>
      <c r="I10" s="296"/>
      <c r="M10"/>
    </row>
    <row r="11" spans="1:13" ht="32.85" customHeight="1" thickBot="1" x14ac:dyDescent="0.3">
      <c r="A11" s="2199" t="s">
        <v>972</v>
      </c>
      <c r="B11" s="2200"/>
      <c r="C11" s="2200"/>
      <c r="D11" s="2201"/>
      <c r="E11" s="703"/>
    </row>
    <row r="12" spans="1:13" s="180" customFormat="1" ht="21" thickBot="1" x14ac:dyDescent="0.25">
      <c r="A12" s="713" t="s">
        <v>844</v>
      </c>
      <c r="B12" s="714" t="s">
        <v>845</v>
      </c>
      <c r="C12" s="714" t="s">
        <v>848</v>
      </c>
      <c r="D12" s="715" t="s">
        <v>849</v>
      </c>
    </row>
    <row r="13" spans="1:13" ht="39" customHeight="1" x14ac:dyDescent="0.2">
      <c r="A13" s="709" t="str">
        <f>SI_1!B106</f>
        <v>Indicare il numero delle unita rilevate in tabella 1 che risultavano titolari di permessi per legge n. 104/92.</v>
      </c>
      <c r="B13" s="716">
        <f>SI_1!G106</f>
        <v>0</v>
      </c>
      <c r="C13" s="717">
        <f>'t11'!K170+'t11'!L170</f>
        <v>0</v>
      </c>
      <c r="D13" s="850" t="str">
        <f>(IF(AND(C13=0,B13&gt;0),"Mancano le assenze per questa causale",IF(AND(C13&gt;0,B13=0),"Dichiarare Unita nella domanda della Scheda Informativa 1","OK")))</f>
        <v>OK</v>
      </c>
    </row>
    <row r="14" spans="1:13" ht="39" customHeight="1" thickBot="1" x14ac:dyDescent="0.25">
      <c r="A14" s="711" t="str">
        <f>SI_1!B109</f>
        <v>Indicare il numero delle unita rilevate in tabella 1 che risultavano titolari di permessi ai sensi dell'art. 42, c.5 D.lgs.151/2001.</v>
      </c>
      <c r="B14" s="712">
        <f>SI_1!G109</f>
        <v>0</v>
      </c>
      <c r="C14" s="718">
        <f>'t11'!I170+'t11'!J170</f>
        <v>0</v>
      </c>
      <c r="D14" s="849" t="str">
        <f>(IF(AND(C14=0,B14&gt;0),"Mancano le assenze per questa causale",IF(AND(C14&gt;0,B14=0),"Dichiarare Unita nella domanda della Scheda Informativa 1","OK")))</f>
        <v>OK</v>
      </c>
    </row>
    <row r="15" spans="1:13" ht="13.35" customHeight="1" x14ac:dyDescent="0.2"/>
    <row r="16" spans="1:13" ht="13.35" customHeight="1" x14ac:dyDescent="0.2"/>
    <row r="17" spans="1:13" ht="13.35" customHeight="1" thickBot="1" x14ac:dyDescent="0.35">
      <c r="A17" s="845" t="s">
        <v>973</v>
      </c>
      <c r="B17" s="843"/>
      <c r="C17" s="843"/>
      <c r="D17" s="843"/>
      <c r="E17" s="296"/>
      <c r="F17" s="296"/>
      <c r="G17" s="296"/>
      <c r="H17" s="296"/>
      <c r="I17" s="296"/>
      <c r="M17"/>
    </row>
    <row r="18" spans="1:13" ht="31.35" customHeight="1" thickBot="1" x14ac:dyDescent="0.3">
      <c r="A18" s="2199" t="s">
        <v>974</v>
      </c>
      <c r="B18" s="2200"/>
      <c r="C18" s="2200"/>
      <c r="D18" s="2201"/>
      <c r="E18" s="703"/>
    </row>
    <row r="19" spans="1:13" ht="21" thickBot="1" x14ac:dyDescent="0.25">
      <c r="A19" s="713" t="s">
        <v>844</v>
      </c>
      <c r="B19" s="714" t="s">
        <v>958</v>
      </c>
      <c r="C19" s="714" t="s">
        <v>848</v>
      </c>
      <c r="D19" s="715" t="s">
        <v>849</v>
      </c>
    </row>
    <row r="20" spans="1:13" ht="40.200000000000003" thickBot="1" x14ac:dyDescent="0.25">
      <c r="A20" s="711" t="s">
        <v>766</v>
      </c>
      <c r="B20" s="716">
        <f>SI_1!G82</f>
        <v>0</v>
      </c>
      <c r="C20" s="717">
        <f>'t11'!E170+'t11'!F170</f>
        <v>0</v>
      </c>
      <c r="D20" s="850" t="str">
        <f>(IF(AND(C20=0,B20&gt;0),"Mancano le assenze per questa causale",IF(AND(C20&gt;0,B20=0),"Dichiarare Somme nella domanda della Scheda Informativa 1","OK")))</f>
        <v>OK</v>
      </c>
    </row>
  </sheetData>
  <sheetProtection algorithmName="SHA-512" hashValue="6G9YU+3/eeNx+D1ybrScNcLzqunAfGTH8vTZ6q1guKKs+wC710F0rn+4+Ec04GAeaB6S/Ni+3aiIQwALuHc0Eg==" saltValue="lPM64LYEGdSXMvuwtrgi6Q==" spinCount="100000" sheet="1" formatColumns="0" selectLockedCells="1" selectUnlockedCells="1"/>
  <mergeCells count="5">
    <mergeCell ref="A1:D1"/>
    <mergeCell ref="A3:D3"/>
    <mergeCell ref="A11:D11"/>
    <mergeCell ref="A18:D18"/>
    <mergeCell ref="A2:D2"/>
  </mergeCells>
  <conditionalFormatting sqref="D5:D7 D13:D14 D20">
    <cfRule type="notContainsText" dxfId="1"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44">
    <pageSetUpPr fitToPage="1"/>
  </sheetPr>
  <dimension ref="A1:K167"/>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2" sqref="C2"/>
    </sheetView>
  </sheetViews>
  <sheetFormatPr defaultRowHeight="10.199999999999999" x14ac:dyDescent="0.2"/>
  <cols>
    <col min="1" max="1" width="41.42578125" style="3" customWidth="1"/>
    <col min="2" max="2" width="10" style="2" customWidth="1"/>
    <col min="3" max="3" width="11.7109375" style="2" customWidth="1"/>
    <col min="4" max="5" width="14" style="2" customWidth="1"/>
    <col min="6" max="6" width="11.7109375" style="2" customWidth="1"/>
    <col min="7" max="7" width="13.7109375" style="2" customWidth="1"/>
    <col min="8" max="8" width="16.7109375" style="2" hidden="1" customWidth="1"/>
    <col min="9" max="9" width="63.28515625" customWidth="1"/>
  </cols>
  <sheetData>
    <row r="1" spans="1:11" s="3" customFormat="1" ht="43.5" customHeight="1" x14ac:dyDescent="0.2">
      <c r="A1" s="2052" t="str">
        <f>'t1'!A1</f>
        <v>SERVIZIO SANITARIO NAZIONALE - anno 2024</v>
      </c>
      <c r="B1" s="2052"/>
      <c r="C1" s="2052"/>
      <c r="D1" s="2052"/>
      <c r="E1" s="2052"/>
      <c r="F1" s="2052"/>
      <c r="G1" s="2052"/>
      <c r="H1" s="2052"/>
      <c r="I1" s="2052"/>
      <c r="K1"/>
    </row>
    <row r="2" spans="1:11" s="3" customFormat="1" ht="12.75" customHeight="1" x14ac:dyDescent="0.2">
      <c r="D2" s="2057"/>
      <c r="E2" s="2057"/>
      <c r="F2" s="2057"/>
      <c r="G2" s="2057"/>
      <c r="H2" s="529"/>
      <c r="K2"/>
    </row>
    <row r="3" spans="1:11" s="3" customFormat="1" ht="44.1" customHeight="1" x14ac:dyDescent="0.25">
      <c r="A3" s="2203" t="s">
        <v>977</v>
      </c>
      <c r="B3" s="2203"/>
      <c r="C3" s="2203"/>
      <c r="D3" s="2203"/>
      <c r="E3" s="2203"/>
      <c r="F3" s="2203"/>
      <c r="G3" s="2203"/>
      <c r="H3" s="2203"/>
      <c r="I3" s="2203"/>
    </row>
    <row r="4" spans="1:11" ht="61.2" x14ac:dyDescent="0.2">
      <c r="A4" s="613" t="s">
        <v>415</v>
      </c>
      <c r="B4" s="579" t="s">
        <v>380</v>
      </c>
      <c r="C4" s="579" t="s">
        <v>240</v>
      </c>
      <c r="D4" s="579" t="s">
        <v>978</v>
      </c>
      <c r="E4" s="579" t="s">
        <v>979</v>
      </c>
      <c r="F4" s="579" t="s">
        <v>208</v>
      </c>
      <c r="G4" s="579" t="s">
        <v>980</v>
      </c>
      <c r="H4" s="579" t="s">
        <v>818</v>
      </c>
      <c r="I4" s="579" t="s">
        <v>809</v>
      </c>
    </row>
    <row r="5" spans="1:11" s="182" customFormat="1" ht="40.799999999999997" hidden="1" x14ac:dyDescent="0.2">
      <c r="A5" s="164"/>
      <c r="B5" s="177"/>
      <c r="C5" s="177" t="s">
        <v>382</v>
      </c>
      <c r="D5" s="177"/>
      <c r="E5" s="177"/>
      <c r="F5" s="177" t="s">
        <v>384</v>
      </c>
      <c r="G5" s="177"/>
      <c r="H5" s="619" t="s">
        <v>835</v>
      </c>
      <c r="I5" s="620"/>
    </row>
    <row r="6" spans="1:11" ht="13.2" x14ac:dyDescent="0.25">
      <c r="A6" s="123" t="str">
        <f>'t1'!A6</f>
        <v>DIRETTORE GENERALE</v>
      </c>
      <c r="B6" s="95" t="str">
        <f>'t1'!B6</f>
        <v>0D0097</v>
      </c>
      <c r="C6" s="614">
        <f>'t11'!Y8+'t11'!Z8</f>
        <v>0</v>
      </c>
      <c r="D6" s="614">
        <f>(C6-'t11'!S8-'t11'!T8-'t11'!U8-'t11'!V8-'t11'!W8-'t11'!X8)</f>
        <v>0</v>
      </c>
      <c r="E6" s="896">
        <f>'t12'!AA6/12</f>
        <v>0</v>
      </c>
      <c r="F6" s="614">
        <f>'t3'!K6+'t3'!L6+'t3'!M6+'t3'!N6+'t3'!O6+'t3'!P6</f>
        <v>0</v>
      </c>
      <c r="G6" s="338" t="str">
        <f>IF(H6="OK","OK","ERRORE")</f>
        <v>OK</v>
      </c>
      <c r="H6" s="338" t="str">
        <f>IF(((E6+F6)*273)&lt;(D6),"KO","OK")</f>
        <v>OK</v>
      </c>
      <c r="I6" s="621" t="str">
        <f>IF(H6="KO",($H$5&amp;(('t12'!C6/12*273)+(('t3'!K6+'t3'!L6+'t3'!M6+'t3'!N6+'t3'!O6+'t3'!P6)*273))&amp;")"),"")</f>
        <v/>
      </c>
    </row>
    <row r="7" spans="1:11" ht="13.2" x14ac:dyDescent="0.25">
      <c r="A7" s="123" t="str">
        <f>'t1'!A7</f>
        <v>DIRETTORE SANITARIO</v>
      </c>
      <c r="B7" s="95" t="str">
        <f>'t1'!B7</f>
        <v>0D0482</v>
      </c>
      <c r="C7" s="614">
        <f>'t11'!Y9+'t11'!Z9</f>
        <v>0</v>
      </c>
      <c r="D7" s="614">
        <f>(C7-'t11'!S9-'t11'!T9-'t11'!U9-'t11'!V9-'t11'!W9-'t11'!X9)</f>
        <v>0</v>
      </c>
      <c r="E7" s="896">
        <f>'t12'!AA7/12</f>
        <v>0</v>
      </c>
      <c r="F7" s="614">
        <f>'t3'!K7+'t3'!L7+'t3'!M7+'t3'!N7+'t3'!O7+'t3'!P7</f>
        <v>0</v>
      </c>
      <c r="G7" s="338" t="str">
        <f>IF(H7="OK","OK","ERRORE")</f>
        <v>OK</v>
      </c>
      <c r="H7" s="338" t="str">
        <f>IF(((E7+F7)*273)&lt;(D7),"KO","OK")</f>
        <v>OK</v>
      </c>
      <c r="I7" s="621" t="str">
        <f>IF(H7="KO",($H$5&amp;(('t12'!C7/12*273)+(('t3'!K7+'t3'!L7+'t3'!M7+'t3'!N7+'t3'!O7+'t3'!P7)*273))&amp;")"),"")</f>
        <v/>
      </c>
    </row>
    <row r="8" spans="1:11" ht="13.2" x14ac:dyDescent="0.25">
      <c r="A8" s="123" t="str">
        <f>'t1'!A8</f>
        <v>DIRETTORE AMMINISTRATIVO</v>
      </c>
      <c r="B8" s="95" t="str">
        <f>'t1'!B8</f>
        <v>0D0163</v>
      </c>
      <c r="C8" s="614">
        <f>'t11'!Y10+'t11'!Z10</f>
        <v>0</v>
      </c>
      <c r="D8" s="614">
        <f>(C8-'t11'!S10-'t11'!T10-'t11'!U10-'t11'!V10-'t11'!W10-'t11'!X10)</f>
        <v>0</v>
      </c>
      <c r="E8" s="896">
        <f>'t12'!AA8/12</f>
        <v>0</v>
      </c>
      <c r="F8" s="614">
        <f>'t3'!K8+'t3'!L8+'t3'!M8+'t3'!N8+'t3'!O8+'t3'!P8</f>
        <v>0</v>
      </c>
      <c r="G8" s="338" t="str">
        <f t="shared" ref="G8:G71" si="0">IF(H8="OK","OK","ERRORE")</f>
        <v>OK</v>
      </c>
      <c r="H8" s="338" t="str">
        <f t="shared" ref="H8:H71" si="1">IF(((E8+F8)*273)&lt;(D8),"KO","OK")</f>
        <v>OK</v>
      </c>
      <c r="I8" s="621" t="str">
        <f>IF(H8="KO",($H$5&amp;(('t12'!C8/12*273)+(('t3'!K8+'t3'!L8+'t3'!M8+'t3'!N8+'t3'!O8+'t3'!P8)*273))&amp;")"),"")</f>
        <v/>
      </c>
    </row>
    <row r="9" spans="1:11" ht="13.2" x14ac:dyDescent="0.25">
      <c r="A9" s="123" t="str">
        <f>'t1'!A9</f>
        <v>DIRETTORE DEI SERVIZI SOCIALI</v>
      </c>
      <c r="B9" s="95" t="str">
        <f>'t1'!B9</f>
        <v>0D0484</v>
      </c>
      <c r="C9" s="614">
        <f>'t11'!Y11+'t11'!Z11</f>
        <v>0</v>
      </c>
      <c r="D9" s="614">
        <f>(C9-'t11'!S11-'t11'!T11-'t11'!U11-'t11'!V11-'t11'!W11-'t11'!X11)</f>
        <v>0</v>
      </c>
      <c r="E9" s="896">
        <f>'t12'!AA9/12</f>
        <v>0</v>
      </c>
      <c r="F9" s="614">
        <f>'t3'!K9+'t3'!L9+'t3'!M9+'t3'!N9+'t3'!O9+'t3'!P9</f>
        <v>0</v>
      </c>
      <c r="G9" s="338" t="str">
        <f t="shared" si="0"/>
        <v>OK</v>
      </c>
      <c r="H9" s="338" t="str">
        <f t="shared" si="1"/>
        <v>OK</v>
      </c>
      <c r="I9" s="621" t="str">
        <f>IF(H9="KO",($H$5&amp;(('t12'!C9/12*273)+(('t3'!K9+'t3'!L9+'t3'!M9+'t3'!N9+'t3'!O9+'t3'!P9)*273))&amp;")"),"")</f>
        <v/>
      </c>
    </row>
    <row r="10" spans="1:11" ht="13.2" x14ac:dyDescent="0.25">
      <c r="A10" s="123" t="str">
        <f>'t1'!A10</f>
        <v>DIR. MEDICO CON INC. STRUTTURA COMPLESSA (RAPP. ESCLUSIVO)</v>
      </c>
      <c r="B10" s="95" t="str">
        <f>'t1'!B10</f>
        <v>SD0E33</v>
      </c>
      <c r="C10" s="614">
        <f>'t11'!Y12+'t11'!Z12</f>
        <v>0</v>
      </c>
      <c r="D10" s="614">
        <f>(C10-'t11'!S12-'t11'!T12-'t11'!U12-'t11'!V12-'t11'!W12-'t11'!X12)</f>
        <v>0</v>
      </c>
      <c r="E10" s="896">
        <f>'t12'!AA10/12</f>
        <v>0</v>
      </c>
      <c r="F10" s="614">
        <f>'t3'!K10+'t3'!L10+'t3'!M10+'t3'!N10+'t3'!O10+'t3'!P10</f>
        <v>0</v>
      </c>
      <c r="G10" s="338" t="str">
        <f t="shared" si="0"/>
        <v>OK</v>
      </c>
      <c r="H10" s="338" t="str">
        <f t="shared" si="1"/>
        <v>OK</v>
      </c>
      <c r="I10" s="621" t="str">
        <f>IF(H10="KO",($H$5&amp;(('t12'!C10/12*273)+(('t3'!K10+'t3'!L10+'t3'!M10+'t3'!N10+'t3'!O10+'t3'!P10)*273))&amp;")"),"")</f>
        <v/>
      </c>
    </row>
    <row r="11" spans="1:11" ht="13.2" x14ac:dyDescent="0.25">
      <c r="A11" s="123" t="str">
        <f>'t1'!A11</f>
        <v>DIR. MEDICO CON INC. DI STRUTTURA COMPLESSA (RAPP. NON ESCL.</v>
      </c>
      <c r="B11" s="95" t="str">
        <f>'t1'!B11</f>
        <v>SD0N33</v>
      </c>
      <c r="C11" s="614">
        <f>'t11'!Y13+'t11'!Z13</f>
        <v>0</v>
      </c>
      <c r="D11" s="614">
        <f>(C11-'t11'!S13-'t11'!T13-'t11'!U13-'t11'!V13-'t11'!W13-'t11'!X13)</f>
        <v>0</v>
      </c>
      <c r="E11" s="896">
        <f>'t12'!AA11/12</f>
        <v>0</v>
      </c>
      <c r="F11" s="614">
        <f>'t3'!K11+'t3'!L11+'t3'!M11+'t3'!N11+'t3'!O11+'t3'!P11</f>
        <v>0</v>
      </c>
      <c r="G11" s="338" t="str">
        <f t="shared" si="0"/>
        <v>OK</v>
      </c>
      <c r="H11" s="338" t="str">
        <f t="shared" si="1"/>
        <v>OK</v>
      </c>
      <c r="I11" s="621" t="str">
        <f>IF(H11="KO",($H$5&amp;(('t12'!C11/12*273)+(('t3'!K11+'t3'!L11+'t3'!M11+'t3'!N11+'t3'!O11+'t3'!P11)*273))&amp;")"),"")</f>
        <v/>
      </c>
    </row>
    <row r="12" spans="1:11" ht="13.2" x14ac:dyDescent="0.25">
      <c r="A12" s="123" t="str">
        <f>'t1'!A12</f>
        <v>DIR. MEDICO CON INCARICO DI STRUTTURA SEMPLICE (RAPP. ESCLUS</v>
      </c>
      <c r="B12" s="95" t="str">
        <f>'t1'!B12</f>
        <v>SD0E34</v>
      </c>
      <c r="C12" s="614">
        <f>'t11'!Y14+'t11'!Z14</f>
        <v>0</v>
      </c>
      <c r="D12" s="614">
        <f>(C12-'t11'!S14-'t11'!T14-'t11'!U14-'t11'!V14-'t11'!W14-'t11'!X14)</f>
        <v>0</v>
      </c>
      <c r="E12" s="896">
        <f>'t12'!AA12/12</f>
        <v>0</v>
      </c>
      <c r="F12" s="614">
        <f>'t3'!K12+'t3'!L12+'t3'!M12+'t3'!N12+'t3'!O12+'t3'!P12</f>
        <v>0</v>
      </c>
      <c r="G12" s="338" t="str">
        <f t="shared" si="0"/>
        <v>OK</v>
      </c>
      <c r="H12" s="338" t="str">
        <f t="shared" si="1"/>
        <v>OK</v>
      </c>
      <c r="I12" s="621" t="str">
        <f>IF(H12="KO",($H$5&amp;(('t12'!C12/12*273)+(('t3'!K12+'t3'!L12+'t3'!M12+'t3'!N12+'t3'!O12+'t3'!P12)*273))&amp;")"),"")</f>
        <v/>
      </c>
    </row>
    <row r="13" spans="1:11" ht="13.2" x14ac:dyDescent="0.25">
      <c r="A13" s="123" t="str">
        <f>'t1'!A13</f>
        <v>DIR. MEDICO CON INCARICO STRUTTURA SEMPLICE (RAPP. NON ESCL.</v>
      </c>
      <c r="B13" s="95" t="str">
        <f>'t1'!B13</f>
        <v>SD0N34</v>
      </c>
      <c r="C13" s="614">
        <f>'t11'!Y15+'t11'!Z15</f>
        <v>0</v>
      </c>
      <c r="D13" s="614">
        <f>(C13-'t11'!S15-'t11'!T15-'t11'!U15-'t11'!V15-'t11'!W15-'t11'!X15)</f>
        <v>0</v>
      </c>
      <c r="E13" s="896">
        <f>'t12'!AA13/12</f>
        <v>0</v>
      </c>
      <c r="F13" s="614">
        <f>'t3'!K13+'t3'!L13+'t3'!M13+'t3'!N13+'t3'!O13+'t3'!P13</f>
        <v>0</v>
      </c>
      <c r="G13" s="338" t="str">
        <f t="shared" si="0"/>
        <v>OK</v>
      </c>
      <c r="H13" s="338" t="str">
        <f t="shared" si="1"/>
        <v>OK</v>
      </c>
      <c r="I13" s="621" t="str">
        <f>IF(H13="KO",($H$5&amp;(('t12'!C13/12*273)+(('t3'!K13+'t3'!L13+'t3'!M13+'t3'!N13+'t3'!O13+'t3'!P13)*273))&amp;")"),"")</f>
        <v/>
      </c>
    </row>
    <row r="14" spans="1:11" ht="13.2" x14ac:dyDescent="0.25">
      <c r="A14" s="123" t="str">
        <f>'t1'!A14</f>
        <v>DIRIGENTI MEDICI CON ALTRI INCAR. PROF.LI (RAPP. ESCLUSIVO)</v>
      </c>
      <c r="B14" s="95" t="str">
        <f>'t1'!B14</f>
        <v>SD0035</v>
      </c>
      <c r="C14" s="614">
        <f>'t11'!Y16+'t11'!Z16</f>
        <v>0</v>
      </c>
      <c r="D14" s="614">
        <f>(C14-'t11'!S16-'t11'!T16-'t11'!U16-'t11'!V16-'t11'!W16-'t11'!X16)</f>
        <v>0</v>
      </c>
      <c r="E14" s="896">
        <f>'t12'!AA14/12</f>
        <v>0</v>
      </c>
      <c r="F14" s="614">
        <f>'t3'!K14+'t3'!L14+'t3'!M14+'t3'!N14+'t3'!O14+'t3'!P14</f>
        <v>0</v>
      </c>
      <c r="G14" s="338" t="str">
        <f t="shared" si="0"/>
        <v>OK</v>
      </c>
      <c r="H14" s="338" t="str">
        <f t="shared" si="1"/>
        <v>OK</v>
      </c>
      <c r="I14" s="621" t="str">
        <f>IF(H14="KO",($H$5&amp;(('t12'!C14/12*273)+(('t3'!K14+'t3'!L14+'t3'!M14+'t3'!N14+'t3'!O14+'t3'!P14)*273))&amp;")"),"")</f>
        <v/>
      </c>
    </row>
    <row r="15" spans="1:11" ht="13.2" x14ac:dyDescent="0.25">
      <c r="A15" s="123" t="str">
        <f>'t1'!A15</f>
        <v>DIRIGENTI MEDICI CON ALTRI INCAR. PROF.LI (RAPP. NON ESCL.)</v>
      </c>
      <c r="B15" s="95" t="str">
        <f>'t1'!B15</f>
        <v>SD0036</v>
      </c>
      <c r="C15" s="614">
        <f>'t11'!Y17+'t11'!Z17</f>
        <v>0</v>
      </c>
      <c r="D15" s="614">
        <f>(C15-'t11'!S17-'t11'!T17-'t11'!U17-'t11'!V17-'t11'!W17-'t11'!X17)</f>
        <v>0</v>
      </c>
      <c r="E15" s="896">
        <f>'t12'!AA15/12</f>
        <v>0</v>
      </c>
      <c r="F15" s="614">
        <f>'t3'!K15+'t3'!L15+'t3'!M15+'t3'!N15+'t3'!O15+'t3'!P15</f>
        <v>0</v>
      </c>
      <c r="G15" s="338" t="str">
        <f t="shared" si="0"/>
        <v>OK</v>
      </c>
      <c r="H15" s="338" t="str">
        <f t="shared" si="1"/>
        <v>OK</v>
      </c>
      <c r="I15" s="621" t="str">
        <f>IF(H15="KO",($H$5&amp;(('t12'!C15/12*273)+(('t3'!K15+'t3'!L15+'t3'!M15+'t3'!N15+'t3'!O15+'t3'!P15)*273))&amp;")"),"")</f>
        <v/>
      </c>
    </row>
    <row r="16" spans="1:11" ht="13.2" x14ac:dyDescent="0.25">
      <c r="A16" s="123" t="str">
        <f>'t1'!A16</f>
        <v>DIR. MEDICI A T.  DETERMINATO(ART. 15-SEPTIES D.LGS. 502/92)</v>
      </c>
      <c r="B16" s="95" t="str">
        <f>'t1'!B16</f>
        <v>SD0597</v>
      </c>
      <c r="C16" s="614">
        <f>'t11'!Y18+'t11'!Z18</f>
        <v>0</v>
      </c>
      <c r="D16" s="614">
        <f>(C16-'t11'!S18-'t11'!T18-'t11'!U18-'t11'!V18-'t11'!W18-'t11'!X18)</f>
        <v>0</v>
      </c>
      <c r="E16" s="896">
        <f>'t12'!AA16/12</f>
        <v>0</v>
      </c>
      <c r="F16" s="614">
        <f>'t3'!K16+'t3'!L16+'t3'!M16+'t3'!N16+'t3'!O16+'t3'!P16</f>
        <v>0</v>
      </c>
      <c r="G16" s="338" t="str">
        <f t="shared" si="0"/>
        <v>OK</v>
      </c>
      <c r="H16" s="338" t="str">
        <f t="shared" si="1"/>
        <v>OK</v>
      </c>
      <c r="I16" s="621" t="str">
        <f>IF(H16="KO",($H$5&amp;(('t12'!C16/12*273)+(('t3'!K16+'t3'!L16+'t3'!M16+'t3'!N16+'t3'!O16+'t3'!P16)*273))&amp;")"),"")</f>
        <v/>
      </c>
    </row>
    <row r="17" spans="1:9" ht="13.2" x14ac:dyDescent="0.25">
      <c r="A17" s="123" t="str">
        <f>'t1'!A17</f>
        <v>VETERINARI CON INC. DI STRUTTURA COMPLESSA (RAPP.ESCLUSIVO)</v>
      </c>
      <c r="B17" s="95" t="str">
        <f>'t1'!B17</f>
        <v>SD0E74</v>
      </c>
      <c r="C17" s="614">
        <f>'t11'!Y19+'t11'!Z19</f>
        <v>0</v>
      </c>
      <c r="D17" s="614">
        <f>(C17-'t11'!S19-'t11'!T19-'t11'!U19-'t11'!V19-'t11'!W19-'t11'!X19)</f>
        <v>0</v>
      </c>
      <c r="E17" s="896">
        <f>'t12'!AA17/12</f>
        <v>0</v>
      </c>
      <c r="F17" s="614">
        <f>'t3'!K17+'t3'!L17+'t3'!M17+'t3'!N17+'t3'!O17+'t3'!P17</f>
        <v>0</v>
      </c>
      <c r="G17" s="338" t="str">
        <f t="shared" si="0"/>
        <v>OK</v>
      </c>
      <c r="H17" s="338" t="str">
        <f t="shared" si="1"/>
        <v>OK</v>
      </c>
      <c r="I17" s="621" t="str">
        <f>IF(H17="KO",($H$5&amp;(('t12'!C17/12*273)+(('t3'!K17+'t3'!L17+'t3'!M17+'t3'!N17+'t3'!O17+'t3'!P17)*273))&amp;")"),"")</f>
        <v/>
      </c>
    </row>
    <row r="18" spans="1:9" ht="13.2" x14ac:dyDescent="0.25">
      <c r="A18" s="123" t="str">
        <f>'t1'!A18</f>
        <v>VETERINARI CON INC. DI STRUTTURA COMPLESSA (RAPP. NON ESCL.)</v>
      </c>
      <c r="B18" s="95" t="str">
        <f>'t1'!B18</f>
        <v>SD0N74</v>
      </c>
      <c r="C18" s="614">
        <f>'t11'!Y20+'t11'!Z20</f>
        <v>0</v>
      </c>
      <c r="D18" s="614">
        <f>(C18-'t11'!S20-'t11'!T20-'t11'!U20-'t11'!V20-'t11'!W20-'t11'!X20)</f>
        <v>0</v>
      </c>
      <c r="E18" s="896">
        <f>'t12'!AA18/12</f>
        <v>0</v>
      </c>
      <c r="F18" s="614">
        <f>'t3'!K18+'t3'!L18+'t3'!M18+'t3'!N18+'t3'!O18+'t3'!P18</f>
        <v>0</v>
      </c>
      <c r="G18" s="338" t="str">
        <f t="shared" si="0"/>
        <v>OK</v>
      </c>
      <c r="H18" s="338" t="str">
        <f t="shared" si="1"/>
        <v>OK</v>
      </c>
      <c r="I18" s="621" t="str">
        <f>IF(H18="KO",($H$5&amp;(('t12'!C18/12*273)+(('t3'!K18+'t3'!L18+'t3'!M18+'t3'!N18+'t3'!O18+'t3'!P18)*273))&amp;")"),"")</f>
        <v/>
      </c>
    </row>
    <row r="19" spans="1:9" ht="13.2" x14ac:dyDescent="0.25">
      <c r="A19" s="123" t="str">
        <f>'t1'!A19</f>
        <v>VETERINARI CON INC. DI STRUTTURA SEMPLICE (RAPP. ESCLUSIVO)</v>
      </c>
      <c r="B19" s="95" t="str">
        <f>'t1'!B19</f>
        <v>SD0E73</v>
      </c>
      <c r="C19" s="614">
        <f>'t11'!Y21+'t11'!Z21</f>
        <v>0</v>
      </c>
      <c r="D19" s="614">
        <f>(C19-'t11'!S21-'t11'!T21-'t11'!U21-'t11'!V21-'t11'!W21-'t11'!X21)</f>
        <v>0</v>
      </c>
      <c r="E19" s="896">
        <f>'t12'!AA19/12</f>
        <v>0</v>
      </c>
      <c r="F19" s="614">
        <f>'t3'!K19+'t3'!L19+'t3'!M19+'t3'!N19+'t3'!O19+'t3'!P19</f>
        <v>0</v>
      </c>
      <c r="G19" s="338" t="str">
        <f t="shared" si="0"/>
        <v>OK</v>
      </c>
      <c r="H19" s="338" t="str">
        <f t="shared" si="1"/>
        <v>OK</v>
      </c>
      <c r="I19" s="621" t="str">
        <f>IF(H19="KO",($H$5&amp;(('t12'!C19/12*273)+(('t3'!K19+'t3'!L19+'t3'!M19+'t3'!N19+'t3'!O19+'t3'!P19)*273))&amp;")"),"")</f>
        <v/>
      </c>
    </row>
    <row r="20" spans="1:9" ht="13.2" x14ac:dyDescent="0.25">
      <c r="A20" s="123" t="str">
        <f>'t1'!A20</f>
        <v>VETERINARI CON INC. DI STRUTTURA SEMPLICE (RAPP. NON ESCL.)</v>
      </c>
      <c r="B20" s="95" t="str">
        <f>'t1'!B20</f>
        <v>SD0N73</v>
      </c>
      <c r="C20" s="614">
        <f>'t11'!Y22+'t11'!Z22</f>
        <v>0</v>
      </c>
      <c r="D20" s="614">
        <f>(C20-'t11'!S22-'t11'!T22-'t11'!U22-'t11'!V22-'t11'!W22-'t11'!X22)</f>
        <v>0</v>
      </c>
      <c r="E20" s="896">
        <f>'t12'!AA20/12</f>
        <v>0</v>
      </c>
      <c r="F20" s="614">
        <f>'t3'!K20+'t3'!L20+'t3'!M20+'t3'!N20+'t3'!O20+'t3'!P20</f>
        <v>0</v>
      </c>
      <c r="G20" s="338" t="str">
        <f t="shared" si="0"/>
        <v>OK</v>
      </c>
      <c r="H20" s="338" t="str">
        <f t="shared" si="1"/>
        <v>OK</v>
      </c>
      <c r="I20" s="621" t="str">
        <f>IF(H20="KO",($H$5&amp;(('t12'!C20/12*273)+(('t3'!K20+'t3'!L20+'t3'!M20+'t3'!N20+'t3'!O20+'t3'!P20)*273))&amp;")"),"")</f>
        <v/>
      </c>
    </row>
    <row r="21" spans="1:9" ht="13.2" x14ac:dyDescent="0.25">
      <c r="A21" s="123" t="str">
        <f>'t1'!A21</f>
        <v>VETERINARI CON ALTRI INCAR. PROF.LI (RAPP. ESCLUSIVO)</v>
      </c>
      <c r="B21" s="95" t="str">
        <f>'t1'!B21</f>
        <v>SD0A73</v>
      </c>
      <c r="C21" s="614">
        <f>'t11'!Y23+'t11'!Z23</f>
        <v>0</v>
      </c>
      <c r="D21" s="614">
        <f>(C21-'t11'!S23-'t11'!T23-'t11'!U23-'t11'!V23-'t11'!W23-'t11'!X23)</f>
        <v>0</v>
      </c>
      <c r="E21" s="896">
        <f>'t12'!AA21/12</f>
        <v>0</v>
      </c>
      <c r="F21" s="614">
        <f>'t3'!K21+'t3'!L21+'t3'!M21+'t3'!N21+'t3'!O21+'t3'!P21</f>
        <v>0</v>
      </c>
      <c r="G21" s="338" t="str">
        <f t="shared" si="0"/>
        <v>OK</v>
      </c>
      <c r="H21" s="338" t="str">
        <f t="shared" si="1"/>
        <v>OK</v>
      </c>
      <c r="I21" s="621" t="str">
        <f>IF(H21="KO",($H$5&amp;(('t12'!C21/12*273)+(('t3'!K21+'t3'!L21+'t3'!M21+'t3'!N21+'t3'!O21+'t3'!P21)*273))&amp;")"),"")</f>
        <v/>
      </c>
    </row>
    <row r="22" spans="1:9" ht="13.2" x14ac:dyDescent="0.25">
      <c r="A22" s="123" t="str">
        <f>'t1'!A22</f>
        <v>VETERINARI CON ALTRI INCAR. PROF.LI (RAPP. NON ESCL.)</v>
      </c>
      <c r="B22" s="95" t="str">
        <f>'t1'!B22</f>
        <v>SD0072</v>
      </c>
      <c r="C22" s="614">
        <f>'t11'!Y24+'t11'!Z24</f>
        <v>0</v>
      </c>
      <c r="D22" s="614">
        <f>(C22-'t11'!S24-'t11'!T24-'t11'!U24-'t11'!V24-'t11'!W24-'t11'!X24)</f>
        <v>0</v>
      </c>
      <c r="E22" s="896">
        <f>'t12'!AA22/12</f>
        <v>0</v>
      </c>
      <c r="F22" s="614">
        <f>'t3'!K22+'t3'!L22+'t3'!M22+'t3'!N22+'t3'!O22+'t3'!P22</f>
        <v>0</v>
      </c>
      <c r="G22" s="338" t="str">
        <f t="shared" si="0"/>
        <v>OK</v>
      </c>
      <c r="H22" s="338" t="str">
        <f t="shared" si="1"/>
        <v>OK</v>
      </c>
      <c r="I22" s="621" t="str">
        <f>IF(H22="KO",($H$5&amp;(('t12'!C22/12*273)+(('t3'!K22+'t3'!L22+'t3'!M22+'t3'!N22+'t3'!O22+'t3'!P22)*273))&amp;")"),"")</f>
        <v/>
      </c>
    </row>
    <row r="23" spans="1:9" ht="13.2" x14ac:dyDescent="0.25">
      <c r="A23" s="123" t="str">
        <f>'t1'!A23</f>
        <v>VETERINARI A T. DETERMINATO (ART. 15-SEPTIES D.LGS. 502/92)</v>
      </c>
      <c r="B23" s="95" t="str">
        <f>'t1'!B23</f>
        <v>SD0598</v>
      </c>
      <c r="C23" s="614">
        <f>'t11'!Y25+'t11'!Z25</f>
        <v>0</v>
      </c>
      <c r="D23" s="614">
        <f>(C23-'t11'!S25-'t11'!T25-'t11'!U25-'t11'!V25-'t11'!W25-'t11'!X25)</f>
        <v>0</v>
      </c>
      <c r="E23" s="896">
        <f>'t12'!AA23/12</f>
        <v>0</v>
      </c>
      <c r="F23" s="614">
        <f>'t3'!K23+'t3'!L23+'t3'!M23+'t3'!N23+'t3'!O23+'t3'!P23</f>
        <v>0</v>
      </c>
      <c r="G23" s="338" t="str">
        <f t="shared" si="0"/>
        <v>OK</v>
      </c>
      <c r="H23" s="338" t="str">
        <f t="shared" si="1"/>
        <v>OK</v>
      </c>
      <c r="I23" s="621" t="str">
        <f>IF(H23="KO",($H$5&amp;(('t12'!C23/12*273)+(('t3'!K23+'t3'!L23+'t3'!M23+'t3'!N23+'t3'!O23+'t3'!P23)*273))&amp;")"),"")</f>
        <v/>
      </c>
    </row>
    <row r="24" spans="1:9" ht="13.2" x14ac:dyDescent="0.25">
      <c r="A24" s="123" t="str">
        <f>'t1'!A24</f>
        <v>ODONTOIATRI CON INC. DI STRUTTURA COMPLESSA (RAPP. ESCL.)</v>
      </c>
      <c r="B24" s="95" t="str">
        <f>'t1'!B24</f>
        <v>SD0E49</v>
      </c>
      <c r="C24" s="614">
        <f>'t11'!Y26+'t11'!Z26</f>
        <v>0</v>
      </c>
      <c r="D24" s="614">
        <f>(C24-'t11'!S26-'t11'!T26-'t11'!U26-'t11'!V26-'t11'!W26-'t11'!X26)</f>
        <v>0</v>
      </c>
      <c r="E24" s="896">
        <f>'t12'!AA24/12</f>
        <v>0</v>
      </c>
      <c r="F24" s="614">
        <f>'t3'!K24+'t3'!L24+'t3'!M24+'t3'!N24+'t3'!O24+'t3'!P24</f>
        <v>0</v>
      </c>
      <c r="G24" s="338" t="str">
        <f t="shared" si="0"/>
        <v>OK</v>
      </c>
      <c r="H24" s="338" t="str">
        <f t="shared" si="1"/>
        <v>OK</v>
      </c>
      <c r="I24" s="621" t="str">
        <f>IF(H24="KO",($H$5&amp;(('t12'!C24/12*273)+(('t3'!K24+'t3'!L24+'t3'!M24+'t3'!N24+'t3'!O24+'t3'!P24)*273))&amp;")"),"")</f>
        <v/>
      </c>
    </row>
    <row r="25" spans="1:9" ht="13.2" x14ac:dyDescent="0.25">
      <c r="A25" s="123" t="str">
        <f>'t1'!A25</f>
        <v>ODONTOIATRI CON INC. DI STRUTTURA COMPLESSA (RAPP. NON ESCL.</v>
      </c>
      <c r="B25" s="95" t="str">
        <f>'t1'!B25</f>
        <v>SD0N49</v>
      </c>
      <c r="C25" s="614">
        <f>'t11'!Y27+'t11'!Z27</f>
        <v>0</v>
      </c>
      <c r="D25" s="614">
        <f>(C25-'t11'!S27-'t11'!T27-'t11'!U27-'t11'!V27-'t11'!W27-'t11'!X27)</f>
        <v>0</v>
      </c>
      <c r="E25" s="896">
        <f>'t12'!AA25/12</f>
        <v>0</v>
      </c>
      <c r="F25" s="614">
        <f>'t3'!K25+'t3'!L25+'t3'!M25+'t3'!N25+'t3'!O25+'t3'!P25</f>
        <v>0</v>
      </c>
      <c r="G25" s="338" t="str">
        <f t="shared" si="0"/>
        <v>OK</v>
      </c>
      <c r="H25" s="338" t="str">
        <f t="shared" si="1"/>
        <v>OK</v>
      </c>
      <c r="I25" s="621" t="str">
        <f>IF(H25="KO",($H$5&amp;(('t12'!C25/12*273)+(('t3'!K25+'t3'!L25+'t3'!M25+'t3'!N25+'t3'!O25+'t3'!P25)*273))&amp;")"),"")</f>
        <v/>
      </c>
    </row>
    <row r="26" spans="1:9" ht="13.2" x14ac:dyDescent="0.25">
      <c r="A26" s="123" t="str">
        <f>'t1'!A26</f>
        <v>ODONTOIATRI CON INC. DI STRUTTURA SEMPLICE (RAPP. ESCLUSIVO)</v>
      </c>
      <c r="B26" s="95" t="str">
        <f>'t1'!B26</f>
        <v>SD0E48</v>
      </c>
      <c r="C26" s="614">
        <f>'t11'!Y28+'t11'!Z28</f>
        <v>0</v>
      </c>
      <c r="D26" s="614">
        <f>(C26-'t11'!S28-'t11'!T28-'t11'!U28-'t11'!V28-'t11'!W28-'t11'!X28)</f>
        <v>0</v>
      </c>
      <c r="E26" s="896">
        <f>'t12'!AA26/12</f>
        <v>0</v>
      </c>
      <c r="F26" s="614">
        <f>'t3'!K26+'t3'!L26+'t3'!M26+'t3'!N26+'t3'!O26+'t3'!P26</f>
        <v>0</v>
      </c>
      <c r="G26" s="338" t="str">
        <f t="shared" si="0"/>
        <v>OK</v>
      </c>
      <c r="H26" s="338" t="str">
        <f t="shared" si="1"/>
        <v>OK</v>
      </c>
      <c r="I26" s="621" t="str">
        <f>IF(H26="KO",($H$5&amp;(('t12'!C26/12*273)+(('t3'!K26+'t3'!L26+'t3'!M26+'t3'!N26+'t3'!O26+'t3'!P26)*273))&amp;")"),"")</f>
        <v/>
      </c>
    </row>
    <row r="27" spans="1:9" ht="13.2" x14ac:dyDescent="0.25">
      <c r="A27" s="123" t="str">
        <f>'t1'!A27</f>
        <v>ODONTOIATRI CON INC. DI STRUTTURA SEMPLICE (RAPP. NON ESCL.)</v>
      </c>
      <c r="B27" s="95" t="str">
        <f>'t1'!B27</f>
        <v>SD0N48</v>
      </c>
      <c r="C27" s="614">
        <f>'t11'!Y29+'t11'!Z29</f>
        <v>0</v>
      </c>
      <c r="D27" s="614">
        <f>(C27-'t11'!S29-'t11'!T29-'t11'!U29-'t11'!V29-'t11'!W29-'t11'!X29)</f>
        <v>0</v>
      </c>
      <c r="E27" s="896">
        <f>'t12'!AA27/12</f>
        <v>0</v>
      </c>
      <c r="F27" s="614">
        <f>'t3'!K27+'t3'!L27+'t3'!M27+'t3'!N27+'t3'!O27+'t3'!P27</f>
        <v>0</v>
      </c>
      <c r="G27" s="338" t="str">
        <f t="shared" si="0"/>
        <v>OK</v>
      </c>
      <c r="H27" s="338" t="str">
        <f t="shared" si="1"/>
        <v>OK</v>
      </c>
      <c r="I27" s="621" t="str">
        <f>IF(H27="KO",($H$5&amp;(('t12'!C27/12*273)+(('t3'!K27+'t3'!L27+'t3'!M27+'t3'!N27+'t3'!O27+'t3'!P27)*273))&amp;")"),"")</f>
        <v/>
      </c>
    </row>
    <row r="28" spans="1:9" ht="13.2" x14ac:dyDescent="0.25">
      <c r="A28" s="123" t="str">
        <f>'t1'!A28</f>
        <v>ODONTOIATRI CON ALTRI INCAR. PROF.LI (RAPP. ESCLUSIVO)</v>
      </c>
      <c r="B28" s="95" t="str">
        <f>'t1'!B28</f>
        <v>SD0A48</v>
      </c>
      <c r="C28" s="614">
        <f>'t11'!Y30+'t11'!Z30</f>
        <v>0</v>
      </c>
      <c r="D28" s="614">
        <f>(C28-'t11'!S30-'t11'!T30-'t11'!U30-'t11'!V30-'t11'!W30-'t11'!X30)</f>
        <v>0</v>
      </c>
      <c r="E28" s="896">
        <f>'t12'!AA28/12</f>
        <v>0</v>
      </c>
      <c r="F28" s="614">
        <f>'t3'!K28+'t3'!L28+'t3'!M28+'t3'!N28+'t3'!O28+'t3'!P28</f>
        <v>0</v>
      </c>
      <c r="G28" s="338" t="str">
        <f t="shared" si="0"/>
        <v>OK</v>
      </c>
      <c r="H28" s="338" t="str">
        <f t="shared" si="1"/>
        <v>OK</v>
      </c>
      <c r="I28" s="621" t="str">
        <f>IF(H28="KO",($H$5&amp;(('t12'!C28/12*273)+(('t3'!K28+'t3'!L28+'t3'!M28+'t3'!N28+'t3'!O28+'t3'!P28)*273))&amp;")"),"")</f>
        <v/>
      </c>
    </row>
    <row r="29" spans="1:9" ht="13.2" x14ac:dyDescent="0.25">
      <c r="A29" s="123" t="str">
        <f>'t1'!A29</f>
        <v>ODONTOIATRI CON ALTRI INCAR. PROF.LI (RAPP. NON ESCL.)</v>
      </c>
      <c r="B29" s="95" t="str">
        <f>'t1'!B29</f>
        <v>SD0047</v>
      </c>
      <c r="C29" s="614">
        <f>'t11'!Y31+'t11'!Z31</f>
        <v>0</v>
      </c>
      <c r="D29" s="614">
        <f>(C29-'t11'!S31-'t11'!T31-'t11'!U31-'t11'!V31-'t11'!W31-'t11'!X31)</f>
        <v>0</v>
      </c>
      <c r="E29" s="896">
        <f>'t12'!AA29/12</f>
        <v>0</v>
      </c>
      <c r="F29" s="614">
        <f>'t3'!K29+'t3'!L29+'t3'!M29+'t3'!N29+'t3'!O29+'t3'!P29</f>
        <v>0</v>
      </c>
      <c r="G29" s="338" t="str">
        <f t="shared" si="0"/>
        <v>OK</v>
      </c>
      <c r="H29" s="338" t="str">
        <f t="shared" si="1"/>
        <v>OK</v>
      </c>
      <c r="I29" s="621" t="str">
        <f>IF(H29="KO",($H$5&amp;(('t12'!C29/12*273)+(('t3'!K29+'t3'!L29+'t3'!M29+'t3'!N29+'t3'!O29+'t3'!P29)*273))&amp;")"),"")</f>
        <v/>
      </c>
    </row>
    <row r="30" spans="1:9" ht="13.2" x14ac:dyDescent="0.25">
      <c r="A30" s="123" t="str">
        <f>'t1'!A30</f>
        <v>ODONTOIATRI A T. DETERMINATO (ART. 15-SEPTIES D.LGS. 502/92)</v>
      </c>
      <c r="B30" s="95" t="str">
        <f>'t1'!B30</f>
        <v>SD0599</v>
      </c>
      <c r="C30" s="614">
        <f>'t11'!Y32+'t11'!Z32</f>
        <v>0</v>
      </c>
      <c r="D30" s="614">
        <f>(C30-'t11'!S32-'t11'!T32-'t11'!U32-'t11'!V32-'t11'!W32-'t11'!X32)</f>
        <v>0</v>
      </c>
      <c r="E30" s="896">
        <f>'t12'!AA30/12</f>
        <v>0</v>
      </c>
      <c r="F30" s="614">
        <f>'t3'!K30+'t3'!L30+'t3'!M30+'t3'!N30+'t3'!O30+'t3'!P30</f>
        <v>0</v>
      </c>
      <c r="G30" s="338" t="str">
        <f t="shared" si="0"/>
        <v>OK</v>
      </c>
      <c r="H30" s="338" t="str">
        <f t="shared" si="1"/>
        <v>OK</v>
      </c>
      <c r="I30" s="621" t="str">
        <f>IF(H30="KO",($H$5&amp;(('t12'!C30/12*273)+(('t3'!K30+'t3'!L30+'t3'!M30+'t3'!N30+'t3'!O30+'t3'!P30)*273))&amp;")"),"")</f>
        <v/>
      </c>
    </row>
    <row r="31" spans="1:9" ht="13.2" x14ac:dyDescent="0.25">
      <c r="A31" s="123" t="str">
        <f>'t1'!A31</f>
        <v>FARMACISTI CON INC. DI STRUTTURA COMPLESSA (RAPP. ESCLUSIVO)</v>
      </c>
      <c r="B31" s="95" t="str">
        <f>'t1'!B31</f>
        <v>SD0E39</v>
      </c>
      <c r="C31" s="614">
        <f>'t11'!Y33+'t11'!Z33</f>
        <v>0</v>
      </c>
      <c r="D31" s="614">
        <f>(C31-'t11'!S33-'t11'!T33-'t11'!U33-'t11'!V33-'t11'!W33-'t11'!X33)</f>
        <v>0</v>
      </c>
      <c r="E31" s="896">
        <f>'t12'!AA31/12</f>
        <v>0</v>
      </c>
      <c r="F31" s="614">
        <f>'t3'!K31+'t3'!L31+'t3'!M31+'t3'!N31+'t3'!O31+'t3'!P31</f>
        <v>0</v>
      </c>
      <c r="G31" s="338" t="str">
        <f t="shared" si="0"/>
        <v>OK</v>
      </c>
      <c r="H31" s="338" t="str">
        <f t="shared" si="1"/>
        <v>OK</v>
      </c>
      <c r="I31" s="621" t="str">
        <f>IF(H31="KO",($H$5&amp;(('t12'!C31/12*273)+(('t3'!K31+'t3'!L31+'t3'!M31+'t3'!N31+'t3'!O31+'t3'!P31)*273))&amp;")"),"")</f>
        <v/>
      </c>
    </row>
    <row r="32" spans="1:9" ht="13.2" x14ac:dyDescent="0.25">
      <c r="A32" s="123" t="str">
        <f>'t1'!A32</f>
        <v>FARMACISTI CON INC. DI STRUTTURA COMPLESSA (RAPP. NON ESCL.)</v>
      </c>
      <c r="B32" s="95" t="str">
        <f>'t1'!B32</f>
        <v>SD0N39</v>
      </c>
      <c r="C32" s="614">
        <f>'t11'!Y34+'t11'!Z34</f>
        <v>0</v>
      </c>
      <c r="D32" s="614">
        <f>(C32-'t11'!S34-'t11'!T34-'t11'!U34-'t11'!V34-'t11'!W34-'t11'!X34)</f>
        <v>0</v>
      </c>
      <c r="E32" s="896">
        <f>'t12'!AA32/12</f>
        <v>0</v>
      </c>
      <c r="F32" s="614">
        <f>'t3'!K32+'t3'!L32+'t3'!M32+'t3'!N32+'t3'!O32+'t3'!P32</f>
        <v>0</v>
      </c>
      <c r="G32" s="338" t="str">
        <f t="shared" si="0"/>
        <v>OK</v>
      </c>
      <c r="H32" s="338" t="str">
        <f t="shared" si="1"/>
        <v>OK</v>
      </c>
      <c r="I32" s="621" t="str">
        <f>IF(H32="KO",($H$5&amp;(('t12'!C32/12*273)+(('t3'!K32+'t3'!L32+'t3'!M32+'t3'!N32+'t3'!O32+'t3'!P32)*273))&amp;")"),"")</f>
        <v/>
      </c>
    </row>
    <row r="33" spans="1:9" ht="13.2" x14ac:dyDescent="0.25">
      <c r="A33" s="123" t="str">
        <f>'t1'!A33</f>
        <v>FARMACISTI CON INC. DI STRUTTURA SEMPLICE (RAPP. ESCLUSIVO)</v>
      </c>
      <c r="B33" s="95" t="str">
        <f>'t1'!B33</f>
        <v>SD0E38</v>
      </c>
      <c r="C33" s="614">
        <f>'t11'!Y35+'t11'!Z35</f>
        <v>0</v>
      </c>
      <c r="D33" s="614">
        <f>(C33-'t11'!S35-'t11'!T35-'t11'!U35-'t11'!V35-'t11'!W35-'t11'!X35)</f>
        <v>0</v>
      </c>
      <c r="E33" s="896">
        <f>'t12'!AA33/12</f>
        <v>0</v>
      </c>
      <c r="F33" s="614">
        <f>'t3'!K33+'t3'!L33+'t3'!M33+'t3'!N33+'t3'!O33+'t3'!P33</f>
        <v>0</v>
      </c>
      <c r="G33" s="338" t="str">
        <f t="shared" si="0"/>
        <v>OK</v>
      </c>
      <c r="H33" s="338" t="str">
        <f t="shared" si="1"/>
        <v>OK</v>
      </c>
      <c r="I33" s="621" t="str">
        <f>IF(H33="KO",($H$5&amp;(('t12'!C33/12*273)+(('t3'!K33+'t3'!L33+'t3'!M33+'t3'!N33+'t3'!O33+'t3'!P33)*273))&amp;")"),"")</f>
        <v/>
      </c>
    </row>
    <row r="34" spans="1:9" ht="13.2" x14ac:dyDescent="0.25">
      <c r="A34" s="123" t="str">
        <f>'t1'!A34</f>
        <v>FARMACISTI CON INC. DI STRUTTURA SEMPLICE (RAPP. NON ESCL.)</v>
      </c>
      <c r="B34" s="95" t="str">
        <f>'t1'!B34</f>
        <v>SD0N38</v>
      </c>
      <c r="C34" s="614">
        <f>'t11'!Y36+'t11'!Z36</f>
        <v>0</v>
      </c>
      <c r="D34" s="614">
        <f>(C34-'t11'!S36-'t11'!T36-'t11'!U36-'t11'!V36-'t11'!W36-'t11'!X36)</f>
        <v>0</v>
      </c>
      <c r="E34" s="896">
        <f>'t12'!AA34/12</f>
        <v>0</v>
      </c>
      <c r="F34" s="614">
        <f>'t3'!K34+'t3'!L34+'t3'!M34+'t3'!N34+'t3'!O34+'t3'!P34</f>
        <v>0</v>
      </c>
      <c r="G34" s="338" t="str">
        <f t="shared" si="0"/>
        <v>OK</v>
      </c>
      <c r="H34" s="338" t="str">
        <f t="shared" si="1"/>
        <v>OK</v>
      </c>
      <c r="I34" s="621" t="str">
        <f>IF(H34="KO",($H$5&amp;(('t12'!C34/12*273)+(('t3'!K34+'t3'!L34+'t3'!M34+'t3'!N34+'t3'!O34+'t3'!P34)*273))&amp;")"),"")</f>
        <v/>
      </c>
    </row>
    <row r="35" spans="1:9" ht="13.2" x14ac:dyDescent="0.25">
      <c r="A35" s="123" t="str">
        <f>'t1'!A35</f>
        <v>FARMACISTI CON ALTRI INCAR. PROF.LI (RAPP. ESCLUSIVO)</v>
      </c>
      <c r="B35" s="95" t="str">
        <f>'t1'!B35</f>
        <v>SD0A38</v>
      </c>
      <c r="C35" s="614">
        <f>'t11'!Y37+'t11'!Z37</f>
        <v>0</v>
      </c>
      <c r="D35" s="614">
        <f>(C35-'t11'!S37-'t11'!T37-'t11'!U37-'t11'!V37-'t11'!W37-'t11'!X37)</f>
        <v>0</v>
      </c>
      <c r="E35" s="896">
        <f>'t12'!AA35/12</f>
        <v>0</v>
      </c>
      <c r="F35" s="614">
        <f>'t3'!K35+'t3'!L35+'t3'!M35+'t3'!N35+'t3'!O35+'t3'!P35</f>
        <v>0</v>
      </c>
      <c r="G35" s="338" t="str">
        <f t="shared" si="0"/>
        <v>OK</v>
      </c>
      <c r="H35" s="338" t="str">
        <f t="shared" si="1"/>
        <v>OK</v>
      </c>
      <c r="I35" s="621" t="str">
        <f>IF(H35="KO",($H$5&amp;(('t12'!C35/12*273)+(('t3'!K35+'t3'!L35+'t3'!M35+'t3'!N35+'t3'!O35+'t3'!P35)*273))&amp;")"),"")</f>
        <v/>
      </c>
    </row>
    <row r="36" spans="1:9" ht="13.2" x14ac:dyDescent="0.25">
      <c r="A36" s="123" t="str">
        <f>'t1'!A36</f>
        <v>FARMACISTI CON ALTRI INCAR. PROF.LI (RAPP. NON ESCL.)</v>
      </c>
      <c r="B36" s="95" t="str">
        <f>'t1'!B36</f>
        <v>SD0037</v>
      </c>
      <c r="C36" s="614">
        <f>'t11'!Y38+'t11'!Z38</f>
        <v>0</v>
      </c>
      <c r="D36" s="614">
        <f>(C36-'t11'!S38-'t11'!T38-'t11'!U38-'t11'!V38-'t11'!W38-'t11'!X38)</f>
        <v>0</v>
      </c>
      <c r="E36" s="896">
        <f>'t12'!AA36/12</f>
        <v>0</v>
      </c>
      <c r="F36" s="614">
        <f>'t3'!K36+'t3'!L36+'t3'!M36+'t3'!N36+'t3'!O36+'t3'!P36</f>
        <v>0</v>
      </c>
      <c r="G36" s="338" t="str">
        <f t="shared" si="0"/>
        <v>OK</v>
      </c>
      <c r="H36" s="338" t="str">
        <f t="shared" si="1"/>
        <v>OK</v>
      </c>
      <c r="I36" s="621" t="str">
        <f>IF(H36="KO",($H$5&amp;(('t12'!C36/12*273)+(('t3'!K36+'t3'!L36+'t3'!M36+'t3'!N36+'t3'!O36+'t3'!P36)*273))&amp;")"),"")</f>
        <v/>
      </c>
    </row>
    <row r="37" spans="1:9" ht="13.2" x14ac:dyDescent="0.25">
      <c r="A37" s="123" t="str">
        <f>'t1'!A37</f>
        <v>FARMACISTI A T. DETERMINATO (ART. 15-SEPTIES D.LGS. 502/92)</v>
      </c>
      <c r="B37" s="95" t="str">
        <f>'t1'!B37</f>
        <v>SD0600</v>
      </c>
      <c r="C37" s="614">
        <f>'t11'!Y39+'t11'!Z39</f>
        <v>0</v>
      </c>
      <c r="D37" s="614">
        <f>(C37-'t11'!S39-'t11'!T39-'t11'!U39-'t11'!V39-'t11'!W39-'t11'!X39)</f>
        <v>0</v>
      </c>
      <c r="E37" s="896">
        <f>'t12'!AA37/12</f>
        <v>0</v>
      </c>
      <c r="F37" s="614">
        <f>'t3'!K37+'t3'!L37+'t3'!M37+'t3'!N37+'t3'!O37+'t3'!P37</f>
        <v>0</v>
      </c>
      <c r="G37" s="338" t="str">
        <f t="shared" si="0"/>
        <v>OK</v>
      </c>
      <c r="H37" s="338" t="str">
        <f t="shared" si="1"/>
        <v>OK</v>
      </c>
      <c r="I37" s="621" t="str">
        <f>IF(H37="KO",($H$5&amp;(('t12'!C37/12*273)+(('t3'!K37+'t3'!L37+'t3'!M37+'t3'!N37+'t3'!O37+'t3'!P37)*273))&amp;")"),"")</f>
        <v/>
      </c>
    </row>
    <row r="38" spans="1:9" ht="13.2" x14ac:dyDescent="0.25">
      <c r="A38" s="123" t="str">
        <f>'t1'!A38</f>
        <v>BIOLOGI CON INC. DI STRUTTURA COMPLESSA (RAPP. ESCLUSIVO)</v>
      </c>
      <c r="B38" s="95" t="str">
        <f>'t1'!B38</f>
        <v>SD0E13</v>
      </c>
      <c r="C38" s="614">
        <f>'t11'!Y40+'t11'!Z40</f>
        <v>0</v>
      </c>
      <c r="D38" s="614">
        <f>(C38-'t11'!S40-'t11'!T40-'t11'!U40-'t11'!V40-'t11'!W40-'t11'!X40)</f>
        <v>0</v>
      </c>
      <c r="E38" s="896">
        <f>'t12'!AA38/12</f>
        <v>0</v>
      </c>
      <c r="F38" s="614">
        <f>'t3'!K38+'t3'!L38+'t3'!M38+'t3'!N38+'t3'!O38+'t3'!P38</f>
        <v>0</v>
      </c>
      <c r="G38" s="338" t="str">
        <f t="shared" si="0"/>
        <v>OK</v>
      </c>
      <c r="H38" s="338" t="str">
        <f t="shared" si="1"/>
        <v>OK</v>
      </c>
      <c r="I38" s="621" t="str">
        <f>IF(H38="KO",($H$5&amp;(('t12'!C38/12*273)+(('t3'!K38+'t3'!L38+'t3'!M38+'t3'!N38+'t3'!O38+'t3'!P38)*273))&amp;")"),"")</f>
        <v/>
      </c>
    </row>
    <row r="39" spans="1:9" ht="13.2" x14ac:dyDescent="0.25">
      <c r="A39" s="123" t="str">
        <f>'t1'!A39</f>
        <v>BIOLOGI CON INC. DI STRUTTURA COMPLESSA (RAPP. NON ESCL.)</v>
      </c>
      <c r="B39" s="95" t="str">
        <f>'t1'!B39</f>
        <v>SD0N13</v>
      </c>
      <c r="C39" s="614">
        <f>'t11'!Y41+'t11'!Z41</f>
        <v>0</v>
      </c>
      <c r="D39" s="614">
        <f>(C39-'t11'!S41-'t11'!T41-'t11'!U41-'t11'!V41-'t11'!W41-'t11'!X41)</f>
        <v>0</v>
      </c>
      <c r="E39" s="896">
        <f>'t12'!AA39/12</f>
        <v>0</v>
      </c>
      <c r="F39" s="614">
        <f>'t3'!K39+'t3'!L39+'t3'!M39+'t3'!N39+'t3'!O39+'t3'!P39</f>
        <v>0</v>
      </c>
      <c r="G39" s="338" t="str">
        <f t="shared" si="0"/>
        <v>OK</v>
      </c>
      <c r="H39" s="338" t="str">
        <f t="shared" si="1"/>
        <v>OK</v>
      </c>
      <c r="I39" s="621" t="str">
        <f>IF(H39="KO",($H$5&amp;(('t12'!C39/12*273)+(('t3'!K39+'t3'!L39+'t3'!M39+'t3'!N39+'t3'!O39+'t3'!P39)*273))&amp;")"),"")</f>
        <v/>
      </c>
    </row>
    <row r="40" spans="1:9" ht="13.2" x14ac:dyDescent="0.25">
      <c r="A40" s="123" t="str">
        <f>'t1'!A40</f>
        <v>BIOLOGI CON INC. DI STRUTTURA SEMPLICE (RAPP. ESCLUSIVO)</v>
      </c>
      <c r="B40" s="95" t="str">
        <f>'t1'!B40</f>
        <v>SD0E12</v>
      </c>
      <c r="C40" s="614">
        <f>'t11'!Y42+'t11'!Z42</f>
        <v>0</v>
      </c>
      <c r="D40" s="614">
        <f>(C40-'t11'!S42-'t11'!T42-'t11'!U42-'t11'!V42-'t11'!W42-'t11'!X42)</f>
        <v>0</v>
      </c>
      <c r="E40" s="896">
        <f>'t12'!AA40/12</f>
        <v>0</v>
      </c>
      <c r="F40" s="614">
        <f>'t3'!K40+'t3'!L40+'t3'!M40+'t3'!N40+'t3'!O40+'t3'!P40</f>
        <v>0</v>
      </c>
      <c r="G40" s="338" t="str">
        <f t="shared" si="0"/>
        <v>OK</v>
      </c>
      <c r="H40" s="338" t="str">
        <f t="shared" si="1"/>
        <v>OK</v>
      </c>
      <c r="I40" s="621" t="str">
        <f>IF(H40="KO",($H$5&amp;(('t12'!C40/12*273)+(('t3'!K40+'t3'!L40+'t3'!M40+'t3'!N40+'t3'!O40+'t3'!P40)*273))&amp;")"),"")</f>
        <v/>
      </c>
    </row>
    <row r="41" spans="1:9" ht="13.2" x14ac:dyDescent="0.25">
      <c r="A41" s="123" t="str">
        <f>'t1'!A41</f>
        <v>BIOLOGI CON INC. DI STRUTTURA SEMPLICE (RAPP. NON ESCL.)</v>
      </c>
      <c r="B41" s="95" t="str">
        <f>'t1'!B41</f>
        <v>SD0N12</v>
      </c>
      <c r="C41" s="614">
        <f>'t11'!Y43+'t11'!Z43</f>
        <v>0</v>
      </c>
      <c r="D41" s="614">
        <f>(C41-'t11'!S43-'t11'!T43-'t11'!U43-'t11'!V43-'t11'!W43-'t11'!X43)</f>
        <v>0</v>
      </c>
      <c r="E41" s="896">
        <f>'t12'!AA41/12</f>
        <v>0</v>
      </c>
      <c r="F41" s="614">
        <f>'t3'!K41+'t3'!L41+'t3'!M41+'t3'!N41+'t3'!O41+'t3'!P41</f>
        <v>0</v>
      </c>
      <c r="G41" s="338" t="str">
        <f t="shared" si="0"/>
        <v>OK</v>
      </c>
      <c r="H41" s="338" t="str">
        <f t="shared" si="1"/>
        <v>OK</v>
      </c>
      <c r="I41" s="621" t="str">
        <f>IF(H41="KO",($H$5&amp;(('t12'!C41/12*273)+(('t3'!K41+'t3'!L41+'t3'!M41+'t3'!N41+'t3'!O41+'t3'!P41)*273))&amp;")"),"")</f>
        <v/>
      </c>
    </row>
    <row r="42" spans="1:9" ht="13.2" x14ac:dyDescent="0.25">
      <c r="A42" s="123" t="str">
        <f>'t1'!A42</f>
        <v>BIOLOGI CON ALTRI INCAR. PROF.LI (RAPP. ESCLUSIVO)</v>
      </c>
      <c r="B42" s="95" t="str">
        <f>'t1'!B42</f>
        <v>SD0A12</v>
      </c>
      <c r="C42" s="614">
        <f>'t11'!Y44+'t11'!Z44</f>
        <v>0</v>
      </c>
      <c r="D42" s="614">
        <f>(C42-'t11'!S44-'t11'!T44-'t11'!U44-'t11'!V44-'t11'!W44-'t11'!X44)</f>
        <v>0</v>
      </c>
      <c r="E42" s="896">
        <f>'t12'!AA42/12</f>
        <v>0</v>
      </c>
      <c r="F42" s="614">
        <f>'t3'!K42+'t3'!L42+'t3'!M42+'t3'!N42+'t3'!O42+'t3'!P42</f>
        <v>0</v>
      </c>
      <c r="G42" s="338" t="str">
        <f t="shared" si="0"/>
        <v>OK</v>
      </c>
      <c r="H42" s="338" t="str">
        <f t="shared" si="1"/>
        <v>OK</v>
      </c>
      <c r="I42" s="621" t="str">
        <f>IF(H42="KO",($H$5&amp;(('t12'!C42/12*273)+(('t3'!K42+'t3'!L42+'t3'!M42+'t3'!N42+'t3'!O42+'t3'!P42)*273))&amp;")"),"")</f>
        <v/>
      </c>
    </row>
    <row r="43" spans="1:9" ht="13.2" x14ac:dyDescent="0.25">
      <c r="A43" s="123" t="str">
        <f>'t1'!A43</f>
        <v>BIOLOGI CON ALTRI INCAR. PROF.LI (RAPP. NON ESCL.)</v>
      </c>
      <c r="B43" s="95" t="str">
        <f>'t1'!B43</f>
        <v>SD0011</v>
      </c>
      <c r="C43" s="614">
        <f>'t11'!Y45+'t11'!Z45</f>
        <v>0</v>
      </c>
      <c r="D43" s="614">
        <f>(C43-'t11'!S45-'t11'!T45-'t11'!U45-'t11'!V45-'t11'!W45-'t11'!X45)</f>
        <v>0</v>
      </c>
      <c r="E43" s="896">
        <f>'t12'!AA43/12</f>
        <v>0</v>
      </c>
      <c r="F43" s="614">
        <f>'t3'!K43+'t3'!L43+'t3'!M43+'t3'!N43+'t3'!O43+'t3'!P43</f>
        <v>0</v>
      </c>
      <c r="G43" s="338" t="str">
        <f t="shared" si="0"/>
        <v>OK</v>
      </c>
      <c r="H43" s="338" t="str">
        <f t="shared" si="1"/>
        <v>OK</v>
      </c>
      <c r="I43" s="621" t="str">
        <f>IF(H43="KO",($H$5&amp;(('t12'!C43/12*273)+(('t3'!K43+'t3'!L43+'t3'!M43+'t3'!N43+'t3'!O43+'t3'!P43)*273))&amp;")"),"")</f>
        <v/>
      </c>
    </row>
    <row r="44" spans="1:9" ht="13.2" x14ac:dyDescent="0.25">
      <c r="A44" s="123" t="str">
        <f>'t1'!A44</f>
        <v>BIOLOGI A T. DETERMINATO (ART. 15-SEPTIES D.LGS. 502/92)</v>
      </c>
      <c r="B44" s="95" t="str">
        <f>'t1'!B44</f>
        <v>SD0601</v>
      </c>
      <c r="C44" s="614">
        <f>'t11'!Y46+'t11'!Z46</f>
        <v>0</v>
      </c>
      <c r="D44" s="614">
        <f>(C44-'t11'!S46-'t11'!T46-'t11'!U46-'t11'!V46-'t11'!W46-'t11'!X46)</f>
        <v>0</v>
      </c>
      <c r="E44" s="896">
        <f>'t12'!AA44/12</f>
        <v>0</v>
      </c>
      <c r="F44" s="614">
        <f>'t3'!K44+'t3'!L44+'t3'!M44+'t3'!N44+'t3'!O44+'t3'!P44</f>
        <v>0</v>
      </c>
      <c r="G44" s="338" t="str">
        <f t="shared" si="0"/>
        <v>OK</v>
      </c>
      <c r="H44" s="338" t="str">
        <f t="shared" si="1"/>
        <v>OK</v>
      </c>
      <c r="I44" s="621" t="str">
        <f>IF(H44="KO",($H$5&amp;(('t12'!C44/12*273)+(('t3'!K44+'t3'!L44+'t3'!M44+'t3'!N44+'t3'!O44+'t3'!P44)*273))&amp;")"),"")</f>
        <v/>
      </c>
    </row>
    <row r="45" spans="1:9" ht="13.2" x14ac:dyDescent="0.25">
      <c r="A45" s="123" t="str">
        <f>'t1'!A45</f>
        <v>CHIMICI CON INC. DI STRUTTURA COMPLESSA (RAPP. ESCLUSIVO)</v>
      </c>
      <c r="B45" s="95" t="str">
        <f>'t1'!B45</f>
        <v>SD0E16</v>
      </c>
      <c r="C45" s="614">
        <f>'t11'!Y47+'t11'!Z47</f>
        <v>0</v>
      </c>
      <c r="D45" s="614">
        <f>(C45-'t11'!S47-'t11'!T47-'t11'!U47-'t11'!V47-'t11'!W47-'t11'!X47)</f>
        <v>0</v>
      </c>
      <c r="E45" s="896">
        <f>'t12'!AA45/12</f>
        <v>0</v>
      </c>
      <c r="F45" s="614">
        <f>'t3'!K45+'t3'!L45+'t3'!M45+'t3'!N45+'t3'!O45+'t3'!P45</f>
        <v>0</v>
      </c>
      <c r="G45" s="338" t="str">
        <f t="shared" si="0"/>
        <v>OK</v>
      </c>
      <c r="H45" s="338" t="str">
        <f t="shared" si="1"/>
        <v>OK</v>
      </c>
      <c r="I45" s="621" t="str">
        <f>IF(H45="KO",($H$5&amp;(('t12'!C45/12*273)+(('t3'!K45+'t3'!L45+'t3'!M45+'t3'!N45+'t3'!O45+'t3'!P45)*273))&amp;")"),"")</f>
        <v/>
      </c>
    </row>
    <row r="46" spans="1:9" ht="13.2" x14ac:dyDescent="0.25">
      <c r="A46" s="123" t="str">
        <f>'t1'!A46</f>
        <v>CHIMICI CON INC. DI STRUTTURA COMPLESSA (RAPP.NON ESCL.)</v>
      </c>
      <c r="B46" s="95" t="str">
        <f>'t1'!B46</f>
        <v>SD0N16</v>
      </c>
      <c r="C46" s="614">
        <f>'t11'!Y48+'t11'!Z48</f>
        <v>0</v>
      </c>
      <c r="D46" s="614">
        <f>(C46-'t11'!S48-'t11'!T48-'t11'!U48-'t11'!V48-'t11'!W48-'t11'!X48)</f>
        <v>0</v>
      </c>
      <c r="E46" s="896">
        <f>'t12'!AA46/12</f>
        <v>0</v>
      </c>
      <c r="F46" s="614">
        <f>'t3'!K46+'t3'!L46+'t3'!M46+'t3'!N46+'t3'!O46+'t3'!P46</f>
        <v>0</v>
      </c>
      <c r="G46" s="338" t="str">
        <f t="shared" si="0"/>
        <v>OK</v>
      </c>
      <c r="H46" s="338" t="str">
        <f t="shared" si="1"/>
        <v>OK</v>
      </c>
      <c r="I46" s="621" t="str">
        <f>IF(H46="KO",($H$5&amp;(('t12'!C46/12*273)+(('t3'!K46+'t3'!L46+'t3'!M46+'t3'!N46+'t3'!O46+'t3'!P46)*273))&amp;")"),"")</f>
        <v/>
      </c>
    </row>
    <row r="47" spans="1:9" ht="13.2" x14ac:dyDescent="0.25">
      <c r="A47" s="123" t="str">
        <f>'t1'!A47</f>
        <v>CHIMICI CON INC. DI STRUTTURA SEMPLICE (RAPP. ESCLUSIVO)</v>
      </c>
      <c r="B47" s="95" t="str">
        <f>'t1'!B47</f>
        <v>SD0E15</v>
      </c>
      <c r="C47" s="614">
        <f>'t11'!Y49+'t11'!Z49</f>
        <v>0</v>
      </c>
      <c r="D47" s="614">
        <f>(C47-'t11'!S49-'t11'!T49-'t11'!U49-'t11'!V49-'t11'!W49-'t11'!X49)</f>
        <v>0</v>
      </c>
      <c r="E47" s="896">
        <f>'t12'!AA47/12</f>
        <v>0</v>
      </c>
      <c r="F47" s="614">
        <f>'t3'!K47+'t3'!L47+'t3'!M47+'t3'!N47+'t3'!O47+'t3'!P47</f>
        <v>0</v>
      </c>
      <c r="G47" s="338" t="str">
        <f t="shared" si="0"/>
        <v>OK</v>
      </c>
      <c r="H47" s="338" t="str">
        <f t="shared" si="1"/>
        <v>OK</v>
      </c>
      <c r="I47" s="621" t="str">
        <f>IF(H47="KO",($H$5&amp;(('t12'!C47/12*273)+(('t3'!K47+'t3'!L47+'t3'!M47+'t3'!N47+'t3'!O47+'t3'!P47)*273))&amp;")"),"")</f>
        <v/>
      </c>
    </row>
    <row r="48" spans="1:9" ht="13.2" x14ac:dyDescent="0.25">
      <c r="A48" s="123" t="str">
        <f>'t1'!A48</f>
        <v>CHIMICI CON INC. DI STRUTTURA SEMPLICE (RAPP. NON ESCL.)</v>
      </c>
      <c r="B48" s="95" t="str">
        <f>'t1'!B48</f>
        <v>SD0N15</v>
      </c>
      <c r="C48" s="614">
        <f>'t11'!Y50+'t11'!Z50</f>
        <v>0</v>
      </c>
      <c r="D48" s="614">
        <f>(C48-'t11'!S50-'t11'!T50-'t11'!U50-'t11'!V50-'t11'!W50-'t11'!X50)</f>
        <v>0</v>
      </c>
      <c r="E48" s="896">
        <f>'t12'!AA48/12</f>
        <v>0</v>
      </c>
      <c r="F48" s="614">
        <f>'t3'!K48+'t3'!L48+'t3'!M48+'t3'!N48+'t3'!O48+'t3'!P48</f>
        <v>0</v>
      </c>
      <c r="G48" s="338" t="str">
        <f t="shared" si="0"/>
        <v>OK</v>
      </c>
      <c r="H48" s="338" t="str">
        <f t="shared" si="1"/>
        <v>OK</v>
      </c>
      <c r="I48" s="621" t="str">
        <f>IF(H48="KO",($H$5&amp;(('t12'!C48/12*273)+(('t3'!K48+'t3'!L48+'t3'!M48+'t3'!N48+'t3'!O48+'t3'!P48)*273))&amp;")"),"")</f>
        <v/>
      </c>
    </row>
    <row r="49" spans="1:9" ht="13.2" x14ac:dyDescent="0.25">
      <c r="A49" s="123" t="str">
        <f>'t1'!A49</f>
        <v>CHIMICI CON ALTRI INCAR. PROF.LI (RAPP. ESCLUSIVO)</v>
      </c>
      <c r="B49" s="95" t="str">
        <f>'t1'!B49</f>
        <v>SD0A15</v>
      </c>
      <c r="C49" s="614">
        <f>'t11'!Y51+'t11'!Z51</f>
        <v>0</v>
      </c>
      <c r="D49" s="614">
        <f>(C49-'t11'!S51-'t11'!T51-'t11'!U51-'t11'!V51-'t11'!W51-'t11'!X51)</f>
        <v>0</v>
      </c>
      <c r="E49" s="896">
        <f>'t12'!AA49/12</f>
        <v>0</v>
      </c>
      <c r="F49" s="614">
        <f>'t3'!K49+'t3'!L49+'t3'!M49+'t3'!N49+'t3'!O49+'t3'!P49</f>
        <v>0</v>
      </c>
      <c r="G49" s="338" t="str">
        <f t="shared" si="0"/>
        <v>OK</v>
      </c>
      <c r="H49" s="338" t="str">
        <f t="shared" si="1"/>
        <v>OK</v>
      </c>
      <c r="I49" s="621" t="str">
        <f>IF(H49="KO",($H$5&amp;(('t12'!C49/12*273)+(('t3'!K49+'t3'!L49+'t3'!M49+'t3'!N49+'t3'!O49+'t3'!P49)*273))&amp;")"),"")</f>
        <v/>
      </c>
    </row>
    <row r="50" spans="1:9" ht="13.2" x14ac:dyDescent="0.25">
      <c r="A50" s="123" t="str">
        <f>'t1'!A50</f>
        <v>CHIMICI CON ALTRI INCAR. PROF.LI (RAPP. NON ESCL.)</v>
      </c>
      <c r="B50" s="95" t="str">
        <f>'t1'!B50</f>
        <v>SD0014</v>
      </c>
      <c r="C50" s="614">
        <f>'t11'!Y52+'t11'!Z52</f>
        <v>0</v>
      </c>
      <c r="D50" s="614">
        <f>(C50-'t11'!S52-'t11'!T52-'t11'!U52-'t11'!V52-'t11'!W52-'t11'!X52)</f>
        <v>0</v>
      </c>
      <c r="E50" s="896">
        <f>'t12'!AA50/12</f>
        <v>0</v>
      </c>
      <c r="F50" s="614">
        <f>'t3'!K50+'t3'!L50+'t3'!M50+'t3'!N50+'t3'!O50+'t3'!P50</f>
        <v>0</v>
      </c>
      <c r="G50" s="338" t="str">
        <f t="shared" si="0"/>
        <v>OK</v>
      </c>
      <c r="H50" s="338" t="str">
        <f t="shared" si="1"/>
        <v>OK</v>
      </c>
      <c r="I50" s="621" t="str">
        <f>IF(H50="KO",($H$5&amp;(('t12'!C50/12*273)+(('t3'!K50+'t3'!L50+'t3'!M50+'t3'!N50+'t3'!O50+'t3'!P50)*273))&amp;")"),"")</f>
        <v/>
      </c>
    </row>
    <row r="51" spans="1:9" ht="13.2" x14ac:dyDescent="0.25">
      <c r="A51" s="123" t="str">
        <f>'t1'!A51</f>
        <v>CHIMICI A T. DETERMINATO (ART. 15-SEPTIES D.LGS. 502/92)</v>
      </c>
      <c r="B51" s="95" t="str">
        <f>'t1'!B51</f>
        <v>SD0602</v>
      </c>
      <c r="C51" s="614">
        <f>'t11'!Y53+'t11'!Z53</f>
        <v>0</v>
      </c>
      <c r="D51" s="614">
        <f>(C51-'t11'!S53-'t11'!T53-'t11'!U53-'t11'!V53-'t11'!W53-'t11'!X53)</f>
        <v>0</v>
      </c>
      <c r="E51" s="896">
        <f>'t12'!AA51/12</f>
        <v>0</v>
      </c>
      <c r="F51" s="614">
        <f>'t3'!K51+'t3'!L51+'t3'!M51+'t3'!N51+'t3'!O51+'t3'!P51</f>
        <v>0</v>
      </c>
      <c r="G51" s="338" t="str">
        <f t="shared" si="0"/>
        <v>OK</v>
      </c>
      <c r="H51" s="338" t="str">
        <f t="shared" si="1"/>
        <v>OK</v>
      </c>
      <c r="I51" s="621" t="str">
        <f>IF(H51="KO",($H$5&amp;(('t12'!C51/12*273)+(('t3'!K51+'t3'!L51+'t3'!M51+'t3'!N51+'t3'!O51+'t3'!P51)*273))&amp;")"),"")</f>
        <v/>
      </c>
    </row>
    <row r="52" spans="1:9" ht="13.2" x14ac:dyDescent="0.25">
      <c r="A52" s="123" t="str">
        <f>'t1'!A52</f>
        <v>FISICI CON INC. DI STRUTTURA COMPLESSA (RAPP. ESCLUSIVO)</v>
      </c>
      <c r="B52" s="95" t="str">
        <f>'t1'!B52</f>
        <v>SD0E42</v>
      </c>
      <c r="C52" s="614">
        <f>'t11'!Y54+'t11'!Z54</f>
        <v>0</v>
      </c>
      <c r="D52" s="614">
        <f>(C52-'t11'!S54-'t11'!T54-'t11'!U54-'t11'!V54-'t11'!W54-'t11'!X54)</f>
        <v>0</v>
      </c>
      <c r="E52" s="896">
        <f>'t12'!AA52/12</f>
        <v>0</v>
      </c>
      <c r="F52" s="614">
        <f>'t3'!K52+'t3'!L52+'t3'!M52+'t3'!N52+'t3'!O52+'t3'!P52</f>
        <v>0</v>
      </c>
      <c r="G52" s="338" t="str">
        <f t="shared" si="0"/>
        <v>OK</v>
      </c>
      <c r="H52" s="338" t="str">
        <f t="shared" si="1"/>
        <v>OK</v>
      </c>
      <c r="I52" s="621" t="str">
        <f>IF(H52="KO",($H$5&amp;(('t12'!C52/12*273)+(('t3'!K52+'t3'!L52+'t3'!M52+'t3'!N52+'t3'!O52+'t3'!P52)*273))&amp;")"),"")</f>
        <v/>
      </c>
    </row>
    <row r="53" spans="1:9" ht="13.2" x14ac:dyDescent="0.25">
      <c r="A53" s="123" t="str">
        <f>'t1'!A53</f>
        <v>FISICI CON INC. DI STRUTTURA COMPLESSA (RAPP. NON ESCL.)</v>
      </c>
      <c r="B53" s="95" t="str">
        <f>'t1'!B53</f>
        <v>SD0N42</v>
      </c>
      <c r="C53" s="614">
        <f>'t11'!Y55+'t11'!Z55</f>
        <v>0</v>
      </c>
      <c r="D53" s="614">
        <f>(C53-'t11'!S55-'t11'!T55-'t11'!U55-'t11'!V55-'t11'!W55-'t11'!X55)</f>
        <v>0</v>
      </c>
      <c r="E53" s="896">
        <f>'t12'!AA53/12</f>
        <v>0</v>
      </c>
      <c r="F53" s="614">
        <f>'t3'!K53+'t3'!L53+'t3'!M53+'t3'!N53+'t3'!O53+'t3'!P53</f>
        <v>0</v>
      </c>
      <c r="G53" s="338" t="str">
        <f t="shared" si="0"/>
        <v>OK</v>
      </c>
      <c r="H53" s="338" t="str">
        <f t="shared" si="1"/>
        <v>OK</v>
      </c>
      <c r="I53" s="621" t="str">
        <f>IF(H53="KO",($H$5&amp;(('t12'!C53/12*273)+(('t3'!K53+'t3'!L53+'t3'!M53+'t3'!N53+'t3'!O53+'t3'!P53)*273))&amp;")"),"")</f>
        <v/>
      </c>
    </row>
    <row r="54" spans="1:9" ht="13.2" x14ac:dyDescent="0.25">
      <c r="A54" s="123" t="str">
        <f>'t1'!A54</f>
        <v>FISICI CON INC. DI STRUTTURA SEMPLICE (RAPP. ESCLUSIVO)</v>
      </c>
      <c r="B54" s="95" t="str">
        <f>'t1'!B54</f>
        <v>SD0E41</v>
      </c>
      <c r="C54" s="614">
        <f>'t11'!Y56+'t11'!Z56</f>
        <v>0</v>
      </c>
      <c r="D54" s="614">
        <f>(C54-'t11'!S56-'t11'!T56-'t11'!U56-'t11'!V56-'t11'!W56-'t11'!X56)</f>
        <v>0</v>
      </c>
      <c r="E54" s="896">
        <f>'t12'!AA54/12</f>
        <v>0</v>
      </c>
      <c r="F54" s="614">
        <f>'t3'!K54+'t3'!L54+'t3'!M54+'t3'!N54+'t3'!O54+'t3'!P54</f>
        <v>0</v>
      </c>
      <c r="G54" s="338" t="str">
        <f t="shared" si="0"/>
        <v>OK</v>
      </c>
      <c r="H54" s="338" t="str">
        <f t="shared" si="1"/>
        <v>OK</v>
      </c>
      <c r="I54" s="621" t="str">
        <f>IF(H54="KO",($H$5&amp;(('t12'!C54/12*273)+(('t3'!K54+'t3'!L54+'t3'!M54+'t3'!N54+'t3'!O54+'t3'!P54)*273))&amp;")"),"")</f>
        <v/>
      </c>
    </row>
    <row r="55" spans="1:9" ht="13.2" x14ac:dyDescent="0.25">
      <c r="A55" s="123" t="str">
        <f>'t1'!A55</f>
        <v>FISICI CON INC. DI STRUTTURA SEMPLICE (RAPP. NON ESCL.)</v>
      </c>
      <c r="B55" s="95" t="str">
        <f>'t1'!B55</f>
        <v>SD0N41</v>
      </c>
      <c r="C55" s="614">
        <f>'t11'!Y57+'t11'!Z57</f>
        <v>0</v>
      </c>
      <c r="D55" s="614">
        <f>(C55-'t11'!S57-'t11'!T57-'t11'!U57-'t11'!V57-'t11'!W57-'t11'!X57)</f>
        <v>0</v>
      </c>
      <c r="E55" s="896">
        <f>'t12'!AA55/12</f>
        <v>0</v>
      </c>
      <c r="F55" s="614">
        <f>'t3'!K55+'t3'!L55+'t3'!M55+'t3'!N55+'t3'!O55+'t3'!P55</f>
        <v>0</v>
      </c>
      <c r="G55" s="338" t="str">
        <f t="shared" si="0"/>
        <v>OK</v>
      </c>
      <c r="H55" s="338" t="str">
        <f t="shared" si="1"/>
        <v>OK</v>
      </c>
      <c r="I55" s="621" t="str">
        <f>IF(H55="KO",($H$5&amp;(('t12'!C55/12*273)+(('t3'!K55+'t3'!L55+'t3'!M55+'t3'!N55+'t3'!O55+'t3'!P55)*273))&amp;")"),"")</f>
        <v/>
      </c>
    </row>
    <row r="56" spans="1:9" ht="13.2" x14ac:dyDescent="0.25">
      <c r="A56" s="123" t="str">
        <f>'t1'!A56</f>
        <v>FISICI CON ALTRI INCAR. PROF.LI (RAPP. ESCLUSIVO)</v>
      </c>
      <c r="B56" s="95" t="str">
        <f>'t1'!B56</f>
        <v>SD0A41</v>
      </c>
      <c r="C56" s="614">
        <f>'t11'!Y58+'t11'!Z58</f>
        <v>0</v>
      </c>
      <c r="D56" s="614">
        <f>(C56-'t11'!S58-'t11'!T58-'t11'!U58-'t11'!V58-'t11'!W58-'t11'!X58)</f>
        <v>0</v>
      </c>
      <c r="E56" s="896">
        <f>'t12'!AA56/12</f>
        <v>0</v>
      </c>
      <c r="F56" s="614">
        <f>'t3'!K56+'t3'!L56+'t3'!M56+'t3'!N56+'t3'!O56+'t3'!P56</f>
        <v>0</v>
      </c>
      <c r="G56" s="338" t="str">
        <f t="shared" si="0"/>
        <v>OK</v>
      </c>
      <c r="H56" s="338" t="str">
        <f t="shared" si="1"/>
        <v>OK</v>
      </c>
      <c r="I56" s="621" t="str">
        <f>IF(H56="KO",($H$5&amp;(('t12'!C56/12*273)+(('t3'!K56+'t3'!L56+'t3'!M56+'t3'!N56+'t3'!O56+'t3'!P56)*273))&amp;")"),"")</f>
        <v/>
      </c>
    </row>
    <row r="57" spans="1:9" ht="13.2" x14ac:dyDescent="0.25">
      <c r="A57" s="123" t="str">
        <f>'t1'!A57</f>
        <v>FISICI CON ALTRI INCAR. PROF.LI (RAPP. NON ESCL.)</v>
      </c>
      <c r="B57" s="95" t="str">
        <f>'t1'!B57</f>
        <v>SD0040</v>
      </c>
      <c r="C57" s="614">
        <f>'t11'!Y59+'t11'!Z59</f>
        <v>0</v>
      </c>
      <c r="D57" s="614">
        <f>(C57-'t11'!S59-'t11'!T59-'t11'!U59-'t11'!V59-'t11'!W59-'t11'!X59)</f>
        <v>0</v>
      </c>
      <c r="E57" s="896">
        <f>'t12'!AA57/12</f>
        <v>0</v>
      </c>
      <c r="F57" s="614">
        <f>'t3'!K57+'t3'!L57+'t3'!M57+'t3'!N57+'t3'!O57+'t3'!P57</f>
        <v>0</v>
      </c>
      <c r="G57" s="338" t="str">
        <f t="shared" si="0"/>
        <v>OK</v>
      </c>
      <c r="H57" s="338" t="str">
        <f t="shared" si="1"/>
        <v>OK</v>
      </c>
      <c r="I57" s="621" t="str">
        <f>IF(H57="KO",($H$5&amp;(('t12'!C57/12*273)+(('t3'!K57+'t3'!L57+'t3'!M57+'t3'!N57+'t3'!O57+'t3'!P57)*273))&amp;")"),"")</f>
        <v/>
      </c>
    </row>
    <row r="58" spans="1:9" ht="13.2" x14ac:dyDescent="0.25">
      <c r="A58" s="123" t="str">
        <f>'t1'!A58</f>
        <v>FISICI A T. DETERMINATO (ART. 15-SEPTIES D.LGS. 502/92)</v>
      </c>
      <c r="B58" s="95" t="str">
        <f>'t1'!B58</f>
        <v>SD0603</v>
      </c>
      <c r="C58" s="614">
        <f>'t11'!Y60+'t11'!Z60</f>
        <v>0</v>
      </c>
      <c r="D58" s="614">
        <f>(C58-'t11'!S60-'t11'!T60-'t11'!U60-'t11'!V60-'t11'!W60-'t11'!X60)</f>
        <v>0</v>
      </c>
      <c r="E58" s="896">
        <f>'t12'!AA58/12</f>
        <v>0</v>
      </c>
      <c r="F58" s="614">
        <f>'t3'!K58+'t3'!L58+'t3'!M58+'t3'!N58+'t3'!O58+'t3'!P58</f>
        <v>0</v>
      </c>
      <c r="G58" s="338" t="str">
        <f t="shared" si="0"/>
        <v>OK</v>
      </c>
      <c r="H58" s="338" t="str">
        <f t="shared" si="1"/>
        <v>OK</v>
      </c>
      <c r="I58" s="621" t="str">
        <f>IF(H58="KO",($H$5&amp;(('t12'!C58/12*273)+(('t3'!K58+'t3'!L58+'t3'!M58+'t3'!N58+'t3'!O58+'t3'!P58)*273))&amp;")"),"")</f>
        <v/>
      </c>
    </row>
    <row r="59" spans="1:9" ht="13.2" x14ac:dyDescent="0.25">
      <c r="A59" s="123" t="str">
        <f>'t1'!A59</f>
        <v>PSICOLOGI CON INC. DI STRUTTURA COMPLESSA (RAPP. ESCLUSIVO)</v>
      </c>
      <c r="B59" s="95" t="str">
        <f>'t1'!B59</f>
        <v>SD0E66</v>
      </c>
      <c r="C59" s="614">
        <f>'t11'!Y61+'t11'!Z61</f>
        <v>0</v>
      </c>
      <c r="D59" s="614">
        <f>(C59-'t11'!S61-'t11'!T61-'t11'!U61-'t11'!V61-'t11'!W61-'t11'!X61)</f>
        <v>0</v>
      </c>
      <c r="E59" s="896">
        <f>'t12'!AA59/12</f>
        <v>0</v>
      </c>
      <c r="F59" s="614">
        <f>'t3'!K59+'t3'!L59+'t3'!M59+'t3'!N59+'t3'!O59+'t3'!P59</f>
        <v>0</v>
      </c>
      <c r="G59" s="338" t="str">
        <f t="shared" si="0"/>
        <v>OK</v>
      </c>
      <c r="H59" s="338" t="str">
        <f t="shared" si="1"/>
        <v>OK</v>
      </c>
      <c r="I59" s="621" t="str">
        <f>IF(H59="KO",($H$5&amp;(('t12'!C59/12*273)+(('t3'!K59+'t3'!L59+'t3'!M59+'t3'!N59+'t3'!O59+'t3'!P59)*273))&amp;")"),"")</f>
        <v/>
      </c>
    </row>
    <row r="60" spans="1:9" ht="13.2" x14ac:dyDescent="0.25">
      <c r="A60" s="123" t="str">
        <f>'t1'!A60</f>
        <v>PSICOLOGI CON INC. DI STRUTTURA COMPLESSA (RAPP. NON ESCL.)</v>
      </c>
      <c r="B60" s="95" t="str">
        <f>'t1'!B60</f>
        <v>SD0N66</v>
      </c>
      <c r="C60" s="614">
        <f>'t11'!Y62+'t11'!Z62</f>
        <v>0</v>
      </c>
      <c r="D60" s="614">
        <f>(C60-'t11'!S62-'t11'!T62-'t11'!U62-'t11'!V62-'t11'!W62-'t11'!X62)</f>
        <v>0</v>
      </c>
      <c r="E60" s="896">
        <f>'t12'!AA60/12</f>
        <v>0</v>
      </c>
      <c r="F60" s="614">
        <f>'t3'!K60+'t3'!L60+'t3'!M60+'t3'!N60+'t3'!O60+'t3'!P60</f>
        <v>0</v>
      </c>
      <c r="G60" s="338" t="str">
        <f t="shared" si="0"/>
        <v>OK</v>
      </c>
      <c r="H60" s="338" t="str">
        <f t="shared" si="1"/>
        <v>OK</v>
      </c>
      <c r="I60" s="621" t="str">
        <f>IF(H60="KO",($H$5&amp;(('t12'!C60/12*273)+(('t3'!K60+'t3'!L60+'t3'!M60+'t3'!N60+'t3'!O60+'t3'!P60)*273))&amp;")"),"")</f>
        <v/>
      </c>
    </row>
    <row r="61" spans="1:9" ht="13.2" x14ac:dyDescent="0.25">
      <c r="A61" s="123" t="str">
        <f>'t1'!A61</f>
        <v>PSICOLOGI CON INC. DI STRUTTURA SEMPLICE (RAPP. ESCLUSIVO)</v>
      </c>
      <c r="B61" s="95" t="str">
        <f>'t1'!B61</f>
        <v>SD0E65</v>
      </c>
      <c r="C61" s="614">
        <f>'t11'!Y63+'t11'!Z63</f>
        <v>0</v>
      </c>
      <c r="D61" s="614">
        <f>(C61-'t11'!S63-'t11'!T63-'t11'!U63-'t11'!V63-'t11'!W63-'t11'!X63)</f>
        <v>0</v>
      </c>
      <c r="E61" s="896">
        <f>'t12'!AA61/12</f>
        <v>0</v>
      </c>
      <c r="F61" s="614">
        <f>'t3'!K61+'t3'!L61+'t3'!M61+'t3'!N61+'t3'!O61+'t3'!P61</f>
        <v>0</v>
      </c>
      <c r="G61" s="338" t="str">
        <f t="shared" si="0"/>
        <v>OK</v>
      </c>
      <c r="H61" s="338" t="str">
        <f t="shared" si="1"/>
        <v>OK</v>
      </c>
      <c r="I61" s="621" t="str">
        <f>IF(H61="KO",($H$5&amp;(('t12'!C61/12*273)+(('t3'!K61+'t3'!L61+'t3'!M61+'t3'!N61+'t3'!O61+'t3'!P61)*273))&amp;")"),"")</f>
        <v/>
      </c>
    </row>
    <row r="62" spans="1:9" ht="13.2" x14ac:dyDescent="0.25">
      <c r="A62" s="123" t="str">
        <f>'t1'!A62</f>
        <v>PSICOLOGI CON INC. DI STRUTTURA SEMPLICE (RAPP. NON ESCL.)</v>
      </c>
      <c r="B62" s="95" t="str">
        <f>'t1'!B62</f>
        <v>SD0N65</v>
      </c>
      <c r="C62" s="614">
        <f>'t11'!Y64+'t11'!Z64</f>
        <v>0</v>
      </c>
      <c r="D62" s="614">
        <f>(C62-'t11'!S64-'t11'!T64-'t11'!U64-'t11'!V64-'t11'!W64-'t11'!X64)</f>
        <v>0</v>
      </c>
      <c r="E62" s="896">
        <f>'t12'!AA62/12</f>
        <v>0</v>
      </c>
      <c r="F62" s="614">
        <f>'t3'!K62+'t3'!L62+'t3'!M62+'t3'!N62+'t3'!O62+'t3'!P62</f>
        <v>0</v>
      </c>
      <c r="G62" s="338" t="str">
        <f t="shared" si="0"/>
        <v>OK</v>
      </c>
      <c r="H62" s="338" t="str">
        <f t="shared" si="1"/>
        <v>OK</v>
      </c>
      <c r="I62" s="621" t="str">
        <f>IF(H62="KO",($H$5&amp;(('t12'!C62/12*273)+(('t3'!K62+'t3'!L62+'t3'!M62+'t3'!N62+'t3'!O62+'t3'!P62)*273))&amp;")"),"")</f>
        <v/>
      </c>
    </row>
    <row r="63" spans="1:9" ht="13.2" x14ac:dyDescent="0.25">
      <c r="A63" s="123" t="str">
        <f>'t1'!A63</f>
        <v>PSICOLOGI CON ALTRI INCAR. PROF.LI (RAPP. ESCLUSIVO)</v>
      </c>
      <c r="B63" s="95" t="str">
        <f>'t1'!B63</f>
        <v>SD0A65</v>
      </c>
      <c r="C63" s="614">
        <f>'t11'!Y65+'t11'!Z65</f>
        <v>0</v>
      </c>
      <c r="D63" s="614">
        <f>(C63-'t11'!S65-'t11'!T65-'t11'!U65-'t11'!V65-'t11'!W65-'t11'!X65)</f>
        <v>0</v>
      </c>
      <c r="E63" s="896">
        <f>'t12'!AA63/12</f>
        <v>0</v>
      </c>
      <c r="F63" s="614">
        <f>'t3'!K63+'t3'!L63+'t3'!M63+'t3'!N63+'t3'!O63+'t3'!P63</f>
        <v>0</v>
      </c>
      <c r="G63" s="338" t="str">
        <f t="shared" si="0"/>
        <v>OK</v>
      </c>
      <c r="H63" s="338" t="str">
        <f t="shared" si="1"/>
        <v>OK</v>
      </c>
      <c r="I63" s="621" t="str">
        <f>IF(H63="KO",($H$5&amp;(('t12'!C63/12*273)+(('t3'!K63+'t3'!L63+'t3'!M63+'t3'!N63+'t3'!O63+'t3'!P63)*273))&amp;")"),"")</f>
        <v/>
      </c>
    </row>
    <row r="64" spans="1:9" ht="13.2" x14ac:dyDescent="0.25">
      <c r="A64" s="123" t="str">
        <f>'t1'!A64</f>
        <v>PSICOLOGI CON ALTRI INCAR. PROF.LI (RAPP. NON ESCL.)</v>
      </c>
      <c r="B64" s="95" t="str">
        <f>'t1'!B64</f>
        <v>SD0064</v>
      </c>
      <c r="C64" s="614">
        <f>'t11'!Y66+'t11'!Z66</f>
        <v>0</v>
      </c>
      <c r="D64" s="614">
        <f>(C64-'t11'!S66-'t11'!T66-'t11'!U66-'t11'!V66-'t11'!W66-'t11'!X66)</f>
        <v>0</v>
      </c>
      <c r="E64" s="896">
        <f>'t12'!AA64/12</f>
        <v>0</v>
      </c>
      <c r="F64" s="614">
        <f>'t3'!K64+'t3'!L64+'t3'!M64+'t3'!N64+'t3'!O64+'t3'!P64</f>
        <v>0</v>
      </c>
      <c r="G64" s="338" t="str">
        <f t="shared" si="0"/>
        <v>OK</v>
      </c>
      <c r="H64" s="338" t="str">
        <f t="shared" si="1"/>
        <v>OK</v>
      </c>
      <c r="I64" s="621" t="str">
        <f>IF(H64="KO",($H$5&amp;(('t12'!C64/12*273)+(('t3'!K64+'t3'!L64+'t3'!M64+'t3'!N64+'t3'!O64+'t3'!P64)*273))&amp;")"),"")</f>
        <v/>
      </c>
    </row>
    <row r="65" spans="1:9" ht="13.2" x14ac:dyDescent="0.25">
      <c r="A65" s="123" t="str">
        <f>'t1'!A65</f>
        <v>PSICOLOGI A T. DETERMINATO (ART. 15-SEPTIES D.LGS. 502/92)</v>
      </c>
      <c r="B65" s="95" t="str">
        <f>'t1'!B65</f>
        <v>SD0604</v>
      </c>
      <c r="C65" s="614">
        <f>'t11'!Y67+'t11'!Z67</f>
        <v>0</v>
      </c>
      <c r="D65" s="614">
        <f>(C65-'t11'!S67-'t11'!T67-'t11'!U67-'t11'!V67-'t11'!W67-'t11'!X67)</f>
        <v>0</v>
      </c>
      <c r="E65" s="896">
        <f>'t12'!AA65/12</f>
        <v>0</v>
      </c>
      <c r="F65" s="614">
        <f>'t3'!K65+'t3'!L65+'t3'!M65+'t3'!N65+'t3'!O65+'t3'!P65</f>
        <v>0</v>
      </c>
      <c r="G65" s="338" t="str">
        <f t="shared" si="0"/>
        <v>OK</v>
      </c>
      <c r="H65" s="338" t="str">
        <f t="shared" si="1"/>
        <v>OK</v>
      </c>
      <c r="I65" s="621" t="str">
        <f>IF(H65="KO",($H$5&amp;(('t12'!C65/12*273)+(('t3'!K65+'t3'!L65+'t3'!M65+'t3'!N65+'t3'!O65+'t3'!P65)*273))&amp;")"),"")</f>
        <v/>
      </c>
    </row>
    <row r="66" spans="1:9" ht="13.2" x14ac:dyDescent="0.25">
      <c r="A66" s="123" t="str">
        <f>'t1'!A66</f>
        <v>DIRIGENTE PROF. SANIT. INFERM/OSTETRICA (INC. STRUT. COMPL.)</v>
      </c>
      <c r="B66" s="95" t="str">
        <f>'t1'!B66</f>
        <v>SD0CO1</v>
      </c>
      <c r="C66" s="614">
        <f>'t11'!Y68+'t11'!Z68</f>
        <v>0</v>
      </c>
      <c r="D66" s="614">
        <f>(C66-'t11'!S68-'t11'!T68-'t11'!U68-'t11'!V68-'t11'!W68-'t11'!X68)</f>
        <v>0</v>
      </c>
      <c r="E66" s="896">
        <f>'t12'!AA66/12</f>
        <v>0</v>
      </c>
      <c r="F66" s="614">
        <f>'t3'!K66+'t3'!L66+'t3'!M66+'t3'!N66+'t3'!O66+'t3'!P66</f>
        <v>0</v>
      </c>
      <c r="G66" s="338" t="str">
        <f t="shared" si="0"/>
        <v>OK</v>
      </c>
      <c r="H66" s="338" t="str">
        <f t="shared" si="1"/>
        <v>OK</v>
      </c>
      <c r="I66" s="621" t="str">
        <f>IF(H66="KO",($H$5&amp;(('t12'!C66/12*273)+(('t3'!K66+'t3'!L66+'t3'!M66+'t3'!N66+'t3'!O66+'t3'!P66)*273))&amp;")"),"")</f>
        <v/>
      </c>
    </row>
    <row r="67" spans="1:9" ht="13.2" x14ac:dyDescent="0.25">
      <c r="A67" s="123" t="str">
        <f>'t1'!A67</f>
        <v>DIRIGENTE PROF. SANIT. INFERM/OSTETRICA (INC. STRUT. SEMPL.)</v>
      </c>
      <c r="B67" s="95" t="str">
        <f>'t1'!B67</f>
        <v>SD0SE1</v>
      </c>
      <c r="C67" s="614">
        <f>'t11'!Y69+'t11'!Z69</f>
        <v>0</v>
      </c>
      <c r="D67" s="614">
        <f>(C67-'t11'!S69-'t11'!T69-'t11'!U69-'t11'!V69-'t11'!W69-'t11'!X69)</f>
        <v>0</v>
      </c>
      <c r="E67" s="896">
        <f>'t12'!AA67/12</f>
        <v>0</v>
      </c>
      <c r="F67" s="614">
        <f>'t3'!K67+'t3'!L67+'t3'!M67+'t3'!N67+'t3'!O67+'t3'!P67</f>
        <v>0</v>
      </c>
      <c r="G67" s="338" t="str">
        <f t="shared" si="0"/>
        <v>OK</v>
      </c>
      <c r="H67" s="338" t="str">
        <f t="shared" si="1"/>
        <v>OK</v>
      </c>
      <c r="I67" s="621" t="str">
        <f>IF(H67="KO",($H$5&amp;(('t12'!C67/12*273)+(('t3'!K67+'t3'!L67+'t3'!M67+'t3'!N67+'t3'!O67+'t3'!P67)*273))&amp;")"),"")</f>
        <v/>
      </c>
    </row>
    <row r="68" spans="1:9" ht="13.2" x14ac:dyDescent="0.25">
      <c r="A68" s="123" t="str">
        <f>'t1'!A68</f>
        <v>DIRIGENTE PROF. SANIT. INFERM/OSTETRICA (ALTRI INC. PROF.LI)</v>
      </c>
      <c r="B68" s="95" t="str">
        <f>'t1'!B68</f>
        <v>SD0AI1</v>
      </c>
      <c r="C68" s="614">
        <f>'t11'!Y70+'t11'!Z70</f>
        <v>0</v>
      </c>
      <c r="D68" s="614">
        <f>(C68-'t11'!S70-'t11'!T70-'t11'!U70-'t11'!V70-'t11'!W70-'t11'!X70)</f>
        <v>0</v>
      </c>
      <c r="E68" s="896">
        <f>'t12'!AA68/12</f>
        <v>0</v>
      </c>
      <c r="F68" s="614">
        <f>'t3'!K68+'t3'!L68+'t3'!M68+'t3'!N68+'t3'!O68+'t3'!P68</f>
        <v>0</v>
      </c>
      <c r="G68" s="338" t="str">
        <f t="shared" si="0"/>
        <v>OK</v>
      </c>
      <c r="H68" s="338" t="str">
        <f t="shared" si="1"/>
        <v>OK</v>
      </c>
      <c r="I68" s="621" t="str">
        <f>IF(H68="KO",($H$5&amp;(('t12'!C68/12*273)+(('t3'!K68+'t3'!L68+'t3'!M68+'t3'!N68+'t3'!O68+'t3'!P68)*273))&amp;")"),"")</f>
        <v/>
      </c>
    </row>
    <row r="69" spans="1:9" ht="13.2" x14ac:dyDescent="0.25">
      <c r="A69" s="123" t="str">
        <f>'t1'!A69</f>
        <v>DIR. PROF.SAN.INFERM/OSTET T.DET.ART.15-SEPTIES DLGS 502/92</v>
      </c>
      <c r="B69" s="95" t="str">
        <f>'t1'!B69</f>
        <v>SD048B</v>
      </c>
      <c r="C69" s="614">
        <f>'t11'!Y71+'t11'!Z71</f>
        <v>0</v>
      </c>
      <c r="D69" s="614">
        <f>(C69-'t11'!S71-'t11'!T71-'t11'!U71-'t11'!V71-'t11'!W71-'t11'!X71)</f>
        <v>0</v>
      </c>
      <c r="E69" s="896">
        <f>'t12'!AA69/12</f>
        <v>0</v>
      </c>
      <c r="F69" s="614">
        <f>'t3'!K69+'t3'!L69+'t3'!M69+'t3'!N69+'t3'!O69+'t3'!P69</f>
        <v>0</v>
      </c>
      <c r="G69" s="338" t="str">
        <f t="shared" si="0"/>
        <v>OK</v>
      </c>
      <c r="H69" s="338" t="str">
        <f t="shared" si="1"/>
        <v>OK</v>
      </c>
      <c r="I69" s="621" t="str">
        <f>IF(H69="KO",($H$5&amp;(('t12'!C69/12*273)+(('t3'!K69+'t3'!L69+'t3'!M69+'t3'!N69+'t3'!O69+'t3'!P69)*273))&amp;")"),"")</f>
        <v/>
      </c>
    </row>
    <row r="70" spans="1:9" ht="13.2" x14ac:dyDescent="0.25">
      <c r="A70" s="123" t="str">
        <f>'t1'!A70</f>
        <v>DIRIGENTE PROF. SANIT. RIABILITATIVE (INC. STRUT. COMPL.)</v>
      </c>
      <c r="B70" s="95" t="str">
        <f>'t1'!B70</f>
        <v>SD0CO2</v>
      </c>
      <c r="C70" s="614">
        <f>'t11'!Y72+'t11'!Z72</f>
        <v>0</v>
      </c>
      <c r="D70" s="614">
        <f>(C70-'t11'!S72-'t11'!T72-'t11'!U72-'t11'!V72-'t11'!W72-'t11'!X72)</f>
        <v>0</v>
      </c>
      <c r="E70" s="896">
        <f>'t12'!AA70/12</f>
        <v>0</v>
      </c>
      <c r="F70" s="614">
        <f>'t3'!K70+'t3'!L70+'t3'!M70+'t3'!N70+'t3'!O70+'t3'!P70</f>
        <v>0</v>
      </c>
      <c r="G70" s="338" t="str">
        <f t="shared" si="0"/>
        <v>OK</v>
      </c>
      <c r="H70" s="338" t="str">
        <f t="shared" si="1"/>
        <v>OK</v>
      </c>
      <c r="I70" s="621" t="str">
        <f>IF(H70="KO",($H$5&amp;(('t12'!C70/12*273)+(('t3'!K70+'t3'!L70+'t3'!M70+'t3'!N70+'t3'!O70+'t3'!P70)*273))&amp;")"),"")</f>
        <v/>
      </c>
    </row>
    <row r="71" spans="1:9" ht="13.2" x14ac:dyDescent="0.25">
      <c r="A71" s="123" t="str">
        <f>'t1'!A71</f>
        <v>DIRIGENTE PROF. SANIT. RIABILITATIVE (INC. STRUT. SEMPL.)</v>
      </c>
      <c r="B71" s="95" t="str">
        <f>'t1'!B71</f>
        <v>SD0SE2</v>
      </c>
      <c r="C71" s="614">
        <f>'t11'!Y73+'t11'!Z73</f>
        <v>0</v>
      </c>
      <c r="D71" s="614">
        <f>(C71-'t11'!S73-'t11'!T73-'t11'!U73-'t11'!V73-'t11'!W73-'t11'!X73)</f>
        <v>0</v>
      </c>
      <c r="E71" s="896">
        <f>'t12'!AA71/12</f>
        <v>0</v>
      </c>
      <c r="F71" s="614">
        <f>'t3'!K71+'t3'!L71+'t3'!M71+'t3'!N71+'t3'!O71+'t3'!P71</f>
        <v>0</v>
      </c>
      <c r="G71" s="338" t="str">
        <f t="shared" si="0"/>
        <v>OK</v>
      </c>
      <c r="H71" s="338" t="str">
        <f t="shared" si="1"/>
        <v>OK</v>
      </c>
      <c r="I71" s="621" t="str">
        <f>IF(H71="KO",($H$5&amp;(('t12'!C71/12*273)+(('t3'!K71+'t3'!L71+'t3'!M71+'t3'!N71+'t3'!O71+'t3'!P71)*273))&amp;")"),"")</f>
        <v/>
      </c>
    </row>
    <row r="72" spans="1:9" ht="13.2" x14ac:dyDescent="0.25">
      <c r="A72" s="123" t="str">
        <f>'t1'!A72</f>
        <v>DIRIGENTE PROF. SANIT. RIABILITATIVE (ALTRI INC. PROF.LI)</v>
      </c>
      <c r="B72" s="95" t="str">
        <f>'t1'!B72</f>
        <v>SD0AI2</v>
      </c>
      <c r="C72" s="614">
        <f>'t11'!Y74+'t11'!Z74</f>
        <v>0</v>
      </c>
      <c r="D72" s="614">
        <f>(C72-'t11'!S74-'t11'!T74-'t11'!U74-'t11'!V74-'t11'!W74-'t11'!X74)</f>
        <v>0</v>
      </c>
      <c r="E72" s="896">
        <f>'t12'!AA72/12</f>
        <v>0</v>
      </c>
      <c r="F72" s="614">
        <f>'t3'!K72+'t3'!L72+'t3'!M72+'t3'!N72+'t3'!O72+'t3'!P72</f>
        <v>0</v>
      </c>
      <c r="G72" s="338" t="str">
        <f t="shared" ref="G72:G139" si="2">IF(H72="OK","OK","ERRORE")</f>
        <v>OK</v>
      </c>
      <c r="H72" s="338" t="str">
        <f t="shared" ref="H72:H139" si="3">IF(((E72+F72)*273)&lt;(D72),"KO","OK")</f>
        <v>OK</v>
      </c>
      <c r="I72" s="621" t="str">
        <f>IF(H72="KO",($H$5&amp;(('t12'!C72/12*273)+(('t3'!K72+'t3'!L72+'t3'!M72+'t3'!N72+'t3'!O72+'t3'!P72)*273))&amp;")"),"")</f>
        <v/>
      </c>
    </row>
    <row r="73" spans="1:9" ht="13.2" x14ac:dyDescent="0.25">
      <c r="A73" s="123" t="str">
        <f>'t1'!A73</f>
        <v>DIR. PROF. SAN. RIABILITAT. T.DET.ART.15-SEPTIES DLGS 502/92</v>
      </c>
      <c r="B73" s="95" t="str">
        <f>'t1'!B73</f>
        <v>SD048C</v>
      </c>
      <c r="C73" s="614">
        <f>'t11'!Y75+'t11'!Z75</f>
        <v>0</v>
      </c>
      <c r="D73" s="614">
        <f>(C73-'t11'!S75-'t11'!T75-'t11'!U75-'t11'!V75-'t11'!W75-'t11'!X75)</f>
        <v>0</v>
      </c>
      <c r="E73" s="896">
        <f>'t12'!AA73/12</f>
        <v>0</v>
      </c>
      <c r="F73" s="614">
        <f>'t3'!K73+'t3'!L73+'t3'!M73+'t3'!N73+'t3'!O73+'t3'!P73</f>
        <v>0</v>
      </c>
      <c r="G73" s="338" t="str">
        <f t="shared" si="2"/>
        <v>OK</v>
      </c>
      <c r="H73" s="338" t="str">
        <f t="shared" si="3"/>
        <v>OK</v>
      </c>
      <c r="I73" s="621" t="str">
        <f>IF(H73="KO",($H$5&amp;(('t12'!C73/12*273)+(('t3'!K73+'t3'!L73+'t3'!M73+'t3'!N73+'t3'!O73+'t3'!P73)*273))&amp;")"),"")</f>
        <v/>
      </c>
    </row>
    <row r="74" spans="1:9" ht="13.2" x14ac:dyDescent="0.25">
      <c r="A74" s="123" t="str">
        <f>'t1'!A74</f>
        <v>DIRIGENTE PROF. TECNICO SANITARIE (INC. STRUT. COMPL.)</v>
      </c>
      <c r="B74" s="95" t="str">
        <f>'t1'!B74</f>
        <v>SD0CO3</v>
      </c>
      <c r="C74" s="614">
        <f>'t11'!Y76+'t11'!Z76</f>
        <v>0</v>
      </c>
      <c r="D74" s="614">
        <f>(C74-'t11'!S76-'t11'!T76-'t11'!U76-'t11'!V76-'t11'!W76-'t11'!X76)</f>
        <v>0</v>
      </c>
      <c r="E74" s="896">
        <f>'t12'!AA74/12</f>
        <v>0</v>
      </c>
      <c r="F74" s="614">
        <f>'t3'!K74+'t3'!L74+'t3'!M74+'t3'!N74+'t3'!O74+'t3'!P74</f>
        <v>0</v>
      </c>
      <c r="G74" s="338" t="str">
        <f t="shared" si="2"/>
        <v>OK</v>
      </c>
      <c r="H74" s="338" t="str">
        <f t="shared" si="3"/>
        <v>OK</v>
      </c>
      <c r="I74" s="621" t="str">
        <f>IF(H74="KO",($H$5&amp;(('t12'!C74/12*273)+(('t3'!K74+'t3'!L74+'t3'!M74+'t3'!N74+'t3'!O74+'t3'!P74)*273))&amp;")"),"")</f>
        <v/>
      </c>
    </row>
    <row r="75" spans="1:9" ht="13.2" x14ac:dyDescent="0.25">
      <c r="A75" s="123" t="str">
        <f>'t1'!A75</f>
        <v>DIRIGENTE PROF. TECNICO SANITARIE (INC. STRUT. SEMPL.)</v>
      </c>
      <c r="B75" s="95" t="str">
        <f>'t1'!B75</f>
        <v>SD0SE3</v>
      </c>
      <c r="C75" s="614">
        <f>'t11'!Y77+'t11'!Z77</f>
        <v>0</v>
      </c>
      <c r="D75" s="614">
        <f>(C75-'t11'!S77-'t11'!T77-'t11'!U77-'t11'!V77-'t11'!W77-'t11'!X77)</f>
        <v>0</v>
      </c>
      <c r="E75" s="896">
        <f>'t12'!AA75/12</f>
        <v>0</v>
      </c>
      <c r="F75" s="614">
        <f>'t3'!K75+'t3'!L75+'t3'!M75+'t3'!N75+'t3'!O75+'t3'!P75</f>
        <v>0</v>
      </c>
      <c r="G75" s="338" t="str">
        <f t="shared" si="2"/>
        <v>OK</v>
      </c>
      <c r="H75" s="338" t="str">
        <f t="shared" si="3"/>
        <v>OK</v>
      </c>
      <c r="I75" s="621" t="str">
        <f>IF(H75="KO",($H$5&amp;(('t12'!C75/12*273)+(('t3'!K75+'t3'!L75+'t3'!M75+'t3'!N75+'t3'!O75+'t3'!P75)*273))&amp;")"),"")</f>
        <v/>
      </c>
    </row>
    <row r="76" spans="1:9" ht="13.2" x14ac:dyDescent="0.25">
      <c r="A76" s="123" t="str">
        <f>'t1'!A76</f>
        <v>DIRIGENTE PROF. TECNICO SANITARIE (ALTRI INC. PROF.LI)</v>
      </c>
      <c r="B76" s="95" t="str">
        <f>'t1'!B76</f>
        <v>SD0AI3</v>
      </c>
      <c r="C76" s="614">
        <f>'t11'!Y78+'t11'!Z78</f>
        <v>0</v>
      </c>
      <c r="D76" s="614">
        <f>(C76-'t11'!S78-'t11'!T78-'t11'!U78-'t11'!V78-'t11'!W78-'t11'!X78)</f>
        <v>0</v>
      </c>
      <c r="E76" s="896">
        <f>'t12'!AA76/12</f>
        <v>0</v>
      </c>
      <c r="F76" s="614">
        <f>'t3'!K76+'t3'!L76+'t3'!M76+'t3'!N76+'t3'!O76+'t3'!P76</f>
        <v>0</v>
      </c>
      <c r="G76" s="338" t="str">
        <f t="shared" si="2"/>
        <v>OK</v>
      </c>
      <c r="H76" s="338" t="str">
        <f t="shared" si="3"/>
        <v>OK</v>
      </c>
      <c r="I76" s="621" t="str">
        <f>IF(H76="KO",($H$5&amp;(('t12'!C76/12*273)+(('t3'!K76+'t3'!L76+'t3'!M76+'t3'!N76+'t3'!O76+'t3'!P76)*273))&amp;")"),"")</f>
        <v/>
      </c>
    </row>
    <row r="77" spans="1:9" ht="13.2" x14ac:dyDescent="0.25">
      <c r="A77" s="123" t="str">
        <f>'t1'!A77</f>
        <v>DIR. PROF.TECNICO SANITARIE T.DET.ART.15-SEPTIES DLGS 502/92</v>
      </c>
      <c r="B77" s="95" t="str">
        <f>'t1'!B77</f>
        <v>SD048D</v>
      </c>
      <c r="C77" s="614">
        <f>'t11'!Y79+'t11'!Z79</f>
        <v>0</v>
      </c>
      <c r="D77" s="614">
        <f>(C77-'t11'!S79-'t11'!T79-'t11'!U79-'t11'!V79-'t11'!W79-'t11'!X79)</f>
        <v>0</v>
      </c>
      <c r="E77" s="896">
        <f>'t12'!AA77/12</f>
        <v>0</v>
      </c>
      <c r="F77" s="614">
        <f>'t3'!K77+'t3'!L77+'t3'!M77+'t3'!N77+'t3'!O77+'t3'!P77</f>
        <v>0</v>
      </c>
      <c r="G77" s="338" t="str">
        <f t="shared" si="2"/>
        <v>OK</v>
      </c>
      <c r="H77" s="338" t="str">
        <f t="shared" si="3"/>
        <v>OK</v>
      </c>
      <c r="I77" s="621" t="str">
        <f>IF(H77="KO",($H$5&amp;(('t12'!C77/12*273)+(('t3'!K77+'t3'!L77+'t3'!M77+'t3'!N77+'t3'!O77+'t3'!P77)*273))&amp;")"),"")</f>
        <v/>
      </c>
    </row>
    <row r="78" spans="1:9" ht="13.2" x14ac:dyDescent="0.25">
      <c r="A78" s="123" t="str">
        <f>'t1'!A78</f>
        <v>DIRIGENTE PROF.TECNICHE DELLA PREVENZIONE (INC.STRUT.COMPL.)</v>
      </c>
      <c r="B78" s="95" t="str">
        <f>'t1'!B78</f>
        <v>SD0CO4</v>
      </c>
      <c r="C78" s="614">
        <f>'t11'!Y80+'t11'!Z80</f>
        <v>0</v>
      </c>
      <c r="D78" s="614">
        <f>(C78-'t11'!S80-'t11'!T80-'t11'!U80-'t11'!V80-'t11'!W80-'t11'!X80)</f>
        <v>0</v>
      </c>
      <c r="E78" s="896">
        <f>'t12'!AA78/12</f>
        <v>0</v>
      </c>
      <c r="F78" s="614">
        <f>'t3'!K78+'t3'!L78+'t3'!M78+'t3'!N78+'t3'!O78+'t3'!P78</f>
        <v>0</v>
      </c>
      <c r="G78" s="338" t="str">
        <f t="shared" si="2"/>
        <v>OK</v>
      </c>
      <c r="H78" s="338" t="str">
        <f t="shared" si="3"/>
        <v>OK</v>
      </c>
      <c r="I78" s="621" t="str">
        <f>IF(H78="KO",($H$5&amp;(('t12'!C78/12*273)+(('t3'!K78+'t3'!L78+'t3'!M78+'t3'!N78+'t3'!O78+'t3'!P78)*273))&amp;")"),"")</f>
        <v/>
      </c>
    </row>
    <row r="79" spans="1:9" ht="13.2" x14ac:dyDescent="0.25">
      <c r="A79" s="123" t="str">
        <f>'t1'!A79</f>
        <v>DIRIGENTE PROF.TECNICHE DELLA PREVENZIONE (INC.STRUT.SEMPL.)</v>
      </c>
      <c r="B79" s="95" t="str">
        <f>'t1'!B79</f>
        <v>SD0SE4</v>
      </c>
      <c r="C79" s="614">
        <f>'t11'!Y81+'t11'!Z81</f>
        <v>0</v>
      </c>
      <c r="D79" s="614">
        <f>(C79-'t11'!S81-'t11'!T81-'t11'!U81-'t11'!V81-'t11'!W81-'t11'!X81)</f>
        <v>0</v>
      </c>
      <c r="E79" s="896">
        <f>'t12'!AA79/12</f>
        <v>0</v>
      </c>
      <c r="F79" s="614">
        <f>'t3'!K79+'t3'!L79+'t3'!M79+'t3'!N79+'t3'!O79+'t3'!P79</f>
        <v>0</v>
      </c>
      <c r="G79" s="338" t="str">
        <f t="shared" si="2"/>
        <v>OK</v>
      </c>
      <c r="H79" s="338" t="str">
        <f t="shared" si="3"/>
        <v>OK</v>
      </c>
      <c r="I79" s="621" t="str">
        <f>IF(H79="KO",($H$5&amp;(('t12'!C79/12*273)+(('t3'!K79+'t3'!L79+'t3'!M79+'t3'!N79+'t3'!O79+'t3'!P79)*273))&amp;")"),"")</f>
        <v/>
      </c>
    </row>
    <row r="80" spans="1:9" ht="13.2" x14ac:dyDescent="0.25">
      <c r="A80" s="123" t="str">
        <f>'t1'!A80</f>
        <v>DIRIGENTE PROF.TECNICHE DELLA PREVENZIONE(ALTRI INC.PROF.LI)</v>
      </c>
      <c r="B80" s="95" t="str">
        <f>'t1'!B80</f>
        <v>SD0AI4</v>
      </c>
      <c r="C80" s="614">
        <f>'t11'!Y82+'t11'!Z82</f>
        <v>0</v>
      </c>
      <c r="D80" s="614">
        <f>(C80-'t11'!S82-'t11'!T82-'t11'!U82-'t11'!V82-'t11'!W82-'t11'!X82)</f>
        <v>0</v>
      </c>
      <c r="E80" s="896">
        <f>'t12'!AA80/12</f>
        <v>0</v>
      </c>
      <c r="F80" s="614">
        <f>'t3'!K80+'t3'!L80+'t3'!M80+'t3'!N80+'t3'!O80+'t3'!P80</f>
        <v>0</v>
      </c>
      <c r="G80" s="338" t="str">
        <f t="shared" si="2"/>
        <v>OK</v>
      </c>
      <c r="H80" s="338" t="str">
        <f t="shared" si="3"/>
        <v>OK</v>
      </c>
      <c r="I80" s="621" t="str">
        <f>IF(H80="KO",($H$5&amp;(('t12'!C80/12*273)+(('t3'!K80+'t3'!L80+'t3'!M80+'t3'!N80+'t3'!O80+'t3'!P80)*273))&amp;")"),"")</f>
        <v/>
      </c>
    </row>
    <row r="81" spans="1:9" ht="13.2" x14ac:dyDescent="0.25">
      <c r="A81" s="123" t="str">
        <f>'t1'!A81</f>
        <v>DIR. PROF.TECNICHE PREVENZ. T.DET.ART.15-SEPTIES DLGS 502/92</v>
      </c>
      <c r="B81" s="95" t="str">
        <f>'t1'!B81</f>
        <v>SD048E</v>
      </c>
      <c r="C81" s="614">
        <f>'t11'!Y83+'t11'!Z83</f>
        <v>0</v>
      </c>
      <c r="D81" s="614">
        <f>(C81-'t11'!S83-'t11'!T83-'t11'!U83-'t11'!V83-'t11'!W83-'t11'!X83)</f>
        <v>0</v>
      </c>
      <c r="E81" s="896">
        <f>'t12'!AA81/12</f>
        <v>0</v>
      </c>
      <c r="F81" s="614">
        <f>'t3'!K81+'t3'!L81+'t3'!M81+'t3'!N81+'t3'!O81+'t3'!P81</f>
        <v>0</v>
      </c>
      <c r="G81" s="338" t="str">
        <f t="shared" si="2"/>
        <v>OK</v>
      </c>
      <c r="H81" s="338" t="str">
        <f t="shared" si="3"/>
        <v>OK</v>
      </c>
      <c r="I81" s="621" t="str">
        <f>IF(H81="KO",($H$5&amp;(('t12'!C81/12*273)+(('t3'!K81+'t3'!L81+'t3'!M81+'t3'!N81+'t3'!O81+'t3'!P81)*273))&amp;")"),"")</f>
        <v/>
      </c>
    </row>
    <row r="82" spans="1:9" ht="13.2" x14ac:dyDescent="0.25">
      <c r="A82" s="123" t="str">
        <f>'t1'!A82</f>
        <v>AVVOCATO DIRIG. CON INCARICO DI STRUTTURA COMPLESSA</v>
      </c>
      <c r="B82" s="95" t="str">
        <f>'t1'!B82</f>
        <v>PD0010</v>
      </c>
      <c r="C82" s="614">
        <f>'t11'!Y84+'t11'!Z84</f>
        <v>0</v>
      </c>
      <c r="D82" s="614">
        <f>(C82-'t11'!S84-'t11'!T84-'t11'!U84-'t11'!V84-'t11'!W84-'t11'!X84)</f>
        <v>0</v>
      </c>
      <c r="E82" s="896">
        <f>'t12'!AA82/12</f>
        <v>0</v>
      </c>
      <c r="F82" s="614">
        <f>'t3'!K82+'t3'!L82+'t3'!M82+'t3'!N82+'t3'!O82+'t3'!P82</f>
        <v>0</v>
      </c>
      <c r="G82" s="338" t="str">
        <f t="shared" si="2"/>
        <v>OK</v>
      </c>
      <c r="H82" s="338" t="str">
        <f t="shared" si="3"/>
        <v>OK</v>
      </c>
      <c r="I82" s="621" t="str">
        <f>IF(H82="KO",($H$5&amp;(('t12'!C82/12*273)+(('t3'!K82+'t3'!L82+'t3'!M82+'t3'!N82+'t3'!O82+'t3'!P82)*273))&amp;")"),"")</f>
        <v/>
      </c>
    </row>
    <row r="83" spans="1:9" ht="13.2" x14ac:dyDescent="0.25">
      <c r="A83" s="123" t="str">
        <f>'t1'!A83</f>
        <v>AVVOCATO DIRIG. CON INCARICO DI STRUTTURA SEMPLICE</v>
      </c>
      <c r="B83" s="95" t="str">
        <f>'t1'!B83</f>
        <v>PD0S09</v>
      </c>
      <c r="C83" s="614">
        <f>'t11'!Y85+'t11'!Z85</f>
        <v>0</v>
      </c>
      <c r="D83" s="614">
        <f>(C83-'t11'!S85-'t11'!T85-'t11'!U85-'t11'!V85-'t11'!W85-'t11'!X85)</f>
        <v>0</v>
      </c>
      <c r="E83" s="896">
        <f>'t12'!AA83/12</f>
        <v>0</v>
      </c>
      <c r="F83" s="614">
        <f>'t3'!K83+'t3'!L83+'t3'!M83+'t3'!N83+'t3'!O83+'t3'!P83</f>
        <v>0</v>
      </c>
      <c r="G83" s="338" t="str">
        <f t="shared" si="2"/>
        <v>OK</v>
      </c>
      <c r="H83" s="338" t="str">
        <f t="shared" si="3"/>
        <v>OK</v>
      </c>
      <c r="I83" s="621" t="str">
        <f>IF(H83="KO",($H$5&amp;(('t12'!C83/12*273)+(('t3'!K83+'t3'!L83+'t3'!M83+'t3'!N83+'t3'!O83+'t3'!P83)*273))&amp;")"),"")</f>
        <v/>
      </c>
    </row>
    <row r="84" spans="1:9" ht="13.2" x14ac:dyDescent="0.25">
      <c r="A84" s="123" t="str">
        <f>'t1'!A84</f>
        <v>AVVOCATO DIRIG. CON ALTRI INCAR.PROF.LI</v>
      </c>
      <c r="B84" s="95" t="str">
        <f>'t1'!B84</f>
        <v>PD0A09</v>
      </c>
      <c r="C84" s="614">
        <f>'t11'!Y86+'t11'!Z86</f>
        <v>0</v>
      </c>
      <c r="D84" s="614">
        <f>(C84-'t11'!S86-'t11'!T86-'t11'!U86-'t11'!V86-'t11'!W86-'t11'!X86)</f>
        <v>0</v>
      </c>
      <c r="E84" s="896">
        <f>'t12'!AA84/12</f>
        <v>0</v>
      </c>
      <c r="F84" s="614">
        <f>'t3'!K84+'t3'!L84+'t3'!M84+'t3'!N84+'t3'!O84+'t3'!P84</f>
        <v>0</v>
      </c>
      <c r="G84" s="338" t="str">
        <f t="shared" si="2"/>
        <v>OK</v>
      </c>
      <c r="H84" s="338" t="str">
        <f t="shared" si="3"/>
        <v>OK</v>
      </c>
      <c r="I84" s="621" t="str">
        <f>IF(H84="KO",($H$5&amp;(('t12'!C84/12*273)+(('t3'!K84+'t3'!L84+'t3'!M84+'t3'!N84+'t3'!O84+'t3'!P84)*273))&amp;")"),"")</f>
        <v/>
      </c>
    </row>
    <row r="85" spans="1:9" ht="13.2" x14ac:dyDescent="0.25">
      <c r="A85" s="123" t="str">
        <f>'t1'!A85</f>
        <v>AVVOCATO DIR. A T. DETERMINATO(ART. 15-SEPTIES DLGS. 502/92)</v>
      </c>
      <c r="B85" s="95" t="str">
        <f>'t1'!B85</f>
        <v>PD0605</v>
      </c>
      <c r="C85" s="614">
        <f>'t11'!Y87+'t11'!Z87</f>
        <v>0</v>
      </c>
      <c r="D85" s="614">
        <f>(C85-'t11'!S87-'t11'!T87-'t11'!U87-'t11'!V87-'t11'!W87-'t11'!X87)</f>
        <v>0</v>
      </c>
      <c r="E85" s="896">
        <f>'t12'!AA85/12</f>
        <v>0</v>
      </c>
      <c r="F85" s="614">
        <f>'t3'!K85+'t3'!L85+'t3'!M85+'t3'!N85+'t3'!O85+'t3'!P85</f>
        <v>0</v>
      </c>
      <c r="G85" s="338" t="str">
        <f t="shared" si="2"/>
        <v>OK</v>
      </c>
      <c r="H85" s="338" t="str">
        <f t="shared" si="3"/>
        <v>OK</v>
      </c>
      <c r="I85" s="621" t="str">
        <f>IF(H85="KO",($H$5&amp;(('t12'!C85/12*273)+(('t3'!K85+'t3'!L85+'t3'!M85+'t3'!N85+'t3'!O85+'t3'!P85)*273))&amp;")"),"")</f>
        <v/>
      </c>
    </row>
    <row r="86" spans="1:9" ht="13.2" x14ac:dyDescent="0.25">
      <c r="A86" s="123" t="str">
        <f>'t1'!A86</f>
        <v>INGEGNERE DIRIG. CON INCARICO DI STRUTTURA COMPLESSA</v>
      </c>
      <c r="B86" s="95" t="str">
        <f>'t1'!B86</f>
        <v>PD0046</v>
      </c>
      <c r="C86" s="614">
        <f>'t11'!Y88+'t11'!Z88</f>
        <v>0</v>
      </c>
      <c r="D86" s="614">
        <f>(C86-'t11'!S88-'t11'!T88-'t11'!U88-'t11'!V88-'t11'!W88-'t11'!X88)</f>
        <v>0</v>
      </c>
      <c r="E86" s="896">
        <f>'t12'!AA86/12</f>
        <v>0</v>
      </c>
      <c r="F86" s="614">
        <f>'t3'!K86+'t3'!L86+'t3'!M86+'t3'!N86+'t3'!O86+'t3'!P86</f>
        <v>0</v>
      </c>
      <c r="G86" s="338" t="str">
        <f t="shared" si="2"/>
        <v>OK</v>
      </c>
      <c r="H86" s="338" t="str">
        <f t="shared" si="3"/>
        <v>OK</v>
      </c>
      <c r="I86" s="621" t="str">
        <f>IF(H86="KO",($H$5&amp;(('t12'!C86/12*273)+(('t3'!K86+'t3'!L86+'t3'!M86+'t3'!N86+'t3'!O86+'t3'!P86)*273))&amp;")"),"")</f>
        <v/>
      </c>
    </row>
    <row r="87" spans="1:9" ht="13.2" x14ac:dyDescent="0.25">
      <c r="A87" s="123" t="str">
        <f>'t1'!A87</f>
        <v>INGEGNERE DIRIG. CON INCARICO DI STRUTTURA SEMPLICE</v>
      </c>
      <c r="B87" s="95" t="str">
        <f>'t1'!B87</f>
        <v>PD0S45</v>
      </c>
      <c r="C87" s="614">
        <f>'t11'!Y89+'t11'!Z89</f>
        <v>0</v>
      </c>
      <c r="D87" s="614">
        <f>(C87-'t11'!S89-'t11'!T89-'t11'!U89-'t11'!V89-'t11'!W89-'t11'!X89)</f>
        <v>0</v>
      </c>
      <c r="E87" s="896">
        <f>'t12'!AA87/12</f>
        <v>0</v>
      </c>
      <c r="F87" s="614">
        <f>'t3'!K87+'t3'!L87+'t3'!M87+'t3'!N87+'t3'!O87+'t3'!P87</f>
        <v>0</v>
      </c>
      <c r="G87" s="338" t="str">
        <f t="shared" si="2"/>
        <v>OK</v>
      </c>
      <c r="H87" s="338" t="str">
        <f t="shared" si="3"/>
        <v>OK</v>
      </c>
      <c r="I87" s="621" t="str">
        <f>IF(H87="KO",($H$5&amp;(('t12'!C87/12*273)+(('t3'!K87+'t3'!L87+'t3'!M87+'t3'!N87+'t3'!O87+'t3'!P87)*273))&amp;")"),"")</f>
        <v/>
      </c>
    </row>
    <row r="88" spans="1:9" ht="13.2" x14ac:dyDescent="0.25">
      <c r="A88" s="123" t="str">
        <f>'t1'!A88</f>
        <v>INGEGNERE DIRIG. CON ALTRI INCAR.PROF.LI</v>
      </c>
      <c r="B88" s="95" t="str">
        <f>'t1'!B88</f>
        <v>PD0A45</v>
      </c>
      <c r="C88" s="614">
        <f>'t11'!Y90+'t11'!Z90</f>
        <v>0</v>
      </c>
      <c r="D88" s="614">
        <f>(C88-'t11'!S90-'t11'!T90-'t11'!U90-'t11'!V90-'t11'!W90-'t11'!X90)</f>
        <v>0</v>
      </c>
      <c r="E88" s="896">
        <f>'t12'!AA88/12</f>
        <v>0</v>
      </c>
      <c r="F88" s="614">
        <f>'t3'!K88+'t3'!L88+'t3'!M88+'t3'!N88+'t3'!O88+'t3'!P88</f>
        <v>0</v>
      </c>
      <c r="G88" s="338" t="str">
        <f t="shared" si="2"/>
        <v>OK</v>
      </c>
      <c r="H88" s="338" t="str">
        <f t="shared" si="3"/>
        <v>OK</v>
      </c>
      <c r="I88" s="621" t="str">
        <f>IF(H88="KO",($H$5&amp;(('t12'!C88/12*273)+(('t3'!K88+'t3'!L88+'t3'!M88+'t3'!N88+'t3'!O88+'t3'!P88)*273))&amp;")"),"")</f>
        <v/>
      </c>
    </row>
    <row r="89" spans="1:9" ht="13.2" x14ac:dyDescent="0.25">
      <c r="A89" s="123" t="str">
        <f>'t1'!A89</f>
        <v>INGEGNERE DIR. A T. DETERMINATO(ART.15-SEPTIES DLGS. 502/92)</v>
      </c>
      <c r="B89" s="95" t="str">
        <f>'t1'!B89</f>
        <v>PD0606</v>
      </c>
      <c r="C89" s="614">
        <f>'t11'!Y91+'t11'!Z91</f>
        <v>0</v>
      </c>
      <c r="D89" s="614">
        <f>(C89-'t11'!S91-'t11'!T91-'t11'!U91-'t11'!V91-'t11'!W91-'t11'!X91)</f>
        <v>0</v>
      </c>
      <c r="E89" s="896">
        <f>'t12'!AA89/12</f>
        <v>0</v>
      </c>
      <c r="F89" s="614">
        <f>'t3'!K89+'t3'!L89+'t3'!M89+'t3'!N89+'t3'!O89+'t3'!P89</f>
        <v>0</v>
      </c>
      <c r="G89" s="338" t="str">
        <f t="shared" si="2"/>
        <v>OK</v>
      </c>
      <c r="H89" s="338" t="str">
        <f t="shared" si="3"/>
        <v>OK</v>
      </c>
      <c r="I89" s="621" t="str">
        <f>IF(H89="KO",($H$5&amp;(('t12'!C89/12*273)+(('t3'!K89+'t3'!L89+'t3'!M89+'t3'!N89+'t3'!O89+'t3'!P89)*273))&amp;")"),"")</f>
        <v/>
      </c>
    </row>
    <row r="90" spans="1:9" ht="13.2" x14ac:dyDescent="0.25">
      <c r="A90" s="123" t="str">
        <f>'t1'!A90</f>
        <v>ARCHITETTI DIRIG. CON INCARICO DI STRUTTURA COMPLESSA</v>
      </c>
      <c r="B90" s="95" t="str">
        <f>'t1'!B90</f>
        <v>PD0004</v>
      </c>
      <c r="C90" s="614">
        <f>'t11'!Y92+'t11'!Z92</f>
        <v>0</v>
      </c>
      <c r="D90" s="614">
        <f>(C90-'t11'!S92-'t11'!T92-'t11'!U92-'t11'!V92-'t11'!W92-'t11'!X92)</f>
        <v>0</v>
      </c>
      <c r="E90" s="896">
        <f>'t12'!AA90/12</f>
        <v>0</v>
      </c>
      <c r="F90" s="614">
        <f>'t3'!K90+'t3'!L90+'t3'!M90+'t3'!N90+'t3'!O90+'t3'!P90</f>
        <v>0</v>
      </c>
      <c r="G90" s="338" t="str">
        <f t="shared" si="2"/>
        <v>OK</v>
      </c>
      <c r="H90" s="338" t="str">
        <f t="shared" si="3"/>
        <v>OK</v>
      </c>
      <c r="I90" s="621" t="str">
        <f>IF(H90="KO",($H$5&amp;(('t12'!C90/12*273)+(('t3'!K90+'t3'!L90+'t3'!M90+'t3'!N90+'t3'!O90+'t3'!P90)*273))&amp;")"),"")</f>
        <v/>
      </c>
    </row>
    <row r="91" spans="1:9" ht="13.2" x14ac:dyDescent="0.25">
      <c r="A91" s="123" t="str">
        <f>'t1'!A91</f>
        <v>ARCHITETTI DIRIG. CON INCARICO DI STRUTTURA SEMPLICE</v>
      </c>
      <c r="B91" s="95" t="str">
        <f>'t1'!B91</f>
        <v>PD0S03</v>
      </c>
      <c r="C91" s="614">
        <f>'t11'!Y93+'t11'!Z93</f>
        <v>0</v>
      </c>
      <c r="D91" s="614">
        <f>(C91-'t11'!S93-'t11'!T93-'t11'!U93-'t11'!V93-'t11'!W93-'t11'!X93)</f>
        <v>0</v>
      </c>
      <c r="E91" s="896">
        <f>'t12'!AA91/12</f>
        <v>0</v>
      </c>
      <c r="F91" s="614">
        <f>'t3'!K91+'t3'!L91+'t3'!M91+'t3'!N91+'t3'!O91+'t3'!P91</f>
        <v>0</v>
      </c>
      <c r="G91" s="338" t="str">
        <f t="shared" si="2"/>
        <v>OK</v>
      </c>
      <c r="H91" s="338" t="str">
        <f t="shared" si="3"/>
        <v>OK</v>
      </c>
      <c r="I91" s="621" t="str">
        <f>IF(H91="KO",($H$5&amp;(('t12'!C91/12*273)+(('t3'!K91+'t3'!L91+'t3'!M91+'t3'!N91+'t3'!O91+'t3'!P91)*273))&amp;")"),"")</f>
        <v/>
      </c>
    </row>
    <row r="92" spans="1:9" ht="13.2" x14ac:dyDescent="0.25">
      <c r="A92" s="123" t="str">
        <f>'t1'!A92</f>
        <v>ARCHITETTI DIRIG. CON ALTRI INCAR.PROF.LI</v>
      </c>
      <c r="B92" s="95" t="str">
        <f>'t1'!B92</f>
        <v>PD0A03</v>
      </c>
      <c r="C92" s="614">
        <f>'t11'!Y94+'t11'!Z94</f>
        <v>0</v>
      </c>
      <c r="D92" s="614">
        <f>(C92-'t11'!S94-'t11'!T94-'t11'!U94-'t11'!V94-'t11'!W94-'t11'!X94)</f>
        <v>0</v>
      </c>
      <c r="E92" s="896">
        <f>'t12'!AA92/12</f>
        <v>0</v>
      </c>
      <c r="F92" s="614">
        <f>'t3'!K92+'t3'!L92+'t3'!M92+'t3'!N92+'t3'!O92+'t3'!P92</f>
        <v>0</v>
      </c>
      <c r="G92" s="338" t="str">
        <f t="shared" si="2"/>
        <v>OK</v>
      </c>
      <c r="H92" s="338" t="str">
        <f t="shared" si="3"/>
        <v>OK</v>
      </c>
      <c r="I92" s="621" t="str">
        <f>IF(H92="KO",($H$5&amp;(('t12'!C92/12*273)+(('t3'!K92+'t3'!L92+'t3'!M92+'t3'!N92+'t3'!O92+'t3'!P92)*273))&amp;")"),"")</f>
        <v/>
      </c>
    </row>
    <row r="93" spans="1:9" ht="13.2" x14ac:dyDescent="0.25">
      <c r="A93" s="123" t="str">
        <f>'t1'!A93</f>
        <v>ARCHITETTI DIR. A T.DETERMINATO(ART. 15-SEPTIES DLGS.502/92)</v>
      </c>
      <c r="B93" s="95" t="str">
        <f>'t1'!B93</f>
        <v>PD0607</v>
      </c>
      <c r="C93" s="614">
        <f>'t11'!Y95+'t11'!Z95</f>
        <v>0</v>
      </c>
      <c r="D93" s="614">
        <f>(C93-'t11'!S95-'t11'!T95-'t11'!U95-'t11'!V95-'t11'!W95-'t11'!X95)</f>
        <v>0</v>
      </c>
      <c r="E93" s="896">
        <f>'t12'!AA93/12</f>
        <v>0</v>
      </c>
      <c r="F93" s="614">
        <f>'t3'!K93+'t3'!L93+'t3'!M93+'t3'!N93+'t3'!O93+'t3'!P93</f>
        <v>0</v>
      </c>
      <c r="G93" s="338" t="str">
        <f t="shared" si="2"/>
        <v>OK</v>
      </c>
      <c r="H93" s="338" t="str">
        <f t="shared" si="3"/>
        <v>OK</v>
      </c>
      <c r="I93" s="621" t="str">
        <f>IF(H93="KO",($H$5&amp;(('t12'!C93/12*273)+(('t3'!K93+'t3'!L93+'t3'!M93+'t3'!N93+'t3'!O93+'t3'!P93)*273))&amp;")"),"")</f>
        <v/>
      </c>
    </row>
    <row r="94" spans="1:9" ht="13.2" x14ac:dyDescent="0.25">
      <c r="A94" s="123" t="str">
        <f>'t1'!A94</f>
        <v>GEOLOGI DIRIG. CON INCARICO DI STRUTTURA COMPLESSA</v>
      </c>
      <c r="B94" s="95" t="str">
        <f>'t1'!B94</f>
        <v>PD0044</v>
      </c>
      <c r="C94" s="614">
        <f>'t11'!Y96+'t11'!Z96</f>
        <v>0</v>
      </c>
      <c r="D94" s="614">
        <f>(C94-'t11'!S96-'t11'!T96-'t11'!U96-'t11'!V96-'t11'!W96-'t11'!X96)</f>
        <v>0</v>
      </c>
      <c r="E94" s="896">
        <f>'t12'!AA94/12</f>
        <v>0</v>
      </c>
      <c r="F94" s="614">
        <f>'t3'!K94+'t3'!L94+'t3'!M94+'t3'!N94+'t3'!O94+'t3'!P94</f>
        <v>0</v>
      </c>
      <c r="G94" s="338" t="str">
        <f t="shared" si="2"/>
        <v>OK</v>
      </c>
      <c r="H94" s="338" t="str">
        <f t="shared" si="3"/>
        <v>OK</v>
      </c>
      <c r="I94" s="621" t="str">
        <f>IF(H94="KO",($H$5&amp;(('t12'!C94/12*273)+(('t3'!K94+'t3'!L94+'t3'!M94+'t3'!N94+'t3'!O94+'t3'!P94)*273))&amp;")"),"")</f>
        <v/>
      </c>
    </row>
    <row r="95" spans="1:9" ht="13.2" x14ac:dyDescent="0.25">
      <c r="A95" s="123" t="str">
        <f>'t1'!A95</f>
        <v>GEOLOGI DIRIG. CON INCARICO DI STRUTTURA SEMPLICE</v>
      </c>
      <c r="B95" s="95" t="str">
        <f>'t1'!B95</f>
        <v>PD0S43</v>
      </c>
      <c r="C95" s="614">
        <f>'t11'!Y97+'t11'!Z97</f>
        <v>0</v>
      </c>
      <c r="D95" s="614">
        <f>(C95-'t11'!S97-'t11'!T97-'t11'!U97-'t11'!V97-'t11'!W97-'t11'!X97)</f>
        <v>0</v>
      </c>
      <c r="E95" s="896">
        <f>'t12'!AA95/12</f>
        <v>0</v>
      </c>
      <c r="F95" s="614">
        <f>'t3'!K95+'t3'!L95+'t3'!M95+'t3'!N95+'t3'!O95+'t3'!P95</f>
        <v>0</v>
      </c>
      <c r="G95" s="338" t="str">
        <f t="shared" si="2"/>
        <v>OK</v>
      </c>
      <c r="H95" s="338" t="str">
        <f t="shared" si="3"/>
        <v>OK</v>
      </c>
      <c r="I95" s="621" t="str">
        <f>IF(H95="KO",($H$5&amp;(('t12'!C95/12*273)+(('t3'!K95+'t3'!L95+'t3'!M95+'t3'!N95+'t3'!O95+'t3'!P95)*273))&amp;")"),"")</f>
        <v/>
      </c>
    </row>
    <row r="96" spans="1:9" ht="13.2" x14ac:dyDescent="0.25">
      <c r="A96" s="123" t="str">
        <f>'t1'!A96</f>
        <v>GEOLOGI DIRIG. CON ALTRI INCAR.PROF.LI</v>
      </c>
      <c r="B96" s="95" t="str">
        <f>'t1'!B96</f>
        <v>PD0A43</v>
      </c>
      <c r="C96" s="614">
        <f>'t11'!Y98+'t11'!Z98</f>
        <v>0</v>
      </c>
      <c r="D96" s="614">
        <f>(C96-'t11'!S98-'t11'!T98-'t11'!U98-'t11'!V98-'t11'!W98-'t11'!X98)</f>
        <v>0</v>
      </c>
      <c r="E96" s="896">
        <f>'t12'!AA96/12</f>
        <v>0</v>
      </c>
      <c r="F96" s="614">
        <f>'t3'!K96+'t3'!L96+'t3'!M96+'t3'!N96+'t3'!O96+'t3'!P96</f>
        <v>0</v>
      </c>
      <c r="G96" s="338" t="str">
        <f t="shared" si="2"/>
        <v>OK</v>
      </c>
      <c r="H96" s="338" t="str">
        <f t="shared" si="3"/>
        <v>OK</v>
      </c>
      <c r="I96" s="621" t="str">
        <f>IF(H96="KO",($H$5&amp;(('t12'!C96/12*273)+(('t3'!K96+'t3'!L96+'t3'!M96+'t3'!N96+'t3'!O96+'t3'!P96)*273))&amp;")"),"")</f>
        <v/>
      </c>
    </row>
    <row r="97" spans="1:9" ht="13.2" x14ac:dyDescent="0.25">
      <c r="A97" s="123" t="str">
        <f>'t1'!A97</f>
        <v>GEOLOGI  DIR. A T. DETERMINATO(ART. 15-SEPTIES DLGS. 502/92)</v>
      </c>
      <c r="B97" s="95" t="str">
        <f>'t1'!B97</f>
        <v>PD0608</v>
      </c>
      <c r="C97" s="614">
        <f>'t11'!Y99+'t11'!Z99</f>
        <v>0</v>
      </c>
      <c r="D97" s="614">
        <f>(C97-'t11'!S99-'t11'!T99-'t11'!U99-'t11'!V99-'t11'!W99-'t11'!X99)</f>
        <v>0</v>
      </c>
      <c r="E97" s="896">
        <f>'t12'!AA97/12</f>
        <v>0</v>
      </c>
      <c r="F97" s="614">
        <f>'t3'!K97+'t3'!L97+'t3'!M97+'t3'!N97+'t3'!O97+'t3'!P97</f>
        <v>0</v>
      </c>
      <c r="G97" s="338" t="str">
        <f t="shared" si="2"/>
        <v>OK</v>
      </c>
      <c r="H97" s="338" t="str">
        <f t="shared" si="3"/>
        <v>OK</v>
      </c>
      <c r="I97" s="621" t="str">
        <f>IF(H97="KO",($H$5&amp;(('t12'!C97/12*273)+(('t3'!K97+'t3'!L97+'t3'!M97+'t3'!N97+'t3'!O97+'t3'!P97)*273))&amp;")"),"")</f>
        <v/>
      </c>
    </row>
    <row r="98" spans="1:9" ht="13.2" x14ac:dyDescent="0.25">
      <c r="A98" s="123" t="str">
        <f>'t1'!A98</f>
        <v>ANALISTI DIRIG. CON INCARICO DI STRUTTURA COMPLESSA</v>
      </c>
      <c r="B98" s="95" t="str">
        <f>'t1'!B98</f>
        <v>TD0002</v>
      </c>
      <c r="C98" s="614">
        <f>'t11'!Y100+'t11'!Z100</f>
        <v>0</v>
      </c>
      <c r="D98" s="614">
        <f>(C98-'t11'!S100-'t11'!T100-'t11'!U100-'t11'!V100-'t11'!W100-'t11'!X100)</f>
        <v>0</v>
      </c>
      <c r="E98" s="896">
        <f>'t12'!AA98/12</f>
        <v>0</v>
      </c>
      <c r="F98" s="614">
        <f>'t3'!K98+'t3'!L98+'t3'!M98+'t3'!N98+'t3'!O98+'t3'!P98</f>
        <v>0</v>
      </c>
      <c r="G98" s="338" t="str">
        <f t="shared" si="2"/>
        <v>OK</v>
      </c>
      <c r="H98" s="338" t="str">
        <f t="shared" si="3"/>
        <v>OK</v>
      </c>
      <c r="I98" s="621" t="str">
        <f>IF(H98="KO",($H$5&amp;(('t12'!C98/12*273)+(('t3'!K98+'t3'!L98+'t3'!M98+'t3'!N98+'t3'!O98+'t3'!P98)*273))&amp;")"),"")</f>
        <v/>
      </c>
    </row>
    <row r="99" spans="1:9" ht="13.2" x14ac:dyDescent="0.25">
      <c r="A99" s="123" t="str">
        <f>'t1'!A99</f>
        <v>ANALISTI DIRIG. CON INCARICO DI STRUTTURA SEMPLICE</v>
      </c>
      <c r="B99" s="95" t="str">
        <f>'t1'!B99</f>
        <v>TD0S01</v>
      </c>
      <c r="C99" s="614">
        <f>'t11'!Y101+'t11'!Z101</f>
        <v>0</v>
      </c>
      <c r="D99" s="614">
        <f>(C99-'t11'!S101-'t11'!T101-'t11'!U101-'t11'!V101-'t11'!W101-'t11'!X101)</f>
        <v>0</v>
      </c>
      <c r="E99" s="896">
        <f>'t12'!AA99/12</f>
        <v>0</v>
      </c>
      <c r="F99" s="614">
        <f>'t3'!K99+'t3'!L99+'t3'!M99+'t3'!N99+'t3'!O99+'t3'!P99</f>
        <v>0</v>
      </c>
      <c r="G99" s="338" t="str">
        <f t="shared" si="2"/>
        <v>OK</v>
      </c>
      <c r="H99" s="338" t="str">
        <f t="shared" si="3"/>
        <v>OK</v>
      </c>
      <c r="I99" s="621" t="str">
        <f>IF(H99="KO",($H$5&amp;(('t12'!C99/12*273)+(('t3'!K99+'t3'!L99+'t3'!M99+'t3'!N99+'t3'!O99+'t3'!P99)*273))&amp;")"),"")</f>
        <v/>
      </c>
    </row>
    <row r="100" spans="1:9" ht="13.2" x14ac:dyDescent="0.25">
      <c r="A100" s="123" t="str">
        <f>'t1'!A100</f>
        <v>ANALISTI DIRIG. CON ALTRI INCAR.PROF.LI</v>
      </c>
      <c r="B100" s="95" t="str">
        <f>'t1'!B100</f>
        <v>TD0A01</v>
      </c>
      <c r="C100" s="614">
        <f>'t11'!Y102+'t11'!Z102</f>
        <v>0</v>
      </c>
      <c r="D100" s="614">
        <f>(C100-'t11'!S102-'t11'!T102-'t11'!U102-'t11'!V102-'t11'!W102-'t11'!X102)</f>
        <v>0</v>
      </c>
      <c r="E100" s="896">
        <f>'t12'!AA100/12</f>
        <v>0</v>
      </c>
      <c r="F100" s="614">
        <f>'t3'!K100+'t3'!L100+'t3'!M100+'t3'!N100+'t3'!O100+'t3'!P100</f>
        <v>0</v>
      </c>
      <c r="G100" s="338" t="str">
        <f t="shared" si="2"/>
        <v>OK</v>
      </c>
      <c r="H100" s="338" t="str">
        <f t="shared" si="3"/>
        <v>OK</v>
      </c>
      <c r="I100" s="621" t="str">
        <f>IF(H100="KO",($H$5&amp;(('t12'!C100/12*273)+(('t3'!K100+'t3'!L100+'t3'!M100+'t3'!N100+'t3'!O100+'t3'!P100)*273))&amp;")"),"")</f>
        <v/>
      </c>
    </row>
    <row r="101" spans="1:9" ht="13.2" x14ac:dyDescent="0.25">
      <c r="A101" s="123" t="str">
        <f>'t1'!A101</f>
        <v>ANALISTI DIR. A T. DETERMINATO(ART. 15-SEPTIES DLGS. 502/92)</v>
      </c>
      <c r="B101" s="95" t="str">
        <f>'t1'!B101</f>
        <v>TD0609</v>
      </c>
      <c r="C101" s="614">
        <f>'t11'!Y103+'t11'!Z103</f>
        <v>0</v>
      </c>
      <c r="D101" s="614">
        <f>(C101-'t11'!S103-'t11'!T103-'t11'!U103-'t11'!V103-'t11'!W103-'t11'!X103)</f>
        <v>0</v>
      </c>
      <c r="E101" s="896">
        <f>'t12'!AA101/12</f>
        <v>0</v>
      </c>
      <c r="F101" s="614">
        <f>'t3'!K101+'t3'!L101+'t3'!M101+'t3'!N101+'t3'!O101+'t3'!P101</f>
        <v>0</v>
      </c>
      <c r="G101" s="338" t="str">
        <f t="shared" si="2"/>
        <v>OK</v>
      </c>
      <c r="H101" s="338" t="str">
        <f t="shared" si="3"/>
        <v>OK</v>
      </c>
      <c r="I101" s="621" t="str">
        <f>IF(H101="KO",($H$5&amp;(('t12'!C101/12*273)+(('t3'!K101+'t3'!L101+'t3'!M101+'t3'!N101+'t3'!O101+'t3'!P101)*273))&amp;")"),"")</f>
        <v/>
      </c>
    </row>
    <row r="102" spans="1:9" ht="13.2" x14ac:dyDescent="0.25">
      <c r="A102" s="123" t="str">
        <f>'t1'!A102</f>
        <v>STATISTICO DIRIG. CON INCARICO DI STRUTTURA COMPLESSA</v>
      </c>
      <c r="B102" s="95" t="str">
        <f>'t1'!B102</f>
        <v>TD0071</v>
      </c>
      <c r="C102" s="614">
        <f>'t11'!Y104+'t11'!Z104</f>
        <v>0</v>
      </c>
      <c r="D102" s="614">
        <f>(C102-'t11'!S104-'t11'!T104-'t11'!U104-'t11'!V104-'t11'!W104-'t11'!X104)</f>
        <v>0</v>
      </c>
      <c r="E102" s="896">
        <f>'t12'!AA102/12</f>
        <v>0</v>
      </c>
      <c r="F102" s="614">
        <f>'t3'!K102+'t3'!L102+'t3'!M102+'t3'!N102+'t3'!O102+'t3'!P102</f>
        <v>0</v>
      </c>
      <c r="G102" s="338" t="str">
        <f t="shared" si="2"/>
        <v>OK</v>
      </c>
      <c r="H102" s="338" t="str">
        <f t="shared" si="3"/>
        <v>OK</v>
      </c>
      <c r="I102" s="621" t="str">
        <f>IF(H102="KO",($H$5&amp;(('t12'!C102/12*273)+(('t3'!K102+'t3'!L102+'t3'!M102+'t3'!N102+'t3'!O102+'t3'!P102)*273))&amp;")"),"")</f>
        <v/>
      </c>
    </row>
    <row r="103" spans="1:9" ht="13.2" x14ac:dyDescent="0.25">
      <c r="A103" s="123" t="str">
        <f>'t1'!A103</f>
        <v>STATISTICO DIRIG. CON INCARICO DI STRUTTURA SEMPLICE</v>
      </c>
      <c r="B103" s="95" t="str">
        <f>'t1'!B103</f>
        <v>TD0S70</v>
      </c>
      <c r="C103" s="614">
        <f>'t11'!Y105+'t11'!Z105</f>
        <v>0</v>
      </c>
      <c r="D103" s="614">
        <f>(C103-'t11'!S105-'t11'!T105-'t11'!U105-'t11'!V105-'t11'!W105-'t11'!X105)</f>
        <v>0</v>
      </c>
      <c r="E103" s="896">
        <f>'t12'!AA103/12</f>
        <v>0</v>
      </c>
      <c r="F103" s="614">
        <f>'t3'!K103+'t3'!L103+'t3'!M103+'t3'!N103+'t3'!O103+'t3'!P103</f>
        <v>0</v>
      </c>
      <c r="G103" s="338" t="str">
        <f t="shared" si="2"/>
        <v>OK</v>
      </c>
      <c r="H103" s="338" t="str">
        <f t="shared" si="3"/>
        <v>OK</v>
      </c>
      <c r="I103" s="621" t="str">
        <f>IF(H103="KO",($H$5&amp;(('t12'!C103/12*273)+(('t3'!K103+'t3'!L103+'t3'!M103+'t3'!N103+'t3'!O103+'t3'!P103)*273))&amp;")"),"")</f>
        <v/>
      </c>
    </row>
    <row r="104" spans="1:9" ht="13.2" x14ac:dyDescent="0.25">
      <c r="A104" s="123" t="str">
        <f>'t1'!A104</f>
        <v>STATISTICO DIRIG. CON ALTRI INCAR.PROF.LI</v>
      </c>
      <c r="B104" s="95" t="str">
        <f>'t1'!B104</f>
        <v>TD0A70</v>
      </c>
      <c r="C104" s="614">
        <f>'t11'!Y106+'t11'!Z106</f>
        <v>0</v>
      </c>
      <c r="D104" s="614">
        <f>(C104-'t11'!S106-'t11'!T106-'t11'!U106-'t11'!V106-'t11'!W106-'t11'!X106)</f>
        <v>0</v>
      </c>
      <c r="E104" s="896">
        <f>'t12'!AA104/12</f>
        <v>0</v>
      </c>
      <c r="F104" s="614">
        <f>'t3'!K104+'t3'!L104+'t3'!M104+'t3'!N104+'t3'!O104+'t3'!P104</f>
        <v>0</v>
      </c>
      <c r="G104" s="338" t="str">
        <f t="shared" si="2"/>
        <v>OK</v>
      </c>
      <c r="H104" s="338" t="str">
        <f t="shared" si="3"/>
        <v>OK</v>
      </c>
      <c r="I104" s="621" t="str">
        <f>IF(H104="KO",($H$5&amp;(('t12'!C104/12*273)+(('t3'!K104+'t3'!L104+'t3'!M104+'t3'!N104+'t3'!O104+'t3'!P104)*273))&amp;")"),"")</f>
        <v/>
      </c>
    </row>
    <row r="105" spans="1:9" ht="13.2" x14ac:dyDescent="0.25">
      <c r="A105" s="123" t="str">
        <f>'t1'!A105</f>
        <v>STATISTICO DIR. A T.DETERMINATO(ART. 15-SEPTIES DLGS.502/92)</v>
      </c>
      <c r="B105" s="95" t="str">
        <f>'t1'!B105</f>
        <v>TD0610</v>
      </c>
      <c r="C105" s="614">
        <f>'t11'!Y107+'t11'!Z107</f>
        <v>0</v>
      </c>
      <c r="D105" s="614">
        <f>(C105-'t11'!S107-'t11'!T107-'t11'!U107-'t11'!V107-'t11'!W107-'t11'!X107)</f>
        <v>0</v>
      </c>
      <c r="E105" s="896">
        <f>'t12'!AA105/12</f>
        <v>0</v>
      </c>
      <c r="F105" s="614">
        <f>'t3'!K105+'t3'!L105+'t3'!M105+'t3'!N105+'t3'!O105+'t3'!P105</f>
        <v>0</v>
      </c>
      <c r="G105" s="338" t="str">
        <f t="shared" si="2"/>
        <v>OK</v>
      </c>
      <c r="H105" s="338" t="str">
        <f t="shared" si="3"/>
        <v>OK</v>
      </c>
      <c r="I105" s="621" t="str">
        <f>IF(H105="KO",($H$5&amp;(('t12'!C105/12*273)+(('t3'!K105+'t3'!L105+'t3'!M105+'t3'!N105+'t3'!O105+'t3'!P105)*273))&amp;")"),"")</f>
        <v/>
      </c>
    </row>
    <row r="106" spans="1:9" ht="13.2" x14ac:dyDescent="0.25">
      <c r="A106" s="123" t="str">
        <f>'t1'!A106</f>
        <v>SOCIOLOGO DIRIG. CON INCARICO DI STRUTTURA COMPLESSA</v>
      </c>
      <c r="B106" s="95" t="str">
        <f>'t1'!B106</f>
        <v>TD0068</v>
      </c>
      <c r="C106" s="614">
        <f>'t11'!Y108+'t11'!Z108</f>
        <v>0</v>
      </c>
      <c r="D106" s="614">
        <f>(C106-'t11'!S108-'t11'!T108-'t11'!U108-'t11'!V108-'t11'!W108-'t11'!X108)</f>
        <v>0</v>
      </c>
      <c r="E106" s="896">
        <f>'t12'!AA106/12</f>
        <v>0</v>
      </c>
      <c r="F106" s="614">
        <f>'t3'!K106+'t3'!L106+'t3'!M106+'t3'!N106+'t3'!O106+'t3'!P106</f>
        <v>0</v>
      </c>
      <c r="G106" s="338" t="str">
        <f t="shared" si="2"/>
        <v>OK</v>
      </c>
      <c r="H106" s="338" t="str">
        <f t="shared" si="3"/>
        <v>OK</v>
      </c>
      <c r="I106" s="621" t="str">
        <f>IF(H106="KO",($H$5&amp;(('t12'!C106/12*273)+(('t3'!K106+'t3'!L106+'t3'!M106+'t3'!N106+'t3'!O106+'t3'!P106)*273))&amp;")"),"")</f>
        <v/>
      </c>
    </row>
    <row r="107" spans="1:9" ht="13.2" x14ac:dyDescent="0.25">
      <c r="A107" s="123" t="str">
        <f>'t1'!A107</f>
        <v>SOCIOLOGO DIRIG. CON INCARICO DI STRUTTURA SEMPLICE</v>
      </c>
      <c r="B107" s="95" t="str">
        <f>'t1'!B107</f>
        <v>TD0S67</v>
      </c>
      <c r="C107" s="614">
        <f>'t11'!Y109+'t11'!Z109</f>
        <v>0</v>
      </c>
      <c r="D107" s="614">
        <f>(C107-'t11'!S109-'t11'!T109-'t11'!U109-'t11'!V109-'t11'!W109-'t11'!X109)</f>
        <v>0</v>
      </c>
      <c r="E107" s="896">
        <f>'t12'!AA107/12</f>
        <v>0</v>
      </c>
      <c r="F107" s="614">
        <f>'t3'!K107+'t3'!L107+'t3'!M107+'t3'!N107+'t3'!O107+'t3'!P107</f>
        <v>0</v>
      </c>
      <c r="G107" s="338" t="str">
        <f t="shared" si="2"/>
        <v>OK</v>
      </c>
      <c r="H107" s="338" t="str">
        <f t="shared" si="3"/>
        <v>OK</v>
      </c>
      <c r="I107" s="621" t="str">
        <f>IF(H107="KO",($H$5&amp;(('t12'!C107/12*273)+(('t3'!K107+'t3'!L107+'t3'!M107+'t3'!N107+'t3'!O107+'t3'!P107)*273))&amp;")"),"")</f>
        <v/>
      </c>
    </row>
    <row r="108" spans="1:9" ht="13.2" x14ac:dyDescent="0.25">
      <c r="A108" s="123" t="str">
        <f>'t1'!A108</f>
        <v>SOCIOLOGO DIRIG. CON ALTRI INCAR.PROF.LI</v>
      </c>
      <c r="B108" s="95" t="str">
        <f>'t1'!B108</f>
        <v>TD0A67</v>
      </c>
      <c r="C108" s="614">
        <f>'t11'!Y110+'t11'!Z110</f>
        <v>0</v>
      </c>
      <c r="D108" s="614">
        <f>(C108-'t11'!S110-'t11'!T110-'t11'!U110-'t11'!V110-'t11'!W110-'t11'!X110)</f>
        <v>0</v>
      </c>
      <c r="E108" s="896">
        <f>'t12'!AA108/12</f>
        <v>0</v>
      </c>
      <c r="F108" s="614">
        <f>'t3'!K108+'t3'!L108+'t3'!M108+'t3'!N108+'t3'!O108+'t3'!P108</f>
        <v>0</v>
      </c>
      <c r="G108" s="338" t="str">
        <f t="shared" si="2"/>
        <v>OK</v>
      </c>
      <c r="H108" s="338" t="str">
        <f t="shared" si="3"/>
        <v>OK</v>
      </c>
      <c r="I108" s="621" t="str">
        <f>IF(H108="KO",($H$5&amp;(('t12'!C108/12*273)+(('t3'!K108+'t3'!L108+'t3'!M108+'t3'!N108+'t3'!O108+'t3'!P108)*273))&amp;")"),"")</f>
        <v/>
      </c>
    </row>
    <row r="109" spans="1:9" ht="13.2" x14ac:dyDescent="0.25">
      <c r="A109" s="123" t="str">
        <f>'t1'!A109</f>
        <v>SOCIOLOGO DIR. A T. DETERMINATO(ART.15-SEPTIES DLGS. 502/92)</v>
      </c>
      <c r="B109" s="95" t="str">
        <f>'t1'!B109</f>
        <v>TD0611</v>
      </c>
      <c r="C109" s="614">
        <f>'t11'!Y111+'t11'!Z111</f>
        <v>0</v>
      </c>
      <c r="D109" s="614">
        <f>(C109-'t11'!S111-'t11'!T111-'t11'!U111-'t11'!V111-'t11'!W111-'t11'!X111)</f>
        <v>0</v>
      </c>
      <c r="E109" s="896">
        <f>'t12'!AA109/12</f>
        <v>0</v>
      </c>
      <c r="F109" s="614">
        <f>'t3'!K109+'t3'!L109+'t3'!M109+'t3'!N109+'t3'!O109+'t3'!P109</f>
        <v>0</v>
      </c>
      <c r="G109" s="338" t="str">
        <f t="shared" si="2"/>
        <v>OK</v>
      </c>
      <c r="H109" s="338" t="str">
        <f t="shared" si="3"/>
        <v>OK</v>
      </c>
      <c r="I109" s="621" t="str">
        <f>IF(H109="KO",($H$5&amp;(('t12'!C109/12*273)+(('t3'!K109+'t3'!L109+'t3'!M109+'t3'!N109+'t3'!O109+'t3'!P109)*273))&amp;")"),"")</f>
        <v/>
      </c>
    </row>
    <row r="110" spans="1:9" ht="13.2" x14ac:dyDescent="0.25">
      <c r="A110" s="123" t="str">
        <f>'t1'!A110</f>
        <v>DIR. AMBIENTALE CON INCARICO DI STRUTTURA COMPLESSA</v>
      </c>
      <c r="B110" s="95" t="str">
        <f>'t1'!B110</f>
        <v>TD0C02</v>
      </c>
      <c r="C110" s="614">
        <f>'t11'!Y112+'t11'!Z112</f>
        <v>0</v>
      </c>
      <c r="D110" s="614">
        <f>(C110-'t11'!S112-'t11'!T112-'t11'!U112-'t11'!V112-'t11'!W112-'t11'!X112)</f>
        <v>0</v>
      </c>
      <c r="E110" s="896">
        <f>'t12'!AA110/12</f>
        <v>0</v>
      </c>
      <c r="F110" s="614">
        <f>'t3'!K110+'t3'!L110+'t3'!M110+'t3'!N110+'t3'!O110+'t3'!P110</f>
        <v>0</v>
      </c>
      <c r="G110" s="338" t="str">
        <f t="shared" si="2"/>
        <v>OK</v>
      </c>
      <c r="H110" s="338" t="str">
        <f t="shared" si="3"/>
        <v>OK</v>
      </c>
      <c r="I110" s="621" t="str">
        <f>IF(H110="KO",($H$5&amp;(('t12'!C110/12*273)+(('t3'!K110+'t3'!L110+'t3'!M110+'t3'!N110+'t3'!O110+'t3'!P110)*273))&amp;")"),"")</f>
        <v/>
      </c>
    </row>
    <row r="111" spans="1:9" ht="13.2" x14ac:dyDescent="0.25">
      <c r="A111" s="123" t="str">
        <f>'t1'!A111</f>
        <v>DIR. AMBIENTALE CON INCARICO DI STRUTTURA SEMPLICE</v>
      </c>
      <c r="B111" s="95" t="str">
        <f>'t1'!B111</f>
        <v>TD0S02</v>
      </c>
      <c r="C111" s="614">
        <f>'t11'!Y113+'t11'!Z113</f>
        <v>0</v>
      </c>
      <c r="D111" s="614">
        <f>(C111-'t11'!S113-'t11'!T113-'t11'!U113-'t11'!V113-'t11'!W113-'t11'!X113)</f>
        <v>0</v>
      </c>
      <c r="E111" s="896">
        <f>'t12'!AA111/12</f>
        <v>0</v>
      </c>
      <c r="F111" s="614">
        <f>'t3'!K111+'t3'!L111+'t3'!M111+'t3'!N111+'t3'!O111+'t3'!P111</f>
        <v>0</v>
      </c>
      <c r="G111" s="338" t="str">
        <f t="shared" si="2"/>
        <v>OK</v>
      </c>
      <c r="H111" s="338" t="str">
        <f t="shared" si="3"/>
        <v>OK</v>
      </c>
      <c r="I111" s="621" t="str">
        <f>IF(H111="KO",($H$5&amp;(('t12'!C111/12*273)+(('t3'!K111+'t3'!L111+'t3'!M111+'t3'!N111+'t3'!O111+'t3'!P111)*273))&amp;")"),"")</f>
        <v/>
      </c>
    </row>
    <row r="112" spans="1:9" ht="13.2" x14ac:dyDescent="0.25">
      <c r="A112" s="123" t="str">
        <f>'t1'!A112</f>
        <v>DIR. AMBIENTALE CON ALTRI INCAR.PROF.LI</v>
      </c>
      <c r="B112" s="95" t="str">
        <f>'t1'!B112</f>
        <v>TD0A02</v>
      </c>
      <c r="C112" s="614">
        <f>'t11'!Y114+'t11'!Z114</f>
        <v>0</v>
      </c>
      <c r="D112" s="614">
        <f>(C112-'t11'!S114-'t11'!T114-'t11'!U114-'t11'!V114-'t11'!W114-'t11'!X114)</f>
        <v>0</v>
      </c>
      <c r="E112" s="896">
        <f>'t12'!AA112/12</f>
        <v>0</v>
      </c>
      <c r="F112" s="614">
        <f>'t3'!K112+'t3'!L112+'t3'!M112+'t3'!N112+'t3'!O112+'t3'!P112</f>
        <v>0</v>
      </c>
      <c r="G112" s="338" t="str">
        <f t="shared" si="2"/>
        <v>OK</v>
      </c>
      <c r="H112" s="338" t="str">
        <f t="shared" si="3"/>
        <v>OK</v>
      </c>
      <c r="I112" s="621" t="str">
        <f>IF(H112="KO",($H$5&amp;(('t12'!C112/12*273)+(('t3'!K112+'t3'!L112+'t3'!M112+'t3'!N112+'t3'!O112+'t3'!P112)*273))&amp;")"),"")</f>
        <v/>
      </c>
    </row>
    <row r="113" spans="1:9" ht="13.2" x14ac:dyDescent="0.25">
      <c r="A113" s="123" t="str">
        <f>'t1'!A113</f>
        <v>DIR. AMBIENTALE A T.DETERMINATO (ART.15-SEPTIES DLGS 502/92)</v>
      </c>
      <c r="B113" s="95" t="str">
        <f>'t1'!B113</f>
        <v>TD0810</v>
      </c>
      <c r="C113" s="614">
        <f>'t11'!Y115+'t11'!Z115</f>
        <v>0</v>
      </c>
      <c r="D113" s="614">
        <f>(C113-'t11'!S115-'t11'!T115-'t11'!U115-'t11'!V115-'t11'!W115-'t11'!X115)</f>
        <v>0</v>
      </c>
      <c r="E113" s="896">
        <f>'t12'!AA113/12</f>
        <v>0</v>
      </c>
      <c r="F113" s="614">
        <f>'t3'!K113+'t3'!L113+'t3'!M113+'t3'!N113+'t3'!O113+'t3'!P113</f>
        <v>0</v>
      </c>
      <c r="G113" s="338" t="str">
        <f t="shared" si="2"/>
        <v>OK</v>
      </c>
      <c r="H113" s="338" t="str">
        <f t="shared" si="3"/>
        <v>OK</v>
      </c>
      <c r="I113" s="621" t="str">
        <f>IF(H113="KO",($H$5&amp;(('t12'!C113/12*273)+(('t3'!K113+'t3'!L113+'t3'!M113+'t3'!N113+'t3'!O113+'t3'!P113)*273))&amp;")"),"")</f>
        <v/>
      </c>
    </row>
    <row r="114" spans="1:9" ht="13.2" x14ac:dyDescent="0.25">
      <c r="A114" s="123" t="str">
        <f>'t1'!A114</f>
        <v>DIRIGENTE AMM.VO CON INCARICO DI STRUTTURA COMPLESSA</v>
      </c>
      <c r="B114" s="95" t="str">
        <f>'t1'!B114</f>
        <v>AD0032</v>
      </c>
      <c r="C114" s="614">
        <f>'t11'!Y116+'t11'!Z116</f>
        <v>0</v>
      </c>
      <c r="D114" s="614">
        <f>(C114-'t11'!S116-'t11'!T116-'t11'!U116-'t11'!V116-'t11'!W116-'t11'!X116)</f>
        <v>0</v>
      </c>
      <c r="E114" s="896">
        <f>'t12'!AA114/12</f>
        <v>0</v>
      </c>
      <c r="F114" s="614">
        <f>'t3'!K114+'t3'!L114+'t3'!M114+'t3'!N114+'t3'!O114+'t3'!P114</f>
        <v>0</v>
      </c>
      <c r="G114" s="338" t="str">
        <f t="shared" si="2"/>
        <v>OK</v>
      </c>
      <c r="H114" s="338" t="str">
        <f t="shared" si="3"/>
        <v>OK</v>
      </c>
      <c r="I114" s="621" t="str">
        <f>IF(H114="KO",($H$5&amp;(('t12'!C114/12*273)+(('t3'!K114+'t3'!L114+'t3'!M114+'t3'!N114+'t3'!O114+'t3'!P114)*273))&amp;")"),"")</f>
        <v/>
      </c>
    </row>
    <row r="115" spans="1:9" ht="13.2" x14ac:dyDescent="0.25">
      <c r="A115" s="123" t="str">
        <f>'t1'!A115</f>
        <v>DIRIGENTE AMM.VO CON INCARICO DI STRUTTURA SEMPLICE</v>
      </c>
      <c r="B115" s="95" t="str">
        <f>'t1'!B115</f>
        <v>AD0S31</v>
      </c>
      <c r="C115" s="614">
        <f>'t11'!Y117+'t11'!Z117</f>
        <v>0</v>
      </c>
      <c r="D115" s="614">
        <f>(C115-'t11'!S117-'t11'!T117-'t11'!U117-'t11'!V117-'t11'!W117-'t11'!X117)</f>
        <v>0</v>
      </c>
      <c r="E115" s="896">
        <f>'t12'!AA115/12</f>
        <v>0</v>
      </c>
      <c r="F115" s="614">
        <f>'t3'!K115+'t3'!L115+'t3'!M115+'t3'!N115+'t3'!O115+'t3'!P115</f>
        <v>0</v>
      </c>
      <c r="G115" s="338" t="str">
        <f t="shared" si="2"/>
        <v>OK</v>
      </c>
      <c r="H115" s="338" t="str">
        <f t="shared" si="3"/>
        <v>OK</v>
      </c>
      <c r="I115" s="621" t="str">
        <f>IF(H115="KO",($H$5&amp;(('t12'!C115/12*273)+(('t3'!K115+'t3'!L115+'t3'!M115+'t3'!N115+'t3'!O115+'t3'!P115)*273))&amp;")"),"")</f>
        <v/>
      </c>
    </row>
    <row r="116" spans="1:9" ht="13.2" x14ac:dyDescent="0.25">
      <c r="A116" s="123" t="str">
        <f>'t1'!A116</f>
        <v>DIRIGENTE AMM.VO CON ALTRI INCAR.PROF.LI</v>
      </c>
      <c r="B116" s="95" t="str">
        <f>'t1'!B116</f>
        <v>AD0A31</v>
      </c>
      <c r="C116" s="614">
        <f>'t11'!Y118+'t11'!Z118</f>
        <v>0</v>
      </c>
      <c r="D116" s="614">
        <f>(C116-'t11'!S118-'t11'!T118-'t11'!U118-'t11'!V118-'t11'!W118-'t11'!X118)</f>
        <v>0</v>
      </c>
      <c r="E116" s="896">
        <f>'t12'!AA116/12</f>
        <v>0</v>
      </c>
      <c r="F116" s="614">
        <f>'t3'!K116+'t3'!L116+'t3'!M116+'t3'!N116+'t3'!O116+'t3'!P116</f>
        <v>0</v>
      </c>
      <c r="G116" s="338" t="str">
        <f t="shared" si="2"/>
        <v>OK</v>
      </c>
      <c r="H116" s="338" t="str">
        <f t="shared" si="3"/>
        <v>OK</v>
      </c>
      <c r="I116" s="621" t="str">
        <f>IF(H116="KO",($H$5&amp;(('t12'!C116/12*273)+(('t3'!K116+'t3'!L116+'t3'!M116+'t3'!N116+'t3'!O116+'t3'!P116)*273))&amp;")"),"")</f>
        <v/>
      </c>
    </row>
    <row r="117" spans="1:9" ht="13.2" x14ac:dyDescent="0.25">
      <c r="A117" s="123" t="str">
        <f>'t1'!A117</f>
        <v>DIRIG. AMM.VO A T. DETERMINATO (ART. 15-SEPTIES DLGS.502/92)</v>
      </c>
      <c r="B117" s="95" t="str">
        <f>'t1'!B117</f>
        <v>AD0612</v>
      </c>
      <c r="C117" s="614">
        <f>'t11'!Y119+'t11'!Z119</f>
        <v>0</v>
      </c>
      <c r="D117" s="614">
        <f>(C117-'t11'!S119-'t11'!T119-'t11'!U119-'t11'!V119-'t11'!W119-'t11'!X119)</f>
        <v>0</v>
      </c>
      <c r="E117" s="896">
        <f>'t12'!AA117/12</f>
        <v>0</v>
      </c>
      <c r="F117" s="614">
        <f>'t3'!K117+'t3'!L117+'t3'!M117+'t3'!N117+'t3'!O117+'t3'!P117</f>
        <v>0</v>
      </c>
      <c r="G117" s="338" t="str">
        <f t="shared" si="2"/>
        <v>OK</v>
      </c>
      <c r="H117" s="338" t="str">
        <f t="shared" si="3"/>
        <v>OK</v>
      </c>
      <c r="I117" s="621" t="str">
        <f>IF(H117="KO",($H$5&amp;(('t12'!C117/12*273)+(('t3'!K117+'t3'!L117+'t3'!M117+'t3'!N117+'t3'!O117+'t3'!P117)*273))&amp;")"),"")</f>
        <v/>
      </c>
    </row>
    <row r="118" spans="1:9" ht="13.2" x14ac:dyDescent="0.25">
      <c r="A118" s="123" t="str">
        <f>'t1'!A118</f>
        <v>RICERCATORE SANITARIO</v>
      </c>
      <c r="B118" s="95" t="str">
        <f>'t1'!B118</f>
        <v>N18694</v>
      </c>
      <c r="C118" s="614">
        <f>'t11'!Y120+'t11'!Z120</f>
        <v>0</v>
      </c>
      <c r="D118" s="614">
        <f>(C118-'t11'!S120-'t11'!T120-'t11'!U120-'t11'!V120-'t11'!W120-'t11'!X120)</f>
        <v>0</v>
      </c>
      <c r="E118" s="896">
        <f>'t12'!AA118/12</f>
        <v>0</v>
      </c>
      <c r="F118" s="614">
        <f>'t3'!K118+'t3'!L118+'t3'!M118+'t3'!N118+'t3'!O118+'t3'!P118</f>
        <v>0</v>
      </c>
      <c r="G118" s="338" t="str">
        <f t="shared" si="2"/>
        <v>OK</v>
      </c>
      <c r="H118" s="338" t="str">
        <f t="shared" si="3"/>
        <v>OK</v>
      </c>
      <c r="I118" s="621" t="str">
        <f>IF(H118="KO",($H$5&amp;(('t12'!C118/12*273)+(('t3'!K118+'t3'!L118+'t3'!M118+'t3'!N118+'t3'!O118+'t3'!P118)*273))&amp;")"),"")</f>
        <v/>
      </c>
    </row>
    <row r="119" spans="1:9" ht="13.2" x14ac:dyDescent="0.25">
      <c r="A119" s="123" t="str">
        <f>'t1'!A119</f>
        <v>COLLABORATORE PROF.LE DI RICERCA SANITARIA</v>
      </c>
      <c r="B119" s="95" t="str">
        <f>'t1'!B119</f>
        <v>N16695</v>
      </c>
      <c r="C119" s="614">
        <f>'t11'!Y121+'t11'!Z121</f>
        <v>0</v>
      </c>
      <c r="D119" s="614">
        <f>(C119-'t11'!S121-'t11'!T121-'t11'!U121-'t11'!V121-'t11'!W121-'t11'!X121)</f>
        <v>0</v>
      </c>
      <c r="E119" s="896">
        <f>'t12'!AA119/12</f>
        <v>0</v>
      </c>
      <c r="F119" s="614">
        <f>'t3'!K119+'t3'!L119+'t3'!M119+'t3'!N119+'t3'!O119+'t3'!P119</f>
        <v>0</v>
      </c>
      <c r="G119" s="338" t="str">
        <f t="shared" si="2"/>
        <v>OK</v>
      </c>
      <c r="H119" s="338" t="str">
        <f t="shared" si="3"/>
        <v>OK</v>
      </c>
      <c r="I119" s="621" t="str">
        <f>IF(H119="KO",($H$5&amp;(('t12'!C119/12*273)+(('t3'!K119+'t3'!L119+'t3'!M119+'t3'!N119+'t3'!O119+'t3'!P119)*273))&amp;")"),"")</f>
        <v/>
      </c>
    </row>
    <row r="120" spans="1:9" ht="13.2" x14ac:dyDescent="0.25">
      <c r="A120" s="123" t="str">
        <f>'t1'!A120</f>
        <v>RUOLO SANITARIO - PROF. SANITARIE INFERMIERISTICHE E.Q.</v>
      </c>
      <c r="B120" s="95" t="str">
        <f>'t1'!B120</f>
        <v>SEQINF</v>
      </c>
      <c r="C120" s="614">
        <f>'t11'!Y122+'t11'!Z122</f>
        <v>0</v>
      </c>
      <c r="D120" s="614">
        <f>(C120-'t11'!S122-'t11'!T122-'t11'!U122-'t11'!V122-'t11'!W122-'t11'!X122)</f>
        <v>0</v>
      </c>
      <c r="E120" s="896">
        <f>'t12'!AA120/12</f>
        <v>0</v>
      </c>
      <c r="F120" s="614">
        <f>'t3'!K120+'t3'!L120+'t3'!M120+'t3'!N120+'t3'!O120+'t3'!P120</f>
        <v>0</v>
      </c>
      <c r="G120" s="338" t="str">
        <f t="shared" si="2"/>
        <v>OK</v>
      </c>
      <c r="H120" s="338" t="str">
        <f t="shared" si="3"/>
        <v>OK</v>
      </c>
      <c r="I120" s="621" t="str">
        <f>IF(H120="KO",($H$5&amp;(('t12'!C120/12*273)+(('t3'!K120+'t3'!L120+'t3'!M120+'t3'!N120+'t3'!O120+'t3'!P120)*273))&amp;")"),"")</f>
        <v/>
      </c>
    </row>
    <row r="121" spans="1:9" ht="13.2" x14ac:dyDescent="0.25">
      <c r="A121" s="123" t="str">
        <f>'t1'!A121</f>
        <v>RUOLO SANITARIO - PROF. SANITARIA OSTETRICA E.Q.</v>
      </c>
      <c r="B121" s="95" t="str">
        <f>'t1'!B121</f>
        <v>SEQOST</v>
      </c>
      <c r="C121" s="614">
        <f>'t11'!Y123+'t11'!Z123</f>
        <v>0</v>
      </c>
      <c r="D121" s="614">
        <f>(C121-'t11'!S123-'t11'!T123-'t11'!U123-'t11'!V123-'t11'!W123-'t11'!X123)</f>
        <v>0</v>
      </c>
      <c r="E121" s="896">
        <f>'t12'!AA121/12</f>
        <v>0</v>
      </c>
      <c r="F121" s="614">
        <f>'t3'!K121+'t3'!L121+'t3'!M121+'t3'!N121+'t3'!O121+'t3'!P121</f>
        <v>0</v>
      </c>
      <c r="G121" s="338" t="str">
        <f t="shared" si="2"/>
        <v>OK</v>
      </c>
      <c r="H121" s="338" t="str">
        <f t="shared" si="3"/>
        <v>OK</v>
      </c>
      <c r="I121" s="621" t="str">
        <f>IF(H121="KO",($H$5&amp;(('t12'!C121/12*273)+(('t3'!K121+'t3'!L121+'t3'!M121+'t3'!N121+'t3'!O121+'t3'!P121)*273))&amp;")"),"")</f>
        <v/>
      </c>
    </row>
    <row r="122" spans="1:9" ht="13.2" x14ac:dyDescent="0.25">
      <c r="A122" s="123" t="str">
        <f>'t1'!A122</f>
        <v>RUOLO SANITARIO - PROFESSIONI TECNICO SANITARIE E.Q.</v>
      </c>
      <c r="B122" s="95" t="str">
        <f>'t1'!B122</f>
        <v>SEQTCN</v>
      </c>
      <c r="C122" s="614">
        <f>'t11'!Y124+'t11'!Z124</f>
        <v>0</v>
      </c>
      <c r="D122" s="614">
        <f>(C122-'t11'!S124-'t11'!T124-'t11'!U124-'t11'!V124-'t11'!W124-'t11'!X124)</f>
        <v>0</v>
      </c>
      <c r="E122" s="896">
        <f>'t12'!AA122/12</f>
        <v>0</v>
      </c>
      <c r="F122" s="614">
        <f>'t3'!K122+'t3'!L122+'t3'!M122+'t3'!N122+'t3'!O122+'t3'!P122</f>
        <v>0</v>
      </c>
      <c r="G122" s="338" t="str">
        <f t="shared" si="2"/>
        <v>OK</v>
      </c>
      <c r="H122" s="338" t="str">
        <f t="shared" si="3"/>
        <v>OK</v>
      </c>
      <c r="I122" s="621" t="str">
        <f>IF(H122="KO",($H$5&amp;(('t12'!C122/12*273)+(('t3'!K122+'t3'!L122+'t3'!M122+'t3'!N122+'t3'!O122+'t3'!P122)*273))&amp;")"),"")</f>
        <v/>
      </c>
    </row>
    <row r="123" spans="1:9" ht="13.2" x14ac:dyDescent="0.25">
      <c r="A123" s="123" t="str">
        <f>'t1'!A123</f>
        <v>RUOLO SANITARIO - PROF. SANITARIE DELLA RIABILITAZIONE E.Q.</v>
      </c>
      <c r="B123" s="95" t="str">
        <f>'t1'!B123</f>
        <v>SEQRAB</v>
      </c>
      <c r="C123" s="614">
        <f>'t11'!Y125+'t11'!Z125</f>
        <v>0</v>
      </c>
      <c r="D123" s="614">
        <f>(C123-'t11'!S125-'t11'!T125-'t11'!U125-'t11'!V125-'t11'!W125-'t11'!X125)</f>
        <v>0</v>
      </c>
      <c r="E123" s="896">
        <f>'t12'!AA123/12</f>
        <v>0</v>
      </c>
      <c r="F123" s="614">
        <f>'t3'!K123+'t3'!L123+'t3'!M123+'t3'!N123+'t3'!O123+'t3'!P123</f>
        <v>0</v>
      </c>
      <c r="G123" s="338" t="str">
        <f t="shared" si="2"/>
        <v>OK</v>
      </c>
      <c r="H123" s="338" t="str">
        <f t="shared" si="3"/>
        <v>OK</v>
      </c>
      <c r="I123" s="621" t="str">
        <f>IF(H123="KO",($H$5&amp;(('t12'!C123/12*273)+(('t3'!K123+'t3'!L123+'t3'!M123+'t3'!N123+'t3'!O123+'t3'!P123)*273))&amp;")"),"")</f>
        <v/>
      </c>
    </row>
    <row r="124" spans="1:9" ht="13.2" x14ac:dyDescent="0.25">
      <c r="A124" s="123" t="str">
        <f>'t1'!A124</f>
        <v>RUOLO SANITARIO - PROF. SANITARIE DELLA PREVENZIONE E.Q.</v>
      </c>
      <c r="B124" s="95" t="str">
        <f>'t1'!B124</f>
        <v>SEQPRV</v>
      </c>
      <c r="C124" s="614">
        <f>'t11'!Y126+'t11'!Z126</f>
        <v>0</v>
      </c>
      <c r="D124" s="614">
        <f>(C124-'t11'!S126-'t11'!T126-'t11'!U126-'t11'!V126-'t11'!W126-'t11'!X126)</f>
        <v>0</v>
      </c>
      <c r="E124" s="896">
        <f>'t12'!AA124/12</f>
        <v>0</v>
      </c>
      <c r="F124" s="614">
        <f>'t3'!K124+'t3'!L124+'t3'!M124+'t3'!N124+'t3'!O124+'t3'!P124</f>
        <v>0</v>
      </c>
      <c r="G124" s="338" t="str">
        <f t="shared" si="2"/>
        <v>OK</v>
      </c>
      <c r="H124" s="338" t="str">
        <f t="shared" si="3"/>
        <v>OK</v>
      </c>
      <c r="I124" s="621" t="str">
        <f>IF(H124="KO",($H$5&amp;(('t12'!C124/12*273)+(('t3'!K124+'t3'!L124+'t3'!M124+'t3'!N124+'t3'!O124+'t3'!P124)*273))&amp;")"),"")</f>
        <v/>
      </c>
    </row>
    <row r="125" spans="1:9" ht="13.2" x14ac:dyDescent="0.25">
      <c r="A125" s="123" t="str">
        <f>'t1'!A125</f>
        <v>RUOLO SANITARIO - PROF. SAN. INFERM. SENIOR ESAURIMENTO E.Q.</v>
      </c>
      <c r="B125" s="95" t="str">
        <f>'t1'!B125</f>
        <v>SEQINE</v>
      </c>
      <c r="C125" s="614">
        <f>'t11'!Y127+'t11'!Z127</f>
        <v>0</v>
      </c>
      <c r="D125" s="614">
        <f>(C125-'t11'!S127-'t11'!T127-'t11'!U127-'t11'!V127-'t11'!W127-'t11'!X127)</f>
        <v>0</v>
      </c>
      <c r="E125" s="896">
        <f>'t12'!AA125/12</f>
        <v>0</v>
      </c>
      <c r="F125" s="614">
        <f>'t3'!K125+'t3'!L125+'t3'!M125+'t3'!N125+'t3'!O125+'t3'!P125</f>
        <v>0</v>
      </c>
      <c r="G125" s="338" t="str">
        <f t="shared" si="2"/>
        <v>OK</v>
      </c>
      <c r="H125" s="338" t="str">
        <f t="shared" si="3"/>
        <v>OK</v>
      </c>
      <c r="I125" s="621" t="str">
        <f>IF(H125="KO",($H$5&amp;(('t12'!C125/12*273)+(('t3'!K125+'t3'!L125+'t3'!M125+'t3'!N125+'t3'!O125+'t3'!P125)*273))&amp;")"),"")</f>
        <v/>
      </c>
    </row>
    <row r="126" spans="1:9" ht="13.2" x14ac:dyDescent="0.25">
      <c r="A126" s="123" t="str">
        <f>'t1'!A126</f>
        <v>RUOLO SANITARIO - ALTRI PROF. SAN. SENIOR A ESAURIMENTO E.Q.</v>
      </c>
      <c r="B126" s="95" t="str">
        <f>'t1'!B126</f>
        <v>SEQASE</v>
      </c>
      <c r="C126" s="614">
        <f>'t11'!Y128+'t11'!Z128</f>
        <v>0</v>
      </c>
      <c r="D126" s="614">
        <f>(C126-'t11'!S128-'t11'!T128-'t11'!U128-'t11'!V128-'t11'!W128-'t11'!X128)</f>
        <v>0</v>
      </c>
      <c r="E126" s="896">
        <f>'t12'!AA126/12</f>
        <v>0</v>
      </c>
      <c r="F126" s="614">
        <f>'t3'!K126+'t3'!L126+'t3'!M126+'t3'!N126+'t3'!O126+'t3'!P126</f>
        <v>0</v>
      </c>
      <c r="G126" s="338" t="str">
        <f t="shared" si="2"/>
        <v>OK</v>
      </c>
      <c r="H126" s="338" t="str">
        <f t="shared" si="3"/>
        <v>OK</v>
      </c>
      <c r="I126" s="621" t="str">
        <f>IF(H126="KO",($H$5&amp;(('t12'!C126/12*273)+(('t3'!K126+'t3'!L126+'t3'!M126+'t3'!N126+'t3'!O126+'t3'!P126)*273))&amp;")"),"")</f>
        <v/>
      </c>
    </row>
    <row r="127" spans="1:9" ht="13.2" x14ac:dyDescent="0.25">
      <c r="A127" s="123" t="str">
        <f>'t1'!A127</f>
        <v>RUOLO SOCIOSANITARIO - ASSISTENTE SOCIALE E.Q.</v>
      </c>
      <c r="B127" s="95" t="str">
        <f>'t1'!B127</f>
        <v>KEQASC</v>
      </c>
      <c r="C127" s="614">
        <f>'t11'!Y129+'t11'!Z129</f>
        <v>0</v>
      </c>
      <c r="D127" s="614">
        <f>(C127-'t11'!S129-'t11'!T129-'t11'!U129-'t11'!V129-'t11'!W129-'t11'!X129)</f>
        <v>0</v>
      </c>
      <c r="E127" s="896">
        <f>'t12'!AA127/12</f>
        <v>0</v>
      </c>
      <c r="F127" s="614">
        <f>'t3'!K127+'t3'!L127+'t3'!M127+'t3'!N127+'t3'!O127+'t3'!P127</f>
        <v>0</v>
      </c>
      <c r="G127" s="338" t="str">
        <f t="shared" si="2"/>
        <v>OK</v>
      </c>
      <c r="H127" s="338" t="str">
        <f t="shared" si="3"/>
        <v>OK</v>
      </c>
      <c r="I127" s="621" t="str">
        <f>IF(H127="KO",($H$5&amp;(('t12'!C127/12*273)+(('t3'!K127+'t3'!L127+'t3'!M127+'t3'!N127+'t3'!O127+'t3'!P127)*273))&amp;")"),"")</f>
        <v/>
      </c>
    </row>
    <row r="128" spans="1:9" ht="13.2" x14ac:dyDescent="0.25">
      <c r="A128" s="123" t="str">
        <f>'t1'!A128</f>
        <v>RUOLO SOCIOSANITARIO - ASSIST. SOC. SENIOR ESAURIMENTO E.Q.</v>
      </c>
      <c r="B128" s="95" t="str">
        <f>'t1'!B128</f>
        <v>KEQSCE</v>
      </c>
      <c r="C128" s="614">
        <f>'t11'!Y130+'t11'!Z130</f>
        <v>0</v>
      </c>
      <c r="D128" s="614">
        <f>(C128-'t11'!S130-'t11'!T130-'t11'!U130-'t11'!V130-'t11'!W130-'t11'!X130)</f>
        <v>0</v>
      </c>
      <c r="E128" s="896">
        <f>'t12'!AA128/12</f>
        <v>0</v>
      </c>
      <c r="F128" s="614">
        <f>'t3'!K128+'t3'!L128+'t3'!M128+'t3'!N128+'t3'!O128+'t3'!P128</f>
        <v>0</v>
      </c>
      <c r="G128" s="338" t="str">
        <f t="shared" si="2"/>
        <v>OK</v>
      </c>
      <c r="H128" s="338" t="str">
        <f t="shared" si="3"/>
        <v>OK</v>
      </c>
      <c r="I128" s="621" t="str">
        <f>IF(H128="KO",($H$5&amp;(('t12'!C128/12*273)+(('t3'!K128+'t3'!L128+'t3'!M128+'t3'!N128+'t3'!O128+'t3'!P128)*273))&amp;")"),"")</f>
        <v/>
      </c>
    </row>
    <row r="129" spans="1:9" ht="13.2" x14ac:dyDescent="0.25">
      <c r="A129" s="123" t="str">
        <f>'t1'!A129</f>
        <v>RUOLO PROFESSIONALE - SPECIALISTA DELLA COMUNIC. ISTIT. E.Q.</v>
      </c>
      <c r="B129" s="95" t="str">
        <f>'t1'!B129</f>
        <v>PEQ871</v>
      </c>
      <c r="C129" s="614">
        <f>'t11'!Y131+'t11'!Z131</f>
        <v>0</v>
      </c>
      <c r="D129" s="614">
        <f>(C129-'t11'!S131-'t11'!T131-'t11'!U131-'t11'!V131-'t11'!W131-'t11'!X131)</f>
        <v>0</v>
      </c>
      <c r="E129" s="896">
        <f>'t12'!AA129/12</f>
        <v>0</v>
      </c>
      <c r="F129" s="614">
        <f>'t3'!K129+'t3'!L129+'t3'!M129+'t3'!N129+'t3'!O129+'t3'!P129</f>
        <v>0</v>
      </c>
      <c r="G129" s="338" t="str">
        <f t="shared" si="2"/>
        <v>OK</v>
      </c>
      <c r="H129" s="338" t="str">
        <f t="shared" si="3"/>
        <v>OK</v>
      </c>
      <c r="I129" s="621" t="str">
        <f>IF(H129="KO",($H$5&amp;(('t12'!C129/12*273)+(('t3'!K129+'t3'!L129+'t3'!M129+'t3'!N129+'t3'!O129+'t3'!P129)*273))&amp;")"),"")</f>
        <v/>
      </c>
    </row>
    <row r="130" spans="1:9" ht="13.2" x14ac:dyDescent="0.25">
      <c r="A130" s="123" t="str">
        <f>'t1'!A130</f>
        <v>RUOLO PROFESSIONALE - SPECIALISTA RAPPORTI CON I MEDIA E.Q.</v>
      </c>
      <c r="B130" s="95" t="str">
        <f>'t1'!B130</f>
        <v>PEQ872</v>
      </c>
      <c r="C130" s="614">
        <f>'t11'!Y132+'t11'!Z132</f>
        <v>0</v>
      </c>
      <c r="D130" s="614">
        <f>(C130-'t11'!S132-'t11'!T132-'t11'!U132-'t11'!V132-'t11'!W132-'t11'!X132)</f>
        <v>0</v>
      </c>
      <c r="E130" s="896">
        <f>'t12'!AA130/12</f>
        <v>0</v>
      </c>
      <c r="F130" s="614">
        <f>'t3'!K130+'t3'!L130+'t3'!M130+'t3'!N130+'t3'!O130+'t3'!P130</f>
        <v>0</v>
      </c>
      <c r="G130" s="338" t="str">
        <f t="shared" si="2"/>
        <v>OK</v>
      </c>
      <c r="H130" s="338" t="str">
        <f t="shared" si="3"/>
        <v>OK</v>
      </c>
      <c r="I130" s="621" t="str">
        <f>IF(H130="KO",($H$5&amp;(('t12'!C130/12*273)+(('t3'!K130+'t3'!L130+'t3'!M130+'t3'!N130+'t3'!O130+'t3'!P130)*273))&amp;")"),"")</f>
        <v/>
      </c>
    </row>
    <row r="131" spans="1:9" ht="13.2" x14ac:dyDescent="0.25">
      <c r="A131" s="123" t="str">
        <f>'t1'!A131</f>
        <v>RUOLO PROFESSIONALE - ASSISTENTE RELIGIOSO E.Q.</v>
      </c>
      <c r="B131" s="95" t="str">
        <f>'t1'!B131</f>
        <v>PEQ006</v>
      </c>
      <c r="C131" s="614">
        <f>'t11'!Y133+'t11'!Z133</f>
        <v>0</v>
      </c>
      <c r="D131" s="614">
        <f>(C131-'t11'!S133-'t11'!T133-'t11'!U133-'t11'!V133-'t11'!W133-'t11'!X133)</f>
        <v>0</v>
      </c>
      <c r="E131" s="896">
        <f>'t12'!AA131/12</f>
        <v>0</v>
      </c>
      <c r="F131" s="614">
        <f>'t3'!K131+'t3'!L131+'t3'!M131+'t3'!N131+'t3'!O131+'t3'!P131</f>
        <v>0</v>
      </c>
      <c r="G131" s="338" t="str">
        <f>IF(H131="OK","OK","ERRORE")</f>
        <v>OK</v>
      </c>
      <c r="H131" s="338" t="str">
        <f>IF(((E131+F131)*273)&lt;(D131),"KO","OK")</f>
        <v>OK</v>
      </c>
      <c r="I131" s="621" t="str">
        <f>IF(H131="KO",($H$5&amp;(('t12'!C131/12*273)+(('t3'!K131+'t3'!L131+'t3'!M131+'t3'!N131+'t3'!O131+'t3'!P131)*273))&amp;")"),"")</f>
        <v/>
      </c>
    </row>
    <row r="132" spans="1:9" ht="13.2" x14ac:dyDescent="0.25">
      <c r="A132" s="123" t="str">
        <f>'t1'!A132</f>
        <v>RUOLO TECNICO - COLLABORATORE TECNICO PROFESSIONALE E.Q.</v>
      </c>
      <c r="B132" s="95" t="str">
        <f>'t1'!B132</f>
        <v>TEQ027</v>
      </c>
      <c r="C132" s="614">
        <f>'t11'!Y134+'t11'!Z134</f>
        <v>0</v>
      </c>
      <c r="D132" s="614">
        <f>(C132-'t11'!S134-'t11'!T134-'t11'!U134-'t11'!V134-'t11'!W134-'t11'!X134)</f>
        <v>0</v>
      </c>
      <c r="E132" s="896">
        <f>'t12'!AA132/12</f>
        <v>0</v>
      </c>
      <c r="F132" s="614">
        <f>'t3'!K132+'t3'!L132+'t3'!M132+'t3'!N132+'t3'!O132+'t3'!P132</f>
        <v>0</v>
      </c>
      <c r="G132" s="338" t="str">
        <f>IF(H132="OK","OK","ERRORE")</f>
        <v>OK</v>
      </c>
      <c r="H132" s="338" t="str">
        <f>IF(((E132+F132)*273)&lt;(D132),"KO","OK")</f>
        <v>OK</v>
      </c>
      <c r="I132" s="621" t="str">
        <f>IF(H132="KO",($H$5&amp;(('t12'!C132/12*273)+(('t3'!K132+'t3'!L132+'t3'!M132+'t3'!N132+'t3'!O132+'t3'!P132)*273))&amp;")"),"")</f>
        <v/>
      </c>
    </row>
    <row r="133" spans="1:9" ht="13.2" x14ac:dyDescent="0.25">
      <c r="A133" s="123" t="str">
        <f>'t1'!A133</f>
        <v>RUOLO TECNICO - COLLAB. TEC. PROF. SENIOR A ESAURIMENTO E.Q.</v>
      </c>
      <c r="B133" s="95" t="str">
        <f>'t1'!B133</f>
        <v>TEQCTS</v>
      </c>
      <c r="C133" s="614">
        <f>'t11'!Y135+'t11'!Z135</f>
        <v>0</v>
      </c>
      <c r="D133" s="614">
        <f>(C133-'t11'!S135-'t11'!T135-'t11'!U135-'t11'!V135-'t11'!W135-'t11'!X135)</f>
        <v>0</v>
      </c>
      <c r="E133" s="896">
        <f>'t12'!AA133/12</f>
        <v>0</v>
      </c>
      <c r="F133" s="614">
        <f>'t3'!K133+'t3'!L133+'t3'!M133+'t3'!N133+'t3'!O133+'t3'!P133</f>
        <v>0</v>
      </c>
      <c r="G133" s="338" t="str">
        <f>IF(H133="OK","OK","ERRORE")</f>
        <v>OK</v>
      </c>
      <c r="H133" s="338" t="str">
        <f>IF(((E133+F133)*273)&lt;(D133),"KO","OK")</f>
        <v>OK</v>
      </c>
      <c r="I133" s="621" t="str">
        <f>IF(H133="KO",($H$5&amp;(('t12'!C133/12*273)+(('t3'!K133+'t3'!L133+'t3'!M133+'t3'!N133+'t3'!O133+'t3'!P133)*273))&amp;")"),"")</f>
        <v/>
      </c>
    </row>
    <row r="134" spans="1:9" ht="13.2" x14ac:dyDescent="0.25">
      <c r="A134" s="123" t="str">
        <f>'t1'!A134</f>
        <v>RUOLO AMMINISTRATIVO - COLLAB. AMMINISTRATIVO PROFESS. E.Q.</v>
      </c>
      <c r="B134" s="95" t="str">
        <f>'t1'!B134</f>
        <v>AEQ029</v>
      </c>
      <c r="C134" s="614">
        <f>'t11'!Y136+'t11'!Z136</f>
        <v>0</v>
      </c>
      <c r="D134" s="614">
        <f>(C134-'t11'!S136-'t11'!T136-'t11'!U136-'t11'!V136-'t11'!W136-'t11'!X136)</f>
        <v>0</v>
      </c>
      <c r="E134" s="896">
        <f>'t12'!AA134/12</f>
        <v>0</v>
      </c>
      <c r="F134" s="614">
        <f>'t3'!K134+'t3'!L134+'t3'!M134+'t3'!N134+'t3'!O134+'t3'!P134</f>
        <v>0</v>
      </c>
      <c r="G134" s="338" t="str">
        <f>IF(H134="OK","OK","ERRORE")</f>
        <v>OK</v>
      </c>
      <c r="H134" s="338" t="str">
        <f>IF(((E134+F134)*273)&lt;(D134),"KO","OK")</f>
        <v>OK</v>
      </c>
      <c r="I134" s="621" t="str">
        <f>IF(H134="KO",($H$5&amp;(('t12'!C134/12*273)+(('t3'!K134+'t3'!L134+'t3'!M134+'t3'!N134+'t3'!O134+'t3'!P134)*273))&amp;")"),"")</f>
        <v/>
      </c>
    </row>
    <row r="135" spans="1:9" ht="13.2" x14ac:dyDescent="0.25">
      <c r="A135" s="123" t="str">
        <f>'t1'!A135</f>
        <v>RUOLO AMM.VO - COLLAB. AMM.VO PROF. SENIOR ESAURIMENTO E.Q.</v>
      </c>
      <c r="B135" s="95" t="str">
        <f>'t1'!B135</f>
        <v>AEQCAS</v>
      </c>
      <c r="C135" s="614">
        <f>'t11'!Y137+'t11'!Z137</f>
        <v>0</v>
      </c>
      <c r="D135" s="614">
        <f>(C135-'t11'!S137-'t11'!T137-'t11'!U137-'t11'!V137-'t11'!W137-'t11'!X137)</f>
        <v>0</v>
      </c>
      <c r="E135" s="896">
        <f>'t12'!AA135/12</f>
        <v>0</v>
      </c>
      <c r="F135" s="614">
        <f>'t3'!K135+'t3'!L135+'t3'!M135+'t3'!N135+'t3'!O135+'t3'!P135</f>
        <v>0</v>
      </c>
      <c r="G135" s="338" t="str">
        <f>IF(H135="OK","OK","ERRORE")</f>
        <v>OK</v>
      </c>
      <c r="H135" s="338" t="str">
        <f>IF(((E135+F135)*273)&lt;(D135),"KO","OK")</f>
        <v>OK</v>
      </c>
      <c r="I135" s="621" t="str">
        <f>IF(H135="KO",($H$5&amp;(('t12'!C135/12*273)+(('t3'!K135+'t3'!L135+'t3'!M135+'t3'!N135+'t3'!O135+'t3'!P135)*273))&amp;")"),"")</f>
        <v/>
      </c>
    </row>
    <row r="136" spans="1:9" ht="13.2" x14ac:dyDescent="0.25">
      <c r="A136" s="123" t="str">
        <f>'t1'!A136</f>
        <v>RUOLO SANITARIO - PROF. SANITARIE INFERMIERISTICHE</v>
      </c>
      <c r="B136" s="95" t="str">
        <f>'t1'!B136</f>
        <v>SPFINF</v>
      </c>
      <c r="C136" s="614">
        <f>'t11'!Y138+'t11'!Z138</f>
        <v>0</v>
      </c>
      <c r="D136" s="614">
        <f>(C136-'t11'!S138-'t11'!T138-'t11'!U138-'t11'!V138-'t11'!W138-'t11'!X138)</f>
        <v>0</v>
      </c>
      <c r="E136" s="896">
        <f>'t12'!AA136/12</f>
        <v>0</v>
      </c>
      <c r="F136" s="614">
        <f>'t3'!K136+'t3'!L136+'t3'!M136+'t3'!N136+'t3'!O136+'t3'!P136</f>
        <v>0</v>
      </c>
      <c r="G136" s="338" t="str">
        <f t="shared" si="2"/>
        <v>OK</v>
      </c>
      <c r="H136" s="338" t="str">
        <f t="shared" si="3"/>
        <v>OK</v>
      </c>
      <c r="I136" s="621" t="str">
        <f>IF(H136="KO",($H$5&amp;(('t12'!C136/12*273)+(('t3'!K136+'t3'!L136+'t3'!M136+'t3'!N136+'t3'!O136+'t3'!P136)*273))&amp;")"),"")</f>
        <v/>
      </c>
    </row>
    <row r="137" spans="1:9" ht="13.2" x14ac:dyDescent="0.25">
      <c r="A137" s="123" t="str">
        <f>'t1'!A137</f>
        <v>RUOLO SANITARIO - PROF. SANITARIA OSTETRICA</v>
      </c>
      <c r="B137" s="95" t="str">
        <f>'t1'!B137</f>
        <v>SPFOST</v>
      </c>
      <c r="C137" s="614">
        <f>'t11'!Y139+'t11'!Z139</f>
        <v>0</v>
      </c>
      <c r="D137" s="614">
        <f>(C137-'t11'!S139-'t11'!T139-'t11'!U139-'t11'!V139-'t11'!W139-'t11'!X139)</f>
        <v>0</v>
      </c>
      <c r="E137" s="896">
        <f>'t12'!AA137/12</f>
        <v>0</v>
      </c>
      <c r="F137" s="614">
        <f>'t3'!K137+'t3'!L137+'t3'!M137+'t3'!N137+'t3'!O137+'t3'!P137</f>
        <v>0</v>
      </c>
      <c r="G137" s="338" t="str">
        <f t="shared" si="2"/>
        <v>OK</v>
      </c>
      <c r="H137" s="338" t="str">
        <f t="shared" si="3"/>
        <v>OK</v>
      </c>
      <c r="I137" s="621" t="str">
        <f>IF(H137="KO",($H$5&amp;(('t12'!C137/12*273)+(('t3'!K137+'t3'!L137+'t3'!M137+'t3'!N137+'t3'!O137+'t3'!P137)*273))&amp;")"),"")</f>
        <v/>
      </c>
    </row>
    <row r="138" spans="1:9" ht="13.2" x14ac:dyDescent="0.25">
      <c r="A138" s="123" t="str">
        <f>'t1'!A138</f>
        <v>RUOLO SANITARIO - PROFESSIONI TECNICO SANITARIE</v>
      </c>
      <c r="B138" s="95" t="str">
        <f>'t1'!B138</f>
        <v>SPFTCN</v>
      </c>
      <c r="C138" s="614">
        <f>'t11'!Y140+'t11'!Z140</f>
        <v>0</v>
      </c>
      <c r="D138" s="614">
        <f>(C138-'t11'!S140-'t11'!T140-'t11'!U140-'t11'!V140-'t11'!W140-'t11'!X140)</f>
        <v>0</v>
      </c>
      <c r="E138" s="896">
        <f>'t12'!AA138/12</f>
        <v>0</v>
      </c>
      <c r="F138" s="614">
        <f>'t3'!K138+'t3'!L138+'t3'!M138+'t3'!N138+'t3'!O138+'t3'!P138</f>
        <v>0</v>
      </c>
      <c r="G138" s="338" t="str">
        <f t="shared" si="2"/>
        <v>OK</v>
      </c>
      <c r="H138" s="338" t="str">
        <f t="shared" si="3"/>
        <v>OK</v>
      </c>
      <c r="I138" s="621" t="str">
        <f>IF(H138="KO",($H$5&amp;(('t12'!C138/12*273)+(('t3'!K138+'t3'!L138+'t3'!M138+'t3'!N138+'t3'!O138+'t3'!P138)*273))&amp;")"),"")</f>
        <v/>
      </c>
    </row>
    <row r="139" spans="1:9" ht="13.2" x14ac:dyDescent="0.25">
      <c r="A139" s="123" t="str">
        <f>'t1'!A139</f>
        <v>RUOLO SANITARIO - PROF. SANITARIE DELLA RIABILITAZIONE</v>
      </c>
      <c r="B139" s="95" t="str">
        <f>'t1'!B139</f>
        <v>SPFRAB</v>
      </c>
      <c r="C139" s="614">
        <f>'t11'!Y141+'t11'!Z141</f>
        <v>0</v>
      </c>
      <c r="D139" s="614">
        <f>(C139-'t11'!S141-'t11'!T141-'t11'!U141-'t11'!V141-'t11'!W141-'t11'!X141)</f>
        <v>0</v>
      </c>
      <c r="E139" s="896">
        <f>'t12'!AA139/12</f>
        <v>0</v>
      </c>
      <c r="F139" s="614">
        <f>'t3'!K139+'t3'!L139+'t3'!M139+'t3'!N139+'t3'!O139+'t3'!P139</f>
        <v>0</v>
      </c>
      <c r="G139" s="338" t="str">
        <f t="shared" si="2"/>
        <v>OK</v>
      </c>
      <c r="H139" s="338" t="str">
        <f t="shared" si="3"/>
        <v>OK</v>
      </c>
      <c r="I139" s="621" t="str">
        <f>IF(H139="KO",($H$5&amp;(('t12'!C139/12*273)+(('t3'!K139+'t3'!L139+'t3'!M139+'t3'!N139+'t3'!O139+'t3'!P139)*273))&amp;")"),"")</f>
        <v/>
      </c>
    </row>
    <row r="140" spans="1:9" ht="13.2" x14ac:dyDescent="0.25">
      <c r="A140" s="123" t="str">
        <f>'t1'!A140</f>
        <v>RUOLO SANITARIO - PROF. SANITARIE DELLA PREVENZIONE</v>
      </c>
      <c r="B140" s="95" t="str">
        <f>'t1'!B140</f>
        <v>SPFPRV</v>
      </c>
      <c r="C140" s="614">
        <f>'t11'!Y142+'t11'!Z142</f>
        <v>0</v>
      </c>
      <c r="D140" s="614">
        <f>(C140-'t11'!S142-'t11'!T142-'t11'!U142-'t11'!V142-'t11'!W142-'t11'!X142)</f>
        <v>0</v>
      </c>
      <c r="E140" s="896">
        <f>'t12'!AA140/12</f>
        <v>0</v>
      </c>
      <c r="F140" s="614">
        <f>'t3'!K140+'t3'!L140+'t3'!M140+'t3'!N140+'t3'!O140+'t3'!P140</f>
        <v>0</v>
      </c>
      <c r="G140" s="338" t="str">
        <f t="shared" ref="G140:G167" si="4">IF(H140="OK","OK","ERRORE")</f>
        <v>OK</v>
      </c>
      <c r="H140" s="338" t="str">
        <f t="shared" ref="H140:H167" si="5">IF(((E140+F140)*273)&lt;(D140),"KO","OK")</f>
        <v>OK</v>
      </c>
      <c r="I140" s="621" t="str">
        <f>IF(H140="KO",($H$5&amp;(('t12'!C140/12*273)+(('t3'!K140+'t3'!L140+'t3'!M140+'t3'!N140+'t3'!O140+'t3'!P140)*273))&amp;")"),"")</f>
        <v/>
      </c>
    </row>
    <row r="141" spans="1:9" ht="13.2" x14ac:dyDescent="0.25">
      <c r="A141" s="123" t="str">
        <f>'t1'!A141</f>
        <v>RUOLO SANITARIO - PROF. SAN. INFERMIER. SENIOR A ESAURIMENTO</v>
      </c>
      <c r="B141" s="95" t="str">
        <f>'t1'!B141</f>
        <v>SPFINE</v>
      </c>
      <c r="C141" s="614">
        <f>'t11'!Y143+'t11'!Z143</f>
        <v>0</v>
      </c>
      <c r="D141" s="614">
        <f>(C141-'t11'!S143-'t11'!T143-'t11'!U143-'t11'!V143-'t11'!W143-'t11'!X143)</f>
        <v>0</v>
      </c>
      <c r="E141" s="896">
        <f>'t12'!AA141/12</f>
        <v>0</v>
      </c>
      <c r="F141" s="614">
        <f>'t3'!K141+'t3'!L141+'t3'!M141+'t3'!N141+'t3'!O141+'t3'!P141</f>
        <v>0</v>
      </c>
      <c r="G141" s="338" t="str">
        <f t="shared" si="4"/>
        <v>OK</v>
      </c>
      <c r="H141" s="338" t="str">
        <f t="shared" si="5"/>
        <v>OK</v>
      </c>
      <c r="I141" s="621" t="str">
        <f>IF(H141="KO",($H$5&amp;(('t12'!C141/12*273)+(('t3'!K141+'t3'!L141+'t3'!M141+'t3'!N141+'t3'!O141+'t3'!P141)*273))&amp;")"),"")</f>
        <v/>
      </c>
    </row>
    <row r="142" spans="1:9" ht="13.2" x14ac:dyDescent="0.25">
      <c r="A142" s="123" t="str">
        <f>'t1'!A142</f>
        <v>RUOLO SANITARIO - ALTRI PROFILI SANIT. SENIOR A ESAURIMENTO</v>
      </c>
      <c r="B142" s="95" t="str">
        <f>'t1'!B142</f>
        <v>SPFASE</v>
      </c>
      <c r="C142" s="614">
        <f>'t11'!Y144+'t11'!Z144</f>
        <v>0</v>
      </c>
      <c r="D142" s="614">
        <f>(C142-'t11'!S144-'t11'!T144-'t11'!U144-'t11'!V144-'t11'!W144-'t11'!X144)</f>
        <v>0</v>
      </c>
      <c r="E142" s="896">
        <f>'t12'!AA142/12</f>
        <v>0</v>
      </c>
      <c r="F142" s="614">
        <f>'t3'!K142+'t3'!L142+'t3'!M142+'t3'!N142+'t3'!O142+'t3'!P142</f>
        <v>0</v>
      </c>
      <c r="G142" s="338" t="str">
        <f t="shared" si="4"/>
        <v>OK</v>
      </c>
      <c r="H142" s="338" t="str">
        <f t="shared" si="5"/>
        <v>OK</v>
      </c>
      <c r="I142" s="621" t="str">
        <f>IF(H142="KO",($H$5&amp;(('t12'!C142/12*273)+(('t3'!K142+'t3'!L142+'t3'!M142+'t3'!N142+'t3'!O142+'t3'!P142)*273))&amp;")"),"")</f>
        <v/>
      </c>
    </row>
    <row r="143" spans="1:9" ht="13.2" x14ac:dyDescent="0.25">
      <c r="A143" s="123" t="str">
        <f>'t1'!A143</f>
        <v>RUOLO SOCIOSANITARIO - ASSISTENTE SOCIALE</v>
      </c>
      <c r="B143" s="95" t="str">
        <f>'t1'!B143</f>
        <v>KPFASC</v>
      </c>
      <c r="C143" s="614">
        <f>'t11'!Y145+'t11'!Z145</f>
        <v>0</v>
      </c>
      <c r="D143" s="614">
        <f>(C143-'t11'!S145-'t11'!T145-'t11'!U145-'t11'!V145-'t11'!W145-'t11'!X145)</f>
        <v>0</v>
      </c>
      <c r="E143" s="896">
        <f>'t12'!AA143/12</f>
        <v>0</v>
      </c>
      <c r="F143" s="614">
        <f>'t3'!K143+'t3'!L143+'t3'!M143+'t3'!N143+'t3'!O143+'t3'!P143</f>
        <v>0</v>
      </c>
      <c r="G143" s="338" t="str">
        <f t="shared" si="4"/>
        <v>OK</v>
      </c>
      <c r="H143" s="338" t="str">
        <f t="shared" si="5"/>
        <v>OK</v>
      </c>
      <c r="I143" s="621" t="str">
        <f>IF(H143="KO",($H$5&amp;(('t12'!C143/12*273)+(('t3'!K143+'t3'!L143+'t3'!M143+'t3'!N143+'t3'!O143+'t3'!P143)*273))&amp;")"),"")</f>
        <v/>
      </c>
    </row>
    <row r="144" spans="1:9" ht="13.2" x14ac:dyDescent="0.25">
      <c r="A144" s="123" t="str">
        <f>'t1'!A144</f>
        <v>RUOLO SOCIOSANITARIO - ASSISTENTE SOC. SENIOR AD ESAURIMENTO</v>
      </c>
      <c r="B144" s="95" t="str">
        <f>'t1'!B144</f>
        <v>KPFSCE</v>
      </c>
      <c r="C144" s="614">
        <f>'t11'!Y146+'t11'!Z146</f>
        <v>0</v>
      </c>
      <c r="D144" s="614">
        <f>(C144-'t11'!S146-'t11'!T146-'t11'!U146-'t11'!V146-'t11'!W146-'t11'!X146)</f>
        <v>0</v>
      </c>
      <c r="E144" s="896">
        <f>'t12'!AA144/12</f>
        <v>0</v>
      </c>
      <c r="F144" s="614">
        <f>'t3'!K144+'t3'!L144+'t3'!M144+'t3'!N144+'t3'!O144+'t3'!P144</f>
        <v>0</v>
      </c>
      <c r="G144" s="338" t="str">
        <f t="shared" si="4"/>
        <v>OK</v>
      </c>
      <c r="H144" s="338" t="str">
        <f t="shared" si="5"/>
        <v>OK</v>
      </c>
      <c r="I144" s="621" t="str">
        <f>IF(H144="KO",($H$5&amp;(('t12'!C144/12*273)+(('t3'!K144+'t3'!L144+'t3'!M144+'t3'!N144+'t3'!O144+'t3'!P144)*273))&amp;")"),"")</f>
        <v/>
      </c>
    </row>
    <row r="145" spans="1:9" ht="13.2" x14ac:dyDescent="0.25">
      <c r="A145" s="123" t="str">
        <f>'t1'!A145</f>
        <v>RUOLO PROFESSIONALE - SPECIALISTA DELLA COMUNIC. ISTIT.</v>
      </c>
      <c r="B145" s="95" t="str">
        <f>'t1'!B145</f>
        <v>PPF871</v>
      </c>
      <c r="C145" s="614">
        <f>'t11'!Y147+'t11'!Z147</f>
        <v>0</v>
      </c>
      <c r="D145" s="614">
        <f>(C145-'t11'!S147-'t11'!T147-'t11'!U147-'t11'!V147-'t11'!W147-'t11'!X147)</f>
        <v>0</v>
      </c>
      <c r="E145" s="896">
        <f>'t12'!AA145/12</f>
        <v>0</v>
      </c>
      <c r="F145" s="614">
        <f>'t3'!K145+'t3'!L145+'t3'!M145+'t3'!N145+'t3'!O145+'t3'!P145</f>
        <v>0</v>
      </c>
      <c r="G145" s="338" t="str">
        <f t="shared" si="4"/>
        <v>OK</v>
      </c>
      <c r="H145" s="338" t="str">
        <f t="shared" si="5"/>
        <v>OK</v>
      </c>
      <c r="I145" s="621" t="str">
        <f>IF(H145="KO",($H$5&amp;(('t12'!C145/12*273)+(('t3'!K145+'t3'!L145+'t3'!M145+'t3'!N145+'t3'!O145+'t3'!P145)*273))&amp;")"),"")</f>
        <v/>
      </c>
    </row>
    <row r="146" spans="1:9" ht="13.2" x14ac:dyDescent="0.25">
      <c r="A146" s="123" t="str">
        <f>'t1'!A146</f>
        <v>RUOLO PROFESSIONALE - SPECIALISTA RAPPORTI CON I MEDIA</v>
      </c>
      <c r="B146" s="95" t="str">
        <f>'t1'!B146</f>
        <v>PPF872</v>
      </c>
      <c r="C146" s="614">
        <f>'t11'!Y148+'t11'!Z148</f>
        <v>0</v>
      </c>
      <c r="D146" s="614">
        <f>(C146-'t11'!S148-'t11'!T148-'t11'!U148-'t11'!V148-'t11'!W148-'t11'!X148)</f>
        <v>0</v>
      </c>
      <c r="E146" s="896">
        <f>'t12'!AA146/12</f>
        <v>0</v>
      </c>
      <c r="F146" s="614">
        <f>'t3'!K146+'t3'!L146+'t3'!M146+'t3'!N146+'t3'!O146+'t3'!P146</f>
        <v>0</v>
      </c>
      <c r="G146" s="338" t="str">
        <f t="shared" si="4"/>
        <v>OK</v>
      </c>
      <c r="H146" s="338" t="str">
        <f t="shared" si="5"/>
        <v>OK</v>
      </c>
      <c r="I146" s="621" t="str">
        <f>IF(H146="KO",($H$5&amp;(('t12'!C146/12*273)+(('t3'!K146+'t3'!L146+'t3'!M146+'t3'!N146+'t3'!O146+'t3'!P146)*273))&amp;")"),"")</f>
        <v/>
      </c>
    </row>
    <row r="147" spans="1:9" ht="13.2" x14ac:dyDescent="0.25">
      <c r="A147" s="123" t="str">
        <f>'t1'!A147</f>
        <v>RUOLO PROFESSIONALE - ASSISTENTE RELIGIOSO</v>
      </c>
      <c r="B147" s="95" t="str">
        <f>'t1'!B147</f>
        <v>PPF006</v>
      </c>
      <c r="C147" s="614">
        <f>'t11'!Y149+'t11'!Z149</f>
        <v>0</v>
      </c>
      <c r="D147" s="614">
        <f>(C147-'t11'!S149-'t11'!T149-'t11'!U149-'t11'!V149-'t11'!W149-'t11'!X149)</f>
        <v>0</v>
      </c>
      <c r="E147" s="896">
        <f>'t12'!AA147/12</f>
        <v>0</v>
      </c>
      <c r="F147" s="614">
        <f>'t3'!K147+'t3'!L147+'t3'!M147+'t3'!N147+'t3'!O147+'t3'!P147</f>
        <v>0</v>
      </c>
      <c r="G147" s="338" t="str">
        <f t="shared" si="4"/>
        <v>OK</v>
      </c>
      <c r="H147" s="338" t="str">
        <f t="shared" si="5"/>
        <v>OK</v>
      </c>
      <c r="I147" s="621" t="str">
        <f>IF(H147="KO",($H$5&amp;(('t12'!C147/12*273)+(('t3'!K147+'t3'!L147+'t3'!M147+'t3'!N147+'t3'!O147+'t3'!P147)*273))&amp;")"),"")</f>
        <v/>
      </c>
    </row>
    <row r="148" spans="1:9" ht="13.2" x14ac:dyDescent="0.25">
      <c r="A148" s="123" t="str">
        <f>'t1'!A148</f>
        <v>RUOLO TECNICO - COLLABORATORE TECNICO PROFESSIONALE</v>
      </c>
      <c r="B148" s="95" t="str">
        <f>'t1'!B148</f>
        <v>TPF026</v>
      </c>
      <c r="C148" s="614">
        <f>'t11'!Y150+'t11'!Z150</f>
        <v>0</v>
      </c>
      <c r="D148" s="614">
        <f>(C148-'t11'!S150-'t11'!T150-'t11'!U150-'t11'!V150-'t11'!W150-'t11'!X150)</f>
        <v>0</v>
      </c>
      <c r="E148" s="896">
        <f>'t12'!AA148/12</f>
        <v>0</v>
      </c>
      <c r="F148" s="614">
        <f>'t3'!K148+'t3'!L148+'t3'!M148+'t3'!N148+'t3'!O148+'t3'!P148</f>
        <v>0</v>
      </c>
      <c r="G148" s="338" t="str">
        <f t="shared" si="4"/>
        <v>OK</v>
      </c>
      <c r="H148" s="338" t="str">
        <f t="shared" si="5"/>
        <v>OK</v>
      </c>
      <c r="I148" s="621" t="str">
        <f>IF(H148="KO",($H$5&amp;(('t12'!C148/12*273)+(('t3'!K148+'t3'!L148+'t3'!M148+'t3'!N148+'t3'!O148+'t3'!P148)*273))&amp;")"),"")</f>
        <v/>
      </c>
    </row>
    <row r="149" spans="1:9" ht="13.2" x14ac:dyDescent="0.25">
      <c r="A149" s="123" t="str">
        <f>'t1'!A149</f>
        <v>RUOLO TECNICO - COLLAB. TECNICO PROF. SENIOR AD ESAURIMENTO</v>
      </c>
      <c r="B149" s="95" t="str">
        <f>'t1'!B149</f>
        <v>TPFCTS</v>
      </c>
      <c r="C149" s="614">
        <f>'t11'!Y151+'t11'!Z151</f>
        <v>0</v>
      </c>
      <c r="D149" s="614">
        <f>(C149-'t11'!S151-'t11'!T151-'t11'!U151-'t11'!V151-'t11'!W151-'t11'!X151)</f>
        <v>0</v>
      </c>
      <c r="E149" s="896">
        <f>'t12'!AA149/12</f>
        <v>0</v>
      </c>
      <c r="F149" s="614">
        <f>'t3'!K149+'t3'!L149+'t3'!M149+'t3'!N149+'t3'!O149+'t3'!P149</f>
        <v>0</v>
      </c>
      <c r="G149" s="338" t="str">
        <f t="shared" si="4"/>
        <v>OK</v>
      </c>
      <c r="H149" s="338" t="str">
        <f t="shared" si="5"/>
        <v>OK</v>
      </c>
      <c r="I149" s="621" t="str">
        <f>IF(H149="KO",($H$5&amp;(('t12'!C149/12*273)+(('t3'!K149+'t3'!L149+'t3'!M149+'t3'!N149+'t3'!O149+'t3'!P149)*273))&amp;")"),"")</f>
        <v/>
      </c>
    </row>
    <row r="150" spans="1:9" ht="13.2" x14ac:dyDescent="0.25">
      <c r="A150" s="123" t="str">
        <f>'t1'!A150</f>
        <v>RUOLO AMMINISTRATIVO - COLLAB. AMMINISTRATIVO PROFESS.</v>
      </c>
      <c r="B150" s="95" t="str">
        <f>'t1'!B150</f>
        <v>APF028</v>
      </c>
      <c r="C150" s="614">
        <f>'t11'!Y152+'t11'!Z152</f>
        <v>0</v>
      </c>
      <c r="D150" s="614">
        <f>(C150-'t11'!S152-'t11'!T152-'t11'!U152-'t11'!V152-'t11'!W152-'t11'!X152)</f>
        <v>0</v>
      </c>
      <c r="E150" s="896">
        <f>'t12'!AA150/12</f>
        <v>0</v>
      </c>
      <c r="F150" s="614">
        <f>'t3'!K150+'t3'!L150+'t3'!M150+'t3'!N150+'t3'!O150+'t3'!P150</f>
        <v>0</v>
      </c>
      <c r="G150" s="338" t="str">
        <f t="shared" si="4"/>
        <v>OK</v>
      </c>
      <c r="H150" s="338" t="str">
        <f t="shared" si="5"/>
        <v>OK</v>
      </c>
      <c r="I150" s="621" t="str">
        <f>IF(H150="KO",($H$5&amp;(('t12'!C150/12*273)+(('t3'!K150+'t3'!L150+'t3'!M150+'t3'!N150+'t3'!O150+'t3'!P150)*273))&amp;")"),"")</f>
        <v/>
      </c>
    </row>
    <row r="151" spans="1:9" ht="13.2" x14ac:dyDescent="0.25">
      <c r="A151" s="123" t="str">
        <f>'t1'!A151</f>
        <v>RUOLO AMM.VO - COLLAB. AMM.VO PROFESS. SENIOR AD ESAURIMENTO</v>
      </c>
      <c r="B151" s="95" t="str">
        <f>'t1'!B151</f>
        <v>APFCAS</v>
      </c>
      <c r="C151" s="614">
        <f>'t11'!Y153+'t11'!Z153</f>
        <v>0</v>
      </c>
      <c r="D151" s="614">
        <f>(C151-'t11'!S153-'t11'!T153-'t11'!U153-'t11'!V153-'t11'!W153-'t11'!X153)</f>
        <v>0</v>
      </c>
      <c r="E151" s="896">
        <f>'t12'!AA151/12</f>
        <v>0</v>
      </c>
      <c r="F151" s="614">
        <f>'t3'!K151+'t3'!L151+'t3'!M151+'t3'!N151+'t3'!O151+'t3'!P151</f>
        <v>0</v>
      </c>
      <c r="G151" s="338" t="str">
        <f t="shared" si="4"/>
        <v>OK</v>
      </c>
      <c r="H151" s="338" t="str">
        <f t="shared" si="5"/>
        <v>OK</v>
      </c>
      <c r="I151" s="621" t="str">
        <f>IF(H151="KO",($H$5&amp;(('t12'!C151/12*273)+(('t3'!K151+'t3'!L151+'t3'!M151+'t3'!N151+'t3'!O151+'t3'!P151)*273))&amp;")"),"")</f>
        <v/>
      </c>
    </row>
    <row r="152" spans="1:9" ht="13.2" x14ac:dyDescent="0.25">
      <c r="A152" s="123" t="str">
        <f>'t1'!A152</f>
        <v>RUOLO SANITARIO - PROFILI AREA ASSITENTI AD ESAURIMENTO</v>
      </c>
      <c r="B152" s="95" t="str">
        <f>'t1'!B152</f>
        <v>SAT162</v>
      </c>
      <c r="C152" s="614">
        <f>'t11'!Y154+'t11'!Z154</f>
        <v>0</v>
      </c>
      <c r="D152" s="614">
        <f>(C152-'t11'!S154-'t11'!T154-'t11'!U154-'t11'!V154-'t11'!W154-'t11'!X154)</f>
        <v>0</v>
      </c>
      <c r="E152" s="896">
        <f>'t12'!AA152/12</f>
        <v>0</v>
      </c>
      <c r="F152" s="614">
        <f>'t3'!K152+'t3'!L152+'t3'!M152+'t3'!N152+'t3'!O152+'t3'!P152</f>
        <v>0</v>
      </c>
      <c r="G152" s="338" t="str">
        <f t="shared" si="4"/>
        <v>OK</v>
      </c>
      <c r="H152" s="338" t="str">
        <f t="shared" si="5"/>
        <v>OK</v>
      </c>
      <c r="I152" s="621" t="str">
        <f>IF(H152="KO",($H$5&amp;(('t12'!C152/12*273)+(('t3'!K152+'t3'!L152+'t3'!M152+'t3'!N152+'t3'!O152+'t3'!P152)*273))&amp;")"),"")</f>
        <v/>
      </c>
    </row>
    <row r="153" spans="1:9" ht="13.2" x14ac:dyDescent="0.25">
      <c r="A153" s="123" t="str">
        <f>'t1'!A153</f>
        <v>RUOLO SOCIOSANITARIO - OPERATORE SOCIOSANITARIO SENIOR</v>
      </c>
      <c r="B153" s="95" t="str">
        <f>'t1'!B153</f>
        <v>KAT660</v>
      </c>
      <c r="C153" s="614">
        <f>'t11'!Y155+'t11'!Z155</f>
        <v>0</v>
      </c>
      <c r="D153" s="614">
        <f>(C153-'t11'!S155-'t11'!T155-'t11'!U155-'t11'!V155-'t11'!W155-'t11'!X155)</f>
        <v>0</v>
      </c>
      <c r="E153" s="896">
        <f>'t12'!AA153/12</f>
        <v>0</v>
      </c>
      <c r="F153" s="614">
        <f>'t3'!K153+'t3'!L153+'t3'!M153+'t3'!N153+'t3'!O153+'t3'!P153</f>
        <v>0</v>
      </c>
      <c r="G153" s="338" t="str">
        <f t="shared" si="4"/>
        <v>OK</v>
      </c>
      <c r="H153" s="338" t="str">
        <f t="shared" si="5"/>
        <v>OK</v>
      </c>
      <c r="I153" s="621" t="str">
        <f>IF(H153="KO",($H$5&amp;(('t12'!C153/12*273)+(('t3'!K153+'t3'!L153+'t3'!M153+'t3'!N153+'t3'!O153+'t3'!P153)*273))&amp;")"),"")</f>
        <v/>
      </c>
    </row>
    <row r="154" spans="1:9" ht="13.2" x14ac:dyDescent="0.25">
      <c r="A154" s="123" t="str">
        <f>'t1'!A154</f>
        <v>RUOLO SOCIOSANITARIO - PROFILI AREA ASSITENTI AD ESAURIMENTO</v>
      </c>
      <c r="B154" s="95" t="str">
        <f>'t1'!B154</f>
        <v>KAT162</v>
      </c>
      <c r="C154" s="614">
        <f>'t11'!Y156+'t11'!Z156</f>
        <v>0</v>
      </c>
      <c r="D154" s="614">
        <f>(C154-'t11'!S156-'t11'!T156-'t11'!U156-'t11'!V156-'t11'!W156-'t11'!X156)</f>
        <v>0</v>
      </c>
      <c r="E154" s="896">
        <f>'t12'!AA154/12</f>
        <v>0</v>
      </c>
      <c r="F154" s="614">
        <f>'t3'!K154+'t3'!L154+'t3'!M154+'t3'!N154+'t3'!O154+'t3'!P154</f>
        <v>0</v>
      </c>
      <c r="G154" s="338" t="str">
        <f t="shared" si="4"/>
        <v>OK</v>
      </c>
      <c r="H154" s="338" t="str">
        <f t="shared" si="5"/>
        <v>OK</v>
      </c>
      <c r="I154" s="621" t="str">
        <f>IF(H154="KO",($H$5&amp;(('t12'!C154/12*273)+(('t3'!K154+'t3'!L154+'t3'!M154+'t3'!N154+'t3'!O154+'t3'!P154)*273))&amp;")"),"")</f>
        <v/>
      </c>
    </row>
    <row r="155" spans="1:9" ht="13.2" x14ac:dyDescent="0.25">
      <c r="A155" s="123" t="str">
        <f>'t1'!A155</f>
        <v>RUOLO PROFESSIONALE - ASSISTENTE DELLINFORMAZIONE</v>
      </c>
      <c r="B155" s="95" t="str">
        <f>'t1'!B155</f>
        <v>PATINZ</v>
      </c>
      <c r="C155" s="614">
        <f>'t11'!Y157+'t11'!Z157</f>
        <v>0</v>
      </c>
      <c r="D155" s="614">
        <f>(C155-'t11'!S157-'t11'!T157-'t11'!U157-'t11'!V157-'t11'!W157-'t11'!X157)</f>
        <v>0</v>
      </c>
      <c r="E155" s="896">
        <f>'t12'!AA155/12</f>
        <v>0</v>
      </c>
      <c r="F155" s="614">
        <f>'t3'!K155+'t3'!L155+'t3'!M155+'t3'!N155+'t3'!O155+'t3'!P155</f>
        <v>0</v>
      </c>
      <c r="G155" s="338" t="str">
        <f t="shared" si="4"/>
        <v>OK</v>
      </c>
      <c r="H155" s="338" t="str">
        <f t="shared" si="5"/>
        <v>OK</v>
      </c>
      <c r="I155" s="621" t="str">
        <f>IF(H155="KO",($H$5&amp;(('t12'!C155/12*273)+(('t3'!K155+'t3'!L155+'t3'!M155+'t3'!N155+'t3'!O155+'t3'!P155)*273))&amp;")"),"")</f>
        <v/>
      </c>
    </row>
    <row r="156" spans="1:9" ht="13.2" x14ac:dyDescent="0.25">
      <c r="A156" s="123" t="str">
        <f>'t1'!A156</f>
        <v>RUOLO TECNICO - ASSISTENTE INFORMATICO</v>
      </c>
      <c r="B156" s="95" t="str">
        <f>'t1'!B156</f>
        <v>TATIFC</v>
      </c>
      <c r="C156" s="614">
        <f>'t11'!Y158+'t11'!Z158</f>
        <v>0</v>
      </c>
      <c r="D156" s="614">
        <f>(C156-'t11'!S158-'t11'!T158-'t11'!U158-'t11'!V158-'t11'!W158-'t11'!X158)</f>
        <v>0</v>
      </c>
      <c r="E156" s="896">
        <f>'t12'!AA156/12</f>
        <v>0</v>
      </c>
      <c r="F156" s="614">
        <f>'t3'!K156+'t3'!L156+'t3'!M156+'t3'!N156+'t3'!O156+'t3'!P156</f>
        <v>0</v>
      </c>
      <c r="G156" s="338" t="str">
        <f t="shared" si="4"/>
        <v>OK</v>
      </c>
      <c r="H156" s="338" t="str">
        <f t="shared" si="5"/>
        <v>OK</v>
      </c>
      <c r="I156" s="621" t="str">
        <f>IF(H156="KO",($H$5&amp;(('t12'!C156/12*273)+(('t3'!K156+'t3'!L156+'t3'!M156+'t3'!N156+'t3'!O156+'t3'!P156)*273))&amp;")"),"")</f>
        <v/>
      </c>
    </row>
    <row r="157" spans="1:9" ht="13.2" x14ac:dyDescent="0.25">
      <c r="A157" s="123" t="str">
        <f>'t1'!A157</f>
        <v>RUOLO TECNICO - ASSISTENTE TECNICO</v>
      </c>
      <c r="B157" s="95" t="str">
        <f>'t1'!B157</f>
        <v>TAT119</v>
      </c>
      <c r="C157" s="614">
        <f>'t11'!Y159+'t11'!Z159</f>
        <v>0</v>
      </c>
      <c r="D157" s="614">
        <f>(C157-'t11'!S159-'t11'!T159-'t11'!U159-'t11'!V159-'t11'!W159-'t11'!X159)</f>
        <v>0</v>
      </c>
      <c r="E157" s="896">
        <f>'t12'!AA157/12</f>
        <v>0</v>
      </c>
      <c r="F157" s="614">
        <f>'t3'!K157+'t3'!L157+'t3'!M157+'t3'!N157+'t3'!O157+'t3'!P157</f>
        <v>0</v>
      </c>
      <c r="G157" s="338" t="str">
        <f t="shared" si="4"/>
        <v>OK</v>
      </c>
      <c r="H157" s="338" t="str">
        <f t="shared" si="5"/>
        <v>OK</v>
      </c>
      <c r="I157" s="621" t="str">
        <f>IF(H157="KO",($H$5&amp;(('t12'!C157/12*273)+(('t3'!K157+'t3'!L157+'t3'!M157+'t3'!N157+'t3'!O157+'t3'!P157)*273))&amp;")"),"")</f>
        <v/>
      </c>
    </row>
    <row r="158" spans="1:9" ht="13.2" x14ac:dyDescent="0.25">
      <c r="A158" s="123" t="str">
        <f>'t1'!A158</f>
        <v>RUOLO TECNICO - PROFILI AREA ASSITENTI AD ESAURIMENTO</v>
      </c>
      <c r="B158" s="95" t="str">
        <f>'t1'!B158</f>
        <v>TAT162</v>
      </c>
      <c r="C158" s="614">
        <f>'t11'!Y160+'t11'!Z160</f>
        <v>0</v>
      </c>
      <c r="D158" s="614">
        <f>(C158-'t11'!S160-'t11'!T160-'t11'!U160-'t11'!V160-'t11'!W160-'t11'!X160)</f>
        <v>0</v>
      </c>
      <c r="E158" s="896">
        <f>'t12'!AA158/12</f>
        <v>0</v>
      </c>
      <c r="F158" s="614">
        <f>'t3'!K158+'t3'!L158+'t3'!M158+'t3'!N158+'t3'!O158+'t3'!P158</f>
        <v>0</v>
      </c>
      <c r="G158" s="338" t="str">
        <f t="shared" ref="G158:G162" si="6">IF(H158="OK","OK","ERRORE")</f>
        <v>OK</v>
      </c>
      <c r="H158" s="338" t="str">
        <f t="shared" ref="H158:H162" si="7">IF(((E158+F158)*273)&lt;(D158),"KO","OK")</f>
        <v>OK</v>
      </c>
      <c r="I158" s="621" t="str">
        <f>IF(H158="KO",($H$5&amp;(('t12'!C158/12*273)+(('t3'!K158+'t3'!L158+'t3'!M158+'t3'!N158+'t3'!O158+'t3'!P158)*273))&amp;")"),"")</f>
        <v/>
      </c>
    </row>
    <row r="159" spans="1:9" ht="13.2" x14ac:dyDescent="0.25">
      <c r="A159" s="123" t="str">
        <f>'t1'!A159</f>
        <v>RUOLO AMMINISTRATIVO - ASSISTENTE AMMINISTRATIVO</v>
      </c>
      <c r="B159" s="95" t="str">
        <f>'t1'!B159</f>
        <v>AAT117</v>
      </c>
      <c r="C159" s="614">
        <f>'t11'!Y161+'t11'!Z161</f>
        <v>0</v>
      </c>
      <c r="D159" s="614">
        <f>(C159-'t11'!S161-'t11'!T161-'t11'!U161-'t11'!V161-'t11'!W161-'t11'!X161)</f>
        <v>0</v>
      </c>
      <c r="E159" s="896">
        <f>'t12'!AA159/12</f>
        <v>0</v>
      </c>
      <c r="F159" s="614">
        <f>'t3'!K159+'t3'!L159+'t3'!M159+'t3'!N159+'t3'!O159+'t3'!P159</f>
        <v>0</v>
      </c>
      <c r="G159" s="338" t="str">
        <f t="shared" si="6"/>
        <v>OK</v>
      </c>
      <c r="H159" s="338" t="str">
        <f t="shared" si="7"/>
        <v>OK</v>
      </c>
      <c r="I159" s="621" t="str">
        <f>IF(H159="KO",($H$5&amp;(('t12'!C159/12*273)+(('t3'!K159+'t3'!L159+'t3'!M159+'t3'!N159+'t3'!O159+'t3'!P159)*273))&amp;")"),"")</f>
        <v/>
      </c>
    </row>
    <row r="160" spans="1:9" ht="13.2" x14ac:dyDescent="0.25">
      <c r="A160" s="123" t="str">
        <f>'t1'!A160</f>
        <v>RUOLO SOCIOSANITARIO - OPERATORE SOCIOSANITARIO</v>
      </c>
      <c r="B160" s="95" t="str">
        <f>'t1'!B160</f>
        <v>KOP660</v>
      </c>
      <c r="C160" s="614">
        <f>'t11'!Y162+'t11'!Z162</f>
        <v>0</v>
      </c>
      <c r="D160" s="614">
        <f>(C160-'t11'!S162-'t11'!T162-'t11'!U162-'t11'!V162-'t11'!W162-'t11'!X162)</f>
        <v>0</v>
      </c>
      <c r="E160" s="896">
        <f>'t12'!AA160/12</f>
        <v>0</v>
      </c>
      <c r="F160" s="614">
        <f>'t3'!K160+'t3'!L160+'t3'!M160+'t3'!N160+'t3'!O160+'t3'!P160</f>
        <v>0</v>
      </c>
      <c r="G160" s="338" t="str">
        <f t="shared" si="6"/>
        <v>OK</v>
      </c>
      <c r="H160" s="338" t="str">
        <f t="shared" si="7"/>
        <v>OK</v>
      </c>
      <c r="I160" s="621" t="str">
        <f>IF(H160="KO",($H$5&amp;(('t12'!C160/12*273)+(('t3'!K160+'t3'!L160+'t3'!M160+'t3'!N160+'t3'!O160+'t3'!P160)*273))&amp;")"),"")</f>
        <v/>
      </c>
    </row>
    <row r="161" spans="1:9" ht="13.2" x14ac:dyDescent="0.25">
      <c r="A161" s="123" t="str">
        <f>'t1'!A161</f>
        <v>RUOLO TECNICO - OPERATORE TECNICO SPECIALIZZATO</v>
      </c>
      <c r="B161" s="95" t="str">
        <f>'t1'!B161</f>
        <v>TOP059</v>
      </c>
      <c r="C161" s="614">
        <f>'t11'!Y163+'t11'!Z163</f>
        <v>0</v>
      </c>
      <c r="D161" s="614">
        <f>(C161-'t11'!S163-'t11'!T163-'t11'!U163-'t11'!V163-'t11'!W163-'t11'!X163)</f>
        <v>0</v>
      </c>
      <c r="E161" s="896">
        <f>'t12'!AA161/12</f>
        <v>0</v>
      </c>
      <c r="F161" s="614">
        <f>'t3'!K161+'t3'!L161+'t3'!M161+'t3'!N161+'t3'!O161+'t3'!P161</f>
        <v>0</v>
      </c>
      <c r="G161" s="338" t="str">
        <f t="shared" si="6"/>
        <v>OK</v>
      </c>
      <c r="H161" s="338" t="str">
        <f t="shared" si="7"/>
        <v>OK</v>
      </c>
      <c r="I161" s="621" t="str">
        <f>IF(H161="KO",($H$5&amp;(('t12'!C161/12*273)+(('t3'!K161+'t3'!L161+'t3'!M161+'t3'!N161+'t3'!O161+'t3'!P161)*273))&amp;")"),"")</f>
        <v/>
      </c>
    </row>
    <row r="162" spans="1:9" ht="13.2" x14ac:dyDescent="0.25">
      <c r="A162" s="123" t="str">
        <f>'t1'!A162</f>
        <v>RUOLO AMMINISTRATIVO - COADIUTORE AMMINISTRATIVO SENIOR</v>
      </c>
      <c r="B162" s="95" t="str">
        <f>'t1'!B162</f>
        <v>AOP870</v>
      </c>
      <c r="C162" s="614">
        <f>'t11'!Y164+'t11'!Z164</f>
        <v>0</v>
      </c>
      <c r="D162" s="614">
        <f>(C162-'t11'!S164-'t11'!T164-'t11'!U164-'t11'!V164-'t11'!W164-'t11'!X164)</f>
        <v>0</v>
      </c>
      <c r="E162" s="896">
        <f>'t12'!AA162/12</f>
        <v>0</v>
      </c>
      <c r="F162" s="614">
        <f>'t3'!K162+'t3'!L162+'t3'!M162+'t3'!N162+'t3'!O162+'t3'!P162</f>
        <v>0</v>
      </c>
      <c r="G162" s="338" t="str">
        <f t="shared" si="6"/>
        <v>OK</v>
      </c>
      <c r="H162" s="338" t="str">
        <f t="shared" si="7"/>
        <v>OK</v>
      </c>
      <c r="I162" s="621" t="str">
        <f>IF(H162="KO",($H$5&amp;(('t12'!C162/12*273)+(('t3'!K162+'t3'!L162+'t3'!M162+'t3'!N162+'t3'!O162+'t3'!P162)*273))&amp;")"),"")</f>
        <v/>
      </c>
    </row>
    <row r="163" spans="1:9" ht="13.2" x14ac:dyDescent="0.25">
      <c r="A163" s="123" t="str">
        <f>'t1'!A163</f>
        <v>PROFILI AREA DEGLI OPERATORI AD ESAURIMENTO</v>
      </c>
      <c r="B163" s="95" t="str">
        <f>'t1'!B163</f>
        <v>0OP269</v>
      </c>
      <c r="C163" s="614">
        <f>'t11'!Y165+'t11'!Z165</f>
        <v>0</v>
      </c>
      <c r="D163" s="614">
        <f>(C163-'t11'!S165-'t11'!T165-'t11'!U165-'t11'!V165-'t11'!W165-'t11'!X165)</f>
        <v>0</v>
      </c>
      <c r="E163" s="896">
        <f>'t12'!AA163/12</f>
        <v>0</v>
      </c>
      <c r="F163" s="614">
        <f>'t3'!K163+'t3'!L163+'t3'!M163+'t3'!N163+'t3'!O163+'t3'!P163</f>
        <v>0</v>
      </c>
      <c r="G163" s="338" t="str">
        <f t="shared" si="4"/>
        <v>OK</v>
      </c>
      <c r="H163" s="338" t="str">
        <f t="shared" si="5"/>
        <v>OK</v>
      </c>
      <c r="I163" s="621" t="str">
        <f>IF(H163="KO",($H$5&amp;(('t12'!C163/12*273)+(('t3'!K163+'t3'!L163+'t3'!M163+'t3'!N163+'t3'!O163+'t3'!P163)*273))&amp;")"),"")</f>
        <v/>
      </c>
    </row>
    <row r="164" spans="1:9" ht="13.2" x14ac:dyDescent="0.25">
      <c r="A164" s="123" t="str">
        <f>'t1'!A164</f>
        <v>RUOLO TECNICO - OPERATORE TECNICO</v>
      </c>
      <c r="B164" s="95" t="str">
        <f>'t1'!B164</f>
        <v>TPT092</v>
      </c>
      <c r="C164" s="614">
        <f>'t11'!Y166+'t11'!Z166</f>
        <v>0</v>
      </c>
      <c r="D164" s="614">
        <f>(C164-'t11'!S166-'t11'!T166-'t11'!U166-'t11'!V166-'t11'!W166-'t11'!X166)</f>
        <v>0</v>
      </c>
      <c r="E164" s="896">
        <f>'t12'!AA164/12</f>
        <v>0</v>
      </c>
      <c r="F164" s="614">
        <f>'t3'!K164+'t3'!L164+'t3'!M164+'t3'!N164+'t3'!O164+'t3'!P164</f>
        <v>0</v>
      </c>
      <c r="G164" s="338" t="str">
        <f t="shared" si="4"/>
        <v>OK</v>
      </c>
      <c r="H164" s="338" t="str">
        <f t="shared" si="5"/>
        <v>OK</v>
      </c>
      <c r="I164" s="621" t="str">
        <f>IF(H164="KO",($H$5&amp;(('t12'!C164/12*273)+(('t3'!K164+'t3'!L164+'t3'!M164+'t3'!N164+'t3'!O164+'t3'!P164)*273))&amp;")"),"")</f>
        <v/>
      </c>
    </row>
    <row r="165" spans="1:9" ht="13.2" x14ac:dyDescent="0.25">
      <c r="A165" s="123" t="str">
        <f>'t1'!A165</f>
        <v>RUOLO AMMINISTRATIVO - COADIUTORE AMMINISTRATIVO</v>
      </c>
      <c r="B165" s="95" t="str">
        <f>'t1'!B165</f>
        <v>APT017</v>
      </c>
      <c r="C165" s="614">
        <f>'t11'!Y167+'t11'!Z167</f>
        <v>0</v>
      </c>
      <c r="D165" s="614">
        <f>(C165-'t11'!S167-'t11'!T167-'t11'!U167-'t11'!V167-'t11'!W167-'t11'!X167)</f>
        <v>0</v>
      </c>
      <c r="E165" s="896">
        <f>'t12'!AA165/12</f>
        <v>0</v>
      </c>
      <c r="F165" s="614">
        <f>'t3'!K165+'t3'!L165+'t3'!M165+'t3'!N165+'t3'!O165+'t3'!P165</f>
        <v>0</v>
      </c>
      <c r="G165" s="338" t="str">
        <f t="shared" si="4"/>
        <v>OK</v>
      </c>
      <c r="H165" s="338" t="str">
        <f t="shared" si="5"/>
        <v>OK</v>
      </c>
      <c r="I165" s="621" t="str">
        <f>IF(H165="KO",($H$5&amp;(('t12'!C165/12*273)+(('t3'!K165+'t3'!L165+'t3'!M165+'t3'!N165+'t3'!O165+'t3'!P165)*273))&amp;")"),"")</f>
        <v/>
      </c>
    </row>
    <row r="166" spans="1:9" ht="13.2" x14ac:dyDescent="0.25">
      <c r="A166" s="123" t="str">
        <f>'t1'!A166</f>
        <v>PROFILI AREA PERSONALE DI SUPPORTO AD ESAURIMENTO</v>
      </c>
      <c r="B166" s="95" t="str">
        <f>'t1'!B166</f>
        <v>0PTSPR</v>
      </c>
      <c r="C166" s="614">
        <f>'t11'!Y168+'t11'!Z168</f>
        <v>0</v>
      </c>
      <c r="D166" s="614">
        <f>(C166-'t11'!S168-'t11'!T168-'t11'!U168-'t11'!V168-'t11'!W168-'t11'!X168)</f>
        <v>0</v>
      </c>
      <c r="E166" s="896">
        <f>'t12'!AA166/12</f>
        <v>0</v>
      </c>
      <c r="F166" s="614">
        <f>'t3'!K166+'t3'!L166+'t3'!M166+'t3'!N166+'t3'!O166+'t3'!P166</f>
        <v>0</v>
      </c>
      <c r="G166" s="338" t="str">
        <f t="shared" si="4"/>
        <v>OK</v>
      </c>
      <c r="H166" s="338" t="str">
        <f t="shared" si="5"/>
        <v>OK</v>
      </c>
      <c r="I166" s="621" t="str">
        <f>IF(H166="KO",($H$5&amp;(('t12'!C166/12*273)+(('t3'!K166+'t3'!L166+'t3'!M166+'t3'!N166+'t3'!O166+'t3'!P166)*273))&amp;")"),"")</f>
        <v/>
      </c>
    </row>
    <row r="167" spans="1:9" ht="13.2" x14ac:dyDescent="0.25">
      <c r="A167" s="123" t="str">
        <f>'t1'!A167</f>
        <v>CONTRATTISTI</v>
      </c>
      <c r="B167" s="95" t="str">
        <f>'t1'!B167</f>
        <v>000061</v>
      </c>
      <c r="C167" s="614">
        <f>'t11'!Y169+'t11'!Z169</f>
        <v>0</v>
      </c>
      <c r="D167" s="614">
        <f>(C167-'t11'!S169-'t11'!T169-'t11'!U169-'t11'!V169-'t11'!W169-'t11'!X169)</f>
        <v>0</v>
      </c>
      <c r="E167" s="896">
        <f>'t12'!AA167/12</f>
        <v>0</v>
      </c>
      <c r="F167" s="614">
        <f>'t3'!K167+'t3'!L167+'t3'!M167+'t3'!N167+'t3'!O167+'t3'!P167</f>
        <v>0</v>
      </c>
      <c r="G167" s="338" t="str">
        <f t="shared" si="4"/>
        <v>OK</v>
      </c>
      <c r="H167" s="338" t="str">
        <f t="shared" si="5"/>
        <v>OK</v>
      </c>
      <c r="I167" s="621" t="str">
        <f>IF(H167="KO",($H$5&amp;(('t12'!C167/12*273)+(('t3'!K167+'t3'!L167+'t3'!M167+'t3'!N167+'t3'!O167+'t3'!P167)*273))&amp;")"),"")</f>
        <v/>
      </c>
    </row>
  </sheetData>
  <sheetProtection algorithmName="SHA-512" hashValue="SdYWuZgZOf0remn4Wou/YaJzV2ZPkdCT45bANhGviRQDZIaRoxGmi/wNQEGCUsxc/FaN7mJ95mr9j7iwUBM/Ww==" saltValue="MbW6rf6wl0RhtUSDScj/wg==" spinCount="100000" sheet="1" formatColumns="0" selectLockedCells="1" selectUnlockedCells="1"/>
  <mergeCells count="3">
    <mergeCell ref="A1:I1"/>
    <mergeCell ref="D2:G2"/>
    <mergeCell ref="A3:I3"/>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50">
    <pageSetUpPr fitToPage="1"/>
  </sheetPr>
  <dimension ref="A1:F50"/>
  <sheetViews>
    <sheetView showGridLines="0" zoomScale="80" zoomScaleNormal="80" workbookViewId="0">
      <selection activeCell="AQ5" sqref="AQ5"/>
    </sheetView>
  </sheetViews>
  <sheetFormatPr defaultColWidth="9.28515625" defaultRowHeight="10.199999999999999" x14ac:dyDescent="0.2"/>
  <cols>
    <col min="1" max="1" width="3" style="3" customWidth="1"/>
    <col min="2" max="2" width="8.7109375" style="2" customWidth="1"/>
    <col min="3" max="3" width="65.7109375" style="2" customWidth="1"/>
    <col min="4" max="6" width="45.7109375" style="2" customWidth="1"/>
    <col min="7" max="16384" width="9.28515625" style="3"/>
  </cols>
  <sheetData>
    <row r="1" spans="1:6" ht="43.5" customHeight="1" x14ac:dyDescent="0.2">
      <c r="A1" s="1216" t="str">
        <f>'t1'!A1</f>
        <v>SERVIZIO SANITARIO NAZIONALE - anno 2024</v>
      </c>
      <c r="B1" s="1216"/>
      <c r="C1" s="1216"/>
      <c r="D1" s="1339"/>
      <c r="E1" s="1216"/>
      <c r="F1" s="1216"/>
    </row>
    <row r="2" spans="1:6" ht="21" customHeight="1" x14ac:dyDescent="0.25">
      <c r="A2" s="179" t="s">
        <v>1305</v>
      </c>
      <c r="B2" s="179"/>
      <c r="C2" s="179"/>
      <c r="F2" s="3"/>
    </row>
    <row r="3" spans="1:6" ht="21" customHeight="1" thickBot="1" x14ac:dyDescent="0.3">
      <c r="A3" s="1233" t="s">
        <v>1306</v>
      </c>
      <c r="B3" s="179"/>
      <c r="C3" s="179"/>
    </row>
    <row r="4" spans="1:6" ht="49.5" customHeight="1" thickBot="1" x14ac:dyDescent="0.25">
      <c r="A4" s="975" t="s">
        <v>989</v>
      </c>
      <c r="B4" s="976"/>
      <c r="C4" s="979"/>
      <c r="D4" s="980" t="s">
        <v>1291</v>
      </c>
      <c r="E4" s="980" t="s">
        <v>1307</v>
      </c>
      <c r="F4" s="980" t="s">
        <v>1293</v>
      </c>
    </row>
    <row r="5" spans="1:6" ht="70.349999999999994" customHeight="1" thickBot="1" x14ac:dyDescent="0.25">
      <c r="A5" s="977" t="s">
        <v>991</v>
      </c>
      <c r="B5" s="978"/>
      <c r="C5" s="981"/>
      <c r="D5" s="980"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80"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80"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6" customFormat="1" ht="20.100000000000001" customHeight="1" x14ac:dyDescent="0.2">
      <c r="A6" s="1248" t="s">
        <v>1295</v>
      </c>
      <c r="B6" s="1249" t="s">
        <v>1308</v>
      </c>
      <c r="C6" s="1249"/>
      <c r="D6" s="1250">
        <f>'SICI(1)'!F27</f>
        <v>0</v>
      </c>
      <c r="E6" s="1250">
        <f>'SICI(2)'!F27</f>
        <v>0</v>
      </c>
      <c r="F6" s="1250">
        <f>'SICI(3)'!F29</f>
        <v>0</v>
      </c>
    </row>
    <row r="7" spans="1:6" s="96" customFormat="1" ht="20.100000000000001" customHeight="1" x14ac:dyDescent="0.2">
      <c r="A7" s="972" t="s">
        <v>1297</v>
      </c>
      <c r="B7" s="1251" t="s">
        <v>1428</v>
      </c>
      <c r="C7" s="1252"/>
      <c r="D7" s="1230">
        <f>SUM(D8:D48)</f>
        <v>0</v>
      </c>
      <c r="E7" s="1230">
        <f>SUM(E8:E48)</f>
        <v>0</v>
      </c>
      <c r="F7" s="1230">
        <f>SUM(F8:F48)</f>
        <v>0</v>
      </c>
    </row>
    <row r="8" spans="1:6" s="96" customFormat="1" ht="40.35" customHeight="1" x14ac:dyDescent="0.2">
      <c r="A8" s="1224"/>
      <c r="C8" s="1231"/>
      <c r="D8" s="1253" t="s">
        <v>1309</v>
      </c>
      <c r="E8" s="1254"/>
      <c r="F8" s="1255"/>
    </row>
    <row r="9" spans="1:6" s="908" customFormat="1" ht="20.100000000000001" customHeight="1" x14ac:dyDescent="0.2">
      <c r="A9" s="1221"/>
      <c r="B9" s="1239" t="s">
        <v>1212</v>
      </c>
      <c r="C9" s="1222" t="str">
        <f>INDEX('t15(1)'!$A:$A,MATCH($B9,'t15(1)'!$B:$B,0))</f>
        <v>Art 94 c 3 L A Ccnl 16-18 - Increm 248,30 euro da 31.12.2018</v>
      </c>
      <c r="D9" s="1256">
        <f>SUMIFS('t15(1)'!$C:$C,'t15(1)'!$B:$B,$B9)</f>
        <v>0</v>
      </c>
      <c r="E9" s="1342"/>
      <c r="F9" s="1341"/>
    </row>
    <row r="10" spans="1:6" s="908" customFormat="1" ht="20.100000000000001" customHeight="1" x14ac:dyDescent="0.2">
      <c r="A10" s="1221"/>
      <c r="B10" s="1239" t="s">
        <v>1804</v>
      </c>
      <c r="C10" s="1222" t="str">
        <f>INDEX('t15(1)'!$A:$A,MATCH($B10,'t15(1)'!$B:$B,0))</f>
        <v>Art 72 c 2 L A Ccnl 19-21 - Increm 1.109,31 euro da 31.12.2021</v>
      </c>
      <c r="D10" s="1256">
        <f>SUMIFS('t15(1)'!$C:$C,'t15(1)'!$B:$B,$B10)</f>
        <v>0</v>
      </c>
      <c r="E10" s="1342"/>
      <c r="F10" s="1343"/>
    </row>
    <row r="11" spans="1:6" s="908" customFormat="1" ht="20.100000000000001" customHeight="1" x14ac:dyDescent="0.2">
      <c r="A11" s="1221"/>
      <c r="B11" s="1239" t="s">
        <v>1228</v>
      </c>
      <c r="C11" s="1222" t="str">
        <f>INDEX('t15(1)'!$A:$A,MATCH($B11,'t15(1)'!$B:$B,0))</f>
        <v>Art 1 c 435-bis L 205/2017 - Incr valorizz servizi</v>
      </c>
      <c r="D11" s="1256">
        <f>SUMIFS('t15(1)'!$C:$C,'t15(1)'!$B:$B,$B11)</f>
        <v>0</v>
      </c>
      <c r="E11" s="1342"/>
      <c r="F11" s="1343"/>
    </row>
    <row r="12" spans="1:6" s="96" customFormat="1" ht="20.100000000000001" customHeight="1" x14ac:dyDescent="0.2">
      <c r="A12" s="1221"/>
      <c r="B12" s="1239" t="s">
        <v>1431</v>
      </c>
      <c r="C12" s="1222" t="str">
        <f>INDEX('t15(1)'!$A:$A,MATCH($B12,'t15(1)'!$B:$B,0))</f>
        <v>Art 11 c 1 L B DL 135/18 - Incr acc ass deroga fac ass.li</v>
      </c>
      <c r="D12" s="1256">
        <f>SUMIFS('t15(1)'!$C:$C,'t15(1)'!$B:$B,$B12)</f>
        <v>0</v>
      </c>
      <c r="E12" s="1256">
        <f>SUMIFS('t15(2)'!$C:$C,'t15(2)'!$B:$B,'Incongruenza 15'!$B12)</f>
        <v>0</v>
      </c>
      <c r="F12" s="1256">
        <f>SUMIFS('t15(3)'!$C:$C,'t15(3)'!$B:$B,'Incongruenza 15'!$B12)</f>
        <v>0</v>
      </c>
    </row>
    <row r="13" spans="1:6" s="908" customFormat="1" ht="20.100000000000001" customHeight="1" x14ac:dyDescent="0.2">
      <c r="A13" s="1221"/>
      <c r="B13" s="1239" t="s">
        <v>1257</v>
      </c>
      <c r="C13" s="1222" t="str">
        <f>INDEX('t15(1)'!$A:$A,MATCH($B13,'t15(1)'!$B:$B,0))</f>
        <v>Art 96 c 3 L A Ccnl 16-18 - Increm 325,00 euro da 31.12.2018</v>
      </c>
      <c r="D13" s="1256">
        <f>SUMIFS('t15(1)'!$C:$C,'t15(1)'!$B:$B,$B13)</f>
        <v>0</v>
      </c>
      <c r="E13" s="1342"/>
      <c r="F13" s="1343"/>
    </row>
    <row r="14" spans="1:6" s="908" customFormat="1" ht="20.100000000000001" customHeight="1" x14ac:dyDescent="0.2">
      <c r="A14" s="1221"/>
      <c r="B14" s="1239" t="s">
        <v>1808</v>
      </c>
      <c r="C14" s="1222" t="str">
        <f>INDEX('t15(1)'!$A:$A,MATCH($B14,'t15(1)'!$B:$B,0))</f>
        <v>Art 73  c 2 L A Ccnl 19-21 - Increm 136,56 euro da 31.12.21</v>
      </c>
      <c r="D14" s="1256">
        <f>SUMIFS('t15(1)'!$C:$C,'t15(1)'!$B:$B,$B14)</f>
        <v>0</v>
      </c>
      <c r="E14" s="1342"/>
      <c r="F14" s="1343"/>
    </row>
    <row r="15" spans="1:6" s="908" customFormat="1" ht="20.100000000000001" customHeight="1" x14ac:dyDescent="0.2">
      <c r="A15" s="1221"/>
      <c r="B15" s="1239" t="s">
        <v>1262</v>
      </c>
      <c r="C15" s="1222" t="str">
        <f>INDEX('t15(1)'!$A:$A,MATCH($B15,'t15(1)'!$B:$B,0))</f>
        <v>Art 1 c 435 L 205/2017 - Inc valorizz servizi</v>
      </c>
      <c r="D15" s="1256">
        <f>SUMIFS('t15(1)'!$C:$C,'t15(1)'!$B:$B,$B15)</f>
        <v>0</v>
      </c>
      <c r="E15" s="1342"/>
      <c r="F15" s="1343"/>
    </row>
    <row r="16" spans="1:6" s="908" customFormat="1" ht="20.100000000000001" customHeight="1" x14ac:dyDescent="0.2">
      <c r="A16" s="1221"/>
      <c r="B16" s="1239" t="s">
        <v>1238</v>
      </c>
      <c r="C16" s="1222" t="str">
        <f>INDEX('t15(1)'!$A:$A,MATCH($B16,'t15(1)'!$B:$B,0))</f>
        <v>Art 95 c 3 L A Ccnl 16-18 - Increm 162,50 euro da 31.12.2018</v>
      </c>
      <c r="D16" s="1256">
        <f>SUMIFS('t15(1)'!$C:$C,'t15(1)'!$B:$B,$B16)</f>
        <v>0</v>
      </c>
      <c r="E16" s="1342"/>
      <c r="F16" s="1343"/>
    </row>
    <row r="17" spans="1:6" s="908" customFormat="1" ht="20.100000000000001" customHeight="1" x14ac:dyDescent="0.2">
      <c r="A17" s="1221"/>
      <c r="B17" s="1239" t="s">
        <v>1817</v>
      </c>
      <c r="C17" s="1222" t="str">
        <f>INDEX('t15(1)'!$A:$A,MATCH($B17,'t15(1)'!$B:$B,0))</f>
        <v>Art 74 c 2 L A Ccnl 19-21 - Increm 99,97 euro da 31.12.2021</v>
      </c>
      <c r="D17" s="1256">
        <f>SUMIFS('t15(1)'!$C:$C,'t15(1)'!$B:$B,$B17)</f>
        <v>0</v>
      </c>
      <c r="E17" s="1342"/>
      <c r="F17" s="1343"/>
    </row>
    <row r="18" spans="1:6" s="96" customFormat="1" ht="20.100000000000001" customHeight="1" x14ac:dyDescent="0.2">
      <c r="A18" s="1221"/>
      <c r="B18" s="1239" t="s">
        <v>1352</v>
      </c>
      <c r="C18" s="1222" t="str">
        <f>INDEX('t15(2)'!$A:$A,MATCH($B18,'t15(2)'!$B:$B,0))</f>
        <v>Art 90 c 3 L A Ccnl 16-18 - Incr. 338,00 euro da 1.1.2018</v>
      </c>
      <c r="D18" s="1345"/>
      <c r="E18" s="1256">
        <f>SUMIFS('t15(2)'!$C:$C,'t15(2)'!$B:$B,'Incongruenza 15'!$B18)</f>
        <v>0</v>
      </c>
      <c r="F18" s="1343"/>
    </row>
    <row r="19" spans="1:6" s="96" customFormat="1" ht="20.100000000000001" customHeight="1" x14ac:dyDescent="0.2">
      <c r="A19" s="1221"/>
      <c r="B19" s="1239" t="s">
        <v>2044</v>
      </c>
      <c r="C19" s="1222" t="str">
        <f>INDEX('t15(2)'!$A:$A,MATCH($B19,'t15(2)'!$B:$B,0))</f>
        <v>Art 52 c 1 Ccnl 19-21 - Incr. 964,55 euro da 1.1.2021</v>
      </c>
      <c r="D19" s="1345"/>
      <c r="E19" s="1256">
        <f>SUMIFS('t15(2)'!$C:$C,'t15(2)'!$B:$B,'Incongruenza 15'!$B19)</f>
        <v>0</v>
      </c>
      <c r="F19" s="1343"/>
    </row>
    <row r="20" spans="1:6" s="908" customFormat="1" ht="20.100000000000001" customHeight="1" x14ac:dyDescent="0.2">
      <c r="A20" s="1221"/>
      <c r="B20" s="1239" t="s">
        <v>1368</v>
      </c>
      <c r="C20" s="1222" t="str">
        <f>INDEX('t15(2)'!$A:$A,MATCH($B20,'t15(2)'!$B:$B,0))</f>
        <v>Art 91 c 3 L A Ccnl 16-18 - Incr. 559,00 euro da 31.12.2018</v>
      </c>
      <c r="D20" s="1342"/>
      <c r="E20" s="1256">
        <f>SUMIFS('t15(2)'!$C:$C,'t15(2)'!$B:$B,'Incongruenza 15'!$B20)</f>
        <v>0</v>
      </c>
      <c r="F20" s="1343"/>
    </row>
    <row r="21" spans="1:6" s="908" customFormat="1" ht="20.100000000000001" customHeight="1" x14ac:dyDescent="0.2">
      <c r="A21" s="1221"/>
      <c r="B21" s="1239" t="s">
        <v>2046</v>
      </c>
      <c r="C21" s="1222" t="str">
        <f>INDEX('t15(2)'!$A:$A,MATCH($B21,'t15(2)'!$B:$B,0))</f>
        <v>Art 52 c 2 Ccnl 19-21 - Incr. 270,42 euro da 31.12.2021</v>
      </c>
      <c r="D21" s="1342"/>
      <c r="E21" s="1256">
        <f>SUMIFS('t15(2)'!$C:$C,'t15(2)'!$B:$B,'Incongruenza 15'!$B21)</f>
        <v>0</v>
      </c>
      <c r="F21" s="1343"/>
    </row>
    <row r="22" spans="1:6" s="908" customFormat="1" ht="20.100000000000001" customHeight="1" x14ac:dyDescent="0.2">
      <c r="A22" s="1221"/>
      <c r="B22" s="1239" t="s">
        <v>1500</v>
      </c>
      <c r="C22" s="1222" t="str">
        <f>INDEX('t15(3)'!$A:$A,MATCH($B22,'t15(3)'!$B:$B,0))</f>
        <v>Art 102 c 5 Ccnl 19-21 - 145,53 euro art 1 c 612 L 234/2021</v>
      </c>
      <c r="D22" s="1342"/>
      <c r="E22" s="1341"/>
      <c r="F22" s="1256">
        <f>SUMIFS('t15(3)'!$C:$C,'t15(3)'!$B:$B,'Incongruenza 15'!$B22)</f>
        <v>0</v>
      </c>
    </row>
    <row r="23" spans="1:6" s="908" customFormat="1" ht="20.100000000000001" customHeight="1" x14ac:dyDescent="0.2">
      <c r="A23" s="1221"/>
      <c r="B23" s="1239" t="s">
        <v>1501</v>
      </c>
      <c r="C23" s="1222" t="str">
        <f>INDEX('t15(3)'!$A:$A,MATCH($B23,'t15(3)'!$B:$B,0))</f>
        <v>Art 103 c 8 Ccnl 19-21 - Finanz P.S. art 1 c 293 L 234/2021</v>
      </c>
      <c r="D23" s="1342"/>
      <c r="E23" s="1343"/>
      <c r="F23" s="1256">
        <f>SUMIFS('t15(3)'!$C:$C,'t15(3)'!$B:$B,'Incongruenza 15'!$B23)</f>
        <v>0</v>
      </c>
    </row>
    <row r="24" spans="1:6" s="96" customFormat="1" ht="20.100000000000001" customHeight="1" x14ac:dyDescent="0.2">
      <c r="A24" s="1221"/>
      <c r="B24" s="1239" t="s">
        <v>2054</v>
      </c>
      <c r="C24" s="1222" t="str">
        <f>INDEX('t15(3)'!$A:$A,MATCH($B24,'t15(3)'!$B:$B,0))</f>
        <v>Art. 18 c 2 L A Ccnl 19-21 - 22% ms 2021</v>
      </c>
      <c r="D24" s="1342"/>
      <c r="E24" s="1343"/>
      <c r="F24" s="1256">
        <f>SUMIFS('t15(3)'!$C:$C,'t15(3)'!$B:$B,'Incongruenza 15'!$B24)</f>
        <v>0</v>
      </c>
    </row>
    <row r="25" spans="1:6" s="96" customFormat="1" ht="20.100000000000001" customHeight="1" x14ac:dyDescent="0.2">
      <c r="A25" s="1221"/>
      <c r="B25" s="1239" t="s">
        <v>2058</v>
      </c>
      <c r="C25" s="1222" t="str">
        <f>INDEX('t15(3)'!$A:$A,MATCH($B25,'t15(3)'!$B:$B,0))</f>
        <v>Art. 18 c 2 L B Ccnl 19-21 - Ris art 102 c 5 Ccnl 2.11.2022</v>
      </c>
      <c r="D25" s="1344"/>
      <c r="E25" s="1346"/>
      <c r="F25" s="1256">
        <f>SUMIFS('t15(3)'!$C:$C,'t15(3)'!$B:$B,'Incongruenza 15'!$B25)</f>
        <v>0</v>
      </c>
    </row>
    <row r="26" spans="1:6" s="908" customFormat="1" ht="40.200000000000003" customHeight="1" x14ac:dyDescent="0.2">
      <c r="A26" s="1221"/>
      <c r="B26" s="96"/>
      <c r="C26" s="1239"/>
      <c r="D26" s="1253" t="s">
        <v>1310</v>
      </c>
      <c r="E26" s="1257"/>
      <c r="F26" s="1258"/>
    </row>
    <row r="27" spans="1:6" s="908" customFormat="1" ht="20.100000000000001" customHeight="1" x14ac:dyDescent="0.2">
      <c r="A27" s="1221"/>
      <c r="B27" s="1239" t="s">
        <v>1813</v>
      </c>
      <c r="C27" s="1222" t="str">
        <f>INDEX('t15(1)'!$A:$A,MATCH($B27,'t15(1)'!$B:$B,0))</f>
        <v>Art 73 c 3 L A Ccnl 19-21 - Finanz PS art 1 c 293 L 234/2021</v>
      </c>
      <c r="D27" s="1256">
        <f>SUMIFS('t15(1)'!$C:$C,'t15(1)'!$B:$B,$B27)</f>
        <v>0</v>
      </c>
      <c r="E27" s="1340"/>
      <c r="F27" s="1341"/>
    </row>
    <row r="28" spans="1:6" s="908" customFormat="1" ht="20.100000000000001" customHeight="1" x14ac:dyDescent="0.2">
      <c r="A28" s="1221"/>
      <c r="B28" s="1239" t="s">
        <v>1815</v>
      </c>
      <c r="C28" s="1222" t="str">
        <f>INDEX('t15(1)'!$A:$A,MATCH($B28,'t15(1)'!$B:$B,0))</f>
        <v>Art 75 c 4 Ccnl 19-21 - Increm. art 1 c 604 L 234/2021</v>
      </c>
      <c r="D28" s="1256">
        <f>SUMIFS('t15(1)'!$C:$C,'t15(1)'!$B:$B,$B28)</f>
        <v>0</v>
      </c>
      <c r="E28" s="1342"/>
      <c r="F28" s="1343"/>
    </row>
    <row r="29" spans="1:6" s="908" customFormat="1" ht="20.100000000000001" customHeight="1" x14ac:dyDescent="0.2">
      <c r="A29" s="1221"/>
      <c r="B29" s="1239" t="s">
        <v>1249</v>
      </c>
      <c r="C29" s="1222" t="s">
        <v>1505</v>
      </c>
      <c r="D29" s="1256">
        <f>SUMIFS('t15(1)'!$C:$C,'t15(1)'!$B:$B,$B29)</f>
        <v>0</v>
      </c>
      <c r="E29" s="1342"/>
      <c r="F29" s="1343"/>
    </row>
    <row r="30" spans="1:6" s="908" customFormat="1" ht="20.100000000000001" customHeight="1" x14ac:dyDescent="0.2">
      <c r="A30" s="1221"/>
      <c r="B30" s="1239" t="s">
        <v>1819</v>
      </c>
      <c r="C30" s="1222" t="str">
        <f>INDEX('t15(1)'!$A:$A,MATCH($B30,'t15(1)'!$B:$B,0))</f>
        <v>Art 75 c 3 Ccnl 19-21 - Risorse INAIL art 1 c 527 L 145/2018</v>
      </c>
      <c r="D30" s="1256">
        <f>SUMIFS('t15(1)'!$C:$C,'t15(1)'!$B:$B,$B30)</f>
        <v>0</v>
      </c>
      <c r="E30" s="1342"/>
      <c r="F30" s="1346"/>
    </row>
    <row r="31" spans="1:6" s="908" customFormat="1" ht="20.100000000000001" customHeight="1" x14ac:dyDescent="0.2">
      <c r="A31" s="1221"/>
      <c r="B31" s="1239" t="s">
        <v>794</v>
      </c>
      <c r="C31" s="1222" t="str">
        <f>INDEX('t15(2)'!$A:$A,MATCH($B31,'t15(2)'!$B:$B,0))</f>
        <v>Art 43 L 449/1997 - Entr. conto terzi o utenza o sponsor.</v>
      </c>
      <c r="D31" s="1256">
        <f>SUMIFS('t15(1)'!$C:$C,'t15(1)'!$B:$B,$B31)</f>
        <v>0</v>
      </c>
      <c r="E31" s="1256">
        <f>SUMIFS('t15(2)'!$C:$C,'t15(2)'!$B:$B,'Incongruenza 15'!$B31)</f>
        <v>0</v>
      </c>
      <c r="F31" s="1256">
        <f>SUMIFS('t15(3)'!$C:$C,'t15(3)'!$B:$B,'Incongruenza 15'!$B31)</f>
        <v>0</v>
      </c>
    </row>
    <row r="32" spans="1:6" s="908" customFormat="1" ht="20.100000000000001" customHeight="1" x14ac:dyDescent="0.2">
      <c r="A32" s="1221"/>
      <c r="B32" s="1239" t="s">
        <v>917</v>
      </c>
      <c r="C32" s="1222" t="str">
        <f>INDEX('t15(2)'!$A:$A,MATCH($B32,'t15(2)'!$B:$B,0))</f>
        <v>Art 16 cc 4-5-6 DL 98/11 - Risp. piani razionalizzazione</v>
      </c>
      <c r="D32" s="1256">
        <f>SUMIFS('t15(1)'!$C:$C,'t15(1)'!$B:$B,$B32)</f>
        <v>0</v>
      </c>
      <c r="E32" s="1256">
        <f>SUMIFS('t15(2)'!$C:$C,'t15(2)'!$B:$B,'Incongruenza 15'!$B32)</f>
        <v>0</v>
      </c>
      <c r="F32" s="1256">
        <f>SUMIFS('t15(3)'!$C:$C,'t15(3)'!$B:$B,'Incongruenza 15'!$B32)</f>
        <v>0</v>
      </c>
    </row>
    <row r="33" spans="1:6" s="908" customFormat="1" ht="20.100000000000001" customHeight="1" x14ac:dyDescent="0.2">
      <c r="A33" s="1221"/>
      <c r="B33" s="1239" t="s">
        <v>2039</v>
      </c>
      <c r="C33" s="1222" t="s">
        <v>2110</v>
      </c>
      <c r="D33" s="1256">
        <f>SUMIFS('t15(1)'!$C:$C,'t15(1)'!$B:$B,$B33)</f>
        <v>0</v>
      </c>
      <c r="E33" s="1342"/>
      <c r="F33" s="1341"/>
    </row>
    <row r="34" spans="1:6" s="908" customFormat="1" ht="20.100000000000001" customHeight="1" x14ac:dyDescent="0.2">
      <c r="A34" s="1221"/>
      <c r="B34" s="1239" t="s">
        <v>1379</v>
      </c>
      <c r="C34" s="1222" t="s">
        <v>1504</v>
      </c>
      <c r="D34" s="1347"/>
      <c r="E34" s="1256">
        <f>SUMIFS('t15(2)'!$C:$C,'t15(2)'!$B:$B,'Incongruenza 15'!$B34)</f>
        <v>0</v>
      </c>
      <c r="F34" s="1846"/>
    </row>
    <row r="35" spans="1:6" s="96" customFormat="1" ht="20.100000000000001" customHeight="1" x14ac:dyDescent="0.2">
      <c r="A35" s="1221"/>
      <c r="B35" s="1239" t="s">
        <v>1161</v>
      </c>
      <c r="C35" s="1222" t="str">
        <f>INDEX('t15(2)'!$A:$A,MATCH($B35,'t15(2)'!$B:$B,0))</f>
        <v>Art 9 c 3 DL 90/2014 - Comp Avvocati carico controparti</v>
      </c>
      <c r="D35" s="1349"/>
      <c r="E35" s="1256">
        <f>SUMIFS('t15(2)'!$C:$C,'t15(2)'!$B:$B,'Incongruenza 15'!$B35)</f>
        <v>0</v>
      </c>
      <c r="F35" s="1256">
        <f>SUMIFS('t15(3)'!$C:$C,'t15(3)'!$B:$B,'Incongruenza 15'!$B35)</f>
        <v>0</v>
      </c>
    </row>
    <row r="36" spans="1:6" s="96" customFormat="1" ht="20.100000000000001" customHeight="1" x14ac:dyDescent="0.2">
      <c r="A36" s="1221"/>
      <c r="B36" s="1239" t="s">
        <v>1162</v>
      </c>
      <c r="C36" s="1222" t="str">
        <f>INDEX('t15(2)'!$A:$A,MATCH($B36,'t15(2)'!$B:$B,0))</f>
        <v>Art 9 c 6 DL 90/2014 - Comp Avvocati spese compensate</v>
      </c>
      <c r="D36" s="1349"/>
      <c r="E36" s="1256">
        <f>SUMIFS('t15(2)'!$C:$C,'t15(2)'!$B:$B,'Incongruenza 15'!$B36)</f>
        <v>0</v>
      </c>
      <c r="F36" s="1256">
        <f>SUMIFS('t15(3)'!$C:$C,'t15(3)'!$B:$B,'Incongruenza 15'!$B36)</f>
        <v>0</v>
      </c>
    </row>
    <row r="37" spans="1:6" s="908" customFormat="1" ht="20.100000000000001" customHeight="1" x14ac:dyDescent="0.2">
      <c r="B37" s="1239" t="s">
        <v>1829</v>
      </c>
      <c r="C37" s="1222" t="str">
        <f>INDEX('t15(2)'!$A:$A,MATCH($B37,'t15(2)'!$B:$B,0))</f>
        <v>Art 8 c 5 DL 13/2023 - Incent. funz. tecniche progetti PNRR</v>
      </c>
      <c r="D37" s="1349"/>
      <c r="E37" s="1256">
        <f>SUMIFS('t15(2)'!$C:$C,'t15(2)'!$B:$B,'Incongruenza 15'!$B37)</f>
        <v>0</v>
      </c>
      <c r="F37" s="1348"/>
    </row>
    <row r="38" spans="1:6" s="96" customFormat="1" ht="20.100000000000001" customHeight="1" x14ac:dyDescent="0.2">
      <c r="A38" s="1221"/>
      <c r="B38" s="1239" t="s">
        <v>1876</v>
      </c>
      <c r="C38" s="1222" t="s">
        <v>1935</v>
      </c>
      <c r="D38" s="1342"/>
      <c r="E38" s="1341"/>
      <c r="F38" s="1256">
        <f>SUMIFS('t15(3)'!$C:$C,'t15(3)'!$B:$B,'Incongruenza 15'!$B38)</f>
        <v>0</v>
      </c>
    </row>
    <row r="39" spans="1:6" s="96" customFormat="1" ht="20.100000000000001" customHeight="1" x14ac:dyDescent="0.2">
      <c r="A39" s="1221"/>
      <c r="B39" s="1239" t="s">
        <v>1875</v>
      </c>
      <c r="C39" s="1222" t="s">
        <v>2111</v>
      </c>
      <c r="D39" s="1342"/>
      <c r="E39" s="1343"/>
      <c r="F39" s="1256">
        <f>SUMIFS('t15(3)'!$C:$C,'t15(3)'!$B:$B,'Incongruenza 15'!$B39)</f>
        <v>0</v>
      </c>
    </row>
    <row r="40" spans="1:6" ht="20.100000000000001" customHeight="1" x14ac:dyDescent="0.2">
      <c r="A40" s="1221"/>
      <c r="B40" s="1239" t="s">
        <v>1503</v>
      </c>
      <c r="C40" s="1222" t="str">
        <f>INDEX('t15(3)'!$A:$A,MATCH($B40,'t15(3)'!$B:$B,0))</f>
        <v>Art 103 c 7 Ccnl 19-21 - 68,41 euro art 1 c 604 L 234/2021</v>
      </c>
      <c r="D40" s="1342"/>
      <c r="E40" s="1343"/>
      <c r="F40" s="1256">
        <f>SUMIFS('t15(3)'!$C:$C,'t15(3)'!$B:$B,'Incongruenza 15'!$B40)</f>
        <v>0</v>
      </c>
    </row>
    <row r="41" spans="1:6" s="96" customFormat="1" ht="20.100000000000001" customHeight="1" x14ac:dyDescent="0.2">
      <c r="A41" s="1221"/>
      <c r="B41" s="1239" t="s">
        <v>1877</v>
      </c>
      <c r="C41" s="1222" t="s">
        <v>1936</v>
      </c>
      <c r="D41" s="1342"/>
      <c r="E41" s="1343"/>
      <c r="F41" s="1256">
        <f>SUMIFS('t15(3)'!$C:$C,'t15(3)'!$B:$B,'Incongruenza 15'!$B41)</f>
        <v>0</v>
      </c>
    </row>
    <row r="42" spans="1:6" ht="20.100000000000001" customHeight="1" x14ac:dyDescent="0.2">
      <c r="A42" s="1221"/>
      <c r="B42" s="1239" t="s">
        <v>1169</v>
      </c>
      <c r="C42" s="1222" t="s">
        <v>1311</v>
      </c>
      <c r="D42" s="1342"/>
      <c r="E42" s="1343"/>
      <c r="F42" s="1256">
        <f>SUMIFS('t15(3)'!$C:$C,'t15(3)'!$B:$B,'Incongruenza 15'!$B42)</f>
        <v>0</v>
      </c>
    </row>
    <row r="43" spans="1:6" ht="20.100000000000001" customHeight="1" x14ac:dyDescent="0.2">
      <c r="A43" s="1221"/>
      <c r="B43" s="1239" t="s">
        <v>1170</v>
      </c>
      <c r="C43" s="1222" t="s">
        <v>1312</v>
      </c>
      <c r="D43" s="1342"/>
      <c r="E43" s="1343"/>
      <c r="F43" s="1256">
        <f>SUMIFS('t15(3)'!$C:$C,'t15(3)'!$B:$B,'Incongruenza 15'!$B43)</f>
        <v>0</v>
      </c>
    </row>
    <row r="44" spans="1:6" ht="20.100000000000001" customHeight="1" x14ac:dyDescent="0.2">
      <c r="A44" s="1221"/>
      <c r="B44" s="1239" t="s">
        <v>2068</v>
      </c>
      <c r="C44" s="1222" t="str">
        <f>INDEX('t15(3)'!$A:$A,MATCH($B44,'t15(3)'!$B:$B,0))</f>
        <v xml:space="preserve">Art. 17 c 1 lett c - Art 103 c 7 Ccnl 19-21 </v>
      </c>
      <c r="D44" s="1342"/>
      <c r="E44" s="1343"/>
      <c r="F44" s="1256">
        <f>SUMIFS('t15(3)'!$C:$C,'t15(3)'!$B:$B,'Incongruenza 15'!$B44)</f>
        <v>0</v>
      </c>
    </row>
    <row r="45" spans="1:6" ht="20.100000000000001" customHeight="1" x14ac:dyDescent="0.2">
      <c r="A45" s="1221"/>
      <c r="B45" s="1239" t="s">
        <v>2048</v>
      </c>
      <c r="C45" s="1222" t="str">
        <f>INDEX('t15(2)'!$A:$A,MATCH($B45,'t15(2)'!$B:$B,0))</f>
        <v xml:space="preserve">Art 1 c 604 L 234/2021 - Increm 0,22% m.s. 2018 dal 1.1.2022 </v>
      </c>
      <c r="D45" s="1342"/>
      <c r="E45" s="1256">
        <f>SUMIFS('t15(2)'!$C:$C,'t15(2)'!$B:$B,'Incongruenza 15'!$B45)</f>
        <v>0</v>
      </c>
      <c r="F45" s="1348"/>
    </row>
    <row r="46" spans="1:6" ht="20.100000000000001" customHeight="1" x14ac:dyDescent="0.2">
      <c r="A46" s="1221"/>
      <c r="B46" s="1239" t="s">
        <v>470</v>
      </c>
      <c r="C46" s="1222" t="str">
        <f>INDEX('t15(1)'!$A:$A,MATCH($B46,'t15(1)'!$B:$B,0))</f>
        <v>Somme non utilizzate fondo/i anno precedente</v>
      </c>
      <c r="D46" s="1256">
        <f>SUMIFS('t15(1)'!$C:$C,'t15(1)'!$B:$B,$B46)</f>
        <v>0</v>
      </c>
      <c r="E46" s="1256">
        <f>SUMIFS('t15(2)'!$C:$C,'t15(2)'!$B:$B,'Incongruenza 15'!$B46)</f>
        <v>0</v>
      </c>
      <c r="F46" s="1256">
        <f>SUMIFS('t15(3)'!$C:$C,'t15(3)'!$B:$B,'Incongruenza 15'!$B46)</f>
        <v>0</v>
      </c>
    </row>
    <row r="47" spans="1:6" s="96" customFormat="1" ht="40.35" customHeight="1" x14ac:dyDescent="0.2">
      <c r="A47" s="1224"/>
      <c r="B47" s="1667"/>
      <c r="C47" s="1231"/>
      <c r="D47" s="1253" t="s">
        <v>1937</v>
      </c>
      <c r="E47" s="1254"/>
      <c r="F47" s="1255"/>
    </row>
    <row r="48" spans="1:6" ht="26.1" customHeight="1" x14ac:dyDescent="0.2">
      <c r="A48" s="1847"/>
      <c r="B48" s="1227" t="s">
        <v>1894</v>
      </c>
      <c r="C48" s="1668" t="s">
        <v>1938</v>
      </c>
      <c r="D48" s="1669"/>
      <c r="E48" s="1670"/>
      <c r="F48" s="1671">
        <f>SUM('SICI(3)'!F27:F27)</f>
        <v>0</v>
      </c>
    </row>
    <row r="49" spans="1:6" ht="20.100000000000001" customHeight="1" x14ac:dyDescent="0.2">
      <c r="A49" s="1672" t="s">
        <v>1299</v>
      </c>
      <c r="B49" s="1225" t="s">
        <v>1313</v>
      </c>
      <c r="C49" s="1225"/>
      <c r="D49" s="1250">
        <f>D6-D7</f>
        <v>0</v>
      </c>
      <c r="E49" s="1250">
        <f>E6-E7</f>
        <v>0</v>
      </c>
      <c r="F49" s="1250">
        <f>F6-F7</f>
        <v>0</v>
      </c>
    </row>
    <row r="50" spans="1:6" ht="20.25" customHeight="1" x14ac:dyDescent="0.2">
      <c r="A50" s="973" t="s">
        <v>1301</v>
      </c>
      <c r="B50" s="1225" t="s">
        <v>1429</v>
      </c>
      <c r="C50" s="1225"/>
      <c r="D50" s="1238">
        <f>IF(D6&lt;&gt;0,ABS(D49/D6*100),0)</f>
        <v>0</v>
      </c>
      <c r="E50" s="1238">
        <f>IF(E6&lt;&gt;0,ABS(E49/E6*100),0)</f>
        <v>0</v>
      </c>
      <c r="F50" s="1238">
        <f>IF(F6&lt;&gt;0,ABS(F49/F6*100),0)</f>
        <v>0</v>
      </c>
    </row>
  </sheetData>
  <sheetProtection algorithmName="SHA-512" hashValue="0i05LZ0kWvgCcZQGDy1t1+5def1QYMrcLInHsqoFR1lC/gAe218RngXXxdkHmssf5dtglU15K1wuU4dCdrmvCA==" saltValue="NykZEFXteFpMQCiY/kEa3g==" spinCount="100000" sheet="1" formatColumns="0" selectLockedCells="1"/>
  <conditionalFormatting sqref="D50:F50">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8A740-158F-4723-AFD9-85B0C4A47D9A}">
  <sheetPr>
    <pageSetUpPr fitToPage="1"/>
  </sheetPr>
  <dimension ref="A1:Y63"/>
  <sheetViews>
    <sheetView showGridLines="0" zoomScaleNormal="100" workbookViewId="0">
      <pane xSplit="2" ySplit="10" topLeftCell="C11" activePane="bottomRight" state="frozen"/>
      <selection activeCell="C8" sqref="C8"/>
      <selection pane="topRight" activeCell="C8" sqref="C8"/>
      <selection pane="bottomLeft" activeCell="C8" sqref="C8"/>
      <selection pane="bottomRight" activeCell="C12" sqref="C12"/>
    </sheetView>
  </sheetViews>
  <sheetFormatPr defaultColWidth="13.28515625" defaultRowHeight="15" x14ac:dyDescent="0.25"/>
  <cols>
    <col min="1" max="1" width="61.42578125" style="1398" customWidth="1"/>
    <col min="2" max="2" width="8.140625" style="1443" bestFit="1" customWidth="1"/>
    <col min="3" max="16" width="10.28515625" style="1398" customWidth="1"/>
    <col min="17" max="16384" width="13.28515625" style="1398"/>
  </cols>
  <sheetData>
    <row r="1" spans="1:25" s="1396" customFormat="1" ht="16.5" customHeight="1" x14ac:dyDescent="0.3">
      <c r="A1" s="1396" t="str">
        <f>'t1'!A1</f>
        <v>SERVIZIO SANITARIO NAZIONALE - anno 2024</v>
      </c>
      <c r="B1" s="1397"/>
    </row>
    <row r="2" spans="1:25" x14ac:dyDescent="0.25">
      <c r="A2" s="1927" t="s">
        <v>140</v>
      </c>
      <c r="B2" s="1928"/>
      <c r="C2" s="1928"/>
      <c r="D2" s="1603"/>
      <c r="H2" s="1918" t="str">
        <f>IF(COUNTIF(Q12:Q62,"ERRORE")=0,"","ATTENZIONE!   Il numero delle unità di personale 'comandato ad altri Enti', per ciascuna tipologia di personale, non può essere superiore al 'Personale al 31/12' ")</f>
        <v/>
      </c>
      <c r="I2" s="1918"/>
      <c r="J2" s="1918"/>
      <c r="K2" s="1918"/>
      <c r="L2" s="1918"/>
      <c r="M2" s="1918"/>
      <c r="N2" s="1918"/>
      <c r="O2" s="1918"/>
      <c r="P2" s="1918"/>
    </row>
    <row r="3" spans="1:25" x14ac:dyDescent="0.25">
      <c r="A3" s="1929" t="s">
        <v>141</v>
      </c>
      <c r="B3" s="1930"/>
      <c r="C3" s="1931"/>
      <c r="D3" s="1604"/>
      <c r="H3" s="1918"/>
      <c r="I3" s="1918"/>
      <c r="J3" s="1918"/>
      <c r="K3" s="1918"/>
      <c r="L3" s="1918"/>
      <c r="M3" s="1918"/>
      <c r="N3" s="1918"/>
      <c r="O3" s="1918"/>
      <c r="P3" s="1918"/>
    </row>
    <row r="4" spans="1:25" x14ac:dyDescent="0.25">
      <c r="A4" s="1929"/>
      <c r="B4" s="1930"/>
      <c r="C4" s="1931"/>
      <c r="D4" s="1604"/>
      <c r="H4" s="1918"/>
      <c r="I4" s="1918"/>
      <c r="J4" s="1918"/>
      <c r="K4" s="1918"/>
      <c r="L4" s="1918"/>
      <c r="M4" s="1918"/>
      <c r="N4" s="1918"/>
      <c r="O4" s="1918"/>
      <c r="P4" s="1918"/>
      <c r="W4" s="1605"/>
      <c r="Y4" s="1605"/>
    </row>
    <row r="5" spans="1:25" ht="15.6" thickBot="1" x14ac:dyDescent="0.3">
      <c r="A5" s="1932"/>
      <c r="B5" s="1933"/>
      <c r="C5" s="1934"/>
      <c r="D5" s="1604"/>
      <c r="H5" s="1918"/>
      <c r="I5" s="1918"/>
      <c r="J5" s="1918"/>
      <c r="K5" s="1918"/>
      <c r="L5" s="1918"/>
      <c r="M5" s="1918"/>
      <c r="N5" s="1918"/>
      <c r="O5" s="1918"/>
      <c r="P5" s="1918"/>
    </row>
    <row r="6" spans="1:25" ht="7.5" customHeight="1" x14ac:dyDescent="0.25">
      <c r="B6" s="1399"/>
    </row>
    <row r="7" spans="1:25" ht="51" customHeight="1" thickBot="1" x14ac:dyDescent="0.3">
      <c r="A7" s="1444" t="s">
        <v>142</v>
      </c>
      <c r="B7" s="1399"/>
      <c r="C7" s="1445"/>
      <c r="D7" s="1445"/>
      <c r="O7" s="1445"/>
      <c r="P7" s="1445"/>
    </row>
    <row r="8" spans="1:25" ht="15.6" thickBot="1" x14ac:dyDescent="0.3">
      <c r="A8" s="1446" t="s">
        <v>23</v>
      </c>
      <c r="B8" s="1447" t="s">
        <v>320</v>
      </c>
      <c r="C8" s="1400" t="s">
        <v>666</v>
      </c>
      <c r="D8" s="1400"/>
      <c r="E8" s="1448"/>
      <c r="F8" s="1448"/>
      <c r="G8" s="1400" t="s">
        <v>667</v>
      </c>
      <c r="H8" s="1400"/>
      <c r="I8" s="1401"/>
      <c r="J8" s="1401"/>
      <c r="K8" s="1402" t="s">
        <v>668</v>
      </c>
      <c r="L8" s="1402"/>
      <c r="M8" s="1403" t="s">
        <v>669</v>
      </c>
      <c r="N8" s="1403"/>
      <c r="O8" s="1403" t="s">
        <v>665</v>
      </c>
      <c r="P8" s="1403"/>
    </row>
    <row r="9" spans="1:25" ht="15.6" thickBot="1" x14ac:dyDescent="0.3">
      <c r="A9" s="1449" t="s">
        <v>300</v>
      </c>
      <c r="B9" s="1450"/>
      <c r="C9" s="1919" t="s">
        <v>767</v>
      </c>
      <c r="D9" s="1920"/>
      <c r="E9" s="1935" t="s">
        <v>768</v>
      </c>
      <c r="F9" s="1920"/>
      <c r="G9" s="1919" t="s">
        <v>767</v>
      </c>
      <c r="H9" s="1920"/>
      <c r="I9" s="1935" t="s">
        <v>768</v>
      </c>
      <c r="J9" s="1920"/>
      <c r="K9" s="1936" t="s">
        <v>672</v>
      </c>
      <c r="L9" s="1937"/>
      <c r="M9" s="1936" t="s">
        <v>672</v>
      </c>
      <c r="N9" s="1937"/>
      <c r="O9" s="1923" t="s">
        <v>1971</v>
      </c>
      <c r="P9" s="1924"/>
    </row>
    <row r="10" spans="1:25" ht="15.6" thickBot="1" x14ac:dyDescent="0.3">
      <c r="A10" s="1449" t="s">
        <v>300</v>
      </c>
      <c r="B10" s="1606"/>
      <c r="C10" s="1607" t="s">
        <v>263</v>
      </c>
      <c r="D10" s="1608" t="s">
        <v>264</v>
      </c>
      <c r="E10" s="1607" t="s">
        <v>263</v>
      </c>
      <c r="F10" s="1608" t="s">
        <v>264</v>
      </c>
      <c r="G10" s="1607" t="s">
        <v>263</v>
      </c>
      <c r="H10" s="1608" t="s">
        <v>264</v>
      </c>
      <c r="I10" s="1607" t="s">
        <v>263</v>
      </c>
      <c r="J10" s="1608" t="s">
        <v>264</v>
      </c>
      <c r="K10" s="1607" t="s">
        <v>263</v>
      </c>
      <c r="L10" s="1608" t="s">
        <v>264</v>
      </c>
      <c r="M10" s="1607" t="s">
        <v>263</v>
      </c>
      <c r="N10" s="1608" t="s">
        <v>264</v>
      </c>
      <c r="O10" s="1607" t="s">
        <v>263</v>
      </c>
      <c r="P10" s="1608" t="s">
        <v>264</v>
      </c>
    </row>
    <row r="11" spans="1:25" ht="16.5" customHeight="1" thickBot="1" x14ac:dyDescent="0.3">
      <c r="A11" s="1451" t="s">
        <v>1763</v>
      </c>
      <c r="B11" s="1609"/>
      <c r="C11" s="1452" t="s">
        <v>300</v>
      </c>
      <c r="D11" s="1452" t="s">
        <v>300</v>
      </c>
      <c r="E11" s="1452" t="s">
        <v>300</v>
      </c>
      <c r="F11" s="1452" t="s">
        <v>300</v>
      </c>
      <c r="G11" s="1452" t="s">
        <v>300</v>
      </c>
      <c r="H11" s="1452" t="s">
        <v>300</v>
      </c>
      <c r="I11" s="1452" t="s">
        <v>300</v>
      </c>
      <c r="J11" s="1452" t="s">
        <v>300</v>
      </c>
      <c r="K11" s="1610" t="s">
        <v>300</v>
      </c>
      <c r="L11" s="1610" t="s">
        <v>300</v>
      </c>
      <c r="M11" s="1453" t="s">
        <v>300</v>
      </c>
      <c r="N11" s="1453" t="s">
        <v>300</v>
      </c>
      <c r="O11" s="1611" t="s">
        <v>300</v>
      </c>
      <c r="P11" s="1612" t="s">
        <v>300</v>
      </c>
    </row>
    <row r="12" spans="1:25" s="1263" customFormat="1" ht="16.5" customHeight="1" x14ac:dyDescent="0.2">
      <c r="A12" s="1454" t="s">
        <v>24</v>
      </c>
      <c r="B12" s="1455" t="s">
        <v>25</v>
      </c>
      <c r="C12" s="1414"/>
      <c r="D12" s="1415"/>
      <c r="E12" s="1414"/>
      <c r="F12" s="1415"/>
      <c r="G12" s="1414"/>
      <c r="H12" s="1415"/>
      <c r="I12" s="1414"/>
      <c r="J12" s="1415"/>
      <c r="K12" s="1414"/>
      <c r="L12" s="1415"/>
      <c r="M12" s="1414"/>
      <c r="N12" s="1415"/>
      <c r="O12" s="1716">
        <f t="shared" ref="O12:P25" si="0">C12+E12</f>
        <v>0</v>
      </c>
      <c r="P12" s="1727">
        <f t="shared" si="0"/>
        <v>0</v>
      </c>
      <c r="Q12" s="1404" t="str">
        <f>IF(M12&gt;O12,"ERRORE",IF(N12&gt;P12,"ERRORE",""))</f>
        <v/>
      </c>
    </row>
    <row r="13" spans="1:25" s="1263" customFormat="1" ht="16.5" customHeight="1" x14ac:dyDescent="0.2">
      <c r="A13" s="1461" t="s">
        <v>28</v>
      </c>
      <c r="B13" s="1462" t="s">
        <v>29</v>
      </c>
      <c r="C13" s="1414"/>
      <c r="D13" s="1415"/>
      <c r="E13" s="1414"/>
      <c r="F13" s="1415"/>
      <c r="G13" s="1414"/>
      <c r="H13" s="1415"/>
      <c r="I13" s="1414"/>
      <c r="J13" s="1415"/>
      <c r="K13" s="1414"/>
      <c r="L13" s="1415"/>
      <c r="M13" s="1414"/>
      <c r="N13" s="1415"/>
      <c r="O13" s="1716">
        <f t="shared" si="0"/>
        <v>0</v>
      </c>
      <c r="P13" s="1727">
        <f t="shared" si="0"/>
        <v>0</v>
      </c>
      <c r="Q13" s="1404" t="str">
        <f t="shared" ref="Q13:Q25" si="1">IF(M13&gt;O13,"ERRORE",IF(N13&gt;P13,"ERRORE",""))</f>
        <v/>
      </c>
    </row>
    <row r="14" spans="1:25" s="1263" customFormat="1" ht="16.5" customHeight="1" x14ac:dyDescent="0.2">
      <c r="A14" s="1461" t="s">
        <v>30</v>
      </c>
      <c r="B14" s="1462" t="s">
        <v>31</v>
      </c>
      <c r="C14" s="1414"/>
      <c r="D14" s="1415"/>
      <c r="E14" s="1414"/>
      <c r="F14" s="1415"/>
      <c r="G14" s="1414"/>
      <c r="H14" s="1415"/>
      <c r="I14" s="1414"/>
      <c r="J14" s="1415"/>
      <c r="K14" s="1414"/>
      <c r="L14" s="1415"/>
      <c r="M14" s="1414"/>
      <c r="N14" s="1415"/>
      <c r="O14" s="1716">
        <f t="shared" si="0"/>
        <v>0</v>
      </c>
      <c r="P14" s="1727">
        <f t="shared" si="0"/>
        <v>0</v>
      </c>
      <c r="Q14" s="1404" t="str">
        <f t="shared" si="1"/>
        <v/>
      </c>
    </row>
    <row r="15" spans="1:25" s="1263" customFormat="1" ht="16.5" customHeight="1" x14ac:dyDescent="0.2">
      <c r="A15" s="1461" t="s">
        <v>32</v>
      </c>
      <c r="B15" s="1462" t="s">
        <v>33</v>
      </c>
      <c r="C15" s="1414"/>
      <c r="D15" s="1415"/>
      <c r="E15" s="1414"/>
      <c r="F15" s="1415"/>
      <c r="G15" s="1414"/>
      <c r="H15" s="1415"/>
      <c r="I15" s="1414"/>
      <c r="J15" s="1415"/>
      <c r="K15" s="1414"/>
      <c r="L15" s="1415"/>
      <c r="M15" s="1414"/>
      <c r="N15" s="1415"/>
      <c r="O15" s="1716">
        <f t="shared" si="0"/>
        <v>0</v>
      </c>
      <c r="P15" s="1727">
        <f t="shared" si="0"/>
        <v>0</v>
      </c>
      <c r="Q15" s="1404" t="str">
        <f t="shared" si="1"/>
        <v/>
      </c>
    </row>
    <row r="16" spans="1:25" s="1263" customFormat="1" ht="16.5" customHeight="1" x14ac:dyDescent="0.2">
      <c r="A16" s="1461" t="s">
        <v>34</v>
      </c>
      <c r="B16" s="1462" t="s">
        <v>35</v>
      </c>
      <c r="C16" s="1414"/>
      <c r="D16" s="1415"/>
      <c r="E16" s="1414"/>
      <c r="F16" s="1415"/>
      <c r="G16" s="1414"/>
      <c r="H16" s="1415"/>
      <c r="I16" s="1414"/>
      <c r="J16" s="1415"/>
      <c r="K16" s="1414"/>
      <c r="L16" s="1415"/>
      <c r="M16" s="1414"/>
      <c r="N16" s="1415"/>
      <c r="O16" s="1716">
        <f t="shared" si="0"/>
        <v>0</v>
      </c>
      <c r="P16" s="1727">
        <f t="shared" si="0"/>
        <v>0</v>
      </c>
      <c r="Q16" s="1404" t="str">
        <f t="shared" si="1"/>
        <v/>
      </c>
    </row>
    <row r="17" spans="1:17" s="1263" customFormat="1" ht="16.5" customHeight="1" x14ac:dyDescent="0.2">
      <c r="A17" s="1461" t="s">
        <v>36</v>
      </c>
      <c r="B17" s="1462" t="s">
        <v>37</v>
      </c>
      <c r="C17" s="1414"/>
      <c r="D17" s="1415"/>
      <c r="E17" s="1414"/>
      <c r="F17" s="1415"/>
      <c r="G17" s="1414"/>
      <c r="H17" s="1415"/>
      <c r="I17" s="1414"/>
      <c r="J17" s="1415"/>
      <c r="K17" s="1414"/>
      <c r="L17" s="1415"/>
      <c r="M17" s="1414"/>
      <c r="N17" s="1415"/>
      <c r="O17" s="1716">
        <f t="shared" si="0"/>
        <v>0</v>
      </c>
      <c r="P17" s="1727">
        <f t="shared" si="0"/>
        <v>0</v>
      </c>
      <c r="Q17" s="1404" t="str">
        <f t="shared" si="1"/>
        <v/>
      </c>
    </row>
    <row r="18" spans="1:17" s="1263" customFormat="1" ht="16.5" customHeight="1" x14ac:dyDescent="0.2">
      <c r="A18" s="1461" t="s">
        <v>38</v>
      </c>
      <c r="B18" s="1462" t="s">
        <v>39</v>
      </c>
      <c r="C18" s="1414"/>
      <c r="D18" s="1415"/>
      <c r="E18" s="1414"/>
      <c r="F18" s="1415"/>
      <c r="G18" s="1414"/>
      <c r="H18" s="1415"/>
      <c r="I18" s="1414"/>
      <c r="J18" s="1415"/>
      <c r="K18" s="1414"/>
      <c r="L18" s="1415"/>
      <c r="M18" s="1414"/>
      <c r="N18" s="1415"/>
      <c r="O18" s="1716">
        <f t="shared" si="0"/>
        <v>0</v>
      </c>
      <c r="P18" s="1727">
        <f t="shared" si="0"/>
        <v>0</v>
      </c>
      <c r="Q18" s="1404" t="str">
        <f t="shared" si="1"/>
        <v/>
      </c>
    </row>
    <row r="19" spans="1:17" s="1263" customFormat="1" ht="16.5" customHeight="1" x14ac:dyDescent="0.2">
      <c r="A19" s="1461" t="s">
        <v>40</v>
      </c>
      <c r="B19" s="1462" t="s">
        <v>41</v>
      </c>
      <c r="C19" s="1414"/>
      <c r="D19" s="1415"/>
      <c r="E19" s="1414"/>
      <c r="F19" s="1415"/>
      <c r="G19" s="1414"/>
      <c r="H19" s="1415"/>
      <c r="I19" s="1414"/>
      <c r="J19" s="1415"/>
      <c r="K19" s="1414"/>
      <c r="L19" s="1415"/>
      <c r="M19" s="1414"/>
      <c r="N19" s="1415"/>
      <c r="O19" s="1716">
        <f t="shared" si="0"/>
        <v>0</v>
      </c>
      <c r="P19" s="1727">
        <f t="shared" si="0"/>
        <v>0</v>
      </c>
      <c r="Q19" s="1404" t="str">
        <f t="shared" si="1"/>
        <v/>
      </c>
    </row>
    <row r="20" spans="1:17" s="1263" customFormat="1" ht="16.5" customHeight="1" x14ac:dyDescent="0.2">
      <c r="A20" s="1461" t="s">
        <v>42</v>
      </c>
      <c r="B20" s="1462" t="s">
        <v>43</v>
      </c>
      <c r="C20" s="1414"/>
      <c r="D20" s="1415"/>
      <c r="E20" s="1414"/>
      <c r="F20" s="1415"/>
      <c r="G20" s="1414"/>
      <c r="H20" s="1415"/>
      <c r="I20" s="1414"/>
      <c r="J20" s="1415"/>
      <c r="K20" s="1414"/>
      <c r="L20" s="1415"/>
      <c r="M20" s="1414"/>
      <c r="N20" s="1415"/>
      <c r="O20" s="1716">
        <f t="shared" si="0"/>
        <v>0</v>
      </c>
      <c r="P20" s="1727">
        <f t="shared" si="0"/>
        <v>0</v>
      </c>
      <c r="Q20" s="1404" t="str">
        <f t="shared" si="1"/>
        <v/>
      </c>
    </row>
    <row r="21" spans="1:17" s="1263" customFormat="1" ht="16.5" customHeight="1" x14ac:dyDescent="0.2">
      <c r="A21" s="1461" t="s">
        <v>1764</v>
      </c>
      <c r="B21" s="1462" t="s">
        <v>1765</v>
      </c>
      <c r="C21" s="1414"/>
      <c r="D21" s="1415"/>
      <c r="E21" s="1414"/>
      <c r="F21" s="1415"/>
      <c r="G21" s="1414"/>
      <c r="H21" s="1415"/>
      <c r="I21" s="1414"/>
      <c r="J21" s="1415"/>
      <c r="K21" s="1414"/>
      <c r="L21" s="1415"/>
      <c r="M21" s="1414"/>
      <c r="N21" s="1415"/>
      <c r="O21" s="1716">
        <f t="shared" ref="O21" si="2">C21+E21</f>
        <v>0</v>
      </c>
      <c r="P21" s="1727">
        <f t="shared" ref="P21" si="3">D21+F21</f>
        <v>0</v>
      </c>
      <c r="Q21" s="1404"/>
    </row>
    <row r="22" spans="1:17" s="1263" customFormat="1" ht="16.5" customHeight="1" x14ac:dyDescent="0.2">
      <c r="A22" s="1461" t="s">
        <v>44</v>
      </c>
      <c r="B22" s="1462" t="s">
        <v>45</v>
      </c>
      <c r="C22" s="1414"/>
      <c r="D22" s="1415"/>
      <c r="E22" s="1414"/>
      <c r="F22" s="1415"/>
      <c r="G22" s="1414"/>
      <c r="H22" s="1415"/>
      <c r="I22" s="1414"/>
      <c r="J22" s="1415"/>
      <c r="K22" s="1414"/>
      <c r="L22" s="1415"/>
      <c r="M22" s="1414"/>
      <c r="N22" s="1415"/>
      <c r="O22" s="1716">
        <f t="shared" si="0"/>
        <v>0</v>
      </c>
      <c r="P22" s="1727">
        <f t="shared" si="0"/>
        <v>0</v>
      </c>
      <c r="Q22" s="1404" t="str">
        <f t="shared" si="1"/>
        <v/>
      </c>
    </row>
    <row r="23" spans="1:17" s="1263" customFormat="1" ht="16.5" customHeight="1" x14ac:dyDescent="0.2">
      <c r="A23" s="1461" t="s">
        <v>1766</v>
      </c>
      <c r="B23" s="1613" t="s">
        <v>1767</v>
      </c>
      <c r="C23" s="1414"/>
      <c r="D23" s="1415"/>
      <c r="E23" s="1414"/>
      <c r="F23" s="1415"/>
      <c r="G23" s="1414"/>
      <c r="H23" s="1415"/>
      <c r="I23" s="1414"/>
      <c r="J23" s="1415"/>
      <c r="K23" s="1414"/>
      <c r="L23" s="1415"/>
      <c r="M23" s="1414"/>
      <c r="N23" s="1415"/>
      <c r="O23" s="1716">
        <f t="shared" si="0"/>
        <v>0</v>
      </c>
      <c r="P23" s="1727">
        <f t="shared" si="0"/>
        <v>0</v>
      </c>
      <c r="Q23" s="1404" t="str">
        <f t="shared" si="1"/>
        <v/>
      </c>
    </row>
    <row r="24" spans="1:17" s="1263" customFormat="1" ht="16.5" customHeight="1" x14ac:dyDescent="0.2">
      <c r="A24" s="1461" t="s">
        <v>46</v>
      </c>
      <c r="B24" s="1462" t="s">
        <v>47</v>
      </c>
      <c r="C24" s="1414"/>
      <c r="D24" s="1415"/>
      <c r="E24" s="1414"/>
      <c r="F24" s="1415"/>
      <c r="G24" s="1414"/>
      <c r="H24" s="1415"/>
      <c r="I24" s="1414"/>
      <c r="J24" s="1415"/>
      <c r="K24" s="1414"/>
      <c r="L24" s="1415"/>
      <c r="M24" s="1414"/>
      <c r="N24" s="1415"/>
      <c r="O24" s="1716">
        <f t="shared" si="0"/>
        <v>0</v>
      </c>
      <c r="P24" s="1727">
        <f t="shared" si="0"/>
        <v>0</v>
      </c>
      <c r="Q24" s="1404" t="str">
        <f t="shared" si="1"/>
        <v/>
      </c>
    </row>
    <row r="25" spans="1:17" s="1263" customFormat="1" ht="16.5" customHeight="1" thickBot="1" x14ac:dyDescent="0.25">
      <c r="A25" s="1461" t="s">
        <v>48</v>
      </c>
      <c r="B25" s="1463" t="s">
        <v>49</v>
      </c>
      <c r="C25" s="1414"/>
      <c r="D25" s="1415"/>
      <c r="E25" s="1414"/>
      <c r="F25" s="1415"/>
      <c r="G25" s="1414"/>
      <c r="H25" s="1415"/>
      <c r="I25" s="1414"/>
      <c r="J25" s="1415"/>
      <c r="K25" s="1414"/>
      <c r="L25" s="1415"/>
      <c r="M25" s="1414"/>
      <c r="N25" s="1415"/>
      <c r="O25" s="1716">
        <f t="shared" si="0"/>
        <v>0</v>
      </c>
      <c r="P25" s="1727">
        <f t="shared" si="0"/>
        <v>0</v>
      </c>
      <c r="Q25" s="1404" t="str">
        <f t="shared" si="1"/>
        <v/>
      </c>
    </row>
    <row r="26" spans="1:17" s="1263" customFormat="1" ht="16.5" customHeight="1" thickBot="1" x14ac:dyDescent="0.25">
      <c r="A26" s="1469" t="s">
        <v>50</v>
      </c>
      <c r="B26" s="1614"/>
      <c r="C26" s="1615"/>
      <c r="D26" s="1615"/>
      <c r="E26" s="1615"/>
      <c r="F26" s="1615"/>
      <c r="G26" s="1615"/>
      <c r="H26" s="1615"/>
      <c r="I26" s="1615"/>
      <c r="J26" s="1615"/>
      <c r="K26" s="1615"/>
      <c r="L26" s="1615"/>
      <c r="M26" s="1616"/>
      <c r="N26" s="1616"/>
      <c r="O26" s="1737"/>
      <c r="P26" s="1738"/>
    </row>
    <row r="27" spans="1:17" s="1263" customFormat="1" ht="16.5" customHeight="1" x14ac:dyDescent="0.2">
      <c r="A27" s="1454" t="s">
        <v>51</v>
      </c>
      <c r="B27" s="1455" t="s">
        <v>52</v>
      </c>
      <c r="C27" s="1414"/>
      <c r="D27" s="1415"/>
      <c r="E27" s="1414"/>
      <c r="F27" s="1415"/>
      <c r="G27" s="1414"/>
      <c r="H27" s="1415"/>
      <c r="I27" s="1414"/>
      <c r="J27" s="1415"/>
      <c r="K27" s="1414"/>
      <c r="L27" s="1415"/>
      <c r="M27" s="1414"/>
      <c r="N27" s="1415"/>
      <c r="O27" s="1716">
        <f t="shared" ref="O27:P34" si="4">C27+E27</f>
        <v>0</v>
      </c>
      <c r="P27" s="1727">
        <f t="shared" si="4"/>
        <v>0</v>
      </c>
      <c r="Q27" s="1404" t="str">
        <f t="shared" ref="Q27:Q34" si="5">IF(M27&gt;O27,"ERRORE",IF(N27&gt;P27,"ERRORE",""))</f>
        <v/>
      </c>
    </row>
    <row r="28" spans="1:17" s="1263" customFormat="1" ht="16.5" customHeight="1" x14ac:dyDescent="0.2">
      <c r="A28" s="1461" t="s">
        <v>53</v>
      </c>
      <c r="B28" s="1462" t="s">
        <v>54</v>
      </c>
      <c r="C28" s="1414"/>
      <c r="D28" s="1415"/>
      <c r="E28" s="1414"/>
      <c r="F28" s="1415"/>
      <c r="G28" s="1414"/>
      <c r="H28" s="1415"/>
      <c r="I28" s="1414"/>
      <c r="J28" s="1415"/>
      <c r="K28" s="1414"/>
      <c r="L28" s="1415"/>
      <c r="M28" s="1414"/>
      <c r="N28" s="1415"/>
      <c r="O28" s="1716">
        <f t="shared" si="4"/>
        <v>0</v>
      </c>
      <c r="P28" s="1727">
        <f t="shared" si="4"/>
        <v>0</v>
      </c>
      <c r="Q28" s="1404" t="str">
        <f t="shared" si="5"/>
        <v/>
      </c>
    </row>
    <row r="29" spans="1:17" s="1263" customFormat="1" ht="16.5" customHeight="1" x14ac:dyDescent="0.2">
      <c r="A29" s="1461" t="s">
        <v>55</v>
      </c>
      <c r="B29" s="1462" t="s">
        <v>56</v>
      </c>
      <c r="C29" s="1414"/>
      <c r="D29" s="1415"/>
      <c r="E29" s="1414"/>
      <c r="F29" s="1415"/>
      <c r="G29" s="1414"/>
      <c r="H29" s="1415"/>
      <c r="I29" s="1414"/>
      <c r="J29" s="1415"/>
      <c r="K29" s="1414"/>
      <c r="L29" s="1415"/>
      <c r="M29" s="1414"/>
      <c r="N29" s="1415"/>
      <c r="O29" s="1716">
        <f t="shared" si="4"/>
        <v>0</v>
      </c>
      <c r="P29" s="1727">
        <f t="shared" si="4"/>
        <v>0</v>
      </c>
      <c r="Q29" s="1404" t="str">
        <f t="shared" si="5"/>
        <v/>
      </c>
    </row>
    <row r="30" spans="1:17" s="1263" customFormat="1" ht="16.5" customHeight="1" x14ac:dyDescent="0.2">
      <c r="A30" s="1461" t="s">
        <v>57</v>
      </c>
      <c r="B30" s="1462" t="s">
        <v>58</v>
      </c>
      <c r="C30" s="1414"/>
      <c r="D30" s="1415"/>
      <c r="E30" s="1414"/>
      <c r="F30" s="1415"/>
      <c r="G30" s="1414"/>
      <c r="H30" s="1415"/>
      <c r="I30" s="1414"/>
      <c r="J30" s="1415"/>
      <c r="K30" s="1414"/>
      <c r="L30" s="1415"/>
      <c r="M30" s="1414"/>
      <c r="N30" s="1415"/>
      <c r="O30" s="1716">
        <f t="shared" si="4"/>
        <v>0</v>
      </c>
      <c r="P30" s="1727">
        <f t="shared" si="4"/>
        <v>0</v>
      </c>
      <c r="Q30" s="1404" t="str">
        <f t="shared" si="5"/>
        <v/>
      </c>
    </row>
    <row r="31" spans="1:17" s="1263" customFormat="1" ht="16.5" customHeight="1" x14ac:dyDescent="0.2">
      <c r="A31" s="1461" t="s">
        <v>59</v>
      </c>
      <c r="B31" s="1462" t="s">
        <v>60</v>
      </c>
      <c r="C31" s="1414"/>
      <c r="D31" s="1415"/>
      <c r="E31" s="1414"/>
      <c r="F31" s="1415"/>
      <c r="G31" s="1414"/>
      <c r="H31" s="1415"/>
      <c r="I31" s="1414"/>
      <c r="J31" s="1415"/>
      <c r="K31" s="1414"/>
      <c r="L31" s="1415"/>
      <c r="M31" s="1414"/>
      <c r="N31" s="1415"/>
      <c r="O31" s="1716">
        <f t="shared" si="4"/>
        <v>0</v>
      </c>
      <c r="P31" s="1727">
        <f t="shared" si="4"/>
        <v>0</v>
      </c>
      <c r="Q31" s="1404" t="str">
        <f t="shared" si="5"/>
        <v/>
      </c>
    </row>
    <row r="32" spans="1:17" s="1263" customFormat="1" ht="16.5" customHeight="1" x14ac:dyDescent="0.2">
      <c r="A32" s="1617" t="s">
        <v>1189</v>
      </c>
      <c r="B32" s="1463" t="s">
        <v>1058</v>
      </c>
      <c r="C32" s="1414"/>
      <c r="D32" s="1415"/>
      <c r="E32" s="1414"/>
      <c r="F32" s="1415"/>
      <c r="G32" s="1414"/>
      <c r="H32" s="1415"/>
      <c r="I32" s="1414"/>
      <c r="J32" s="1415"/>
      <c r="K32" s="1414"/>
      <c r="L32" s="1415"/>
      <c r="M32" s="1414"/>
      <c r="N32" s="1415"/>
      <c r="O32" s="1716">
        <f>C32+E32</f>
        <v>0</v>
      </c>
      <c r="P32" s="1727">
        <f>D32+F32</f>
        <v>0</v>
      </c>
      <c r="Q32" s="1404"/>
    </row>
    <row r="33" spans="1:17" s="1263" customFormat="1" ht="16.5" customHeight="1" x14ac:dyDescent="0.2">
      <c r="A33" s="1617" t="s">
        <v>1769</v>
      </c>
      <c r="B33" s="1618" t="s">
        <v>1770</v>
      </c>
      <c r="C33" s="1414"/>
      <c r="D33" s="1415"/>
      <c r="E33" s="1414"/>
      <c r="F33" s="1415"/>
      <c r="G33" s="1414"/>
      <c r="H33" s="1415"/>
      <c r="I33" s="1414"/>
      <c r="J33" s="1415"/>
      <c r="K33" s="1414"/>
      <c r="L33" s="1415"/>
      <c r="M33" s="1414"/>
      <c r="N33" s="1415"/>
      <c r="O33" s="1716">
        <f>C33+E33</f>
        <v>0</v>
      </c>
      <c r="P33" s="1727">
        <f>D33+F33</f>
        <v>0</v>
      </c>
      <c r="Q33" s="1404"/>
    </row>
    <row r="34" spans="1:17" s="1263" customFormat="1" ht="16.5" customHeight="1" thickBot="1" x14ac:dyDescent="0.25">
      <c r="A34" s="1461" t="s">
        <v>61</v>
      </c>
      <c r="B34" s="1463" t="s">
        <v>62</v>
      </c>
      <c r="C34" s="1414"/>
      <c r="D34" s="1415"/>
      <c r="E34" s="1414"/>
      <c r="F34" s="1415"/>
      <c r="G34" s="1414"/>
      <c r="H34" s="1415"/>
      <c r="I34" s="1414"/>
      <c r="J34" s="1415"/>
      <c r="K34" s="1414"/>
      <c r="L34" s="1415"/>
      <c r="M34" s="1414"/>
      <c r="N34" s="1415"/>
      <c r="O34" s="1716">
        <f t="shared" si="4"/>
        <v>0</v>
      </c>
      <c r="P34" s="1727">
        <f t="shared" si="4"/>
        <v>0</v>
      </c>
      <c r="Q34" s="1404" t="str">
        <f t="shared" si="5"/>
        <v/>
      </c>
    </row>
    <row r="35" spans="1:17" s="1263" customFormat="1" ht="16.5" customHeight="1" thickBot="1" x14ac:dyDescent="0.25">
      <c r="A35" s="1476" t="s">
        <v>63</v>
      </c>
      <c r="B35" s="1619"/>
      <c r="C35" s="1615"/>
      <c r="D35" s="1615"/>
      <c r="E35" s="1615"/>
      <c r="F35" s="1615"/>
      <c r="G35" s="1615"/>
      <c r="H35" s="1615"/>
      <c r="I35" s="1615"/>
      <c r="J35" s="1615"/>
      <c r="K35" s="1615"/>
      <c r="L35" s="1615"/>
      <c r="M35" s="1616"/>
      <c r="N35" s="1616"/>
      <c r="O35" s="1739"/>
      <c r="P35" s="1740"/>
    </row>
    <row r="36" spans="1:17" s="1263" customFormat="1" ht="16.5" customHeight="1" x14ac:dyDescent="0.2">
      <c r="A36" s="1454" t="s">
        <v>64</v>
      </c>
      <c r="B36" s="1455" t="s">
        <v>65</v>
      </c>
      <c r="C36" s="1414"/>
      <c r="D36" s="1415"/>
      <c r="E36" s="1414"/>
      <c r="F36" s="1415"/>
      <c r="G36" s="1414"/>
      <c r="H36" s="1415"/>
      <c r="I36" s="1414"/>
      <c r="J36" s="1415"/>
      <c r="K36" s="1414"/>
      <c r="L36" s="1415"/>
      <c r="M36" s="1414"/>
      <c r="N36" s="1415"/>
      <c r="O36" s="1716">
        <f t="shared" ref="O36:P46" si="6">C36+E36</f>
        <v>0</v>
      </c>
      <c r="P36" s="1727">
        <f t="shared" si="6"/>
        <v>0</v>
      </c>
      <c r="Q36" s="1404" t="str">
        <f t="shared" ref="Q36:Q46" si="7">IF(M36&gt;O36,"ERRORE",IF(N36&gt;P36,"ERRORE",""))</f>
        <v/>
      </c>
    </row>
    <row r="37" spans="1:17" s="1263" customFormat="1" ht="16.5" customHeight="1" x14ac:dyDescent="0.2">
      <c r="A37" s="1461" t="s">
        <v>66</v>
      </c>
      <c r="B37" s="1462" t="s">
        <v>67</v>
      </c>
      <c r="C37" s="1414"/>
      <c r="D37" s="1415"/>
      <c r="E37" s="1414"/>
      <c r="F37" s="1415"/>
      <c r="G37" s="1414"/>
      <c r="H37" s="1415"/>
      <c r="I37" s="1414"/>
      <c r="J37" s="1415"/>
      <c r="K37" s="1414"/>
      <c r="L37" s="1415"/>
      <c r="M37" s="1414"/>
      <c r="N37" s="1415"/>
      <c r="O37" s="1716">
        <f t="shared" si="6"/>
        <v>0</v>
      </c>
      <c r="P37" s="1727">
        <f t="shared" si="6"/>
        <v>0</v>
      </c>
      <c r="Q37" s="1404" t="str">
        <f t="shared" si="7"/>
        <v/>
      </c>
    </row>
    <row r="38" spans="1:17" s="1263" customFormat="1" ht="16.5" customHeight="1" x14ac:dyDescent="0.2">
      <c r="A38" s="1461" t="s">
        <v>68</v>
      </c>
      <c r="B38" s="1462" t="s">
        <v>69</v>
      </c>
      <c r="C38" s="1414"/>
      <c r="D38" s="1415"/>
      <c r="E38" s="1414"/>
      <c r="F38" s="1415"/>
      <c r="G38" s="1414"/>
      <c r="H38" s="1415"/>
      <c r="I38" s="1414"/>
      <c r="J38" s="1415"/>
      <c r="K38" s="1414"/>
      <c r="L38" s="1415"/>
      <c r="M38" s="1414"/>
      <c r="N38" s="1415"/>
      <c r="O38" s="1716">
        <f t="shared" si="6"/>
        <v>0</v>
      </c>
      <c r="P38" s="1727">
        <f t="shared" si="6"/>
        <v>0</v>
      </c>
      <c r="Q38" s="1404" t="str">
        <f t="shared" si="7"/>
        <v/>
      </c>
    </row>
    <row r="39" spans="1:17" s="1263" customFormat="1" ht="16.5" customHeight="1" x14ac:dyDescent="0.2">
      <c r="A39" s="1461" t="s">
        <v>70</v>
      </c>
      <c r="B39" s="1462" t="s">
        <v>71</v>
      </c>
      <c r="C39" s="1414"/>
      <c r="D39" s="1415"/>
      <c r="E39" s="1414"/>
      <c r="F39" s="1415"/>
      <c r="G39" s="1414"/>
      <c r="H39" s="1415"/>
      <c r="I39" s="1414"/>
      <c r="J39" s="1415"/>
      <c r="K39" s="1414"/>
      <c r="L39" s="1415"/>
      <c r="M39" s="1414"/>
      <c r="N39" s="1415"/>
      <c r="O39" s="1716">
        <f t="shared" si="6"/>
        <v>0</v>
      </c>
      <c r="P39" s="1727">
        <f t="shared" si="6"/>
        <v>0</v>
      </c>
      <c r="Q39" s="1404" t="str">
        <f t="shared" si="7"/>
        <v/>
      </c>
    </row>
    <row r="40" spans="1:17" s="1263" customFormat="1" ht="16.5" customHeight="1" x14ac:dyDescent="0.2">
      <c r="A40" s="1461" t="s">
        <v>72</v>
      </c>
      <c r="B40" s="1462" t="s">
        <v>73</v>
      </c>
      <c r="C40" s="1414"/>
      <c r="D40" s="1415"/>
      <c r="E40" s="1414"/>
      <c r="F40" s="1415"/>
      <c r="G40" s="1414"/>
      <c r="H40" s="1415"/>
      <c r="I40" s="1414"/>
      <c r="J40" s="1415"/>
      <c r="K40" s="1414"/>
      <c r="L40" s="1415"/>
      <c r="M40" s="1414"/>
      <c r="N40" s="1415"/>
      <c r="O40" s="1716">
        <f t="shared" si="6"/>
        <v>0</v>
      </c>
      <c r="P40" s="1727">
        <f t="shared" si="6"/>
        <v>0</v>
      </c>
      <c r="Q40" s="1404" t="str">
        <f t="shared" si="7"/>
        <v/>
      </c>
    </row>
    <row r="41" spans="1:17" s="1263" customFormat="1" ht="16.5" customHeight="1" x14ac:dyDescent="0.2">
      <c r="A41" s="1461" t="s">
        <v>1771</v>
      </c>
      <c r="B41" s="1613" t="s">
        <v>1772</v>
      </c>
      <c r="C41" s="1414"/>
      <c r="D41" s="1415"/>
      <c r="E41" s="1414"/>
      <c r="F41" s="1415"/>
      <c r="G41" s="1414"/>
      <c r="H41" s="1415"/>
      <c r="I41" s="1414"/>
      <c r="J41" s="1415"/>
      <c r="K41" s="1414"/>
      <c r="L41" s="1415"/>
      <c r="M41" s="1414"/>
      <c r="N41" s="1415"/>
      <c r="O41" s="1716">
        <f t="shared" si="6"/>
        <v>0</v>
      </c>
      <c r="P41" s="1727">
        <f t="shared" si="6"/>
        <v>0</v>
      </c>
      <c r="Q41" s="1404" t="str">
        <f t="shared" si="7"/>
        <v/>
      </c>
    </row>
    <row r="42" spans="1:17" s="1263" customFormat="1" ht="16.5" customHeight="1" x14ac:dyDescent="0.2">
      <c r="A42" s="1461" t="s">
        <v>74</v>
      </c>
      <c r="B42" s="1462" t="s">
        <v>75</v>
      </c>
      <c r="C42" s="1414"/>
      <c r="D42" s="1415"/>
      <c r="E42" s="1414"/>
      <c r="F42" s="1415"/>
      <c r="G42" s="1414"/>
      <c r="H42" s="1415"/>
      <c r="I42" s="1414"/>
      <c r="J42" s="1415"/>
      <c r="K42" s="1414"/>
      <c r="L42" s="1415"/>
      <c r="M42" s="1414"/>
      <c r="N42" s="1415"/>
      <c r="O42" s="1716">
        <f t="shared" si="6"/>
        <v>0</v>
      </c>
      <c r="P42" s="1727">
        <f t="shared" si="6"/>
        <v>0</v>
      </c>
      <c r="Q42" s="1404" t="str">
        <f t="shared" si="7"/>
        <v/>
      </c>
    </row>
    <row r="43" spans="1:17" s="1263" customFormat="1" ht="15" customHeight="1" x14ac:dyDescent="0.2">
      <c r="A43" s="1477" t="s">
        <v>1773</v>
      </c>
      <c r="B43" s="1462" t="s">
        <v>1774</v>
      </c>
      <c r="C43" s="1456"/>
      <c r="D43" s="1457"/>
      <c r="E43" s="1456"/>
      <c r="F43" s="1458"/>
      <c r="G43" s="1459"/>
      <c r="H43" s="1460"/>
      <c r="I43" s="1456"/>
      <c r="J43" s="1458"/>
      <c r="K43" s="1504"/>
      <c r="L43" s="1505"/>
      <c r="M43" s="1414"/>
      <c r="N43" s="1415"/>
      <c r="O43" s="1716">
        <f t="shared" si="6"/>
        <v>0</v>
      </c>
      <c r="P43" s="1727">
        <f t="shared" si="6"/>
        <v>0</v>
      </c>
    </row>
    <row r="44" spans="1:17" s="1263" customFormat="1" ht="16.5" customHeight="1" x14ac:dyDescent="0.2">
      <c r="A44" s="1477" t="s">
        <v>76</v>
      </c>
      <c r="B44" s="1462" t="s">
        <v>77</v>
      </c>
      <c r="C44" s="1414"/>
      <c r="D44" s="1415"/>
      <c r="E44" s="1414"/>
      <c r="F44" s="1415"/>
      <c r="G44" s="1414"/>
      <c r="H44" s="1415"/>
      <c r="I44" s="1414"/>
      <c r="J44" s="1415"/>
      <c r="K44" s="1414"/>
      <c r="L44" s="1415"/>
      <c r="M44" s="1414"/>
      <c r="N44" s="1415"/>
      <c r="O44" s="1716">
        <f t="shared" si="6"/>
        <v>0</v>
      </c>
      <c r="P44" s="1727">
        <f t="shared" si="6"/>
        <v>0</v>
      </c>
      <c r="Q44" s="1404" t="str">
        <f t="shared" si="7"/>
        <v/>
      </c>
    </row>
    <row r="45" spans="1:17" s="1263" customFormat="1" ht="16.5" customHeight="1" x14ac:dyDescent="0.2">
      <c r="A45" s="1461" t="s">
        <v>78</v>
      </c>
      <c r="B45" s="1462" t="s">
        <v>79</v>
      </c>
      <c r="C45" s="1414"/>
      <c r="D45" s="1415"/>
      <c r="E45" s="1414"/>
      <c r="F45" s="1415"/>
      <c r="G45" s="1414"/>
      <c r="H45" s="1415"/>
      <c r="I45" s="1414"/>
      <c r="J45" s="1415"/>
      <c r="K45" s="1414"/>
      <c r="L45" s="1415"/>
      <c r="M45" s="1414"/>
      <c r="N45" s="1415"/>
      <c r="O45" s="1716">
        <f t="shared" si="6"/>
        <v>0</v>
      </c>
      <c r="P45" s="1727">
        <f t="shared" si="6"/>
        <v>0</v>
      </c>
      <c r="Q45" s="1404" t="str">
        <f t="shared" si="7"/>
        <v/>
      </c>
    </row>
    <row r="46" spans="1:17" s="1263" customFormat="1" ht="16.5" customHeight="1" thickBot="1" x14ac:dyDescent="0.25">
      <c r="A46" s="1483" t="s">
        <v>80</v>
      </c>
      <c r="B46" s="1484" t="s">
        <v>81</v>
      </c>
      <c r="C46" s="1620"/>
      <c r="D46" s="1621"/>
      <c r="E46" s="1622"/>
      <c r="F46" s="1621"/>
      <c r="G46" s="1622"/>
      <c r="H46" s="1621"/>
      <c r="I46" s="1622"/>
      <c r="J46" s="1621"/>
      <c r="K46" s="1622"/>
      <c r="L46" s="1621"/>
      <c r="M46" s="1414"/>
      <c r="N46" s="1415"/>
      <c r="O46" s="1716">
        <f t="shared" si="6"/>
        <v>0</v>
      </c>
      <c r="P46" s="1727">
        <f t="shared" si="6"/>
        <v>0</v>
      </c>
      <c r="Q46" s="1404" t="str">
        <f t="shared" si="7"/>
        <v/>
      </c>
    </row>
    <row r="47" spans="1:17" s="1263" customFormat="1" ht="16.5" customHeight="1" thickBot="1" x14ac:dyDescent="0.25">
      <c r="A47" s="1485" t="s">
        <v>82</v>
      </c>
      <c r="B47" s="1619"/>
      <c r="C47" s="1470"/>
      <c r="D47" s="1470"/>
      <c r="E47" s="1470"/>
      <c r="F47" s="1470"/>
      <c r="G47" s="1470"/>
      <c r="H47" s="1470"/>
      <c r="I47" s="1470"/>
      <c r="J47" s="1470"/>
      <c r="K47" s="1470"/>
      <c r="L47" s="1470"/>
      <c r="M47" s="1424"/>
      <c r="N47" s="1424"/>
      <c r="O47" s="1741"/>
      <c r="P47" s="1742"/>
    </row>
    <row r="48" spans="1:17" s="1263" customFormat="1" ht="16.5" customHeight="1" x14ac:dyDescent="0.2">
      <c r="A48" s="1454" t="s">
        <v>83</v>
      </c>
      <c r="B48" s="1455" t="s">
        <v>84</v>
      </c>
      <c r="C48" s="1414"/>
      <c r="D48" s="1415"/>
      <c r="E48" s="1414"/>
      <c r="F48" s="1415"/>
      <c r="G48" s="1414"/>
      <c r="H48" s="1415"/>
      <c r="I48" s="1414"/>
      <c r="J48" s="1415"/>
      <c r="K48" s="1414"/>
      <c r="L48" s="1416"/>
      <c r="M48" s="1623"/>
      <c r="N48" s="1426"/>
      <c r="O48" s="1699">
        <f t="shared" ref="O48:P52" si="8">C48+E48</f>
        <v>0</v>
      </c>
      <c r="P48" s="1706">
        <f t="shared" si="8"/>
        <v>0</v>
      </c>
      <c r="Q48" s="1404" t="str">
        <f t="shared" ref="Q48:Q53" si="9">IF(M48&gt;O48,"ERRORE",IF(N48&gt;P48,"ERRORE",""))</f>
        <v/>
      </c>
    </row>
    <row r="49" spans="1:17" s="1263" customFormat="1" ht="16.5" customHeight="1" x14ac:dyDescent="0.2">
      <c r="A49" s="1461" t="s">
        <v>85</v>
      </c>
      <c r="B49" s="1462" t="s">
        <v>86</v>
      </c>
      <c r="C49" s="1414"/>
      <c r="D49" s="1415"/>
      <c r="E49" s="1414"/>
      <c r="F49" s="1415"/>
      <c r="G49" s="1414"/>
      <c r="H49" s="1415"/>
      <c r="I49" s="1414"/>
      <c r="J49" s="1415"/>
      <c r="K49" s="1414"/>
      <c r="L49" s="1416"/>
      <c r="M49" s="1435"/>
      <c r="N49" s="1415"/>
      <c r="O49" s="1716">
        <f t="shared" si="8"/>
        <v>0</v>
      </c>
      <c r="P49" s="1708">
        <f t="shared" si="8"/>
        <v>0</v>
      </c>
      <c r="Q49" s="1404" t="str">
        <f t="shared" si="9"/>
        <v/>
      </c>
    </row>
    <row r="50" spans="1:17" s="1263" customFormat="1" ht="16.5" customHeight="1" x14ac:dyDescent="0.2">
      <c r="A50" s="1461" t="s">
        <v>87</v>
      </c>
      <c r="B50" s="1462" t="s">
        <v>88</v>
      </c>
      <c r="C50" s="1414"/>
      <c r="D50" s="1415"/>
      <c r="E50" s="1414"/>
      <c r="F50" s="1415"/>
      <c r="G50" s="1414"/>
      <c r="H50" s="1415"/>
      <c r="I50" s="1414"/>
      <c r="J50" s="1415"/>
      <c r="K50" s="1414"/>
      <c r="L50" s="1416"/>
      <c r="M50" s="1435"/>
      <c r="N50" s="1415"/>
      <c r="O50" s="1716">
        <f t="shared" si="8"/>
        <v>0</v>
      </c>
      <c r="P50" s="1708">
        <f t="shared" si="8"/>
        <v>0</v>
      </c>
      <c r="Q50" s="1404" t="str">
        <f t="shared" si="9"/>
        <v/>
      </c>
    </row>
    <row r="51" spans="1:17" s="1263" customFormat="1" ht="16.5" customHeight="1" x14ac:dyDescent="0.2">
      <c r="A51" s="1461" t="s">
        <v>89</v>
      </c>
      <c r="B51" s="1462" t="s">
        <v>90</v>
      </c>
      <c r="C51" s="1414"/>
      <c r="D51" s="1415"/>
      <c r="E51" s="1414"/>
      <c r="F51" s="1415"/>
      <c r="G51" s="1414"/>
      <c r="H51" s="1415"/>
      <c r="I51" s="1414"/>
      <c r="J51" s="1415"/>
      <c r="K51" s="1414"/>
      <c r="L51" s="1416"/>
      <c r="M51" s="1435"/>
      <c r="N51" s="1415"/>
      <c r="O51" s="1716">
        <f t="shared" si="8"/>
        <v>0</v>
      </c>
      <c r="P51" s="1708">
        <f t="shared" si="8"/>
        <v>0</v>
      </c>
      <c r="Q51" s="1404" t="str">
        <f t="shared" si="9"/>
        <v/>
      </c>
    </row>
    <row r="52" spans="1:17" s="1263" customFormat="1" ht="16.5" customHeight="1" x14ac:dyDescent="0.2">
      <c r="A52" s="1461" t="s">
        <v>91</v>
      </c>
      <c r="B52" s="1462" t="s">
        <v>92</v>
      </c>
      <c r="C52" s="1414"/>
      <c r="D52" s="1415"/>
      <c r="E52" s="1414"/>
      <c r="F52" s="1415"/>
      <c r="G52" s="1414"/>
      <c r="H52" s="1415"/>
      <c r="I52" s="1414"/>
      <c r="J52" s="1415"/>
      <c r="K52" s="1414"/>
      <c r="L52" s="1416"/>
      <c r="M52" s="1435"/>
      <c r="N52" s="1415"/>
      <c r="O52" s="1716">
        <f t="shared" si="8"/>
        <v>0</v>
      </c>
      <c r="P52" s="1708">
        <f t="shared" si="8"/>
        <v>0</v>
      </c>
      <c r="Q52" s="1404" t="str">
        <f t="shared" si="9"/>
        <v/>
      </c>
    </row>
    <row r="53" spans="1:17" s="1263" customFormat="1" ht="16.5" customHeight="1" thickBot="1" x14ac:dyDescent="0.25">
      <c r="A53" s="1486" t="s">
        <v>93</v>
      </c>
      <c r="B53" s="1624" t="s">
        <v>94</v>
      </c>
      <c r="C53" s="1620"/>
      <c r="D53" s="1621"/>
      <c r="E53" s="1622"/>
      <c r="F53" s="1621"/>
      <c r="G53" s="1622"/>
      <c r="H53" s="1621"/>
      <c r="I53" s="1622"/>
      <c r="J53" s="1621"/>
      <c r="K53" s="1622"/>
      <c r="L53" s="1625"/>
      <c r="M53" s="1436"/>
      <c r="N53" s="1408"/>
      <c r="O53" s="1701">
        <f>C53+E53</f>
        <v>0</v>
      </c>
      <c r="P53" s="1714">
        <f>D53+F53</f>
        <v>0</v>
      </c>
      <c r="Q53" s="1404" t="str">
        <f t="shared" si="9"/>
        <v/>
      </c>
    </row>
    <row r="54" spans="1:17" s="1263" customFormat="1" ht="16.5" customHeight="1" thickBot="1" x14ac:dyDescent="0.25">
      <c r="A54" s="1487" t="s">
        <v>1775</v>
      </c>
      <c r="B54" s="1626"/>
      <c r="C54" s="1572"/>
      <c r="D54" s="1572"/>
      <c r="E54" s="1572"/>
      <c r="F54" s="1572"/>
      <c r="G54" s="1572"/>
      <c r="H54" s="1572"/>
      <c r="I54" s="1572"/>
      <c r="J54" s="1572"/>
      <c r="K54" s="1572"/>
      <c r="L54" s="1572"/>
      <c r="M54" s="1572"/>
      <c r="N54" s="1572"/>
      <c r="O54" s="1437"/>
      <c r="P54" s="1743"/>
      <c r="Q54" s="1404"/>
    </row>
    <row r="55" spans="1:17" s="1263" customFormat="1" ht="15" customHeight="1" x14ac:dyDescent="0.2">
      <c r="A55" s="1488" t="s">
        <v>1776</v>
      </c>
      <c r="B55" s="1627" t="s">
        <v>1777</v>
      </c>
      <c r="C55" s="1489"/>
      <c r="D55" s="1406"/>
      <c r="E55" s="1489"/>
      <c r="F55" s="1490"/>
      <c r="G55" s="1405"/>
      <c r="H55" s="1491"/>
      <c r="I55" s="1489"/>
      <c r="J55" s="1490"/>
      <c r="K55" s="1502"/>
      <c r="L55" s="1628"/>
      <c r="M55" s="1489"/>
      <c r="N55" s="1490"/>
      <c r="O55" s="1699">
        <f t="shared" ref="O55:O56" si="10">C55+E55</f>
        <v>0</v>
      </c>
      <c r="P55" s="1706">
        <f t="shared" ref="P55:P56" si="11">D55+F55</f>
        <v>0</v>
      </c>
    </row>
    <row r="56" spans="1:17" s="1263" customFormat="1" ht="15" customHeight="1" thickBot="1" x14ac:dyDescent="0.25">
      <c r="A56" s="1492" t="s">
        <v>1778</v>
      </c>
      <c r="B56" s="1629" t="s">
        <v>1779</v>
      </c>
      <c r="C56" s="1493"/>
      <c r="D56" s="1494"/>
      <c r="E56" s="1493"/>
      <c r="F56" s="1495"/>
      <c r="G56" s="1496"/>
      <c r="H56" s="1497"/>
      <c r="I56" s="1493"/>
      <c r="J56" s="1495"/>
      <c r="K56" s="1503"/>
      <c r="L56" s="1630"/>
      <c r="M56" s="1493"/>
      <c r="N56" s="1495"/>
      <c r="O56" s="1701">
        <f t="shared" si="10"/>
        <v>0</v>
      </c>
      <c r="P56" s="1714">
        <f t="shared" si="11"/>
        <v>0</v>
      </c>
    </row>
    <row r="57" spans="1:17" s="1263" customFormat="1" ht="16.5" customHeight="1" thickBot="1" x14ac:dyDescent="0.25">
      <c r="A57" s="1487" t="s">
        <v>1758</v>
      </c>
      <c r="B57" s="1626"/>
      <c r="C57" s="1572"/>
      <c r="D57" s="1572"/>
      <c r="E57" s="1572"/>
      <c r="F57" s="1572"/>
      <c r="G57" s="1572"/>
      <c r="H57" s="1572"/>
      <c r="I57" s="1572"/>
      <c r="J57" s="1572"/>
      <c r="K57" s="1572"/>
      <c r="L57" s="1572"/>
      <c r="M57" s="1572"/>
      <c r="N57" s="1572"/>
      <c r="O57" s="1437"/>
      <c r="P57" s="1743"/>
      <c r="Q57" s="1404"/>
    </row>
    <row r="58" spans="1:17" s="1263" customFormat="1" ht="16.5" customHeight="1" x14ac:dyDescent="0.2">
      <c r="A58" s="1631" t="s">
        <v>1780</v>
      </c>
      <c r="B58" s="1632" t="s">
        <v>1781</v>
      </c>
      <c r="C58" s="1633"/>
      <c r="D58" s="1634"/>
      <c r="E58" s="1634"/>
      <c r="F58" s="1634"/>
      <c r="G58" s="1634"/>
      <c r="H58" s="1634"/>
      <c r="I58" s="1634"/>
      <c r="J58" s="1634"/>
      <c r="K58" s="1634"/>
      <c r="L58" s="1634"/>
      <c r="M58" s="1634"/>
      <c r="N58" s="1634"/>
      <c r="O58" s="1744">
        <f>C58+E58</f>
        <v>0</v>
      </c>
      <c r="P58" s="1745">
        <f>D58+F58</f>
        <v>0</v>
      </c>
      <c r="Q58" s="1404" t="str">
        <f>IF(M58&gt;O58,"ERRORE",IF(N58&gt;P58,"ERRORE",""))</f>
        <v/>
      </c>
    </row>
    <row r="59" spans="1:17" s="1639" customFormat="1" ht="16.5" customHeight="1" thickBot="1" x14ac:dyDescent="0.25">
      <c r="A59" s="1635" t="s">
        <v>1784</v>
      </c>
      <c r="B59" s="1636" t="s">
        <v>1783</v>
      </c>
      <c r="C59" s="1637"/>
      <c r="D59" s="1638"/>
      <c r="E59" s="1638"/>
      <c r="F59" s="1638"/>
      <c r="G59" s="1638"/>
      <c r="H59" s="1638"/>
      <c r="I59" s="1638"/>
      <c r="J59" s="1638"/>
      <c r="K59" s="1638"/>
      <c r="L59" s="1638"/>
      <c r="M59" s="1638"/>
      <c r="N59" s="1638"/>
      <c r="O59" s="1746">
        <f>C59+E59</f>
        <v>0</v>
      </c>
      <c r="P59" s="1747">
        <f>D59+F59</f>
        <v>0</v>
      </c>
      <c r="Q59" s="1423"/>
    </row>
    <row r="60" spans="1:17" s="1263" customFormat="1" ht="16.5" customHeight="1" thickBot="1" x14ac:dyDescent="0.25">
      <c r="A60" s="1487" t="s">
        <v>95</v>
      </c>
      <c r="B60" s="1640"/>
      <c r="O60" s="1748"/>
      <c r="P60" s="1749"/>
    </row>
    <row r="61" spans="1:17" s="1263" customFormat="1" ht="16.5" customHeight="1" thickBot="1" x14ac:dyDescent="0.25">
      <c r="A61" s="1641" t="s">
        <v>96</v>
      </c>
      <c r="B61" s="1642" t="s">
        <v>97</v>
      </c>
      <c r="C61" s="1643"/>
      <c r="D61" s="1644"/>
      <c r="E61" s="1643"/>
      <c r="F61" s="1644"/>
      <c r="G61" s="1643"/>
      <c r="H61" s="1644"/>
      <c r="I61" s="1643"/>
      <c r="J61" s="1644"/>
      <c r="K61" s="1643"/>
      <c r="L61" s="1644"/>
      <c r="M61" s="1643"/>
      <c r="N61" s="1644"/>
      <c r="O61" s="1750">
        <f>C61+E61</f>
        <v>0</v>
      </c>
      <c r="P61" s="1751">
        <f>D61+F61</f>
        <v>0</v>
      </c>
      <c r="Q61" s="1404" t="str">
        <f>IF(M61&gt;O61,"ERRORE",IF(N61&gt;P61,"ERRORE",""))</f>
        <v/>
      </c>
    </row>
    <row r="62" spans="1:17" ht="16.5" customHeight="1" thickBot="1" x14ac:dyDescent="0.3">
      <c r="A62" s="1442" t="s">
        <v>265</v>
      </c>
      <c r="B62" s="1501"/>
      <c r="C62" s="1645">
        <f t="shared" ref="C62:P62" si="12">SUM(C12:C25,C27:C34,C36:C46,C48:C53,C55:C56,C58:C59,C61)</f>
        <v>0</v>
      </c>
      <c r="D62" s="1646">
        <f t="shared" si="12"/>
        <v>0</v>
      </c>
      <c r="E62" s="1645">
        <f t="shared" si="12"/>
        <v>0</v>
      </c>
      <c r="F62" s="1646">
        <f t="shared" si="12"/>
        <v>0</v>
      </c>
      <c r="G62" s="1645">
        <f t="shared" si="12"/>
        <v>0</v>
      </c>
      <c r="H62" s="1646">
        <f t="shared" si="12"/>
        <v>0</v>
      </c>
      <c r="I62" s="1645">
        <f t="shared" si="12"/>
        <v>0</v>
      </c>
      <c r="J62" s="1646">
        <f t="shared" si="12"/>
        <v>0</v>
      </c>
      <c r="K62" s="1645">
        <f t="shared" si="12"/>
        <v>0</v>
      </c>
      <c r="L62" s="1646">
        <f t="shared" si="12"/>
        <v>0</v>
      </c>
      <c r="M62" s="1645">
        <f t="shared" si="12"/>
        <v>0</v>
      </c>
      <c r="N62" s="1646">
        <f t="shared" si="12"/>
        <v>0</v>
      </c>
      <c r="O62" s="1645">
        <f t="shared" si="12"/>
        <v>0</v>
      </c>
      <c r="P62" s="1646">
        <f t="shared" si="12"/>
        <v>0</v>
      </c>
      <c r="Q62" s="1404" t="str">
        <f>IF(N62&gt;P62,"ERRORE","")</f>
        <v/>
      </c>
    </row>
    <row r="63" spans="1:17" ht="43.5" customHeight="1" x14ac:dyDescent="0.25">
      <c r="A63" s="1925"/>
      <c r="B63" s="1925"/>
      <c r="C63" s="1926"/>
      <c r="D63" s="1926"/>
      <c r="E63" s="1926"/>
      <c r="F63" s="1926"/>
      <c r="G63" s="1926"/>
      <c r="H63" s="1926"/>
      <c r="I63" s="1926"/>
      <c r="J63" s="1926"/>
      <c r="K63" s="1926"/>
      <c r="L63" s="1926"/>
      <c r="M63" s="1926"/>
      <c r="N63" s="1926"/>
    </row>
  </sheetData>
  <sheetProtection algorithmName="SHA-512" hashValue="uqBwpPOaPIYi1xm80/YeoV1q6du5ggD6aZemHhmZNgJv72bDZIxxEgNUOB1V9TrqPKuyrTWikCVj3njMNNJ1gQ==" saltValue="4XsKQlVlOKeyY1yAo7GbJA==" spinCount="100000" sheet="1" formatColumns="0" selectLockedCells="1"/>
  <mergeCells count="11">
    <mergeCell ref="A63:N63"/>
    <mergeCell ref="A2:C2"/>
    <mergeCell ref="H2:P5"/>
    <mergeCell ref="A3:C5"/>
    <mergeCell ref="C9:D9"/>
    <mergeCell ref="E9:F9"/>
    <mergeCell ref="G9:H9"/>
    <mergeCell ref="I9:J9"/>
    <mergeCell ref="K9:L9"/>
    <mergeCell ref="M9:N9"/>
    <mergeCell ref="O9:P9"/>
  </mergeCells>
  <printOptions horizontalCentered="1"/>
  <pageMargins left="0.25" right="0.25" top="0.75" bottom="0.75" header="0.3" footer="0.3"/>
  <pageSetup paperSize="9" scale="5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5"/>
  <dimension ref="A1:K26"/>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0.199999999999999" x14ac:dyDescent="0.2"/>
  <cols>
    <col min="1" max="1" width="37.140625" style="452" customWidth="1"/>
    <col min="2" max="2" width="9" style="463" bestFit="1" customWidth="1"/>
    <col min="3" max="10" width="17.28515625" style="464" customWidth="1"/>
    <col min="11" max="16384" width="10.7109375" style="452"/>
  </cols>
  <sheetData>
    <row r="1" spans="1:11" s="449" customFormat="1" ht="16.5" customHeight="1" x14ac:dyDescent="0.2">
      <c r="A1" s="449" t="str">
        <f>'t1'!A1</f>
        <v>SERVIZIO SANITARIO NAZIONALE - anno 2024</v>
      </c>
    </row>
    <row r="2" spans="1:11" s="450" customFormat="1" ht="76.5" customHeight="1" x14ac:dyDescent="0.2">
      <c r="B2" s="451"/>
      <c r="C2" s="449"/>
      <c r="D2" s="449"/>
      <c r="E2" s="1950" t="str">
        <f>IF(OR(C8&gt;C7,D8&gt;D7),"Attenzione: la qualifica di Psichiatri non può essere superiore alla qualifica di Medico. Se inviato il sistema SICO non rilascerà la certificazione fino all'avvenuta correzione.","")</f>
        <v/>
      </c>
      <c r="F2" s="1950"/>
      <c r="G2" s="1950"/>
      <c r="H2" s="1950"/>
      <c r="I2" s="449"/>
      <c r="J2" s="449"/>
    </row>
    <row r="3" spans="1:11" ht="57.6" customHeight="1" thickBot="1" x14ac:dyDescent="0.3">
      <c r="A3" s="1956" t="s">
        <v>143</v>
      </c>
      <c r="B3" s="1956"/>
      <c r="C3" s="1956"/>
      <c r="D3" s="1956"/>
      <c r="E3" s="1956"/>
      <c r="F3" s="1956"/>
      <c r="G3" s="1956"/>
      <c r="H3" s="1956"/>
      <c r="I3" s="1956"/>
      <c r="J3" s="1956"/>
    </row>
    <row r="4" spans="1:11" ht="21.75" customHeight="1" thickBot="1" x14ac:dyDescent="0.25">
      <c r="A4" s="1942" t="s">
        <v>144</v>
      </c>
      <c r="B4" s="1939" t="s">
        <v>262</v>
      </c>
      <c r="C4" s="1945" t="s">
        <v>145</v>
      </c>
      <c r="D4" s="1946"/>
      <c r="E4" s="1946"/>
      <c r="F4" s="1946"/>
      <c r="G4" s="1946"/>
      <c r="H4" s="1947"/>
      <c r="I4" s="1953" t="s">
        <v>146</v>
      </c>
      <c r="J4" s="1954"/>
      <c r="K4" s="96"/>
    </row>
    <row r="5" spans="1:11" ht="21.75" customHeight="1" x14ac:dyDescent="0.2">
      <c r="A5" s="1943"/>
      <c r="B5" s="1940"/>
      <c r="C5" s="1948" t="s">
        <v>147</v>
      </c>
      <c r="D5" s="1949"/>
      <c r="E5" s="1948" t="s">
        <v>148</v>
      </c>
      <c r="F5" s="1949"/>
      <c r="G5" s="1951" t="s">
        <v>149</v>
      </c>
      <c r="H5" s="1952"/>
      <c r="I5" s="1955"/>
      <c r="J5" s="1952"/>
      <c r="K5" s="96"/>
    </row>
    <row r="6" spans="1:11" ht="10.8" thickBot="1" x14ac:dyDescent="0.25">
      <c r="A6" s="1944"/>
      <c r="B6" s="1941"/>
      <c r="C6" s="596" t="s">
        <v>263</v>
      </c>
      <c r="D6" s="600" t="s">
        <v>264</v>
      </c>
      <c r="E6" s="591" t="s">
        <v>263</v>
      </c>
      <c r="F6" s="600" t="s">
        <v>264</v>
      </c>
      <c r="G6" s="591" t="s">
        <v>263</v>
      </c>
      <c r="H6" s="591" t="s">
        <v>264</v>
      </c>
      <c r="I6" s="590" t="s">
        <v>263</v>
      </c>
      <c r="J6" s="595" t="s">
        <v>264</v>
      </c>
      <c r="K6" s="96"/>
    </row>
    <row r="7" spans="1:11" ht="17.25" customHeight="1" x14ac:dyDescent="0.2">
      <c r="A7" s="453" t="s">
        <v>150</v>
      </c>
      <c r="B7" s="454" t="s">
        <v>151</v>
      </c>
      <c r="C7" s="597"/>
      <c r="D7" s="599"/>
      <c r="E7" s="598"/>
      <c r="F7" s="602"/>
      <c r="G7" s="601"/>
      <c r="H7" s="594"/>
      <c r="I7" s="456"/>
      <c r="J7" s="456"/>
      <c r="K7" s="96"/>
    </row>
    <row r="8" spans="1:11" ht="17.25" customHeight="1" x14ac:dyDescent="0.2">
      <c r="A8" s="804" t="s">
        <v>936</v>
      </c>
      <c r="B8" s="454" t="s">
        <v>580</v>
      </c>
      <c r="C8" s="805"/>
      <c r="D8" s="806"/>
      <c r="E8" s="807"/>
      <c r="F8" s="806"/>
      <c r="G8" s="807"/>
      <c r="H8" s="808"/>
      <c r="I8" s="809"/>
      <c r="J8" s="809"/>
      <c r="K8" s="96"/>
    </row>
    <row r="9" spans="1:11" ht="17.25" customHeight="1" x14ac:dyDescent="0.2">
      <c r="A9" s="457" t="s">
        <v>152</v>
      </c>
      <c r="B9" s="458" t="s">
        <v>153</v>
      </c>
      <c r="C9" s="597"/>
      <c r="D9" s="459"/>
      <c r="E9" s="611"/>
      <c r="F9" s="612"/>
      <c r="G9" s="593"/>
      <c r="H9" s="594"/>
      <c r="I9" s="456"/>
      <c r="J9" s="456"/>
      <c r="K9" s="96"/>
    </row>
    <row r="10" spans="1:11" ht="17.25" customHeight="1" x14ac:dyDescent="0.2">
      <c r="A10" s="457" t="s">
        <v>154</v>
      </c>
      <c r="B10" s="458" t="s">
        <v>155</v>
      </c>
      <c r="C10" s="597"/>
      <c r="D10" s="459"/>
      <c r="E10" s="611"/>
      <c r="F10" s="612"/>
      <c r="G10" s="593"/>
      <c r="H10" s="594"/>
      <c r="I10" s="456"/>
      <c r="J10" s="456"/>
      <c r="K10" s="96"/>
    </row>
    <row r="11" spans="1:11" ht="17.25" customHeight="1" x14ac:dyDescent="0.2">
      <c r="A11" s="457" t="s">
        <v>156</v>
      </c>
      <c r="B11" s="458" t="s">
        <v>19</v>
      </c>
      <c r="C11" s="597"/>
      <c r="D11" s="459"/>
      <c r="E11" s="611"/>
      <c r="F11" s="612"/>
      <c r="G11" s="593"/>
      <c r="H11" s="594"/>
      <c r="I11" s="456"/>
      <c r="J11" s="456"/>
      <c r="K11" s="96"/>
    </row>
    <row r="12" spans="1:11" ht="17.25" customHeight="1" x14ac:dyDescent="0.2">
      <c r="A12" s="457" t="s">
        <v>12</v>
      </c>
      <c r="B12" s="458" t="s">
        <v>157</v>
      </c>
      <c r="C12" s="597"/>
      <c r="D12" s="459"/>
      <c r="E12" s="611"/>
      <c r="F12" s="612"/>
      <c r="G12" s="593"/>
      <c r="H12" s="594"/>
      <c r="I12" s="456"/>
      <c r="J12" s="456"/>
      <c r="K12" s="96"/>
    </row>
    <row r="13" spans="1:11" ht="17.25" customHeight="1" x14ac:dyDescent="0.2">
      <c r="A13" s="457" t="s">
        <v>158</v>
      </c>
      <c r="B13" s="458" t="s">
        <v>159</v>
      </c>
      <c r="C13" s="597"/>
      <c r="D13" s="459"/>
      <c r="E13" s="611"/>
      <c r="F13" s="612"/>
      <c r="G13" s="593"/>
      <c r="H13" s="594"/>
      <c r="I13" s="456"/>
      <c r="J13" s="456"/>
      <c r="K13" s="96"/>
    </row>
    <row r="14" spans="1:11" ht="17.25" customHeight="1" x14ac:dyDescent="0.2">
      <c r="A14" s="457" t="s">
        <v>160</v>
      </c>
      <c r="B14" s="458" t="s">
        <v>161</v>
      </c>
      <c r="C14" s="597"/>
      <c r="D14" s="459"/>
      <c r="E14" s="611"/>
      <c r="F14" s="612"/>
      <c r="G14" s="593"/>
      <c r="H14" s="594"/>
      <c r="I14" s="456"/>
      <c r="J14" s="456"/>
      <c r="K14" s="96"/>
    </row>
    <row r="15" spans="1:11" ht="17.25" customHeight="1" x14ac:dyDescent="0.2">
      <c r="A15" s="457" t="s">
        <v>162</v>
      </c>
      <c r="B15" s="458" t="s">
        <v>163</v>
      </c>
      <c r="C15" s="597"/>
      <c r="D15" s="459"/>
      <c r="E15" s="611"/>
      <c r="F15" s="612"/>
      <c r="G15" s="593"/>
      <c r="H15" s="594"/>
      <c r="I15" s="456"/>
      <c r="J15" s="456"/>
      <c r="K15" s="96"/>
    </row>
    <row r="16" spans="1:11" ht="17.25" customHeight="1" x14ac:dyDescent="0.2">
      <c r="A16" s="457" t="s">
        <v>164</v>
      </c>
      <c r="B16" s="458" t="s">
        <v>165</v>
      </c>
      <c r="C16" s="597"/>
      <c r="D16" s="459"/>
      <c r="E16" s="611"/>
      <c r="F16" s="612"/>
      <c r="G16" s="593"/>
      <c r="H16" s="594"/>
      <c r="I16" s="456"/>
      <c r="J16" s="456"/>
      <c r="K16" s="96"/>
    </row>
    <row r="17" spans="1:11" ht="17.25" customHeight="1" thickBot="1" x14ac:dyDescent="0.25">
      <c r="A17" s="603" t="s">
        <v>166</v>
      </c>
      <c r="B17" s="604" t="s">
        <v>167</v>
      </c>
      <c r="C17" s="597"/>
      <c r="D17" s="455"/>
      <c r="E17" s="609"/>
      <c r="F17" s="610"/>
      <c r="G17" s="592"/>
      <c r="H17" s="594"/>
      <c r="I17" s="456"/>
      <c r="J17" s="456"/>
      <c r="K17" s="96"/>
    </row>
    <row r="18" spans="1:11" ht="17.25" customHeight="1" thickBot="1" x14ac:dyDescent="0.25">
      <c r="A18" s="605" t="s">
        <v>265</v>
      </c>
      <c r="B18" s="606"/>
      <c r="C18" s="608">
        <f t="shared" ref="C18:J18" si="0">SUM(C9:C17)+C7</f>
        <v>0</v>
      </c>
      <c r="D18" s="607">
        <f t="shared" si="0"/>
        <v>0</v>
      </c>
      <c r="E18" s="608">
        <f t="shared" si="0"/>
        <v>0</v>
      </c>
      <c r="F18" s="607">
        <f t="shared" si="0"/>
        <v>0</v>
      </c>
      <c r="G18" s="608">
        <f t="shared" si="0"/>
        <v>0</v>
      </c>
      <c r="H18" s="607">
        <f t="shared" si="0"/>
        <v>0</v>
      </c>
      <c r="I18" s="608">
        <f t="shared" si="0"/>
        <v>0</v>
      </c>
      <c r="J18" s="607">
        <f t="shared" si="0"/>
        <v>0</v>
      </c>
      <c r="K18" s="96"/>
    </row>
    <row r="19" spans="1:11" ht="12.75" hidden="1" customHeight="1" x14ac:dyDescent="0.2">
      <c r="A19" s="6"/>
      <c r="B19" s="460"/>
      <c r="C19" s="461"/>
      <c r="D19" s="461"/>
      <c r="E19" s="461"/>
      <c r="F19" s="461"/>
      <c r="G19" s="461"/>
      <c r="H19" s="461"/>
      <c r="I19" s="461"/>
      <c r="J19" s="461"/>
      <c r="K19" s="96"/>
    </row>
    <row r="20" spans="1:11" ht="24.6" customHeight="1" x14ac:dyDescent="0.2">
      <c r="A20" s="1938" t="str">
        <f>"(*) unità di personale dipendente, in servizio al 31 dicembre "&amp;'t1'!L1&amp;", con rapporto di lavoro a tempo indeterminato o determinato"</f>
        <v>(*) unità di personale dipendente, in servizio al 31 dicembre 2024, con rapporto di lavoro a tempo indeterminato o determinato</v>
      </c>
      <c r="B20" s="1938"/>
      <c r="C20" s="1938"/>
      <c r="D20" s="1938"/>
      <c r="E20" s="1938"/>
      <c r="F20" s="1938"/>
      <c r="G20" s="1938"/>
      <c r="H20" s="1938"/>
      <c r="I20" s="1938"/>
      <c r="J20" s="1938"/>
      <c r="K20" s="96"/>
    </row>
    <row r="21" spans="1:11" ht="35.85" customHeight="1" x14ac:dyDescent="0.2">
      <c r="A21" s="1938" t="str">
        <f>"(**) unità 'equivalenti di tempo pieno' di personale, dipendente da strutture private accreditate o che opera nella struttura sanitaria pubblica con qualsiasi forma di convenzione, che abbia prestato servizio nel corso dell'anno "&amp;'t1'!L1&amp;" all'interno del DSM "</f>
        <v xml:space="preserve">(**) unità 'equivalenti di tempo pieno' di personale, dipendente da strutture private accreditate o che opera nella struttura sanitaria pubblica con qualsiasi forma di convenzione, che abbia prestato servizio nel corso dell'anno 2024 all'interno del DSM </v>
      </c>
      <c r="B21" s="1938"/>
      <c r="C21" s="1938"/>
      <c r="D21" s="1938"/>
      <c r="E21" s="1938"/>
      <c r="F21" s="1938"/>
      <c r="G21" s="1938"/>
      <c r="H21" s="1938"/>
      <c r="I21" s="1938"/>
      <c r="J21" s="1938"/>
      <c r="K21" s="96"/>
    </row>
    <row r="22" spans="1:11" ht="11.4" x14ac:dyDescent="0.2">
      <c r="A22" s="462"/>
      <c r="B22" s="462"/>
      <c r="C22" s="462"/>
      <c r="D22" s="462"/>
      <c r="E22" s="462"/>
      <c r="F22" s="462"/>
      <c r="G22" s="462"/>
      <c r="H22" s="462"/>
      <c r="I22" s="462"/>
      <c r="J22" s="462"/>
      <c r="K22" s="96"/>
    </row>
    <row r="23" spans="1:11" ht="11.4" x14ac:dyDescent="0.2">
      <c r="A23" s="462"/>
      <c r="B23" s="462"/>
      <c r="C23" s="462"/>
      <c r="D23" s="462"/>
      <c r="E23" s="462"/>
      <c r="F23" s="462"/>
      <c r="G23" s="462"/>
      <c r="H23" s="462"/>
      <c r="I23" s="462"/>
      <c r="J23" s="462"/>
      <c r="K23" s="96"/>
    </row>
    <row r="24" spans="1:11" ht="11.4" x14ac:dyDescent="0.2">
      <c r="A24" s="462"/>
      <c r="B24" s="462"/>
      <c r="C24" s="462"/>
      <c r="D24" s="462"/>
      <c r="E24" s="462"/>
      <c r="F24" s="462"/>
      <c r="G24" s="462"/>
      <c r="H24" s="462"/>
      <c r="I24" s="462"/>
      <c r="J24" s="462"/>
      <c r="K24" s="96"/>
    </row>
    <row r="25" spans="1:11" ht="11.4" x14ac:dyDescent="0.2">
      <c r="A25" s="462"/>
      <c r="B25" s="462"/>
      <c r="C25" s="462"/>
      <c r="D25" s="462"/>
      <c r="E25" s="462"/>
      <c r="F25" s="462"/>
      <c r="G25" s="462"/>
      <c r="H25" s="462"/>
      <c r="I25" s="462"/>
      <c r="J25" s="462"/>
      <c r="K25" s="96"/>
    </row>
    <row r="26" spans="1:11" ht="11.4" x14ac:dyDescent="0.2">
      <c r="A26" s="462"/>
      <c r="B26" s="462"/>
      <c r="C26" s="462"/>
      <c r="D26" s="462"/>
      <c r="E26" s="462"/>
      <c r="F26" s="462"/>
      <c r="G26" s="462"/>
      <c r="H26" s="462"/>
      <c r="I26" s="462"/>
      <c r="J26" s="462"/>
      <c r="K26" s="96"/>
    </row>
  </sheetData>
  <sheetProtection algorithmName="SHA-512" hashValue="7FtPfCgatu38hq+OyeXV9KxRcKdxYdkZXAVpYF9iOBOao2ziYVC9KKe6sj+AApJJwse0/waGC0ZpH67fwfRAIw==" saltValue="mxiLkiq0Wf1QYhHTm3FT9w==" spinCount="100000" sheet="1" formatColumns="0" selectLockedCells="1"/>
  <mergeCells count="11">
    <mergeCell ref="E2:H2"/>
    <mergeCell ref="G5:H5"/>
    <mergeCell ref="I4:J5"/>
    <mergeCell ref="A3:J3"/>
    <mergeCell ref="A20:J20"/>
    <mergeCell ref="A21:J21"/>
    <mergeCell ref="B4:B6"/>
    <mergeCell ref="A4:A6"/>
    <mergeCell ref="C4:H4"/>
    <mergeCell ref="C5:D5"/>
    <mergeCell ref="E5:F5"/>
  </mergeCells>
  <phoneticPr fontId="4" type="noConversion"/>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dimension ref="A1:XFD66"/>
  <sheetViews>
    <sheetView showGridLines="0" zoomScaleNormal="100" workbookViewId="0">
      <pane xSplit="2" ySplit="6" topLeftCell="AA7" activePane="bottomRight" state="frozen"/>
      <selection activeCell="A117" sqref="A117:IV119"/>
      <selection pane="topRight" activeCell="A117" sqref="A117:IV119"/>
      <selection pane="bottomLeft" activeCell="A117" sqref="A117:IV119"/>
      <selection pane="bottomRight" activeCell="AA7" sqref="AA7"/>
    </sheetView>
  </sheetViews>
  <sheetFormatPr defaultColWidth="10.7109375" defaultRowHeight="13.2" x14ac:dyDescent="0.25"/>
  <cols>
    <col min="1" max="1" width="79.85546875" style="466" customWidth="1"/>
    <col min="2" max="2" width="9.42578125" style="466" customWidth="1"/>
    <col min="3" max="18" width="10.7109375" style="466" hidden="1" customWidth="1"/>
    <col min="19" max="20" width="11.42578125" style="466" hidden="1" customWidth="1"/>
    <col min="21" max="26" width="10.7109375" style="466" hidden="1" customWidth="1"/>
    <col min="27" max="42" width="10.7109375" style="466"/>
    <col min="43" max="44" width="11.42578125" style="466" customWidth="1"/>
    <col min="45" max="45" width="5.140625" style="466" customWidth="1"/>
    <col min="46" max="47" width="11" style="466" customWidth="1"/>
    <col min="48" max="48" width="5.28515625" style="466" customWidth="1"/>
    <col min="49" max="50" width="13.5703125" style="466" customWidth="1"/>
    <col min="51" max="16384" width="10.7109375" style="466"/>
  </cols>
  <sheetData>
    <row r="1" spans="1:16384" s="441" customFormat="1" ht="15.6" x14ac:dyDescent="0.3">
      <c r="A1" s="441" t="str">
        <f>'t1'!A1</f>
        <v>SERVIZIO SANITARIO NAZIONALE - anno 2024</v>
      </c>
      <c r="B1" s="442"/>
      <c r="C1" s="442"/>
      <c r="AA1" s="442"/>
    </row>
    <row r="2" spans="1:16384" s="443" customFormat="1" ht="67.5" customHeight="1" x14ac:dyDescent="0.25">
      <c r="B2" s="444"/>
      <c r="C2" s="444"/>
      <c r="AA2" s="444"/>
    </row>
    <row r="3" spans="1:16384" s="443" customFormat="1" ht="68.849999999999994" customHeight="1" thickBot="1" x14ac:dyDescent="0.3">
      <c r="A3" s="465" t="s">
        <v>1734</v>
      </c>
      <c r="B3" s="447"/>
      <c r="C3" s="447"/>
      <c r="D3" s="448"/>
      <c r="E3" s="448"/>
      <c r="F3" s="448"/>
      <c r="G3" s="448"/>
      <c r="AA3" s="447"/>
      <c r="AB3" s="448"/>
      <c r="AC3" s="448"/>
      <c r="AD3" s="448"/>
      <c r="AE3" s="448"/>
    </row>
    <row r="4" spans="1:16384" ht="15.75" customHeight="1" thickBot="1" x14ac:dyDescent="0.3">
      <c r="A4" s="1961" t="s">
        <v>327</v>
      </c>
      <c r="B4" s="1964" t="s">
        <v>301</v>
      </c>
      <c r="C4" s="1971" t="s">
        <v>252</v>
      </c>
      <c r="D4" s="1971"/>
      <c r="E4" s="1971"/>
      <c r="F4" s="1971"/>
      <c r="G4" s="1971"/>
      <c r="H4" s="1971"/>
      <c r="I4" s="1971"/>
      <c r="J4" s="1971"/>
      <c r="K4" s="1971"/>
      <c r="L4" s="1971"/>
      <c r="M4" s="1971"/>
      <c r="N4" s="1971"/>
      <c r="O4" s="1971"/>
      <c r="P4" s="1971"/>
      <c r="Q4" s="1971"/>
      <c r="R4" s="1971"/>
      <c r="S4" s="1971"/>
      <c r="T4" s="1972"/>
      <c r="AA4" s="1977" t="s">
        <v>252</v>
      </c>
      <c r="AB4" s="1971"/>
      <c r="AC4" s="1971"/>
      <c r="AD4" s="1971"/>
      <c r="AE4" s="1971"/>
      <c r="AF4" s="1971"/>
      <c r="AG4" s="1971"/>
      <c r="AH4" s="1971"/>
      <c r="AI4" s="1971"/>
      <c r="AJ4" s="1971"/>
      <c r="AK4" s="1971"/>
      <c r="AL4" s="1971"/>
      <c r="AM4" s="1971"/>
      <c r="AN4" s="1971"/>
      <c r="AO4" s="1971"/>
      <c r="AP4" s="1971"/>
      <c r="AQ4" s="1971"/>
      <c r="AR4" s="1972"/>
      <c r="AT4" s="1975" t="s">
        <v>1960</v>
      </c>
      <c r="AU4" s="1976"/>
      <c r="AW4" s="1957" t="s">
        <v>1979</v>
      </c>
      <c r="AX4" s="1958"/>
    </row>
    <row r="5" spans="1:16384" s="467" customFormat="1" ht="26.25" customHeight="1" thickBot="1" x14ac:dyDescent="0.25">
      <c r="A5" s="1962"/>
      <c r="B5" s="1965"/>
      <c r="C5" s="1967" t="s">
        <v>1735</v>
      </c>
      <c r="D5" s="1968"/>
      <c r="E5" s="1969" t="s">
        <v>1736</v>
      </c>
      <c r="F5" s="1968"/>
      <c r="G5" s="1969" t="s">
        <v>1737</v>
      </c>
      <c r="H5" s="1968"/>
      <c r="I5" s="1969" t="s">
        <v>1738</v>
      </c>
      <c r="J5" s="1968"/>
      <c r="K5" s="1969" t="s">
        <v>1739</v>
      </c>
      <c r="L5" s="1968"/>
      <c r="M5" s="1969" t="s">
        <v>1740</v>
      </c>
      <c r="N5" s="1968"/>
      <c r="O5" s="1969" t="s">
        <v>1741</v>
      </c>
      <c r="P5" s="1968"/>
      <c r="Q5" s="1969" t="s">
        <v>1742</v>
      </c>
      <c r="R5" s="1968"/>
      <c r="S5" s="1969" t="str">
        <f>"TOTALE
(Presenti al 31/12/"&amp;'t1'!L1&amp;")"</f>
        <v>TOTALE
(Presenti al 31/12/2024)</v>
      </c>
      <c r="T5" s="1970"/>
      <c r="AA5" s="1978" t="s">
        <v>1735</v>
      </c>
      <c r="AB5" s="1968"/>
      <c r="AC5" s="1969" t="s">
        <v>1736</v>
      </c>
      <c r="AD5" s="1968"/>
      <c r="AE5" s="1969" t="s">
        <v>1737</v>
      </c>
      <c r="AF5" s="1968"/>
      <c r="AG5" s="1969" t="s">
        <v>1738</v>
      </c>
      <c r="AH5" s="1968"/>
      <c r="AI5" s="1969" t="s">
        <v>1739</v>
      </c>
      <c r="AJ5" s="1968"/>
      <c r="AK5" s="1969" t="s">
        <v>1740</v>
      </c>
      <c r="AL5" s="1968"/>
      <c r="AM5" s="1969" t="s">
        <v>1741</v>
      </c>
      <c r="AN5" s="1968"/>
      <c r="AO5" s="1969" t="s">
        <v>1742</v>
      </c>
      <c r="AP5" s="1968"/>
      <c r="AQ5" s="1969" t="str">
        <f>"TOTALE
(Presenti al 31/12/"&amp;'t1'!AJ1&amp;")"</f>
        <v>TOTALE
(Presenti al 31/12/)</v>
      </c>
      <c r="AR5" s="1970"/>
      <c r="AT5" s="1973" t="s">
        <v>1959</v>
      </c>
      <c r="AU5" s="1974"/>
      <c r="AW5" s="1804" t="s">
        <v>1980</v>
      </c>
      <c r="AX5" s="1805" t="s">
        <v>1981</v>
      </c>
    </row>
    <row r="6" spans="1:16384" s="468" customFormat="1" ht="10.8" thickBot="1" x14ac:dyDescent="0.25">
      <c r="A6" s="1963"/>
      <c r="B6" s="1966"/>
      <c r="C6" s="1864" t="s">
        <v>263</v>
      </c>
      <c r="D6" s="1849" t="s">
        <v>264</v>
      </c>
      <c r="E6" s="1848" t="s">
        <v>263</v>
      </c>
      <c r="F6" s="1849" t="s">
        <v>264</v>
      </c>
      <c r="G6" s="1848" t="s">
        <v>263</v>
      </c>
      <c r="H6" s="1849" t="s">
        <v>264</v>
      </c>
      <c r="I6" s="1848" t="s">
        <v>263</v>
      </c>
      <c r="J6" s="1849" t="s">
        <v>264</v>
      </c>
      <c r="K6" s="1848" t="s">
        <v>263</v>
      </c>
      <c r="L6" s="1849" t="s">
        <v>264</v>
      </c>
      <c r="M6" s="1848" t="s">
        <v>263</v>
      </c>
      <c r="N6" s="1849" t="s">
        <v>264</v>
      </c>
      <c r="O6" s="1848" t="s">
        <v>263</v>
      </c>
      <c r="P6" s="1849" t="s">
        <v>264</v>
      </c>
      <c r="Q6" s="1848" t="s">
        <v>263</v>
      </c>
      <c r="R6" s="1849" t="s">
        <v>264</v>
      </c>
      <c r="S6" s="1848" t="s">
        <v>263</v>
      </c>
      <c r="T6" s="1850" t="s">
        <v>264</v>
      </c>
      <c r="AA6" s="1858" t="s">
        <v>263</v>
      </c>
      <c r="AB6" s="941" t="s">
        <v>264</v>
      </c>
      <c r="AC6" s="940" t="s">
        <v>263</v>
      </c>
      <c r="AD6" s="941" t="s">
        <v>264</v>
      </c>
      <c r="AE6" s="940" t="s">
        <v>263</v>
      </c>
      <c r="AF6" s="941" t="s">
        <v>264</v>
      </c>
      <c r="AG6" s="940" t="s">
        <v>263</v>
      </c>
      <c r="AH6" s="941" t="s">
        <v>264</v>
      </c>
      <c r="AI6" s="940" t="s">
        <v>263</v>
      </c>
      <c r="AJ6" s="941" t="s">
        <v>264</v>
      </c>
      <c r="AK6" s="940" t="s">
        <v>263</v>
      </c>
      <c r="AL6" s="941" t="s">
        <v>264</v>
      </c>
      <c r="AM6" s="940" t="s">
        <v>263</v>
      </c>
      <c r="AN6" s="941" t="s">
        <v>264</v>
      </c>
      <c r="AO6" s="940" t="s">
        <v>263</v>
      </c>
      <c r="AP6" s="941" t="s">
        <v>264</v>
      </c>
      <c r="AQ6" s="940" t="s">
        <v>263</v>
      </c>
      <c r="AR6" s="942" t="s">
        <v>264</v>
      </c>
      <c r="AT6" s="1851" t="s">
        <v>263</v>
      </c>
      <c r="AU6" s="1852" t="s">
        <v>264</v>
      </c>
      <c r="AW6" s="1959" t="s">
        <v>1982</v>
      </c>
      <c r="AX6" s="1960"/>
    </row>
    <row r="7" spans="1:16384" s="468" customFormat="1" x14ac:dyDescent="0.25">
      <c r="A7" s="1771" t="s">
        <v>2006</v>
      </c>
      <c r="B7" s="1772" t="s">
        <v>1121</v>
      </c>
      <c r="C7" s="1787">
        <f>ROUND(AA7,0)</f>
        <v>0</v>
      </c>
      <c r="D7" s="1788">
        <f t="shared" ref="D7" si="0">ROUND(AB7,0)</f>
        <v>0</v>
      </c>
      <c r="E7" s="1788">
        <f t="shared" ref="E7" si="1">ROUND(AC7,0)</f>
        <v>0</v>
      </c>
      <c r="F7" s="1788">
        <f t="shared" ref="F7" si="2">ROUND(AD7,0)</f>
        <v>0</v>
      </c>
      <c r="G7" s="1788">
        <f t="shared" ref="G7" si="3">ROUND(AE7,0)</f>
        <v>0</v>
      </c>
      <c r="H7" s="1788">
        <f t="shared" ref="H7" si="4">ROUND(AF7,0)</f>
        <v>0</v>
      </c>
      <c r="I7" s="1788">
        <f t="shared" ref="I7" si="5">ROUND(AG7,0)</f>
        <v>0</v>
      </c>
      <c r="J7" s="1788">
        <f t="shared" ref="J7" si="6">ROUND(AH7,0)</f>
        <v>0</v>
      </c>
      <c r="K7" s="1788">
        <f t="shared" ref="K7" si="7">ROUND(AI7,0)</f>
        <v>0</v>
      </c>
      <c r="L7" s="1788">
        <f t="shared" ref="L7" si="8">ROUND(AJ7,0)</f>
        <v>0</v>
      </c>
      <c r="M7" s="1788">
        <f t="shared" ref="M7" si="9">ROUND(AK7,0)</f>
        <v>0</v>
      </c>
      <c r="N7" s="1788">
        <f t="shared" ref="N7" si="10">ROUND(AL7,0)</f>
        <v>0</v>
      </c>
      <c r="O7" s="1788">
        <f t="shared" ref="O7" si="11">ROUND(AM7,0)</f>
        <v>0</v>
      </c>
      <c r="P7" s="1788">
        <f t="shared" ref="P7" si="12">ROUND(AN7,0)</f>
        <v>0</v>
      </c>
      <c r="Q7" s="1788">
        <f t="shared" ref="Q7" si="13">ROUND(AO7,0)</f>
        <v>0</v>
      </c>
      <c r="R7" s="1791">
        <f t="shared" ref="R7" si="14">ROUND(AP7,0)</f>
        <v>0</v>
      </c>
      <c r="S7" s="1853"/>
      <c r="T7" s="1854"/>
      <c r="U7" s="466"/>
      <c r="V7" s="466"/>
      <c r="W7" s="466"/>
      <c r="X7" s="466"/>
      <c r="Y7" s="466"/>
      <c r="Z7" s="466"/>
      <c r="AA7" s="1770"/>
      <c r="AB7" s="1784"/>
      <c r="AC7" s="1784"/>
      <c r="AD7" s="1784"/>
      <c r="AE7" s="1784"/>
      <c r="AF7" s="1784"/>
      <c r="AG7" s="1784"/>
      <c r="AH7" s="1784"/>
      <c r="AI7" s="1784"/>
      <c r="AJ7" s="1784"/>
      <c r="AK7" s="1784"/>
      <c r="AL7" s="1784"/>
      <c r="AM7" s="1784"/>
      <c r="AN7" s="1784"/>
      <c r="AO7" s="1784"/>
      <c r="AP7" s="1855"/>
      <c r="AQ7" s="1853">
        <f>AA7+AC7+AE7+AG7+AI7+AK7+AM7+AO7</f>
        <v>0</v>
      </c>
      <c r="AR7" s="1854">
        <f>AB7+AD7+AF7+AH7+AJ7+AL7+AN7+AP7</f>
        <v>0</v>
      </c>
      <c r="AS7" s="466"/>
      <c r="AT7" s="1818" t="str">
        <f>IF('t1'!AI119='1E'!AQ7,"OK","Errore")</f>
        <v>OK</v>
      </c>
      <c r="AU7" s="1819" t="str">
        <f>IF('t1'!AJ119='1E'!AR7,"OK","Errore")</f>
        <v>OK</v>
      </c>
      <c r="AV7" s="466"/>
      <c r="AW7" s="1820" t="str">
        <f>IF(SUM(AC8:AN8)&gt;0,(IF('t12'!AE119&gt;0,"OK","Manca Valore in T12")),IF(AND(SUM(AC8:AN8)&gt;=0,('t12'!AE119)&gt;=0),IF('t12'!AE119&gt;0,"Mancano differenziali","OK")))</f>
        <v>OK</v>
      </c>
      <c r="AX7" s="1821" t="str">
        <f>IF(SUM(AC7:AN7)&gt;='t4'!D6,"OK","Controllare voci in T4")</f>
        <v>OK</v>
      </c>
      <c r="AY7" s="466"/>
      <c r="AZ7" s="466"/>
      <c r="BA7" s="466"/>
      <c r="BB7" s="466"/>
      <c r="BC7" s="466"/>
      <c r="BD7" s="466"/>
      <c r="BE7" s="1859"/>
      <c r="BF7" s="1860"/>
      <c r="BG7" s="1861"/>
      <c r="BH7" s="1861"/>
      <c r="BI7" s="1861"/>
      <c r="BJ7" s="1861"/>
      <c r="BK7" s="1861"/>
      <c r="BL7" s="1861"/>
      <c r="BM7" s="1861"/>
      <c r="BN7" s="1861"/>
      <c r="BO7" s="1861"/>
      <c r="BP7" s="1861"/>
      <c r="BQ7" s="1861"/>
      <c r="BR7" s="1861"/>
      <c r="BS7" s="1861"/>
      <c r="BT7" s="1861"/>
      <c r="BU7" s="1856"/>
      <c r="BV7" s="1856"/>
      <c r="BW7" s="1857"/>
      <c r="BX7" s="1857"/>
      <c r="BY7" s="466"/>
      <c r="BZ7" s="466"/>
      <c r="CA7" s="466"/>
      <c r="CB7" s="466"/>
      <c r="CC7" s="466"/>
      <c r="CD7" s="466"/>
      <c r="CE7" s="1861"/>
      <c r="CF7" s="1862"/>
      <c r="CG7" s="1862"/>
      <c r="CH7" s="1862"/>
      <c r="CI7" s="1862"/>
      <c r="CJ7" s="1862"/>
      <c r="CK7" s="1862"/>
      <c r="CL7" s="1862"/>
      <c r="CM7" s="1862"/>
      <c r="CN7" s="1862"/>
      <c r="CO7" s="1862"/>
      <c r="CP7" s="1862"/>
      <c r="CQ7" s="1862"/>
      <c r="CR7" s="1862"/>
      <c r="CS7" s="1862"/>
      <c r="CT7" s="1862"/>
      <c r="CU7" s="1857"/>
      <c r="CV7" s="1857"/>
      <c r="CW7" s="466"/>
      <c r="CX7" s="1863"/>
      <c r="CY7" s="1863"/>
      <c r="CZ7" s="466"/>
      <c r="DA7" s="466"/>
      <c r="DB7" s="466"/>
      <c r="DC7" s="466"/>
      <c r="DD7" s="466"/>
      <c r="DE7" s="466"/>
      <c r="DF7" s="466"/>
      <c r="DG7" s="466"/>
      <c r="DH7" s="466"/>
      <c r="DI7" s="1859"/>
      <c r="DJ7" s="1860"/>
      <c r="DK7" s="1861"/>
      <c r="DL7" s="1861"/>
      <c r="DM7" s="1861"/>
      <c r="DN7" s="1861"/>
      <c r="DO7" s="1861"/>
      <c r="DP7" s="1861"/>
      <c r="DQ7" s="1861"/>
      <c r="DR7" s="1861"/>
      <c r="DS7" s="1861"/>
      <c r="DT7" s="1861"/>
      <c r="DU7" s="1861"/>
      <c r="DV7" s="1861"/>
      <c r="DW7" s="1861"/>
      <c r="DX7" s="1861"/>
      <c r="DY7" s="1856"/>
      <c r="DZ7" s="1856"/>
      <c r="EA7" s="1857"/>
      <c r="EB7" s="1857"/>
      <c r="EC7" s="466"/>
      <c r="ED7" s="466"/>
      <c r="EE7" s="466"/>
      <c r="EF7" s="466"/>
      <c r="EG7" s="466"/>
      <c r="EH7" s="466"/>
      <c r="EI7" s="1861"/>
      <c r="EJ7" s="1862"/>
      <c r="EK7" s="1862"/>
      <c r="EL7" s="1862"/>
      <c r="EM7" s="1862"/>
      <c r="EN7" s="1862"/>
      <c r="EO7" s="1862"/>
      <c r="EP7" s="1862"/>
      <c r="EQ7" s="1862"/>
      <c r="ER7" s="1862"/>
      <c r="ES7" s="1862"/>
      <c r="ET7" s="1862"/>
      <c r="EU7" s="1862"/>
      <c r="EV7" s="1862"/>
      <c r="EW7" s="1862"/>
      <c r="EX7" s="1862"/>
      <c r="EY7" s="1857"/>
      <c r="EZ7" s="1857"/>
      <c r="FA7" s="466"/>
      <c r="FB7" s="1863"/>
      <c r="FC7" s="1863"/>
      <c r="FD7" s="466"/>
      <c r="FE7" s="466"/>
      <c r="FF7" s="466"/>
      <c r="FG7" s="466"/>
      <c r="FH7" s="466"/>
      <c r="FI7" s="466"/>
      <c r="FJ7" s="466"/>
      <c r="FK7" s="466"/>
      <c r="FL7" s="466"/>
      <c r="FM7" s="1859"/>
      <c r="FN7" s="1860"/>
      <c r="FO7" s="1861"/>
      <c r="FP7" s="1861"/>
      <c r="FQ7" s="1861"/>
      <c r="FR7" s="1861"/>
      <c r="FS7" s="1861"/>
      <c r="FT7" s="1861"/>
      <c r="FU7" s="1861"/>
      <c r="FV7" s="1861"/>
      <c r="FW7" s="1861"/>
      <c r="FX7" s="1861"/>
      <c r="FY7" s="1861"/>
      <c r="FZ7" s="1861"/>
      <c r="GA7" s="1861"/>
      <c r="GB7" s="1861"/>
      <c r="GC7" s="1856"/>
      <c r="GD7" s="1856"/>
      <c r="GE7" s="1857"/>
      <c r="GF7" s="1857"/>
      <c r="GG7" s="466"/>
      <c r="GH7" s="466"/>
      <c r="GI7" s="466"/>
      <c r="GJ7" s="466"/>
      <c r="GK7" s="466"/>
      <c r="GL7" s="466"/>
      <c r="GM7" s="1861"/>
      <c r="GN7" s="1862"/>
      <c r="GO7" s="1862"/>
      <c r="GP7" s="1862"/>
      <c r="GQ7" s="1862"/>
      <c r="GR7" s="1862"/>
      <c r="GS7" s="1862"/>
      <c r="GT7" s="1862"/>
      <c r="GU7" s="1862"/>
      <c r="GV7" s="1862"/>
      <c r="GW7" s="1862"/>
      <c r="GX7" s="1862"/>
      <c r="GY7" s="1862"/>
      <c r="GZ7" s="1862"/>
      <c r="HA7" s="1862"/>
      <c r="HB7" s="1862"/>
      <c r="HC7" s="1857"/>
      <c r="HD7" s="1857"/>
      <c r="HE7" s="466"/>
      <c r="HF7" s="1863"/>
      <c r="HG7" s="1863"/>
      <c r="HH7" s="466"/>
      <c r="HI7" s="466"/>
      <c r="HJ7" s="466"/>
      <c r="HK7" s="466"/>
      <c r="HL7" s="466"/>
      <c r="HM7" s="466"/>
      <c r="HN7" s="466"/>
      <c r="HO7" s="466"/>
      <c r="HP7" s="466"/>
      <c r="HQ7" s="1859"/>
      <c r="HR7" s="1860"/>
      <c r="HS7" s="1861"/>
      <c r="HT7" s="1861"/>
      <c r="HU7" s="1861"/>
      <c r="HV7" s="1861"/>
      <c r="HW7" s="1861"/>
      <c r="HX7" s="1861"/>
      <c r="HY7" s="1861"/>
      <c r="HZ7" s="1861"/>
      <c r="IA7" s="1861"/>
      <c r="IB7" s="1861"/>
      <c r="IC7" s="1861"/>
      <c r="ID7" s="1861"/>
      <c r="IE7" s="1861"/>
      <c r="IF7" s="1861"/>
      <c r="IG7" s="1856"/>
      <c r="IH7" s="1856"/>
      <c r="II7" s="1857"/>
      <c r="IJ7" s="1857"/>
      <c r="IK7" s="466"/>
      <c r="IL7" s="466"/>
      <c r="IM7" s="466"/>
      <c r="IN7" s="466"/>
      <c r="IO7" s="466"/>
      <c r="IP7" s="466"/>
      <c r="IQ7" s="1861"/>
      <c r="IR7" s="1862"/>
      <c r="IS7" s="1862"/>
      <c r="IT7" s="1862"/>
      <c r="IU7" s="1862"/>
      <c r="IV7" s="1862"/>
      <c r="IW7" s="1862"/>
      <c r="IX7" s="1862"/>
      <c r="IY7" s="1862"/>
      <c r="IZ7" s="1862"/>
      <c r="JA7" s="1862"/>
      <c r="JB7" s="1862"/>
      <c r="JC7" s="1862"/>
      <c r="JD7" s="1862"/>
      <c r="JE7" s="1862"/>
      <c r="JF7" s="1862"/>
      <c r="JG7" s="1857"/>
      <c r="JH7" s="1857"/>
      <c r="JI7" s="466"/>
      <c r="JJ7" s="1863"/>
      <c r="JK7" s="1863"/>
      <c r="JL7" s="466"/>
      <c r="JM7" s="466"/>
      <c r="JN7" s="466"/>
      <c r="JO7" s="466"/>
      <c r="JP7" s="466"/>
      <c r="JQ7" s="466"/>
      <c r="JR7" s="466"/>
      <c r="JS7" s="466"/>
      <c r="JT7" s="466"/>
      <c r="JU7" s="1859"/>
      <c r="JV7" s="1860"/>
      <c r="JW7" s="1861"/>
      <c r="JX7" s="1861"/>
      <c r="JY7" s="1861"/>
      <c r="JZ7" s="1861"/>
      <c r="KA7" s="1861"/>
      <c r="KB7" s="1861"/>
      <c r="KC7" s="1861"/>
      <c r="KD7" s="1861"/>
      <c r="KE7" s="1861"/>
      <c r="KF7" s="1861"/>
      <c r="KG7" s="1861"/>
      <c r="KH7" s="1861"/>
      <c r="KI7" s="1861"/>
      <c r="KJ7" s="1861"/>
      <c r="KK7" s="1856"/>
      <c r="KL7" s="1856"/>
      <c r="KM7" s="1857"/>
      <c r="KN7" s="1857"/>
      <c r="KO7" s="466"/>
      <c r="KP7" s="466"/>
      <c r="KQ7" s="466"/>
      <c r="KR7" s="466"/>
      <c r="KS7" s="466"/>
      <c r="KT7" s="466"/>
      <c r="KU7" s="1861"/>
      <c r="KV7" s="1862"/>
      <c r="KW7" s="1862"/>
      <c r="KX7" s="1862"/>
      <c r="KY7" s="1862"/>
      <c r="KZ7" s="1862"/>
      <c r="LA7" s="1862"/>
      <c r="LB7" s="1862"/>
      <c r="LC7" s="1862"/>
      <c r="LD7" s="1862"/>
      <c r="LE7" s="1862"/>
      <c r="LF7" s="1862"/>
      <c r="LG7" s="1862"/>
      <c r="LH7" s="1862"/>
      <c r="LI7" s="1862"/>
      <c r="LJ7" s="1862"/>
      <c r="LK7" s="1857"/>
      <c r="LL7" s="1857"/>
      <c r="LM7" s="466"/>
      <c r="LN7" s="1863"/>
      <c r="LO7" s="1863"/>
      <c r="LP7" s="466"/>
      <c r="LQ7" s="466"/>
      <c r="LR7" s="466"/>
      <c r="LS7" s="466"/>
      <c r="LT7" s="466"/>
      <c r="LU7" s="466"/>
      <c r="LV7" s="466"/>
      <c r="LW7" s="466"/>
      <c r="LX7" s="466"/>
      <c r="LY7" s="1859"/>
      <c r="LZ7" s="1860"/>
      <c r="MA7" s="1861"/>
      <c r="MB7" s="1861"/>
      <c r="MC7" s="1861"/>
      <c r="MD7" s="1861"/>
      <c r="ME7" s="1861"/>
      <c r="MF7" s="1861"/>
      <c r="MG7" s="1861"/>
      <c r="MH7" s="1861"/>
      <c r="MI7" s="1861"/>
      <c r="MJ7" s="1861"/>
      <c r="MK7" s="1861"/>
      <c r="ML7" s="1861"/>
      <c r="MM7" s="1861"/>
      <c r="MN7" s="1861"/>
      <c r="MO7" s="1856"/>
      <c r="MP7" s="1856"/>
      <c r="MQ7" s="1857"/>
      <c r="MR7" s="1857"/>
      <c r="MS7" s="466"/>
      <c r="MT7" s="466"/>
      <c r="MU7" s="466"/>
      <c r="MV7" s="466"/>
      <c r="MW7" s="466"/>
      <c r="MX7" s="466"/>
      <c r="MY7" s="1861"/>
      <c r="MZ7" s="1862"/>
      <c r="NA7" s="1862"/>
      <c r="NB7" s="1862"/>
      <c r="NC7" s="1862"/>
      <c r="ND7" s="1862"/>
      <c r="NE7" s="1862"/>
      <c r="NF7" s="1862"/>
      <c r="NG7" s="1862"/>
      <c r="NH7" s="1862"/>
      <c r="NI7" s="1862"/>
      <c r="NJ7" s="1862"/>
      <c r="NK7" s="1862"/>
      <c r="NL7" s="1862"/>
      <c r="NM7" s="1862"/>
      <c r="NN7" s="1862"/>
      <c r="NO7" s="1857"/>
      <c r="NP7" s="1857"/>
      <c r="NQ7" s="466"/>
      <c r="NR7" s="1863"/>
      <c r="NS7" s="1863"/>
      <c r="NT7" s="466"/>
      <c r="NU7" s="466"/>
      <c r="NV7" s="466"/>
      <c r="NW7" s="466"/>
      <c r="NX7" s="466"/>
      <c r="NY7" s="466"/>
      <c r="NZ7" s="466"/>
      <c r="OA7" s="466"/>
      <c r="OB7" s="466"/>
      <c r="OC7" s="1859"/>
      <c r="OD7" s="1860"/>
      <c r="OE7" s="1861"/>
      <c r="OF7" s="1861"/>
      <c r="OG7" s="1861"/>
      <c r="OH7" s="1861"/>
      <c r="OI7" s="1861"/>
      <c r="OJ7" s="1861"/>
      <c r="OK7" s="1861"/>
      <c r="OL7" s="1861"/>
      <c r="OM7" s="1861"/>
      <c r="ON7" s="1861"/>
      <c r="OO7" s="1861"/>
      <c r="OP7" s="1861"/>
      <c r="OQ7" s="1861"/>
      <c r="OR7" s="1861"/>
      <c r="OS7" s="1856"/>
      <c r="OT7" s="1856"/>
      <c r="OU7" s="1857"/>
      <c r="OV7" s="1857"/>
      <c r="OW7" s="466"/>
      <c r="OX7" s="466"/>
      <c r="OY7" s="466"/>
      <c r="OZ7" s="466"/>
      <c r="PA7" s="466"/>
      <c r="PB7" s="466"/>
      <c r="PC7" s="1861"/>
      <c r="PD7" s="1862"/>
      <c r="PE7" s="1862"/>
      <c r="PF7" s="1862"/>
      <c r="PG7" s="1862"/>
      <c r="PH7" s="1862"/>
      <c r="PI7" s="1862"/>
      <c r="PJ7" s="1862"/>
      <c r="PK7" s="1862"/>
      <c r="PL7" s="1862"/>
      <c r="PM7" s="1862"/>
      <c r="PN7" s="1862"/>
      <c r="PO7" s="1862"/>
      <c r="PP7" s="1862"/>
      <c r="PQ7" s="1862"/>
      <c r="PR7" s="1862"/>
      <c r="PS7" s="1857"/>
      <c r="PT7" s="1857"/>
      <c r="PU7" s="466"/>
      <c r="PV7" s="1863"/>
      <c r="PW7" s="1863"/>
      <c r="PX7" s="466"/>
      <c r="PY7" s="466"/>
      <c r="PZ7" s="466"/>
      <c r="QA7" s="466"/>
      <c r="QB7" s="466"/>
      <c r="QC7" s="466"/>
      <c r="QD7" s="466"/>
      <c r="QE7" s="466"/>
      <c r="QF7" s="466"/>
      <c r="QG7" s="1859"/>
      <c r="QH7" s="1860"/>
      <c r="QI7" s="1861"/>
      <c r="QJ7" s="1861"/>
      <c r="QK7" s="1861"/>
      <c r="QL7" s="1861"/>
      <c r="QM7" s="1861"/>
      <c r="QN7" s="1861"/>
      <c r="QO7" s="1861"/>
      <c r="QP7" s="1861"/>
      <c r="QQ7" s="1861"/>
      <c r="QR7" s="1861"/>
      <c r="QS7" s="1861"/>
      <c r="QT7" s="1861"/>
      <c r="QU7" s="1861"/>
      <c r="QV7" s="1861"/>
      <c r="QW7" s="1856"/>
      <c r="QX7" s="1856"/>
      <c r="QY7" s="1857"/>
      <c r="QZ7" s="1857"/>
      <c r="RA7" s="466"/>
      <c r="RB7" s="466"/>
      <c r="RC7" s="466"/>
      <c r="RD7" s="466"/>
      <c r="RE7" s="466"/>
      <c r="RF7" s="466"/>
      <c r="RG7" s="1861"/>
      <c r="RH7" s="1862"/>
      <c r="RI7" s="1862"/>
      <c r="RJ7" s="1862"/>
      <c r="RK7" s="1862"/>
      <c r="RL7" s="1862"/>
      <c r="RM7" s="1862"/>
      <c r="RN7" s="1862"/>
      <c r="RO7" s="1862"/>
      <c r="RP7" s="1862"/>
      <c r="RQ7" s="1862"/>
      <c r="RR7" s="1862"/>
      <c r="RS7" s="1862"/>
      <c r="RT7" s="1862"/>
      <c r="RU7" s="1862"/>
      <c r="RV7" s="1862"/>
      <c r="RW7" s="1857"/>
      <c r="RX7" s="1857"/>
      <c r="RY7" s="466"/>
      <c r="RZ7" s="1863"/>
      <c r="SA7" s="1863"/>
      <c r="SB7" s="466"/>
      <c r="SC7" s="466"/>
      <c r="SD7" s="466"/>
      <c r="SE7" s="466"/>
      <c r="SF7" s="466"/>
      <c r="SG7" s="466"/>
      <c r="SH7" s="466"/>
      <c r="SI7" s="466"/>
      <c r="SJ7" s="466"/>
      <c r="SK7" s="1859"/>
      <c r="SL7" s="1860"/>
      <c r="SM7" s="1861"/>
      <c r="SN7" s="1861"/>
      <c r="SO7" s="1861"/>
      <c r="SP7" s="1861"/>
      <c r="SQ7" s="1861"/>
      <c r="SR7" s="1861"/>
      <c r="SS7" s="1861"/>
      <c r="ST7" s="1861"/>
      <c r="SU7" s="1861"/>
      <c r="SV7" s="1861"/>
      <c r="SW7" s="1861"/>
      <c r="SX7" s="1861"/>
      <c r="SY7" s="1861"/>
      <c r="SZ7" s="1861"/>
      <c r="TA7" s="1856"/>
      <c r="TB7" s="1856"/>
      <c r="TC7" s="1857"/>
      <c r="TD7" s="1857"/>
      <c r="TE7" s="466"/>
      <c r="TF7" s="466"/>
      <c r="TG7" s="466"/>
      <c r="TH7" s="466"/>
      <c r="TI7" s="466"/>
      <c r="TJ7" s="466"/>
      <c r="TK7" s="1861"/>
      <c r="TL7" s="1862"/>
      <c r="TM7" s="1862"/>
      <c r="TN7" s="1862"/>
      <c r="TO7" s="1862"/>
      <c r="TP7" s="1862"/>
      <c r="TQ7" s="1862"/>
      <c r="TR7" s="1862"/>
      <c r="TS7" s="1862"/>
      <c r="TT7" s="1862"/>
      <c r="TU7" s="1862"/>
      <c r="TV7" s="1862"/>
      <c r="TW7" s="1862"/>
      <c r="TX7" s="1862"/>
      <c r="TY7" s="1862"/>
      <c r="TZ7" s="1862"/>
      <c r="UA7" s="1857"/>
      <c r="UB7" s="1857"/>
      <c r="UC7" s="466"/>
      <c r="UD7" s="1863"/>
      <c r="UE7" s="1863"/>
      <c r="UF7" s="466"/>
      <c r="UG7" s="466"/>
      <c r="UH7" s="466"/>
      <c r="UI7" s="466"/>
      <c r="UJ7" s="466"/>
      <c r="UK7" s="466"/>
      <c r="UL7" s="466"/>
      <c r="UM7" s="466"/>
      <c r="UN7" s="466"/>
      <c r="UO7" s="1859"/>
      <c r="UP7" s="1860"/>
      <c r="UQ7" s="1861"/>
      <c r="UR7" s="1861"/>
      <c r="US7" s="1861"/>
      <c r="UT7" s="1861"/>
      <c r="UU7" s="1861"/>
      <c r="UV7" s="1861"/>
      <c r="UW7" s="1861"/>
      <c r="UX7" s="1861"/>
      <c r="UY7" s="1861"/>
      <c r="UZ7" s="1861"/>
      <c r="VA7" s="1861"/>
      <c r="VB7" s="1861"/>
      <c r="VC7" s="1861"/>
      <c r="VD7" s="1861"/>
      <c r="VE7" s="1856"/>
      <c r="VF7" s="1856"/>
      <c r="VG7" s="1857"/>
      <c r="VH7" s="1857"/>
      <c r="VI7" s="466"/>
      <c r="VJ7" s="466"/>
      <c r="VK7" s="466"/>
      <c r="VL7" s="466"/>
      <c r="VM7" s="466"/>
      <c r="VN7" s="466"/>
      <c r="VO7" s="1861"/>
      <c r="VP7" s="1862"/>
      <c r="VQ7" s="1862"/>
      <c r="VR7" s="1862"/>
      <c r="VS7" s="1862"/>
      <c r="VT7" s="1862"/>
      <c r="VU7" s="1862"/>
      <c r="VV7" s="1862"/>
      <c r="VW7" s="1862"/>
      <c r="VX7" s="1862"/>
      <c r="VY7" s="1862"/>
      <c r="VZ7" s="1862"/>
      <c r="WA7" s="1862"/>
      <c r="WB7" s="1862"/>
      <c r="WC7" s="1862"/>
      <c r="WD7" s="1862"/>
      <c r="WE7" s="1857"/>
      <c r="WF7" s="1857"/>
      <c r="WG7" s="466"/>
      <c r="WH7" s="1863"/>
      <c r="WI7" s="1863"/>
      <c r="WJ7" s="466"/>
      <c r="WK7" s="466"/>
      <c r="WL7" s="466"/>
      <c r="WM7" s="466"/>
      <c r="WN7" s="466"/>
      <c r="WO7" s="466"/>
      <c r="WP7" s="466"/>
      <c r="WQ7" s="466"/>
      <c r="WR7" s="466"/>
      <c r="WS7" s="1859"/>
      <c r="WT7" s="1860"/>
      <c r="WU7" s="1861"/>
      <c r="WV7" s="1861"/>
      <c r="WW7" s="1861"/>
      <c r="WX7" s="1861"/>
      <c r="WY7" s="1861"/>
      <c r="WZ7" s="1861"/>
      <c r="XA7" s="1861"/>
      <c r="XB7" s="1861"/>
      <c r="XC7" s="1861"/>
      <c r="XD7" s="1861"/>
      <c r="XE7" s="1861"/>
      <c r="XF7" s="1861"/>
      <c r="XG7" s="1861"/>
      <c r="XH7" s="1861"/>
      <c r="XI7" s="1856"/>
      <c r="XJ7" s="1856"/>
      <c r="XK7" s="1857"/>
      <c r="XL7" s="1857"/>
      <c r="XM7" s="466"/>
      <c r="XN7" s="466"/>
      <c r="XO7" s="466"/>
      <c r="XP7" s="466"/>
      <c r="XQ7" s="466"/>
      <c r="XR7" s="466"/>
      <c r="XS7" s="1861"/>
      <c r="XT7" s="1862"/>
      <c r="XU7" s="1862"/>
      <c r="XV7" s="1862"/>
      <c r="XW7" s="1862"/>
      <c r="XX7" s="1862"/>
      <c r="XY7" s="1862"/>
      <c r="XZ7" s="1862"/>
      <c r="YA7" s="1862"/>
      <c r="YB7" s="1862"/>
      <c r="YC7" s="1862"/>
      <c r="YD7" s="1862"/>
      <c r="YE7" s="1862"/>
      <c r="YF7" s="1862"/>
      <c r="YG7" s="1862"/>
      <c r="YH7" s="1862"/>
      <c r="YI7" s="1857"/>
      <c r="YJ7" s="1857"/>
      <c r="YK7" s="466"/>
      <c r="YL7" s="1863"/>
      <c r="YM7" s="1863"/>
      <c r="YN7" s="466"/>
      <c r="YO7" s="466"/>
      <c r="YP7" s="466"/>
      <c r="YQ7" s="466"/>
      <c r="YR7" s="466"/>
      <c r="YS7" s="466"/>
      <c r="YT7" s="466"/>
      <c r="YU7" s="466"/>
      <c r="YV7" s="466"/>
      <c r="YW7" s="1859"/>
      <c r="YX7" s="1860"/>
      <c r="YY7" s="1861"/>
      <c r="YZ7" s="1861"/>
      <c r="ZA7" s="1861"/>
      <c r="ZB7" s="1861"/>
      <c r="ZC7" s="1861"/>
      <c r="ZD7" s="1861"/>
      <c r="ZE7" s="1861"/>
      <c r="ZF7" s="1861"/>
      <c r="ZG7" s="1861"/>
      <c r="ZH7" s="1861"/>
      <c r="ZI7" s="1861"/>
      <c r="ZJ7" s="1861"/>
      <c r="ZK7" s="1861"/>
      <c r="ZL7" s="1861"/>
      <c r="ZM7" s="1856"/>
      <c r="ZN7" s="1856"/>
      <c r="ZO7" s="1857"/>
      <c r="ZP7" s="1857"/>
      <c r="ZQ7" s="466"/>
      <c r="ZR7" s="466"/>
      <c r="ZS7" s="466"/>
      <c r="ZT7" s="466"/>
      <c r="ZU7" s="466"/>
      <c r="ZV7" s="466"/>
      <c r="ZW7" s="1861"/>
      <c r="ZX7" s="1862"/>
      <c r="ZY7" s="1862"/>
      <c r="ZZ7" s="1862"/>
      <c r="AAA7" s="1862"/>
      <c r="AAB7" s="1862"/>
      <c r="AAC7" s="1862"/>
      <c r="AAD7" s="1862"/>
      <c r="AAE7" s="1862"/>
      <c r="AAF7" s="1862"/>
      <c r="AAG7" s="1862"/>
      <c r="AAH7" s="1862"/>
      <c r="AAI7" s="1862"/>
      <c r="AAJ7" s="1862"/>
      <c r="AAK7" s="1862"/>
      <c r="AAL7" s="1862"/>
      <c r="AAM7" s="1857"/>
      <c r="AAN7" s="1857"/>
      <c r="AAO7" s="466"/>
      <c r="AAP7" s="1863"/>
      <c r="AAQ7" s="1863"/>
      <c r="AAR7" s="466"/>
      <c r="AAS7" s="466"/>
      <c r="AAT7" s="466"/>
      <c r="AAU7" s="466"/>
      <c r="AAV7" s="466"/>
      <c r="AAW7" s="466"/>
      <c r="AAX7" s="466"/>
      <c r="AAY7" s="466"/>
      <c r="AAZ7" s="466"/>
      <c r="ABA7" s="1859"/>
      <c r="ABB7" s="1860"/>
      <c r="ABC7" s="1861"/>
      <c r="ABD7" s="1861"/>
      <c r="ABE7" s="1861"/>
      <c r="ABF7" s="1861"/>
      <c r="ABG7" s="1861"/>
      <c r="ABH7" s="1861"/>
      <c r="ABI7" s="1861"/>
      <c r="ABJ7" s="1861"/>
      <c r="ABK7" s="1861"/>
      <c r="ABL7" s="1861"/>
      <c r="ABM7" s="1861"/>
      <c r="ABN7" s="1861"/>
      <c r="ABO7" s="1861"/>
      <c r="ABP7" s="1861"/>
      <c r="ABQ7" s="1856"/>
      <c r="ABR7" s="1856"/>
      <c r="ABS7" s="1857"/>
      <c r="ABT7" s="1857"/>
      <c r="ABU7" s="466"/>
      <c r="ABV7" s="466"/>
      <c r="ABW7" s="466"/>
      <c r="ABX7" s="466"/>
      <c r="ABY7" s="466"/>
      <c r="ABZ7" s="466"/>
      <c r="ACA7" s="1861"/>
      <c r="ACB7" s="1862"/>
      <c r="ACC7" s="1862"/>
      <c r="ACD7" s="1862"/>
      <c r="ACE7" s="1862"/>
      <c r="ACF7" s="1862"/>
      <c r="ACG7" s="1862"/>
      <c r="ACH7" s="1862"/>
      <c r="ACI7" s="1862"/>
      <c r="ACJ7" s="1862"/>
      <c r="ACK7" s="1862"/>
      <c r="ACL7" s="1862"/>
      <c r="ACM7" s="1862"/>
      <c r="ACN7" s="1862"/>
      <c r="ACO7" s="1862"/>
      <c r="ACP7" s="1862"/>
      <c r="ACQ7" s="1857"/>
      <c r="ACR7" s="1857"/>
      <c r="ACS7" s="466"/>
      <c r="ACT7" s="1863"/>
      <c r="ACU7" s="1863"/>
      <c r="ACV7" s="466"/>
      <c r="ACW7" s="466"/>
      <c r="ACX7" s="466"/>
      <c r="ACY7" s="466"/>
      <c r="ACZ7" s="466"/>
      <c r="ADA7" s="466"/>
      <c r="ADB7" s="466"/>
      <c r="ADC7" s="466"/>
      <c r="ADD7" s="466"/>
      <c r="ADE7" s="1859"/>
      <c r="ADF7" s="1860"/>
      <c r="ADG7" s="1861"/>
      <c r="ADH7" s="1861"/>
      <c r="ADI7" s="1861"/>
      <c r="ADJ7" s="1861"/>
      <c r="ADK7" s="1861"/>
      <c r="ADL7" s="1861"/>
      <c r="ADM7" s="1861"/>
      <c r="ADN7" s="1861"/>
      <c r="ADO7" s="1861"/>
      <c r="ADP7" s="1861"/>
      <c r="ADQ7" s="1861"/>
      <c r="ADR7" s="1861"/>
      <c r="ADS7" s="1861"/>
      <c r="ADT7" s="1861"/>
      <c r="ADU7" s="1856"/>
      <c r="ADV7" s="1856"/>
      <c r="ADW7" s="1857"/>
      <c r="ADX7" s="1857"/>
      <c r="ADY7" s="466"/>
      <c r="ADZ7" s="466"/>
      <c r="AEA7" s="466"/>
      <c r="AEB7" s="466"/>
      <c r="AEC7" s="466"/>
      <c r="AED7" s="466"/>
      <c r="AEE7" s="1861"/>
      <c r="AEF7" s="1862"/>
      <c r="AEG7" s="1862"/>
      <c r="AEH7" s="1862"/>
      <c r="AEI7" s="1862"/>
      <c r="AEJ7" s="1862"/>
      <c r="AEK7" s="1862"/>
      <c r="AEL7" s="1862"/>
      <c r="AEM7" s="1862"/>
      <c r="AEN7" s="1862"/>
      <c r="AEO7" s="1862"/>
      <c r="AEP7" s="1862"/>
      <c r="AEQ7" s="1862"/>
      <c r="AER7" s="1862"/>
      <c r="AES7" s="1862"/>
      <c r="AET7" s="1862"/>
      <c r="AEU7" s="1857"/>
      <c r="AEV7" s="1857"/>
      <c r="AEW7" s="466"/>
      <c r="AEX7" s="1863"/>
      <c r="AEY7" s="1863"/>
      <c r="AEZ7" s="466"/>
      <c r="AFA7" s="466"/>
      <c r="AFB7" s="466"/>
      <c r="AFC7" s="466"/>
      <c r="AFD7" s="466"/>
      <c r="AFE7" s="466"/>
      <c r="AFF7" s="466"/>
      <c r="AFG7" s="466"/>
      <c r="AFH7" s="466"/>
      <c r="AFI7" s="1859"/>
      <c r="AFJ7" s="1860"/>
      <c r="AFK7" s="1861"/>
      <c r="AFL7" s="1861"/>
      <c r="AFM7" s="1861"/>
      <c r="AFN7" s="1861"/>
      <c r="AFO7" s="1861"/>
      <c r="AFP7" s="1861"/>
      <c r="AFQ7" s="1861"/>
      <c r="AFR7" s="1861"/>
      <c r="AFS7" s="1861"/>
      <c r="AFT7" s="1861"/>
      <c r="AFU7" s="1861"/>
      <c r="AFV7" s="1861"/>
      <c r="AFW7" s="1861"/>
      <c r="AFX7" s="1861"/>
      <c r="AFY7" s="1856"/>
      <c r="AFZ7" s="1856"/>
      <c r="AGA7" s="1857"/>
      <c r="AGB7" s="1857"/>
      <c r="AGC7" s="466"/>
      <c r="AGD7" s="466"/>
      <c r="AGE7" s="466"/>
      <c r="AGF7" s="466"/>
      <c r="AGG7" s="466"/>
      <c r="AGH7" s="466"/>
      <c r="AGI7" s="1861"/>
      <c r="AGJ7" s="1862"/>
      <c r="AGK7" s="1862"/>
      <c r="AGL7" s="1862"/>
      <c r="AGM7" s="1862"/>
      <c r="AGN7" s="1862"/>
      <c r="AGO7" s="1862"/>
      <c r="AGP7" s="1862"/>
      <c r="AGQ7" s="1862"/>
      <c r="AGR7" s="1862"/>
      <c r="AGS7" s="1862"/>
      <c r="AGT7" s="1862"/>
      <c r="AGU7" s="1862"/>
      <c r="AGV7" s="1862"/>
      <c r="AGW7" s="1862"/>
      <c r="AGX7" s="1862"/>
      <c r="AGY7" s="1857"/>
      <c r="AGZ7" s="1857"/>
      <c r="AHA7" s="466"/>
      <c r="AHB7" s="1863"/>
      <c r="AHC7" s="1863"/>
      <c r="AHD7" s="466"/>
      <c r="AHE7" s="466"/>
      <c r="AHF7" s="466"/>
      <c r="AHG7" s="466"/>
      <c r="AHH7" s="466"/>
      <c r="AHI7" s="466"/>
      <c r="AHJ7" s="466"/>
      <c r="AHK7" s="466"/>
      <c r="AHL7" s="466"/>
      <c r="AHM7" s="1859"/>
      <c r="AHN7" s="1860"/>
      <c r="AHO7" s="1861"/>
      <c r="AHP7" s="1861"/>
      <c r="AHQ7" s="1861"/>
      <c r="AHR7" s="1861"/>
      <c r="AHS7" s="1861"/>
      <c r="AHT7" s="1861"/>
      <c r="AHU7" s="1861"/>
      <c r="AHV7" s="1861"/>
      <c r="AHW7" s="1861"/>
      <c r="AHX7" s="1861"/>
      <c r="AHY7" s="1861"/>
      <c r="AHZ7" s="1861"/>
      <c r="AIA7" s="1861"/>
      <c r="AIB7" s="1861"/>
      <c r="AIC7" s="1856"/>
      <c r="AID7" s="1856"/>
      <c r="AIE7" s="1857"/>
      <c r="AIF7" s="1857"/>
      <c r="AIG7" s="466"/>
      <c r="AIH7" s="466"/>
      <c r="AII7" s="466"/>
      <c r="AIJ7" s="466"/>
      <c r="AIK7" s="466"/>
      <c r="AIL7" s="466"/>
      <c r="AIM7" s="1861"/>
      <c r="AIN7" s="1862"/>
      <c r="AIO7" s="1862"/>
      <c r="AIP7" s="1862"/>
      <c r="AIQ7" s="1862"/>
      <c r="AIR7" s="1862"/>
      <c r="AIS7" s="1862"/>
      <c r="AIT7" s="1862"/>
      <c r="AIU7" s="1862"/>
      <c r="AIV7" s="1862"/>
      <c r="AIW7" s="1862"/>
      <c r="AIX7" s="1862"/>
      <c r="AIY7" s="1862"/>
      <c r="AIZ7" s="1862"/>
      <c r="AJA7" s="1862"/>
      <c r="AJB7" s="1862"/>
      <c r="AJC7" s="1857"/>
      <c r="AJD7" s="1857"/>
      <c r="AJE7" s="466"/>
      <c r="AJF7" s="1863"/>
      <c r="AJG7" s="1863"/>
      <c r="AJH7" s="466"/>
      <c r="AJI7" s="466"/>
      <c r="AJJ7" s="466"/>
      <c r="AJK7" s="466"/>
      <c r="AJL7" s="466"/>
      <c r="AJM7" s="466"/>
      <c r="AJN7" s="466"/>
      <c r="AJO7" s="466"/>
      <c r="AJP7" s="466"/>
      <c r="AJQ7" s="1859"/>
      <c r="AJR7" s="1860"/>
      <c r="AJS7" s="1861"/>
      <c r="AJT7" s="1861"/>
      <c r="AJU7" s="1861"/>
      <c r="AJV7" s="1861"/>
      <c r="AJW7" s="1861"/>
      <c r="AJX7" s="1861"/>
      <c r="AJY7" s="1861"/>
      <c r="AJZ7" s="1861"/>
      <c r="AKA7" s="1861"/>
      <c r="AKB7" s="1861"/>
      <c r="AKC7" s="1861"/>
      <c r="AKD7" s="1861"/>
      <c r="AKE7" s="1861"/>
      <c r="AKF7" s="1861"/>
      <c r="AKG7" s="1856"/>
      <c r="AKH7" s="1856"/>
      <c r="AKI7" s="1857"/>
      <c r="AKJ7" s="1857"/>
      <c r="AKK7" s="466"/>
      <c r="AKL7" s="466"/>
      <c r="AKM7" s="466"/>
      <c r="AKN7" s="466"/>
      <c r="AKO7" s="466"/>
      <c r="AKP7" s="466"/>
      <c r="AKQ7" s="1861"/>
      <c r="AKR7" s="1862"/>
      <c r="AKS7" s="1862"/>
      <c r="AKT7" s="1862"/>
      <c r="AKU7" s="1862"/>
      <c r="AKV7" s="1862"/>
      <c r="AKW7" s="1862"/>
      <c r="AKX7" s="1862"/>
      <c r="AKY7" s="1862"/>
      <c r="AKZ7" s="1862"/>
      <c r="ALA7" s="1862"/>
      <c r="ALB7" s="1862"/>
      <c r="ALC7" s="1862"/>
      <c r="ALD7" s="1862"/>
      <c r="ALE7" s="1862"/>
      <c r="ALF7" s="1862"/>
      <c r="ALG7" s="1857"/>
      <c r="ALH7" s="1857"/>
      <c r="ALI7" s="466"/>
      <c r="ALJ7" s="1863"/>
      <c r="ALK7" s="1863"/>
      <c r="ALL7" s="466"/>
      <c r="ALM7" s="466"/>
      <c r="ALN7" s="466"/>
      <c r="ALO7" s="466"/>
      <c r="ALP7" s="466"/>
      <c r="ALQ7" s="466"/>
      <c r="ALR7" s="466"/>
      <c r="ALS7" s="466"/>
      <c r="ALT7" s="466"/>
      <c r="ALU7" s="1859"/>
      <c r="ALV7" s="1860"/>
      <c r="ALW7" s="1861"/>
      <c r="ALX7" s="1861"/>
      <c r="ALY7" s="1861"/>
      <c r="ALZ7" s="1861"/>
      <c r="AMA7" s="1861"/>
      <c r="AMB7" s="1861"/>
      <c r="AMC7" s="1861"/>
      <c r="AMD7" s="1861"/>
      <c r="AME7" s="1861"/>
      <c r="AMF7" s="1861"/>
      <c r="AMG7" s="1861"/>
      <c r="AMH7" s="1861"/>
      <c r="AMI7" s="1861"/>
      <c r="AMJ7" s="1861"/>
      <c r="AMK7" s="1856"/>
      <c r="AML7" s="1856"/>
      <c r="AMM7" s="1857"/>
      <c r="AMN7" s="1857"/>
      <c r="AMO7" s="466"/>
      <c r="AMP7" s="466"/>
      <c r="AMQ7" s="466"/>
      <c r="AMR7" s="466"/>
      <c r="AMS7" s="466"/>
      <c r="AMT7" s="466"/>
      <c r="AMU7" s="1861"/>
      <c r="AMV7" s="1862"/>
      <c r="AMW7" s="1862"/>
      <c r="AMX7" s="1862"/>
      <c r="AMY7" s="1862"/>
      <c r="AMZ7" s="1862"/>
      <c r="ANA7" s="1862"/>
      <c r="ANB7" s="1862"/>
      <c r="ANC7" s="1862"/>
      <c r="AND7" s="1862"/>
      <c r="ANE7" s="1862"/>
      <c r="ANF7" s="1862"/>
      <c r="ANG7" s="1862"/>
      <c r="ANH7" s="1862"/>
      <c r="ANI7" s="1862"/>
      <c r="ANJ7" s="1862"/>
      <c r="ANK7" s="1857"/>
      <c r="ANL7" s="1857"/>
      <c r="ANM7" s="466"/>
      <c r="ANN7" s="1863"/>
      <c r="ANO7" s="1863"/>
      <c r="ANP7" s="466"/>
      <c r="ANQ7" s="466"/>
      <c r="ANR7" s="466"/>
      <c r="ANS7" s="466"/>
      <c r="ANT7" s="466"/>
      <c r="ANU7" s="466"/>
      <c r="ANV7" s="466"/>
      <c r="ANW7" s="466"/>
      <c r="ANX7" s="466"/>
      <c r="ANY7" s="1859"/>
      <c r="ANZ7" s="1860"/>
      <c r="AOA7" s="1861"/>
      <c r="AOB7" s="1861"/>
      <c r="AOC7" s="1861"/>
      <c r="AOD7" s="1861"/>
      <c r="AOE7" s="1861"/>
      <c r="AOF7" s="1861"/>
      <c r="AOG7" s="1861"/>
      <c r="AOH7" s="1861"/>
      <c r="AOI7" s="1861"/>
      <c r="AOJ7" s="1861"/>
      <c r="AOK7" s="1861"/>
      <c r="AOL7" s="1861"/>
      <c r="AOM7" s="1861"/>
      <c r="AON7" s="1861"/>
      <c r="AOO7" s="1856"/>
      <c r="AOP7" s="1856"/>
      <c r="AOQ7" s="1857"/>
      <c r="AOR7" s="1857"/>
      <c r="AOS7" s="466"/>
      <c r="AOT7" s="466"/>
      <c r="AOU7" s="466"/>
      <c r="AOV7" s="466"/>
      <c r="AOW7" s="466"/>
      <c r="AOX7" s="466"/>
      <c r="AOY7" s="1861"/>
      <c r="AOZ7" s="1862"/>
      <c r="APA7" s="1862"/>
      <c r="APB7" s="1862"/>
      <c r="APC7" s="1862"/>
      <c r="APD7" s="1862"/>
      <c r="APE7" s="1862"/>
      <c r="APF7" s="1862"/>
      <c r="APG7" s="1862"/>
      <c r="APH7" s="1862"/>
      <c r="API7" s="1862"/>
      <c r="APJ7" s="1862"/>
      <c r="APK7" s="1862"/>
      <c r="APL7" s="1862"/>
      <c r="APM7" s="1862"/>
      <c r="APN7" s="1862"/>
      <c r="APO7" s="1857"/>
      <c r="APP7" s="1857"/>
      <c r="APQ7" s="466"/>
      <c r="APR7" s="1863"/>
      <c r="APS7" s="1863"/>
      <c r="APT7" s="466"/>
      <c r="APU7" s="466"/>
      <c r="APV7" s="466"/>
      <c r="APW7" s="466"/>
      <c r="APX7" s="466"/>
      <c r="APY7" s="466"/>
      <c r="APZ7" s="466"/>
      <c r="AQA7" s="466"/>
      <c r="AQB7" s="466"/>
      <c r="AQC7" s="1859"/>
      <c r="AQD7" s="1860"/>
      <c r="AQE7" s="1861"/>
      <c r="AQF7" s="1861"/>
      <c r="AQG7" s="1861"/>
      <c r="AQH7" s="1861"/>
      <c r="AQI7" s="1861"/>
      <c r="AQJ7" s="1861"/>
      <c r="AQK7" s="1861"/>
      <c r="AQL7" s="1861"/>
      <c r="AQM7" s="1861"/>
      <c r="AQN7" s="1861"/>
      <c r="AQO7" s="1861"/>
      <c r="AQP7" s="1861"/>
      <c r="AQQ7" s="1861"/>
      <c r="AQR7" s="1861"/>
      <c r="AQS7" s="1856"/>
      <c r="AQT7" s="1856"/>
      <c r="AQU7" s="1857"/>
      <c r="AQV7" s="1857"/>
      <c r="AQW7" s="466"/>
      <c r="AQX7" s="466"/>
      <c r="AQY7" s="466"/>
      <c r="AQZ7" s="466"/>
      <c r="ARA7" s="466"/>
      <c r="ARB7" s="466"/>
      <c r="ARC7" s="1861"/>
      <c r="ARD7" s="1862"/>
      <c r="ARE7" s="1862"/>
      <c r="ARF7" s="1862"/>
      <c r="ARG7" s="1862"/>
      <c r="ARH7" s="1862"/>
      <c r="ARI7" s="1862"/>
      <c r="ARJ7" s="1862"/>
      <c r="ARK7" s="1862"/>
      <c r="ARL7" s="1862"/>
      <c r="ARM7" s="1862"/>
      <c r="ARN7" s="1862"/>
      <c r="ARO7" s="1862"/>
      <c r="ARP7" s="1862"/>
      <c r="ARQ7" s="1862"/>
      <c r="ARR7" s="1862"/>
      <c r="ARS7" s="1857"/>
      <c r="ART7" s="1857"/>
      <c r="ARU7" s="466"/>
      <c r="ARV7" s="1863"/>
      <c r="ARW7" s="1863"/>
      <c r="ARX7" s="466"/>
      <c r="ARY7" s="466"/>
      <c r="ARZ7" s="466"/>
      <c r="ASA7" s="466"/>
      <c r="ASB7" s="466"/>
      <c r="ASC7" s="466"/>
      <c r="ASD7" s="466"/>
      <c r="ASE7" s="466"/>
      <c r="ASF7" s="466"/>
      <c r="ASG7" s="1859"/>
      <c r="ASH7" s="1860"/>
      <c r="ASI7" s="1861"/>
      <c r="ASJ7" s="1861"/>
      <c r="ASK7" s="1861"/>
      <c r="ASL7" s="1861"/>
      <c r="ASM7" s="1861"/>
      <c r="ASN7" s="1861"/>
      <c r="ASO7" s="1861"/>
      <c r="ASP7" s="1861"/>
      <c r="ASQ7" s="1861"/>
      <c r="ASR7" s="1861"/>
      <c r="ASS7" s="1861"/>
      <c r="AST7" s="1861"/>
      <c r="ASU7" s="1861"/>
      <c r="ASV7" s="1861"/>
      <c r="ASW7" s="1856"/>
      <c r="ASX7" s="1856"/>
      <c r="ASY7" s="1857"/>
      <c r="ASZ7" s="1857"/>
      <c r="ATA7" s="466"/>
      <c r="ATB7" s="466"/>
      <c r="ATC7" s="466"/>
      <c r="ATD7" s="466"/>
      <c r="ATE7" s="466"/>
      <c r="ATF7" s="466"/>
      <c r="ATG7" s="1861"/>
      <c r="ATH7" s="1862"/>
      <c r="ATI7" s="1862"/>
      <c r="ATJ7" s="1862"/>
      <c r="ATK7" s="1862"/>
      <c r="ATL7" s="1862"/>
      <c r="ATM7" s="1862"/>
      <c r="ATN7" s="1862"/>
      <c r="ATO7" s="1862"/>
      <c r="ATP7" s="1862"/>
      <c r="ATQ7" s="1862"/>
      <c r="ATR7" s="1862"/>
      <c r="ATS7" s="1862"/>
      <c r="ATT7" s="1862"/>
      <c r="ATU7" s="1862"/>
      <c r="ATV7" s="1862"/>
      <c r="ATW7" s="1857"/>
      <c r="ATX7" s="1857"/>
      <c r="ATY7" s="466"/>
      <c r="ATZ7" s="1863"/>
      <c r="AUA7" s="1863"/>
      <c r="AUB7" s="466"/>
      <c r="AUC7" s="466"/>
      <c r="AUD7" s="466"/>
      <c r="AUE7" s="466"/>
      <c r="AUF7" s="466"/>
      <c r="AUG7" s="466"/>
      <c r="AUH7" s="466"/>
      <c r="AUI7" s="466"/>
      <c r="AUJ7" s="466"/>
      <c r="AUK7" s="1859"/>
      <c r="AUL7" s="1860"/>
      <c r="AUM7" s="1861"/>
      <c r="AUN7" s="1861"/>
      <c r="AUO7" s="1861"/>
      <c r="AUP7" s="1861"/>
      <c r="AUQ7" s="1861"/>
      <c r="AUR7" s="1861"/>
      <c r="AUS7" s="1861"/>
      <c r="AUT7" s="1861"/>
      <c r="AUU7" s="1861"/>
      <c r="AUV7" s="1861"/>
      <c r="AUW7" s="1861"/>
      <c r="AUX7" s="1861"/>
      <c r="AUY7" s="1861"/>
      <c r="AUZ7" s="1861"/>
      <c r="AVA7" s="1856"/>
      <c r="AVB7" s="1856"/>
      <c r="AVC7" s="1857"/>
      <c r="AVD7" s="1857"/>
      <c r="AVE7" s="466"/>
      <c r="AVF7" s="466"/>
      <c r="AVG7" s="466"/>
      <c r="AVH7" s="466"/>
      <c r="AVI7" s="466"/>
      <c r="AVJ7" s="466"/>
      <c r="AVK7" s="1861"/>
      <c r="AVL7" s="1862"/>
      <c r="AVM7" s="1862"/>
      <c r="AVN7" s="1862"/>
      <c r="AVO7" s="1862"/>
      <c r="AVP7" s="1862"/>
      <c r="AVQ7" s="1862"/>
      <c r="AVR7" s="1862"/>
      <c r="AVS7" s="1862"/>
      <c r="AVT7" s="1862"/>
      <c r="AVU7" s="1862"/>
      <c r="AVV7" s="1862"/>
      <c r="AVW7" s="1862"/>
      <c r="AVX7" s="1862"/>
      <c r="AVY7" s="1862"/>
      <c r="AVZ7" s="1862"/>
      <c r="AWA7" s="1857"/>
      <c r="AWB7" s="1857"/>
      <c r="AWC7" s="466"/>
      <c r="AWD7" s="1863"/>
      <c r="AWE7" s="1863"/>
      <c r="AWF7" s="466"/>
      <c r="AWG7" s="466"/>
      <c r="AWH7" s="466"/>
      <c r="AWI7" s="466"/>
      <c r="AWJ7" s="466"/>
      <c r="AWK7" s="466"/>
      <c r="AWL7" s="466"/>
      <c r="AWM7" s="466"/>
      <c r="AWN7" s="466"/>
      <c r="AWO7" s="1859"/>
      <c r="AWP7" s="1860"/>
      <c r="AWQ7" s="1861"/>
      <c r="AWR7" s="1861"/>
      <c r="AWS7" s="1861"/>
      <c r="AWT7" s="1861"/>
      <c r="AWU7" s="1861"/>
      <c r="AWV7" s="1861"/>
      <c r="AWW7" s="1861"/>
      <c r="AWX7" s="1861"/>
      <c r="AWY7" s="1861"/>
      <c r="AWZ7" s="1861"/>
      <c r="AXA7" s="1861"/>
      <c r="AXB7" s="1861"/>
      <c r="AXC7" s="1861"/>
      <c r="AXD7" s="1861"/>
      <c r="AXE7" s="1856"/>
      <c r="AXF7" s="1856"/>
      <c r="AXG7" s="1857"/>
      <c r="AXH7" s="1857"/>
      <c r="AXI7" s="466"/>
      <c r="AXJ7" s="466"/>
      <c r="AXK7" s="466"/>
      <c r="AXL7" s="466"/>
      <c r="AXM7" s="466"/>
      <c r="AXN7" s="466"/>
      <c r="AXO7" s="1861"/>
      <c r="AXP7" s="1862"/>
      <c r="AXQ7" s="1862"/>
      <c r="AXR7" s="1862"/>
      <c r="AXS7" s="1862"/>
      <c r="AXT7" s="1862"/>
      <c r="AXU7" s="1862"/>
      <c r="AXV7" s="1862"/>
      <c r="AXW7" s="1862"/>
      <c r="AXX7" s="1862"/>
      <c r="AXY7" s="1862"/>
      <c r="AXZ7" s="1862"/>
      <c r="AYA7" s="1862"/>
      <c r="AYB7" s="1862"/>
      <c r="AYC7" s="1862"/>
      <c r="AYD7" s="1862"/>
      <c r="AYE7" s="1857"/>
      <c r="AYF7" s="1857"/>
      <c r="AYG7" s="466"/>
      <c r="AYH7" s="1863"/>
      <c r="AYI7" s="1863"/>
      <c r="AYJ7" s="466"/>
      <c r="AYK7" s="466"/>
      <c r="AYL7" s="466"/>
      <c r="AYM7" s="466"/>
      <c r="AYN7" s="466"/>
      <c r="AYO7" s="466"/>
      <c r="AYP7" s="466"/>
      <c r="AYQ7" s="466"/>
      <c r="AYR7" s="466"/>
      <c r="AYS7" s="1859"/>
      <c r="AYT7" s="1860"/>
      <c r="AYU7" s="1861"/>
      <c r="AYV7" s="1861"/>
      <c r="AYW7" s="1861"/>
      <c r="AYX7" s="1861"/>
      <c r="AYY7" s="1861"/>
      <c r="AYZ7" s="1861"/>
      <c r="AZA7" s="1861"/>
      <c r="AZB7" s="1861"/>
      <c r="AZC7" s="1861"/>
      <c r="AZD7" s="1861"/>
      <c r="AZE7" s="1861"/>
      <c r="AZF7" s="1861"/>
      <c r="AZG7" s="1861"/>
      <c r="AZH7" s="1861"/>
      <c r="AZI7" s="1856"/>
      <c r="AZJ7" s="1856"/>
      <c r="AZK7" s="1857"/>
      <c r="AZL7" s="1857"/>
      <c r="AZM7" s="466"/>
      <c r="AZN7" s="466"/>
      <c r="AZO7" s="466"/>
      <c r="AZP7" s="466"/>
      <c r="AZQ7" s="466"/>
      <c r="AZR7" s="466"/>
      <c r="AZS7" s="1861"/>
      <c r="AZT7" s="1862"/>
      <c r="AZU7" s="1862"/>
      <c r="AZV7" s="1862"/>
      <c r="AZW7" s="1862"/>
      <c r="AZX7" s="1862"/>
      <c r="AZY7" s="1862"/>
      <c r="AZZ7" s="1862"/>
      <c r="BAA7" s="1862"/>
      <c r="BAB7" s="1862"/>
      <c r="BAC7" s="1862"/>
      <c r="BAD7" s="1862"/>
      <c r="BAE7" s="1862"/>
      <c r="BAF7" s="1862"/>
      <c r="BAG7" s="1862"/>
      <c r="BAH7" s="1862"/>
      <c r="BAI7" s="1857"/>
      <c r="BAJ7" s="1857"/>
      <c r="BAK7" s="466"/>
      <c r="BAL7" s="1863"/>
      <c r="BAM7" s="1863"/>
      <c r="BAN7" s="466"/>
      <c r="BAO7" s="466"/>
      <c r="BAP7" s="466"/>
      <c r="BAQ7" s="466"/>
      <c r="BAR7" s="466"/>
      <c r="BAS7" s="466"/>
      <c r="BAT7" s="466"/>
      <c r="BAU7" s="466"/>
      <c r="BAV7" s="466"/>
      <c r="BAW7" s="1859"/>
      <c r="BAX7" s="1860"/>
      <c r="BAY7" s="1861"/>
      <c r="BAZ7" s="1861"/>
      <c r="BBA7" s="1861"/>
      <c r="BBB7" s="1861"/>
      <c r="BBC7" s="1861"/>
      <c r="BBD7" s="1861"/>
      <c r="BBE7" s="1861"/>
      <c r="BBF7" s="1861"/>
      <c r="BBG7" s="1861"/>
      <c r="BBH7" s="1861"/>
      <c r="BBI7" s="1861"/>
      <c r="BBJ7" s="1861"/>
      <c r="BBK7" s="1861"/>
      <c r="BBL7" s="1861"/>
      <c r="BBM7" s="1856"/>
      <c r="BBN7" s="1856"/>
      <c r="BBO7" s="1857"/>
      <c r="BBP7" s="1857"/>
      <c r="BBQ7" s="466"/>
      <c r="BBR7" s="466"/>
      <c r="BBS7" s="466"/>
      <c r="BBT7" s="466"/>
      <c r="BBU7" s="466"/>
      <c r="BBV7" s="466"/>
      <c r="BBW7" s="1861"/>
      <c r="BBX7" s="1862"/>
      <c r="BBY7" s="1862"/>
      <c r="BBZ7" s="1862"/>
      <c r="BCA7" s="1862"/>
      <c r="BCB7" s="1862"/>
      <c r="BCC7" s="1862"/>
      <c r="BCD7" s="1862"/>
      <c r="BCE7" s="1862"/>
      <c r="BCF7" s="1862"/>
      <c r="BCG7" s="1862"/>
      <c r="BCH7" s="1862"/>
      <c r="BCI7" s="1862"/>
      <c r="BCJ7" s="1862"/>
      <c r="BCK7" s="1862"/>
      <c r="BCL7" s="1862"/>
      <c r="BCM7" s="1857"/>
      <c r="BCN7" s="1857"/>
      <c r="BCO7" s="466"/>
      <c r="BCP7" s="1863"/>
      <c r="BCQ7" s="1863"/>
      <c r="BCR7" s="466"/>
      <c r="BCS7" s="466"/>
      <c r="BCT7" s="466"/>
      <c r="BCU7" s="466"/>
      <c r="BCV7" s="466"/>
      <c r="BCW7" s="466"/>
      <c r="BCX7" s="466"/>
      <c r="BCY7" s="466"/>
      <c r="BCZ7" s="466"/>
      <c r="BDA7" s="1859"/>
      <c r="BDB7" s="1860"/>
      <c r="BDC7" s="1861"/>
      <c r="BDD7" s="1861"/>
      <c r="BDE7" s="1861"/>
      <c r="BDF7" s="1861"/>
      <c r="BDG7" s="1861"/>
      <c r="BDH7" s="1861"/>
      <c r="BDI7" s="1861"/>
      <c r="BDJ7" s="1861"/>
      <c r="BDK7" s="1861"/>
      <c r="BDL7" s="1861"/>
      <c r="BDM7" s="1861"/>
      <c r="BDN7" s="1861"/>
      <c r="BDO7" s="1861"/>
      <c r="BDP7" s="1861"/>
      <c r="BDQ7" s="1856"/>
      <c r="BDR7" s="1856"/>
      <c r="BDS7" s="1857"/>
      <c r="BDT7" s="1857"/>
      <c r="BDU7" s="466"/>
      <c r="BDV7" s="466"/>
      <c r="BDW7" s="466"/>
      <c r="BDX7" s="466"/>
      <c r="BDY7" s="466"/>
      <c r="BDZ7" s="466"/>
      <c r="BEA7" s="1861"/>
      <c r="BEB7" s="1862"/>
      <c r="BEC7" s="1862"/>
      <c r="BED7" s="1862"/>
      <c r="BEE7" s="1862"/>
      <c r="BEF7" s="1862"/>
      <c r="BEG7" s="1862"/>
      <c r="BEH7" s="1862"/>
      <c r="BEI7" s="1862"/>
      <c r="BEJ7" s="1862"/>
      <c r="BEK7" s="1862"/>
      <c r="BEL7" s="1862"/>
      <c r="BEM7" s="1862"/>
      <c r="BEN7" s="1862"/>
      <c r="BEO7" s="1862"/>
      <c r="BEP7" s="1862"/>
      <c r="BEQ7" s="1857"/>
      <c r="BER7" s="1857"/>
      <c r="BES7" s="466"/>
      <c r="BET7" s="1863"/>
      <c r="BEU7" s="1863"/>
      <c r="BEV7" s="466"/>
      <c r="BEW7" s="466"/>
      <c r="BEX7" s="466"/>
      <c r="BEY7" s="466"/>
      <c r="BEZ7" s="466"/>
      <c r="BFA7" s="466"/>
      <c r="BFB7" s="466"/>
      <c r="BFC7" s="466"/>
      <c r="BFD7" s="466"/>
      <c r="BFE7" s="1859"/>
      <c r="BFF7" s="1860"/>
      <c r="BFG7" s="1861"/>
      <c r="BFH7" s="1861"/>
      <c r="BFI7" s="1861"/>
      <c r="BFJ7" s="1861"/>
      <c r="BFK7" s="1861"/>
      <c r="BFL7" s="1861"/>
      <c r="BFM7" s="1861"/>
      <c r="BFN7" s="1861"/>
      <c r="BFO7" s="1861"/>
      <c r="BFP7" s="1861"/>
      <c r="BFQ7" s="1861"/>
      <c r="BFR7" s="1861"/>
      <c r="BFS7" s="1861"/>
      <c r="BFT7" s="1861"/>
      <c r="BFU7" s="1856"/>
      <c r="BFV7" s="1856"/>
      <c r="BFW7" s="1857"/>
      <c r="BFX7" s="1857"/>
      <c r="BFY7" s="466"/>
      <c r="BFZ7" s="466"/>
      <c r="BGA7" s="466"/>
      <c r="BGB7" s="466"/>
      <c r="BGC7" s="466"/>
      <c r="BGD7" s="466"/>
      <c r="BGE7" s="1861"/>
      <c r="BGF7" s="1862"/>
      <c r="BGG7" s="1862"/>
      <c r="BGH7" s="1862"/>
      <c r="BGI7" s="1862"/>
      <c r="BGJ7" s="1862"/>
      <c r="BGK7" s="1862"/>
      <c r="BGL7" s="1862"/>
      <c r="BGM7" s="1862"/>
      <c r="BGN7" s="1862"/>
      <c r="BGO7" s="1862"/>
      <c r="BGP7" s="1862"/>
      <c r="BGQ7" s="1862"/>
      <c r="BGR7" s="1862"/>
      <c r="BGS7" s="1862"/>
      <c r="BGT7" s="1862"/>
      <c r="BGU7" s="1857"/>
      <c r="BGV7" s="1857"/>
      <c r="BGW7" s="466"/>
      <c r="BGX7" s="1863"/>
      <c r="BGY7" s="1863"/>
      <c r="BGZ7" s="466"/>
      <c r="BHA7" s="466"/>
      <c r="BHB7" s="466"/>
      <c r="BHC7" s="466"/>
      <c r="BHD7" s="466"/>
      <c r="BHE7" s="466"/>
      <c r="BHF7" s="466"/>
      <c r="BHG7" s="466"/>
      <c r="BHH7" s="466"/>
      <c r="BHI7" s="1859"/>
      <c r="BHJ7" s="1860"/>
      <c r="BHK7" s="1861"/>
      <c r="BHL7" s="1861"/>
      <c r="BHM7" s="1861"/>
      <c r="BHN7" s="1861"/>
      <c r="BHO7" s="1861"/>
      <c r="BHP7" s="1861"/>
      <c r="BHQ7" s="1861"/>
      <c r="BHR7" s="1861"/>
      <c r="BHS7" s="1861"/>
      <c r="BHT7" s="1861"/>
      <c r="BHU7" s="1861"/>
      <c r="BHV7" s="1861"/>
      <c r="BHW7" s="1861"/>
      <c r="BHX7" s="1861"/>
      <c r="BHY7" s="1856"/>
      <c r="BHZ7" s="1856"/>
      <c r="BIA7" s="1857"/>
      <c r="BIB7" s="1857"/>
      <c r="BIC7" s="466"/>
      <c r="BID7" s="466"/>
      <c r="BIE7" s="466"/>
      <c r="BIF7" s="466"/>
      <c r="BIG7" s="466"/>
      <c r="BIH7" s="466"/>
      <c r="BII7" s="1861"/>
      <c r="BIJ7" s="1862"/>
      <c r="BIK7" s="1862"/>
      <c r="BIL7" s="1862"/>
      <c r="BIM7" s="1862"/>
      <c r="BIN7" s="1862"/>
      <c r="BIO7" s="1862"/>
      <c r="BIP7" s="1862"/>
      <c r="BIQ7" s="1862"/>
      <c r="BIR7" s="1862"/>
      <c r="BIS7" s="1862"/>
      <c r="BIT7" s="1862"/>
      <c r="BIU7" s="1862"/>
      <c r="BIV7" s="1862"/>
      <c r="BIW7" s="1862"/>
      <c r="BIX7" s="1862"/>
      <c r="BIY7" s="1857"/>
      <c r="BIZ7" s="1857"/>
      <c r="BJA7" s="466"/>
      <c r="BJB7" s="1863"/>
      <c r="BJC7" s="1863"/>
      <c r="BJD7" s="466"/>
      <c r="BJE7" s="466"/>
      <c r="BJF7" s="466"/>
      <c r="BJG7" s="466"/>
      <c r="BJH7" s="466"/>
      <c r="BJI7" s="466"/>
      <c r="BJJ7" s="466"/>
      <c r="BJK7" s="466"/>
      <c r="BJL7" s="466"/>
      <c r="BJM7" s="1859"/>
      <c r="BJN7" s="1860"/>
      <c r="BJO7" s="1861"/>
      <c r="BJP7" s="1861"/>
      <c r="BJQ7" s="1861"/>
      <c r="BJR7" s="1861"/>
      <c r="BJS7" s="1861"/>
      <c r="BJT7" s="1861"/>
      <c r="BJU7" s="1861"/>
      <c r="BJV7" s="1861"/>
      <c r="BJW7" s="1861"/>
      <c r="BJX7" s="1861"/>
      <c r="BJY7" s="1861"/>
      <c r="BJZ7" s="1861"/>
      <c r="BKA7" s="1861"/>
      <c r="BKB7" s="1861"/>
      <c r="BKC7" s="1856"/>
      <c r="BKD7" s="1856"/>
      <c r="BKE7" s="1857"/>
      <c r="BKF7" s="1857"/>
      <c r="BKG7" s="466"/>
      <c r="BKH7" s="466"/>
      <c r="BKI7" s="466"/>
      <c r="BKJ7" s="466"/>
      <c r="BKK7" s="466"/>
      <c r="BKL7" s="466"/>
      <c r="BKM7" s="1861"/>
      <c r="BKN7" s="1862"/>
      <c r="BKO7" s="1862"/>
      <c r="BKP7" s="1862"/>
      <c r="BKQ7" s="1862"/>
      <c r="BKR7" s="1862"/>
      <c r="BKS7" s="1862"/>
      <c r="BKT7" s="1862"/>
      <c r="BKU7" s="1862"/>
      <c r="BKV7" s="1862"/>
      <c r="BKW7" s="1862"/>
      <c r="BKX7" s="1862"/>
      <c r="BKY7" s="1862"/>
      <c r="BKZ7" s="1862"/>
      <c r="BLA7" s="1862"/>
      <c r="BLB7" s="1862"/>
      <c r="BLC7" s="1857"/>
      <c r="BLD7" s="1857"/>
      <c r="BLE7" s="466"/>
      <c r="BLF7" s="1863"/>
      <c r="BLG7" s="1863"/>
      <c r="BLH7" s="466"/>
      <c r="BLI7" s="466"/>
      <c r="BLJ7" s="466"/>
      <c r="BLK7" s="466"/>
      <c r="BLL7" s="466"/>
      <c r="BLM7" s="466"/>
      <c r="BLN7" s="466"/>
      <c r="BLO7" s="466"/>
      <c r="BLP7" s="466"/>
      <c r="BLQ7" s="1859"/>
      <c r="BLR7" s="1860"/>
      <c r="BLS7" s="1861"/>
      <c r="BLT7" s="1861"/>
      <c r="BLU7" s="1861"/>
      <c r="BLV7" s="1861"/>
      <c r="BLW7" s="1861"/>
      <c r="BLX7" s="1861"/>
      <c r="BLY7" s="1861"/>
      <c r="BLZ7" s="1861"/>
      <c r="BMA7" s="1861"/>
      <c r="BMB7" s="1861"/>
      <c r="BMC7" s="1861"/>
      <c r="BMD7" s="1861"/>
      <c r="BME7" s="1861"/>
      <c r="BMF7" s="1861"/>
      <c r="BMG7" s="1856"/>
      <c r="BMH7" s="1856"/>
      <c r="BMI7" s="1857"/>
      <c r="BMJ7" s="1857"/>
      <c r="BMK7" s="466"/>
      <c r="BML7" s="466"/>
      <c r="BMM7" s="466"/>
      <c r="BMN7" s="466"/>
      <c r="BMO7" s="466"/>
      <c r="BMP7" s="466"/>
      <c r="BMQ7" s="1861"/>
      <c r="BMR7" s="1862"/>
      <c r="BMS7" s="1862"/>
      <c r="BMT7" s="1862"/>
      <c r="BMU7" s="1862"/>
      <c r="BMV7" s="1862"/>
      <c r="BMW7" s="1862"/>
      <c r="BMX7" s="1862"/>
      <c r="BMY7" s="1862"/>
      <c r="BMZ7" s="1862"/>
      <c r="BNA7" s="1862"/>
      <c r="BNB7" s="1862"/>
      <c r="BNC7" s="1862"/>
      <c r="BND7" s="1862"/>
      <c r="BNE7" s="1862"/>
      <c r="BNF7" s="1862"/>
      <c r="BNG7" s="1857"/>
      <c r="BNH7" s="1857"/>
      <c r="BNI7" s="466"/>
      <c r="BNJ7" s="1863"/>
      <c r="BNK7" s="1863"/>
      <c r="BNL7" s="466"/>
      <c r="BNM7" s="466"/>
      <c r="BNN7" s="466"/>
      <c r="BNO7" s="466"/>
      <c r="BNP7" s="466"/>
      <c r="BNQ7" s="466"/>
      <c r="BNR7" s="466"/>
      <c r="BNS7" s="466"/>
      <c r="BNT7" s="466"/>
      <c r="BNU7" s="1859"/>
      <c r="BNV7" s="1860"/>
      <c r="BNW7" s="1861"/>
      <c r="BNX7" s="1861"/>
      <c r="BNY7" s="1861"/>
      <c r="BNZ7" s="1861"/>
      <c r="BOA7" s="1861"/>
      <c r="BOB7" s="1861"/>
      <c r="BOC7" s="1861"/>
      <c r="BOD7" s="1861"/>
      <c r="BOE7" s="1861"/>
      <c r="BOF7" s="1861"/>
      <c r="BOG7" s="1861"/>
      <c r="BOH7" s="1861"/>
      <c r="BOI7" s="1861"/>
      <c r="BOJ7" s="1861"/>
      <c r="BOK7" s="1856"/>
      <c r="BOL7" s="1856"/>
      <c r="BOM7" s="1857"/>
      <c r="BON7" s="1857"/>
      <c r="BOO7" s="466"/>
      <c r="BOP7" s="466"/>
      <c r="BOQ7" s="466"/>
      <c r="BOR7" s="466"/>
      <c r="BOS7" s="466"/>
      <c r="BOT7" s="466"/>
      <c r="BOU7" s="1861"/>
      <c r="BOV7" s="1862"/>
      <c r="BOW7" s="1862"/>
      <c r="BOX7" s="1862"/>
      <c r="BOY7" s="1862"/>
      <c r="BOZ7" s="1862"/>
      <c r="BPA7" s="1862"/>
      <c r="BPB7" s="1862"/>
      <c r="BPC7" s="1862"/>
      <c r="BPD7" s="1862"/>
      <c r="BPE7" s="1862"/>
      <c r="BPF7" s="1862"/>
      <c r="BPG7" s="1862"/>
      <c r="BPH7" s="1862"/>
      <c r="BPI7" s="1862"/>
      <c r="BPJ7" s="1862"/>
      <c r="BPK7" s="1857"/>
      <c r="BPL7" s="1857"/>
      <c r="BPM7" s="466"/>
      <c r="BPN7" s="1863"/>
      <c r="BPO7" s="1863"/>
      <c r="BPP7" s="466"/>
      <c r="BPQ7" s="466"/>
      <c r="BPR7" s="466"/>
      <c r="BPS7" s="466"/>
      <c r="BPT7" s="466"/>
      <c r="BPU7" s="466"/>
      <c r="BPV7" s="466"/>
      <c r="BPW7" s="466"/>
      <c r="BPX7" s="466"/>
      <c r="BPY7" s="1859"/>
      <c r="BPZ7" s="1860"/>
      <c r="BQA7" s="1861"/>
      <c r="BQB7" s="1861"/>
      <c r="BQC7" s="1861"/>
      <c r="BQD7" s="1861"/>
      <c r="BQE7" s="1861"/>
      <c r="BQF7" s="1861"/>
      <c r="BQG7" s="1861"/>
      <c r="BQH7" s="1861"/>
      <c r="BQI7" s="1861"/>
      <c r="BQJ7" s="1861"/>
      <c r="BQK7" s="1861"/>
      <c r="BQL7" s="1861"/>
      <c r="BQM7" s="1861"/>
      <c r="BQN7" s="1861"/>
      <c r="BQO7" s="1856"/>
      <c r="BQP7" s="1856"/>
      <c r="BQQ7" s="1857"/>
      <c r="BQR7" s="1857"/>
      <c r="BQS7" s="466"/>
      <c r="BQT7" s="466"/>
      <c r="BQU7" s="466"/>
      <c r="BQV7" s="466"/>
      <c r="BQW7" s="466"/>
      <c r="BQX7" s="466"/>
      <c r="BQY7" s="1861"/>
      <c r="BQZ7" s="1862"/>
      <c r="BRA7" s="1862"/>
      <c r="BRB7" s="1862"/>
      <c r="BRC7" s="1862"/>
      <c r="BRD7" s="1862"/>
      <c r="BRE7" s="1862"/>
      <c r="BRF7" s="1862"/>
      <c r="BRG7" s="1862"/>
      <c r="BRH7" s="1862"/>
      <c r="BRI7" s="1862"/>
      <c r="BRJ7" s="1862"/>
      <c r="BRK7" s="1862"/>
      <c r="BRL7" s="1862"/>
      <c r="BRM7" s="1862"/>
      <c r="BRN7" s="1862"/>
      <c r="BRO7" s="1857"/>
      <c r="BRP7" s="1857"/>
      <c r="BRQ7" s="466"/>
      <c r="BRR7" s="1863"/>
      <c r="BRS7" s="1863"/>
      <c r="BRT7" s="466"/>
      <c r="BRU7" s="466"/>
      <c r="BRV7" s="466"/>
      <c r="BRW7" s="466"/>
      <c r="BRX7" s="466"/>
      <c r="BRY7" s="466"/>
      <c r="BRZ7" s="466"/>
      <c r="BSA7" s="466"/>
      <c r="BSB7" s="466"/>
      <c r="BSC7" s="1859"/>
      <c r="BSD7" s="1860"/>
      <c r="BSE7" s="1861"/>
      <c r="BSF7" s="1861"/>
      <c r="BSG7" s="1861"/>
      <c r="BSH7" s="1861"/>
      <c r="BSI7" s="1861"/>
      <c r="BSJ7" s="1861"/>
      <c r="BSK7" s="1861"/>
      <c r="BSL7" s="1861"/>
      <c r="BSM7" s="1861"/>
      <c r="BSN7" s="1861"/>
      <c r="BSO7" s="1861"/>
      <c r="BSP7" s="1861"/>
      <c r="BSQ7" s="1861"/>
      <c r="BSR7" s="1861"/>
      <c r="BSS7" s="1856"/>
      <c r="BST7" s="1856"/>
      <c r="BSU7" s="1857"/>
      <c r="BSV7" s="1857"/>
      <c r="BSW7" s="466"/>
      <c r="BSX7" s="466"/>
      <c r="BSY7" s="466"/>
      <c r="BSZ7" s="466"/>
      <c r="BTA7" s="466"/>
      <c r="BTB7" s="466"/>
      <c r="BTC7" s="1861"/>
      <c r="BTD7" s="1862"/>
      <c r="BTE7" s="1862"/>
      <c r="BTF7" s="1862"/>
      <c r="BTG7" s="1862"/>
      <c r="BTH7" s="1862"/>
      <c r="BTI7" s="1862"/>
      <c r="BTJ7" s="1862"/>
      <c r="BTK7" s="1862"/>
      <c r="BTL7" s="1862"/>
      <c r="BTM7" s="1862"/>
      <c r="BTN7" s="1862"/>
      <c r="BTO7" s="1862"/>
      <c r="BTP7" s="1862"/>
      <c r="BTQ7" s="1862"/>
      <c r="BTR7" s="1862"/>
      <c r="BTS7" s="1857"/>
      <c r="BTT7" s="1857"/>
      <c r="BTU7" s="466"/>
      <c r="BTV7" s="1863"/>
      <c r="BTW7" s="1863"/>
      <c r="BTX7" s="466"/>
      <c r="BTY7" s="466"/>
      <c r="BTZ7" s="466"/>
      <c r="BUA7" s="466"/>
      <c r="BUB7" s="466"/>
      <c r="BUC7" s="466"/>
      <c r="BUD7" s="466"/>
      <c r="BUE7" s="466"/>
      <c r="BUF7" s="466"/>
      <c r="BUG7" s="1859"/>
      <c r="BUH7" s="1860"/>
      <c r="BUI7" s="1861"/>
      <c r="BUJ7" s="1861"/>
      <c r="BUK7" s="1861"/>
      <c r="BUL7" s="1861"/>
      <c r="BUM7" s="1861"/>
      <c r="BUN7" s="1861"/>
      <c r="BUO7" s="1861"/>
      <c r="BUP7" s="1861"/>
      <c r="BUQ7" s="1861"/>
      <c r="BUR7" s="1861"/>
      <c r="BUS7" s="1861"/>
      <c r="BUT7" s="1861"/>
      <c r="BUU7" s="1861"/>
      <c r="BUV7" s="1861"/>
      <c r="BUW7" s="1856"/>
      <c r="BUX7" s="1856"/>
      <c r="BUY7" s="1857"/>
      <c r="BUZ7" s="1857"/>
      <c r="BVA7" s="466"/>
      <c r="BVB7" s="466"/>
      <c r="BVC7" s="466"/>
      <c r="BVD7" s="466"/>
      <c r="BVE7" s="466"/>
      <c r="BVF7" s="466"/>
      <c r="BVG7" s="1861"/>
      <c r="BVH7" s="1862"/>
      <c r="BVI7" s="1862"/>
      <c r="BVJ7" s="1862"/>
      <c r="BVK7" s="1862"/>
      <c r="BVL7" s="1862"/>
      <c r="BVM7" s="1862"/>
      <c r="BVN7" s="1862"/>
      <c r="BVO7" s="1862"/>
      <c r="BVP7" s="1862"/>
      <c r="BVQ7" s="1862"/>
      <c r="BVR7" s="1862"/>
      <c r="BVS7" s="1862"/>
      <c r="BVT7" s="1862"/>
      <c r="BVU7" s="1862"/>
      <c r="BVV7" s="1862"/>
      <c r="BVW7" s="1857"/>
      <c r="BVX7" s="1857"/>
      <c r="BVY7" s="466"/>
      <c r="BVZ7" s="1863"/>
      <c r="BWA7" s="1863"/>
      <c r="BWB7" s="466"/>
      <c r="BWC7" s="466"/>
      <c r="BWD7" s="466"/>
      <c r="BWE7" s="466"/>
      <c r="BWF7" s="466"/>
      <c r="BWG7" s="466"/>
      <c r="BWH7" s="466"/>
      <c r="BWI7" s="466"/>
      <c r="BWJ7" s="466"/>
      <c r="BWK7" s="1859"/>
      <c r="BWL7" s="1860"/>
      <c r="BWM7" s="1861"/>
      <c r="BWN7" s="1861"/>
      <c r="BWO7" s="1861"/>
      <c r="BWP7" s="1861"/>
      <c r="BWQ7" s="1861"/>
      <c r="BWR7" s="1861"/>
      <c r="BWS7" s="1861"/>
      <c r="BWT7" s="1861"/>
      <c r="BWU7" s="1861"/>
      <c r="BWV7" s="1861"/>
      <c r="BWW7" s="1861"/>
      <c r="BWX7" s="1861"/>
      <c r="BWY7" s="1861"/>
      <c r="BWZ7" s="1861"/>
      <c r="BXA7" s="1856"/>
      <c r="BXB7" s="1856"/>
      <c r="BXC7" s="1857"/>
      <c r="BXD7" s="1857"/>
      <c r="BXE7" s="466"/>
      <c r="BXF7" s="466"/>
      <c r="BXG7" s="466"/>
      <c r="BXH7" s="466"/>
      <c r="BXI7" s="466"/>
      <c r="BXJ7" s="466"/>
      <c r="BXK7" s="1861"/>
      <c r="BXL7" s="1862"/>
      <c r="BXM7" s="1862"/>
      <c r="BXN7" s="1862"/>
      <c r="BXO7" s="1862"/>
      <c r="BXP7" s="1862"/>
      <c r="BXQ7" s="1862"/>
      <c r="BXR7" s="1862"/>
      <c r="BXS7" s="1862"/>
      <c r="BXT7" s="1862"/>
      <c r="BXU7" s="1862"/>
      <c r="BXV7" s="1862"/>
      <c r="BXW7" s="1862"/>
      <c r="BXX7" s="1862"/>
      <c r="BXY7" s="1862"/>
      <c r="BXZ7" s="1862"/>
      <c r="BYA7" s="1857"/>
      <c r="BYB7" s="1857"/>
      <c r="BYC7" s="466"/>
      <c r="BYD7" s="1863"/>
      <c r="BYE7" s="1863"/>
      <c r="BYF7" s="466"/>
      <c r="BYG7" s="466"/>
      <c r="BYH7" s="466"/>
      <c r="BYI7" s="466"/>
      <c r="BYJ7" s="466"/>
      <c r="BYK7" s="466"/>
      <c r="BYL7" s="466"/>
      <c r="BYM7" s="466"/>
      <c r="BYN7" s="466"/>
      <c r="BYO7" s="1859"/>
      <c r="BYP7" s="1860"/>
      <c r="BYQ7" s="1861"/>
      <c r="BYR7" s="1861"/>
      <c r="BYS7" s="1861"/>
      <c r="BYT7" s="1861"/>
      <c r="BYU7" s="1861"/>
      <c r="BYV7" s="1861"/>
      <c r="BYW7" s="1861"/>
      <c r="BYX7" s="1861"/>
      <c r="BYY7" s="1861"/>
      <c r="BYZ7" s="1861"/>
      <c r="BZA7" s="1861"/>
      <c r="BZB7" s="1861"/>
      <c r="BZC7" s="1861"/>
      <c r="BZD7" s="1861"/>
      <c r="BZE7" s="1856"/>
      <c r="BZF7" s="1856"/>
      <c r="BZG7" s="1857"/>
      <c r="BZH7" s="1857"/>
      <c r="BZI7" s="466"/>
      <c r="BZJ7" s="466"/>
      <c r="BZK7" s="466"/>
      <c r="BZL7" s="466"/>
      <c r="BZM7" s="466"/>
      <c r="BZN7" s="466"/>
      <c r="BZO7" s="1861"/>
      <c r="BZP7" s="1862"/>
      <c r="BZQ7" s="1862"/>
      <c r="BZR7" s="1862"/>
      <c r="BZS7" s="1862"/>
      <c r="BZT7" s="1862"/>
      <c r="BZU7" s="1862"/>
      <c r="BZV7" s="1862"/>
      <c r="BZW7" s="1862"/>
      <c r="BZX7" s="1862"/>
      <c r="BZY7" s="1862"/>
      <c r="BZZ7" s="1862"/>
      <c r="CAA7" s="1862"/>
      <c r="CAB7" s="1862"/>
      <c r="CAC7" s="1862"/>
      <c r="CAD7" s="1862"/>
      <c r="CAE7" s="1857"/>
      <c r="CAF7" s="1857"/>
      <c r="CAG7" s="466"/>
      <c r="CAH7" s="1863"/>
      <c r="CAI7" s="1863"/>
      <c r="CAJ7" s="466"/>
      <c r="CAK7" s="466"/>
      <c r="CAL7" s="466"/>
      <c r="CAM7" s="466"/>
      <c r="CAN7" s="466"/>
      <c r="CAO7" s="466"/>
      <c r="CAP7" s="466"/>
      <c r="CAQ7" s="466"/>
      <c r="CAR7" s="466"/>
      <c r="CAS7" s="1859"/>
      <c r="CAT7" s="1860"/>
      <c r="CAU7" s="1861"/>
      <c r="CAV7" s="1861"/>
      <c r="CAW7" s="1861"/>
      <c r="CAX7" s="1861"/>
      <c r="CAY7" s="1861"/>
      <c r="CAZ7" s="1861"/>
      <c r="CBA7" s="1861"/>
      <c r="CBB7" s="1861"/>
      <c r="CBC7" s="1861"/>
      <c r="CBD7" s="1861"/>
      <c r="CBE7" s="1861"/>
      <c r="CBF7" s="1861"/>
      <c r="CBG7" s="1861"/>
      <c r="CBH7" s="1861"/>
      <c r="CBI7" s="1856"/>
      <c r="CBJ7" s="1856"/>
      <c r="CBK7" s="1857"/>
      <c r="CBL7" s="1857"/>
      <c r="CBM7" s="466"/>
      <c r="CBN7" s="466"/>
      <c r="CBO7" s="466"/>
      <c r="CBP7" s="466"/>
      <c r="CBQ7" s="466"/>
      <c r="CBR7" s="466"/>
      <c r="CBS7" s="1861"/>
      <c r="CBT7" s="1862"/>
      <c r="CBU7" s="1862"/>
      <c r="CBV7" s="1862"/>
      <c r="CBW7" s="1862"/>
      <c r="CBX7" s="1862"/>
      <c r="CBY7" s="1862"/>
      <c r="CBZ7" s="1862"/>
      <c r="CCA7" s="1862"/>
      <c r="CCB7" s="1862"/>
      <c r="CCC7" s="1862"/>
      <c r="CCD7" s="1862"/>
      <c r="CCE7" s="1862"/>
      <c r="CCF7" s="1862"/>
      <c r="CCG7" s="1862"/>
      <c r="CCH7" s="1862"/>
      <c r="CCI7" s="1857"/>
      <c r="CCJ7" s="1857"/>
      <c r="CCK7" s="466"/>
      <c r="CCL7" s="1863"/>
      <c r="CCM7" s="1863"/>
      <c r="CCN7" s="466"/>
      <c r="CCO7" s="466"/>
      <c r="CCP7" s="466"/>
      <c r="CCQ7" s="466"/>
      <c r="CCR7" s="466"/>
      <c r="CCS7" s="466"/>
      <c r="CCT7" s="466"/>
      <c r="CCU7" s="466"/>
      <c r="CCV7" s="466"/>
      <c r="CCW7" s="1859"/>
      <c r="CCX7" s="1860"/>
      <c r="CCY7" s="1861"/>
      <c r="CCZ7" s="1861"/>
      <c r="CDA7" s="1861"/>
      <c r="CDB7" s="1861"/>
      <c r="CDC7" s="1861"/>
      <c r="CDD7" s="1861"/>
      <c r="CDE7" s="1861"/>
      <c r="CDF7" s="1861"/>
      <c r="CDG7" s="1861"/>
      <c r="CDH7" s="1861"/>
      <c r="CDI7" s="1861"/>
      <c r="CDJ7" s="1861"/>
      <c r="CDK7" s="1861"/>
      <c r="CDL7" s="1861"/>
      <c r="CDM7" s="1856"/>
      <c r="CDN7" s="1856"/>
      <c r="CDO7" s="1857"/>
      <c r="CDP7" s="1857"/>
      <c r="CDQ7" s="466"/>
      <c r="CDR7" s="466"/>
      <c r="CDS7" s="466"/>
      <c r="CDT7" s="466"/>
      <c r="CDU7" s="466"/>
      <c r="CDV7" s="466"/>
      <c r="CDW7" s="1861"/>
      <c r="CDX7" s="1862"/>
      <c r="CDY7" s="1862"/>
      <c r="CDZ7" s="1862"/>
      <c r="CEA7" s="1862"/>
      <c r="CEB7" s="1862"/>
      <c r="CEC7" s="1862"/>
      <c r="CED7" s="1862"/>
      <c r="CEE7" s="1862"/>
      <c r="CEF7" s="1862"/>
      <c r="CEG7" s="1862"/>
      <c r="CEH7" s="1862"/>
      <c r="CEI7" s="1862"/>
      <c r="CEJ7" s="1862"/>
      <c r="CEK7" s="1862"/>
      <c r="CEL7" s="1862"/>
      <c r="CEM7" s="1857"/>
      <c r="CEN7" s="1857"/>
      <c r="CEO7" s="466"/>
      <c r="CEP7" s="1863"/>
      <c r="CEQ7" s="1863"/>
      <c r="CER7" s="466"/>
      <c r="CES7" s="466"/>
      <c r="CET7" s="466"/>
      <c r="CEU7" s="466"/>
      <c r="CEV7" s="466"/>
      <c r="CEW7" s="466"/>
      <c r="CEX7" s="466"/>
      <c r="CEY7" s="466"/>
      <c r="CEZ7" s="466"/>
      <c r="CFA7" s="1859"/>
      <c r="CFB7" s="1860"/>
      <c r="CFC7" s="1861"/>
      <c r="CFD7" s="1861"/>
      <c r="CFE7" s="1861"/>
      <c r="CFF7" s="1861"/>
      <c r="CFG7" s="1861"/>
      <c r="CFH7" s="1861"/>
      <c r="CFI7" s="1861"/>
      <c r="CFJ7" s="1861"/>
      <c r="CFK7" s="1861"/>
      <c r="CFL7" s="1861"/>
      <c r="CFM7" s="1861"/>
      <c r="CFN7" s="1861"/>
      <c r="CFO7" s="1861"/>
      <c r="CFP7" s="1861"/>
      <c r="CFQ7" s="1856"/>
      <c r="CFR7" s="1856"/>
      <c r="CFS7" s="1857"/>
      <c r="CFT7" s="1857"/>
      <c r="CFU7" s="466"/>
      <c r="CFV7" s="466"/>
      <c r="CFW7" s="466"/>
      <c r="CFX7" s="466"/>
      <c r="CFY7" s="466"/>
      <c r="CFZ7" s="466"/>
      <c r="CGA7" s="1861"/>
      <c r="CGB7" s="1862"/>
      <c r="CGC7" s="1862"/>
      <c r="CGD7" s="1862"/>
      <c r="CGE7" s="1862"/>
      <c r="CGF7" s="1862"/>
      <c r="CGG7" s="1862"/>
      <c r="CGH7" s="1862"/>
      <c r="CGI7" s="1862"/>
      <c r="CGJ7" s="1862"/>
      <c r="CGK7" s="1862"/>
      <c r="CGL7" s="1862"/>
      <c r="CGM7" s="1862"/>
      <c r="CGN7" s="1862"/>
      <c r="CGO7" s="1862"/>
      <c r="CGP7" s="1862"/>
      <c r="CGQ7" s="1857"/>
      <c r="CGR7" s="1857"/>
      <c r="CGS7" s="466"/>
      <c r="CGT7" s="1863"/>
      <c r="CGU7" s="1863"/>
      <c r="CGV7" s="466"/>
      <c r="CGW7" s="466"/>
      <c r="CGX7" s="466"/>
      <c r="CGY7" s="466"/>
      <c r="CGZ7" s="466"/>
      <c r="CHA7" s="466"/>
      <c r="CHB7" s="466"/>
      <c r="CHC7" s="466"/>
      <c r="CHD7" s="466"/>
      <c r="CHE7" s="1859"/>
      <c r="CHF7" s="1860"/>
      <c r="CHG7" s="1861"/>
      <c r="CHH7" s="1861"/>
      <c r="CHI7" s="1861"/>
      <c r="CHJ7" s="1861"/>
      <c r="CHK7" s="1861"/>
      <c r="CHL7" s="1861"/>
      <c r="CHM7" s="1861"/>
      <c r="CHN7" s="1861"/>
      <c r="CHO7" s="1861"/>
      <c r="CHP7" s="1861"/>
      <c r="CHQ7" s="1861"/>
      <c r="CHR7" s="1861"/>
      <c r="CHS7" s="1861"/>
      <c r="CHT7" s="1861"/>
      <c r="CHU7" s="1856"/>
      <c r="CHV7" s="1856"/>
      <c r="CHW7" s="1857"/>
      <c r="CHX7" s="1857"/>
      <c r="CHY7" s="466"/>
      <c r="CHZ7" s="466"/>
      <c r="CIA7" s="466"/>
      <c r="CIB7" s="466"/>
      <c r="CIC7" s="466"/>
      <c r="CID7" s="466"/>
      <c r="CIE7" s="1861"/>
      <c r="CIF7" s="1862"/>
      <c r="CIG7" s="1862"/>
      <c r="CIH7" s="1862"/>
      <c r="CII7" s="1862"/>
      <c r="CIJ7" s="1862"/>
      <c r="CIK7" s="1862"/>
      <c r="CIL7" s="1862"/>
      <c r="CIM7" s="1862"/>
      <c r="CIN7" s="1862"/>
      <c r="CIO7" s="1862"/>
      <c r="CIP7" s="1862"/>
      <c r="CIQ7" s="1862"/>
      <c r="CIR7" s="1862"/>
      <c r="CIS7" s="1862"/>
      <c r="CIT7" s="1862"/>
      <c r="CIU7" s="1857"/>
      <c r="CIV7" s="1857"/>
      <c r="CIW7" s="466"/>
      <c r="CIX7" s="1863"/>
      <c r="CIY7" s="1863"/>
      <c r="CIZ7" s="466"/>
      <c r="CJA7" s="466"/>
      <c r="CJB7" s="466"/>
      <c r="CJC7" s="466"/>
      <c r="CJD7" s="466"/>
      <c r="CJE7" s="466"/>
      <c r="CJF7" s="466"/>
      <c r="CJG7" s="466"/>
      <c r="CJH7" s="466"/>
      <c r="CJI7" s="1859"/>
      <c r="CJJ7" s="1860"/>
      <c r="CJK7" s="1861"/>
      <c r="CJL7" s="1861"/>
      <c r="CJM7" s="1861"/>
      <c r="CJN7" s="1861"/>
      <c r="CJO7" s="1861"/>
      <c r="CJP7" s="1861"/>
      <c r="CJQ7" s="1861"/>
      <c r="CJR7" s="1861"/>
      <c r="CJS7" s="1861"/>
      <c r="CJT7" s="1861"/>
      <c r="CJU7" s="1861"/>
      <c r="CJV7" s="1861"/>
      <c r="CJW7" s="1861"/>
      <c r="CJX7" s="1861"/>
      <c r="CJY7" s="1856"/>
      <c r="CJZ7" s="1856"/>
      <c r="CKA7" s="1857"/>
      <c r="CKB7" s="1857"/>
      <c r="CKC7" s="466"/>
      <c r="CKD7" s="466"/>
      <c r="CKE7" s="466"/>
      <c r="CKF7" s="466"/>
      <c r="CKG7" s="466"/>
      <c r="CKH7" s="466"/>
      <c r="CKI7" s="1861"/>
      <c r="CKJ7" s="1862"/>
      <c r="CKK7" s="1862"/>
      <c r="CKL7" s="1862"/>
      <c r="CKM7" s="1862"/>
      <c r="CKN7" s="1862"/>
      <c r="CKO7" s="1862"/>
      <c r="CKP7" s="1862"/>
      <c r="CKQ7" s="1862"/>
      <c r="CKR7" s="1862"/>
      <c r="CKS7" s="1862"/>
      <c r="CKT7" s="1862"/>
      <c r="CKU7" s="1862"/>
      <c r="CKV7" s="1862"/>
      <c r="CKW7" s="1862"/>
      <c r="CKX7" s="1862"/>
      <c r="CKY7" s="1857"/>
      <c r="CKZ7" s="1857"/>
      <c r="CLA7" s="466"/>
      <c r="CLB7" s="1863"/>
      <c r="CLC7" s="1863"/>
      <c r="CLD7" s="466"/>
      <c r="CLE7" s="466"/>
      <c r="CLF7" s="466"/>
      <c r="CLG7" s="466"/>
      <c r="CLH7" s="466"/>
      <c r="CLI7" s="466"/>
      <c r="CLJ7" s="466"/>
      <c r="CLK7" s="466"/>
      <c r="CLL7" s="466"/>
      <c r="CLM7" s="1859"/>
      <c r="CLN7" s="1860"/>
      <c r="CLO7" s="1861"/>
      <c r="CLP7" s="1861"/>
      <c r="CLQ7" s="1861"/>
      <c r="CLR7" s="1861"/>
      <c r="CLS7" s="1861"/>
      <c r="CLT7" s="1861"/>
      <c r="CLU7" s="1861"/>
      <c r="CLV7" s="1861"/>
      <c r="CLW7" s="1861"/>
      <c r="CLX7" s="1861"/>
      <c r="CLY7" s="1861"/>
      <c r="CLZ7" s="1861"/>
      <c r="CMA7" s="1861"/>
      <c r="CMB7" s="1861"/>
      <c r="CMC7" s="1856"/>
      <c r="CMD7" s="1856"/>
      <c r="CME7" s="1857"/>
      <c r="CMF7" s="1857"/>
      <c r="CMG7" s="466"/>
      <c r="CMH7" s="466"/>
      <c r="CMI7" s="466"/>
      <c r="CMJ7" s="466"/>
      <c r="CMK7" s="466"/>
      <c r="CML7" s="466"/>
      <c r="CMM7" s="1861"/>
      <c r="CMN7" s="1862"/>
      <c r="CMO7" s="1862"/>
      <c r="CMP7" s="1862"/>
      <c r="CMQ7" s="1862"/>
      <c r="CMR7" s="1862"/>
      <c r="CMS7" s="1862"/>
      <c r="CMT7" s="1862"/>
      <c r="CMU7" s="1862"/>
      <c r="CMV7" s="1862"/>
      <c r="CMW7" s="1862"/>
      <c r="CMX7" s="1862"/>
      <c r="CMY7" s="1862"/>
      <c r="CMZ7" s="1862"/>
      <c r="CNA7" s="1862"/>
      <c r="CNB7" s="1862"/>
      <c r="CNC7" s="1857"/>
      <c r="CND7" s="1857"/>
      <c r="CNE7" s="466"/>
      <c r="CNF7" s="1863"/>
      <c r="CNG7" s="1863"/>
      <c r="CNH7" s="466"/>
      <c r="CNI7" s="466"/>
      <c r="CNJ7" s="466"/>
      <c r="CNK7" s="466"/>
      <c r="CNL7" s="466"/>
      <c r="CNM7" s="466"/>
      <c r="CNN7" s="466"/>
      <c r="CNO7" s="466"/>
      <c r="CNP7" s="466"/>
      <c r="CNQ7" s="1859"/>
      <c r="CNR7" s="1860"/>
      <c r="CNS7" s="1861"/>
      <c r="CNT7" s="1861"/>
      <c r="CNU7" s="1861"/>
      <c r="CNV7" s="1861"/>
      <c r="CNW7" s="1861"/>
      <c r="CNX7" s="1861"/>
      <c r="CNY7" s="1861"/>
      <c r="CNZ7" s="1861"/>
      <c r="COA7" s="1861"/>
      <c r="COB7" s="1861"/>
      <c r="COC7" s="1861"/>
      <c r="COD7" s="1861"/>
      <c r="COE7" s="1861"/>
      <c r="COF7" s="1861"/>
      <c r="COG7" s="1856"/>
      <c r="COH7" s="1856"/>
      <c r="COI7" s="1857"/>
      <c r="COJ7" s="1857"/>
      <c r="COK7" s="466"/>
      <c r="COL7" s="466"/>
      <c r="COM7" s="466"/>
      <c r="CON7" s="466"/>
      <c r="COO7" s="466"/>
      <c r="COP7" s="466"/>
      <c r="COQ7" s="1861"/>
      <c r="COR7" s="1862"/>
      <c r="COS7" s="1862"/>
      <c r="COT7" s="1862"/>
      <c r="COU7" s="1862"/>
      <c r="COV7" s="1862"/>
      <c r="COW7" s="1862"/>
      <c r="COX7" s="1862"/>
      <c r="COY7" s="1862"/>
      <c r="COZ7" s="1862"/>
      <c r="CPA7" s="1862"/>
      <c r="CPB7" s="1862"/>
      <c r="CPC7" s="1862"/>
      <c r="CPD7" s="1862"/>
      <c r="CPE7" s="1862"/>
      <c r="CPF7" s="1862"/>
      <c r="CPG7" s="1857"/>
      <c r="CPH7" s="1857"/>
      <c r="CPI7" s="466"/>
      <c r="CPJ7" s="1863"/>
      <c r="CPK7" s="1863"/>
      <c r="CPL7" s="466"/>
      <c r="CPM7" s="466"/>
      <c r="CPN7" s="466"/>
      <c r="CPO7" s="466"/>
      <c r="CPP7" s="466"/>
      <c r="CPQ7" s="466"/>
      <c r="CPR7" s="466"/>
      <c r="CPS7" s="466"/>
      <c r="CPT7" s="466"/>
      <c r="CPU7" s="1859"/>
      <c r="CPV7" s="1860"/>
      <c r="CPW7" s="1861"/>
      <c r="CPX7" s="1861"/>
      <c r="CPY7" s="1861"/>
      <c r="CPZ7" s="1861"/>
      <c r="CQA7" s="1861"/>
      <c r="CQB7" s="1861"/>
      <c r="CQC7" s="1861"/>
      <c r="CQD7" s="1861"/>
      <c r="CQE7" s="1861"/>
      <c r="CQF7" s="1861"/>
      <c r="CQG7" s="1861"/>
      <c r="CQH7" s="1861"/>
      <c r="CQI7" s="1861"/>
      <c r="CQJ7" s="1861"/>
      <c r="CQK7" s="1856"/>
      <c r="CQL7" s="1856"/>
      <c r="CQM7" s="1857"/>
      <c r="CQN7" s="1857"/>
      <c r="CQO7" s="466"/>
      <c r="CQP7" s="466"/>
      <c r="CQQ7" s="466"/>
      <c r="CQR7" s="466"/>
      <c r="CQS7" s="466"/>
      <c r="CQT7" s="466"/>
      <c r="CQU7" s="1861"/>
      <c r="CQV7" s="1862"/>
      <c r="CQW7" s="1862"/>
      <c r="CQX7" s="1862"/>
      <c r="CQY7" s="1862"/>
      <c r="CQZ7" s="1862"/>
      <c r="CRA7" s="1862"/>
      <c r="CRB7" s="1862"/>
      <c r="CRC7" s="1862"/>
      <c r="CRD7" s="1862"/>
      <c r="CRE7" s="1862"/>
      <c r="CRF7" s="1862"/>
      <c r="CRG7" s="1862"/>
      <c r="CRH7" s="1862"/>
      <c r="CRI7" s="1862"/>
      <c r="CRJ7" s="1862"/>
      <c r="CRK7" s="1857"/>
      <c r="CRL7" s="1857"/>
      <c r="CRM7" s="466"/>
      <c r="CRN7" s="1863"/>
      <c r="CRO7" s="1863"/>
      <c r="CRP7" s="466"/>
      <c r="CRQ7" s="466"/>
      <c r="CRR7" s="466"/>
      <c r="CRS7" s="466"/>
      <c r="CRT7" s="466"/>
      <c r="CRU7" s="466"/>
      <c r="CRV7" s="466"/>
      <c r="CRW7" s="466"/>
      <c r="CRX7" s="466"/>
      <c r="CRY7" s="1859"/>
      <c r="CRZ7" s="1860"/>
      <c r="CSA7" s="1861"/>
      <c r="CSB7" s="1861"/>
      <c r="CSC7" s="1861"/>
      <c r="CSD7" s="1861"/>
      <c r="CSE7" s="1861"/>
      <c r="CSF7" s="1861"/>
      <c r="CSG7" s="1861"/>
      <c r="CSH7" s="1861"/>
      <c r="CSI7" s="1861"/>
      <c r="CSJ7" s="1861"/>
      <c r="CSK7" s="1861"/>
      <c r="CSL7" s="1861"/>
      <c r="CSM7" s="1861"/>
      <c r="CSN7" s="1861"/>
      <c r="CSO7" s="1856"/>
      <c r="CSP7" s="1856"/>
      <c r="CSQ7" s="1857"/>
      <c r="CSR7" s="1857"/>
      <c r="CSS7" s="466"/>
      <c r="CST7" s="466"/>
      <c r="CSU7" s="466"/>
      <c r="CSV7" s="466"/>
      <c r="CSW7" s="466"/>
      <c r="CSX7" s="466"/>
      <c r="CSY7" s="1861"/>
      <c r="CSZ7" s="1862"/>
      <c r="CTA7" s="1862"/>
      <c r="CTB7" s="1862"/>
      <c r="CTC7" s="1862"/>
      <c r="CTD7" s="1862"/>
      <c r="CTE7" s="1862"/>
      <c r="CTF7" s="1862"/>
      <c r="CTG7" s="1862"/>
      <c r="CTH7" s="1862"/>
      <c r="CTI7" s="1862"/>
      <c r="CTJ7" s="1862"/>
      <c r="CTK7" s="1862"/>
      <c r="CTL7" s="1862"/>
      <c r="CTM7" s="1862"/>
      <c r="CTN7" s="1862"/>
      <c r="CTO7" s="1857"/>
      <c r="CTP7" s="1857"/>
      <c r="CTQ7" s="466"/>
      <c r="CTR7" s="1863"/>
      <c r="CTS7" s="1863"/>
      <c r="CTT7" s="466"/>
      <c r="CTU7" s="466"/>
      <c r="CTV7" s="466"/>
      <c r="CTW7" s="466"/>
      <c r="CTX7" s="466"/>
      <c r="CTY7" s="466"/>
      <c r="CTZ7" s="466"/>
      <c r="CUA7" s="466"/>
      <c r="CUB7" s="466"/>
      <c r="CUC7" s="1859"/>
      <c r="CUD7" s="1860"/>
      <c r="CUE7" s="1861"/>
      <c r="CUF7" s="1861"/>
      <c r="CUG7" s="1861"/>
      <c r="CUH7" s="1861"/>
      <c r="CUI7" s="1861"/>
      <c r="CUJ7" s="1861"/>
      <c r="CUK7" s="1861"/>
      <c r="CUL7" s="1861"/>
      <c r="CUM7" s="1861"/>
      <c r="CUN7" s="1861"/>
      <c r="CUO7" s="1861"/>
      <c r="CUP7" s="1861"/>
      <c r="CUQ7" s="1861"/>
      <c r="CUR7" s="1861"/>
      <c r="CUS7" s="1856"/>
      <c r="CUT7" s="1856"/>
      <c r="CUU7" s="1857"/>
      <c r="CUV7" s="1857"/>
      <c r="CUW7" s="466"/>
      <c r="CUX7" s="466"/>
      <c r="CUY7" s="466"/>
      <c r="CUZ7" s="466"/>
      <c r="CVA7" s="466"/>
      <c r="CVB7" s="466"/>
      <c r="CVC7" s="1861"/>
      <c r="CVD7" s="1862"/>
      <c r="CVE7" s="1862"/>
      <c r="CVF7" s="1862"/>
      <c r="CVG7" s="1862"/>
      <c r="CVH7" s="1862"/>
      <c r="CVI7" s="1862"/>
      <c r="CVJ7" s="1862"/>
      <c r="CVK7" s="1862"/>
      <c r="CVL7" s="1862"/>
      <c r="CVM7" s="1862"/>
      <c r="CVN7" s="1862"/>
      <c r="CVO7" s="1862"/>
      <c r="CVP7" s="1862"/>
      <c r="CVQ7" s="1862"/>
      <c r="CVR7" s="1862"/>
      <c r="CVS7" s="1857"/>
      <c r="CVT7" s="1857"/>
      <c r="CVU7" s="466"/>
      <c r="CVV7" s="1863"/>
      <c r="CVW7" s="1863"/>
      <c r="CVX7" s="466"/>
      <c r="CVY7" s="466"/>
      <c r="CVZ7" s="466"/>
      <c r="CWA7" s="466"/>
      <c r="CWB7" s="466"/>
      <c r="CWC7" s="466"/>
      <c r="CWD7" s="466"/>
      <c r="CWE7" s="466"/>
      <c r="CWF7" s="466"/>
      <c r="CWG7" s="1859"/>
      <c r="CWH7" s="1860"/>
      <c r="CWI7" s="1861"/>
      <c r="CWJ7" s="1861"/>
      <c r="CWK7" s="1861"/>
      <c r="CWL7" s="1861"/>
      <c r="CWM7" s="1861"/>
      <c r="CWN7" s="1861"/>
      <c r="CWO7" s="1861"/>
      <c r="CWP7" s="1861"/>
      <c r="CWQ7" s="1861"/>
      <c r="CWR7" s="1861"/>
      <c r="CWS7" s="1861"/>
      <c r="CWT7" s="1861"/>
      <c r="CWU7" s="1861"/>
      <c r="CWV7" s="1861"/>
      <c r="CWW7" s="1856"/>
      <c r="CWX7" s="1856"/>
      <c r="CWY7" s="1857"/>
      <c r="CWZ7" s="1857"/>
      <c r="CXA7" s="466"/>
      <c r="CXB7" s="466"/>
      <c r="CXC7" s="466"/>
      <c r="CXD7" s="466"/>
      <c r="CXE7" s="466"/>
      <c r="CXF7" s="466"/>
      <c r="CXG7" s="1861"/>
      <c r="CXH7" s="1862"/>
      <c r="CXI7" s="1862"/>
      <c r="CXJ7" s="1862"/>
      <c r="CXK7" s="1862"/>
      <c r="CXL7" s="1862"/>
      <c r="CXM7" s="1862"/>
      <c r="CXN7" s="1862"/>
      <c r="CXO7" s="1862"/>
      <c r="CXP7" s="1862"/>
      <c r="CXQ7" s="1862"/>
      <c r="CXR7" s="1862"/>
      <c r="CXS7" s="1862"/>
      <c r="CXT7" s="1862"/>
      <c r="CXU7" s="1862"/>
      <c r="CXV7" s="1862"/>
      <c r="CXW7" s="1857"/>
      <c r="CXX7" s="1857"/>
      <c r="CXY7" s="466"/>
      <c r="CXZ7" s="1863"/>
      <c r="CYA7" s="1863"/>
      <c r="CYB7" s="466"/>
      <c r="CYC7" s="466"/>
      <c r="CYD7" s="466"/>
      <c r="CYE7" s="466"/>
      <c r="CYF7" s="466"/>
      <c r="CYG7" s="466"/>
      <c r="CYH7" s="466"/>
      <c r="CYI7" s="466"/>
      <c r="CYJ7" s="466"/>
      <c r="CYK7" s="1859"/>
      <c r="CYL7" s="1860"/>
      <c r="CYM7" s="1861"/>
      <c r="CYN7" s="1861"/>
      <c r="CYO7" s="1861"/>
      <c r="CYP7" s="1861"/>
      <c r="CYQ7" s="1861"/>
      <c r="CYR7" s="1861"/>
      <c r="CYS7" s="1861"/>
      <c r="CYT7" s="1861"/>
      <c r="CYU7" s="1861"/>
      <c r="CYV7" s="1861"/>
      <c r="CYW7" s="1861"/>
      <c r="CYX7" s="1861"/>
      <c r="CYY7" s="1861"/>
      <c r="CYZ7" s="1861"/>
      <c r="CZA7" s="1856"/>
      <c r="CZB7" s="1856"/>
      <c r="CZC7" s="1857"/>
      <c r="CZD7" s="1857"/>
      <c r="CZE7" s="466"/>
      <c r="CZF7" s="466"/>
      <c r="CZG7" s="466"/>
      <c r="CZH7" s="466"/>
      <c r="CZI7" s="466"/>
      <c r="CZJ7" s="466"/>
      <c r="CZK7" s="1861"/>
      <c r="CZL7" s="1862"/>
      <c r="CZM7" s="1862"/>
      <c r="CZN7" s="1862"/>
      <c r="CZO7" s="1862"/>
      <c r="CZP7" s="1862"/>
      <c r="CZQ7" s="1862"/>
      <c r="CZR7" s="1862"/>
      <c r="CZS7" s="1862"/>
      <c r="CZT7" s="1862"/>
      <c r="CZU7" s="1862"/>
      <c r="CZV7" s="1862"/>
      <c r="CZW7" s="1862"/>
      <c r="CZX7" s="1862"/>
      <c r="CZY7" s="1862"/>
      <c r="CZZ7" s="1862"/>
      <c r="DAA7" s="1857"/>
      <c r="DAB7" s="1857"/>
      <c r="DAC7" s="466"/>
      <c r="DAD7" s="1863"/>
      <c r="DAE7" s="1863"/>
      <c r="DAF7" s="466"/>
      <c r="DAG7" s="466"/>
      <c r="DAH7" s="466"/>
      <c r="DAI7" s="466"/>
      <c r="DAJ7" s="466"/>
      <c r="DAK7" s="466"/>
      <c r="DAL7" s="466"/>
      <c r="DAM7" s="466"/>
      <c r="DAN7" s="466"/>
      <c r="DAO7" s="1859"/>
      <c r="DAP7" s="1860"/>
      <c r="DAQ7" s="1861"/>
      <c r="DAR7" s="1861"/>
      <c r="DAS7" s="1861"/>
      <c r="DAT7" s="1861"/>
      <c r="DAU7" s="1861"/>
      <c r="DAV7" s="1861"/>
      <c r="DAW7" s="1861"/>
      <c r="DAX7" s="1861"/>
      <c r="DAY7" s="1861"/>
      <c r="DAZ7" s="1861"/>
      <c r="DBA7" s="1861"/>
      <c r="DBB7" s="1861"/>
      <c r="DBC7" s="1861"/>
      <c r="DBD7" s="1861"/>
      <c r="DBE7" s="1856"/>
      <c r="DBF7" s="1856"/>
      <c r="DBG7" s="1857"/>
      <c r="DBH7" s="1857"/>
      <c r="DBI7" s="466"/>
      <c r="DBJ7" s="466"/>
      <c r="DBK7" s="466"/>
      <c r="DBL7" s="466"/>
      <c r="DBM7" s="466"/>
      <c r="DBN7" s="466"/>
      <c r="DBO7" s="1861"/>
      <c r="DBP7" s="1862"/>
      <c r="DBQ7" s="1862"/>
      <c r="DBR7" s="1862"/>
      <c r="DBS7" s="1862"/>
      <c r="DBT7" s="1862"/>
      <c r="DBU7" s="1862"/>
      <c r="DBV7" s="1862"/>
      <c r="DBW7" s="1862"/>
      <c r="DBX7" s="1862"/>
      <c r="DBY7" s="1862"/>
      <c r="DBZ7" s="1862"/>
      <c r="DCA7" s="1862"/>
      <c r="DCB7" s="1862"/>
      <c r="DCC7" s="1862"/>
      <c r="DCD7" s="1862"/>
      <c r="DCE7" s="1857"/>
      <c r="DCF7" s="1857"/>
      <c r="DCG7" s="466"/>
      <c r="DCH7" s="1863"/>
      <c r="DCI7" s="1863"/>
      <c r="DCJ7" s="466"/>
      <c r="DCK7" s="466"/>
      <c r="DCL7" s="466"/>
      <c r="DCM7" s="466"/>
      <c r="DCN7" s="466"/>
      <c r="DCO7" s="466"/>
      <c r="DCP7" s="466"/>
      <c r="DCQ7" s="466"/>
      <c r="DCR7" s="466"/>
      <c r="DCS7" s="1859"/>
      <c r="DCT7" s="1860"/>
      <c r="DCU7" s="1861"/>
      <c r="DCV7" s="1861"/>
      <c r="DCW7" s="1861"/>
      <c r="DCX7" s="1861"/>
      <c r="DCY7" s="1861"/>
      <c r="DCZ7" s="1861"/>
      <c r="DDA7" s="1861"/>
      <c r="DDB7" s="1861"/>
      <c r="DDC7" s="1861"/>
      <c r="DDD7" s="1861"/>
      <c r="DDE7" s="1861"/>
      <c r="DDF7" s="1861"/>
      <c r="DDG7" s="1861"/>
      <c r="DDH7" s="1861"/>
      <c r="DDI7" s="1856"/>
      <c r="DDJ7" s="1856"/>
      <c r="DDK7" s="1857"/>
      <c r="DDL7" s="1857"/>
      <c r="DDM7" s="466"/>
      <c r="DDN7" s="466"/>
      <c r="DDO7" s="466"/>
      <c r="DDP7" s="466"/>
      <c r="DDQ7" s="466"/>
      <c r="DDR7" s="466"/>
      <c r="DDS7" s="1861"/>
      <c r="DDT7" s="1862"/>
      <c r="DDU7" s="1862"/>
      <c r="DDV7" s="1862"/>
      <c r="DDW7" s="1862"/>
      <c r="DDX7" s="1862"/>
      <c r="DDY7" s="1862"/>
      <c r="DDZ7" s="1862"/>
      <c r="DEA7" s="1862"/>
      <c r="DEB7" s="1862"/>
      <c r="DEC7" s="1862"/>
      <c r="DED7" s="1862"/>
      <c r="DEE7" s="1862"/>
      <c r="DEF7" s="1862"/>
      <c r="DEG7" s="1862"/>
      <c r="DEH7" s="1862"/>
      <c r="DEI7" s="1857"/>
      <c r="DEJ7" s="1857"/>
      <c r="DEK7" s="466"/>
      <c r="DEL7" s="1863"/>
      <c r="DEM7" s="1863"/>
      <c r="DEN7" s="466"/>
      <c r="DEO7" s="466"/>
      <c r="DEP7" s="466"/>
      <c r="DEQ7" s="466"/>
      <c r="DER7" s="466"/>
      <c r="DES7" s="466"/>
      <c r="DET7" s="466"/>
      <c r="DEU7" s="466"/>
      <c r="DEV7" s="466"/>
      <c r="DEW7" s="1859"/>
      <c r="DEX7" s="1860"/>
      <c r="DEY7" s="1861"/>
      <c r="DEZ7" s="1861"/>
      <c r="DFA7" s="1861"/>
      <c r="DFB7" s="1861"/>
      <c r="DFC7" s="1861"/>
      <c r="DFD7" s="1861"/>
      <c r="DFE7" s="1861"/>
      <c r="DFF7" s="1861"/>
      <c r="DFG7" s="1861"/>
      <c r="DFH7" s="1861"/>
      <c r="DFI7" s="1861"/>
      <c r="DFJ7" s="1861"/>
      <c r="DFK7" s="1861"/>
      <c r="DFL7" s="1861"/>
      <c r="DFM7" s="1856"/>
      <c r="DFN7" s="1856"/>
      <c r="DFO7" s="1857"/>
      <c r="DFP7" s="1857"/>
      <c r="DFQ7" s="466"/>
      <c r="DFR7" s="466"/>
      <c r="DFS7" s="466"/>
      <c r="DFT7" s="466"/>
      <c r="DFU7" s="466"/>
      <c r="DFV7" s="466"/>
      <c r="DFW7" s="1861"/>
      <c r="DFX7" s="1862"/>
      <c r="DFY7" s="1862"/>
      <c r="DFZ7" s="1862"/>
      <c r="DGA7" s="1862"/>
      <c r="DGB7" s="1862"/>
      <c r="DGC7" s="1862"/>
      <c r="DGD7" s="1862"/>
      <c r="DGE7" s="1862"/>
      <c r="DGF7" s="1862"/>
      <c r="DGG7" s="1862"/>
      <c r="DGH7" s="1862"/>
      <c r="DGI7" s="1862"/>
      <c r="DGJ7" s="1862"/>
      <c r="DGK7" s="1862"/>
      <c r="DGL7" s="1862"/>
      <c r="DGM7" s="1857"/>
      <c r="DGN7" s="1857"/>
      <c r="DGO7" s="466"/>
      <c r="DGP7" s="1863"/>
      <c r="DGQ7" s="1863"/>
      <c r="DGR7" s="466"/>
      <c r="DGS7" s="466"/>
      <c r="DGT7" s="466"/>
      <c r="DGU7" s="466"/>
      <c r="DGV7" s="466"/>
      <c r="DGW7" s="466"/>
      <c r="DGX7" s="466"/>
      <c r="DGY7" s="466"/>
      <c r="DGZ7" s="466"/>
      <c r="DHA7" s="1859"/>
      <c r="DHB7" s="1860"/>
      <c r="DHC7" s="1861"/>
      <c r="DHD7" s="1861"/>
      <c r="DHE7" s="1861"/>
      <c r="DHF7" s="1861"/>
      <c r="DHG7" s="1861"/>
      <c r="DHH7" s="1861"/>
      <c r="DHI7" s="1861"/>
      <c r="DHJ7" s="1861"/>
      <c r="DHK7" s="1861"/>
      <c r="DHL7" s="1861"/>
      <c r="DHM7" s="1861"/>
      <c r="DHN7" s="1861"/>
      <c r="DHO7" s="1861"/>
      <c r="DHP7" s="1861"/>
      <c r="DHQ7" s="1856"/>
      <c r="DHR7" s="1856"/>
      <c r="DHS7" s="1857"/>
      <c r="DHT7" s="1857"/>
      <c r="DHU7" s="466"/>
      <c r="DHV7" s="466"/>
      <c r="DHW7" s="466"/>
      <c r="DHX7" s="466"/>
      <c r="DHY7" s="466"/>
      <c r="DHZ7" s="466"/>
      <c r="DIA7" s="1861"/>
      <c r="DIB7" s="1862"/>
      <c r="DIC7" s="1862"/>
      <c r="DID7" s="1862"/>
      <c r="DIE7" s="1862"/>
      <c r="DIF7" s="1862"/>
      <c r="DIG7" s="1862"/>
      <c r="DIH7" s="1862"/>
      <c r="DII7" s="1862"/>
      <c r="DIJ7" s="1862"/>
      <c r="DIK7" s="1862"/>
      <c r="DIL7" s="1862"/>
      <c r="DIM7" s="1862"/>
      <c r="DIN7" s="1862"/>
      <c r="DIO7" s="1862"/>
      <c r="DIP7" s="1862"/>
      <c r="DIQ7" s="1857"/>
      <c r="DIR7" s="1857"/>
      <c r="DIS7" s="466"/>
      <c r="DIT7" s="1863"/>
      <c r="DIU7" s="1863"/>
      <c r="DIV7" s="466"/>
      <c r="DIW7" s="466"/>
      <c r="DIX7" s="466"/>
      <c r="DIY7" s="466"/>
      <c r="DIZ7" s="466"/>
      <c r="DJA7" s="466"/>
      <c r="DJB7" s="466"/>
      <c r="DJC7" s="466"/>
      <c r="DJD7" s="466"/>
      <c r="DJE7" s="1859"/>
      <c r="DJF7" s="1860"/>
      <c r="DJG7" s="1861"/>
      <c r="DJH7" s="1861"/>
      <c r="DJI7" s="1861"/>
      <c r="DJJ7" s="1861"/>
      <c r="DJK7" s="1861"/>
      <c r="DJL7" s="1861"/>
      <c r="DJM7" s="1861"/>
      <c r="DJN7" s="1861"/>
      <c r="DJO7" s="1861"/>
      <c r="DJP7" s="1861"/>
      <c r="DJQ7" s="1861"/>
      <c r="DJR7" s="1861"/>
      <c r="DJS7" s="1861"/>
      <c r="DJT7" s="1861"/>
      <c r="DJU7" s="1856"/>
      <c r="DJV7" s="1856"/>
      <c r="DJW7" s="1857"/>
      <c r="DJX7" s="1857"/>
      <c r="DJY7" s="466"/>
      <c r="DJZ7" s="466"/>
      <c r="DKA7" s="466"/>
      <c r="DKB7" s="466"/>
      <c r="DKC7" s="466"/>
      <c r="DKD7" s="466"/>
      <c r="DKE7" s="1861"/>
      <c r="DKF7" s="1862"/>
      <c r="DKG7" s="1862"/>
      <c r="DKH7" s="1862"/>
      <c r="DKI7" s="1862"/>
      <c r="DKJ7" s="1862"/>
      <c r="DKK7" s="1862"/>
      <c r="DKL7" s="1862"/>
      <c r="DKM7" s="1862"/>
      <c r="DKN7" s="1862"/>
      <c r="DKO7" s="1862"/>
      <c r="DKP7" s="1862"/>
      <c r="DKQ7" s="1862"/>
      <c r="DKR7" s="1862"/>
      <c r="DKS7" s="1862"/>
      <c r="DKT7" s="1862"/>
      <c r="DKU7" s="1857"/>
      <c r="DKV7" s="1857"/>
      <c r="DKW7" s="466"/>
      <c r="DKX7" s="1863"/>
      <c r="DKY7" s="1863"/>
      <c r="DKZ7" s="466"/>
      <c r="DLA7" s="466"/>
      <c r="DLB7" s="466"/>
      <c r="DLC7" s="466"/>
      <c r="DLD7" s="466"/>
      <c r="DLE7" s="466"/>
      <c r="DLF7" s="466"/>
      <c r="DLG7" s="466"/>
      <c r="DLH7" s="466"/>
      <c r="DLI7" s="1859"/>
      <c r="DLJ7" s="1860"/>
      <c r="DLK7" s="1861"/>
      <c r="DLL7" s="1861"/>
      <c r="DLM7" s="1861"/>
      <c r="DLN7" s="1861"/>
      <c r="DLO7" s="1861"/>
      <c r="DLP7" s="1861"/>
      <c r="DLQ7" s="1861"/>
      <c r="DLR7" s="1861"/>
      <c r="DLS7" s="1861"/>
      <c r="DLT7" s="1861"/>
      <c r="DLU7" s="1861"/>
      <c r="DLV7" s="1861"/>
      <c r="DLW7" s="1861"/>
      <c r="DLX7" s="1861"/>
      <c r="DLY7" s="1856"/>
      <c r="DLZ7" s="1856"/>
      <c r="DMA7" s="1857"/>
      <c r="DMB7" s="1857"/>
      <c r="DMC7" s="466"/>
      <c r="DMD7" s="466"/>
      <c r="DME7" s="466"/>
      <c r="DMF7" s="466"/>
      <c r="DMG7" s="466"/>
      <c r="DMH7" s="466"/>
      <c r="DMI7" s="1861"/>
      <c r="DMJ7" s="1862"/>
      <c r="DMK7" s="1862"/>
      <c r="DML7" s="1862"/>
      <c r="DMM7" s="1862"/>
      <c r="DMN7" s="1862"/>
      <c r="DMO7" s="1862"/>
      <c r="DMP7" s="1862"/>
      <c r="DMQ7" s="1862"/>
      <c r="DMR7" s="1862"/>
      <c r="DMS7" s="1862"/>
      <c r="DMT7" s="1862"/>
      <c r="DMU7" s="1862"/>
      <c r="DMV7" s="1862"/>
      <c r="DMW7" s="1862"/>
      <c r="DMX7" s="1862"/>
      <c r="DMY7" s="1857"/>
      <c r="DMZ7" s="1857"/>
      <c r="DNA7" s="466"/>
      <c r="DNB7" s="1863"/>
      <c r="DNC7" s="1863"/>
      <c r="DND7" s="466"/>
      <c r="DNE7" s="466"/>
      <c r="DNF7" s="466"/>
      <c r="DNG7" s="466"/>
      <c r="DNH7" s="466"/>
      <c r="DNI7" s="466"/>
      <c r="DNJ7" s="466"/>
      <c r="DNK7" s="466"/>
      <c r="DNL7" s="466"/>
      <c r="DNM7" s="1859"/>
      <c r="DNN7" s="1860"/>
      <c r="DNO7" s="1861"/>
      <c r="DNP7" s="1861"/>
      <c r="DNQ7" s="1861"/>
      <c r="DNR7" s="1861"/>
      <c r="DNS7" s="1861"/>
      <c r="DNT7" s="1861"/>
      <c r="DNU7" s="1861"/>
      <c r="DNV7" s="1861"/>
      <c r="DNW7" s="1861"/>
      <c r="DNX7" s="1861"/>
      <c r="DNY7" s="1861"/>
      <c r="DNZ7" s="1861"/>
      <c r="DOA7" s="1861"/>
      <c r="DOB7" s="1861"/>
      <c r="DOC7" s="1856"/>
      <c r="DOD7" s="1856"/>
      <c r="DOE7" s="1857"/>
      <c r="DOF7" s="1857"/>
      <c r="DOG7" s="466"/>
      <c r="DOH7" s="466"/>
      <c r="DOI7" s="466"/>
      <c r="DOJ7" s="466"/>
      <c r="DOK7" s="466"/>
      <c r="DOL7" s="466"/>
      <c r="DOM7" s="1861"/>
      <c r="DON7" s="1862"/>
      <c r="DOO7" s="1862"/>
      <c r="DOP7" s="1862"/>
      <c r="DOQ7" s="1862"/>
      <c r="DOR7" s="1862"/>
      <c r="DOS7" s="1862"/>
      <c r="DOT7" s="1862"/>
      <c r="DOU7" s="1862"/>
      <c r="DOV7" s="1862"/>
      <c r="DOW7" s="1862"/>
      <c r="DOX7" s="1862"/>
      <c r="DOY7" s="1862"/>
      <c r="DOZ7" s="1862"/>
      <c r="DPA7" s="1862"/>
      <c r="DPB7" s="1862"/>
      <c r="DPC7" s="1857"/>
      <c r="DPD7" s="1857"/>
      <c r="DPE7" s="466"/>
      <c r="DPF7" s="1863"/>
      <c r="DPG7" s="1863"/>
      <c r="DPH7" s="466"/>
      <c r="DPI7" s="466"/>
      <c r="DPJ7" s="466"/>
      <c r="DPK7" s="466"/>
      <c r="DPL7" s="466"/>
      <c r="DPM7" s="466"/>
      <c r="DPN7" s="466"/>
      <c r="DPO7" s="466"/>
      <c r="DPP7" s="466"/>
      <c r="DPQ7" s="1859"/>
      <c r="DPR7" s="1860"/>
      <c r="DPS7" s="1861"/>
      <c r="DPT7" s="1861"/>
      <c r="DPU7" s="1861"/>
      <c r="DPV7" s="1861"/>
      <c r="DPW7" s="1861"/>
      <c r="DPX7" s="1861"/>
      <c r="DPY7" s="1861"/>
      <c r="DPZ7" s="1861"/>
      <c r="DQA7" s="1861"/>
      <c r="DQB7" s="1861"/>
      <c r="DQC7" s="1861"/>
      <c r="DQD7" s="1861"/>
      <c r="DQE7" s="1861"/>
      <c r="DQF7" s="1861"/>
      <c r="DQG7" s="1856"/>
      <c r="DQH7" s="1856"/>
      <c r="DQI7" s="1857"/>
      <c r="DQJ7" s="1857"/>
      <c r="DQK7" s="466"/>
      <c r="DQL7" s="466"/>
      <c r="DQM7" s="466"/>
      <c r="DQN7" s="466"/>
      <c r="DQO7" s="466"/>
      <c r="DQP7" s="466"/>
      <c r="DQQ7" s="1861"/>
      <c r="DQR7" s="1862"/>
      <c r="DQS7" s="1862"/>
      <c r="DQT7" s="1862"/>
      <c r="DQU7" s="1862"/>
      <c r="DQV7" s="1862"/>
      <c r="DQW7" s="1862"/>
      <c r="DQX7" s="1862"/>
      <c r="DQY7" s="1862"/>
      <c r="DQZ7" s="1862"/>
      <c r="DRA7" s="1862"/>
      <c r="DRB7" s="1862"/>
      <c r="DRC7" s="1862"/>
      <c r="DRD7" s="1862"/>
      <c r="DRE7" s="1862"/>
      <c r="DRF7" s="1862"/>
      <c r="DRG7" s="1857"/>
      <c r="DRH7" s="1857"/>
      <c r="DRI7" s="466"/>
      <c r="DRJ7" s="1863"/>
      <c r="DRK7" s="1863"/>
      <c r="DRL7" s="466"/>
      <c r="DRM7" s="466"/>
      <c r="DRN7" s="466"/>
      <c r="DRO7" s="466"/>
      <c r="DRP7" s="466"/>
      <c r="DRQ7" s="466"/>
      <c r="DRR7" s="466"/>
      <c r="DRS7" s="466"/>
      <c r="DRT7" s="466"/>
      <c r="DRU7" s="1859"/>
      <c r="DRV7" s="1860"/>
      <c r="DRW7" s="1861"/>
      <c r="DRX7" s="1861"/>
      <c r="DRY7" s="1861"/>
      <c r="DRZ7" s="1861"/>
      <c r="DSA7" s="1861"/>
      <c r="DSB7" s="1861"/>
      <c r="DSC7" s="1861"/>
      <c r="DSD7" s="1861"/>
      <c r="DSE7" s="1861"/>
      <c r="DSF7" s="1861"/>
      <c r="DSG7" s="1861"/>
      <c r="DSH7" s="1861"/>
      <c r="DSI7" s="1861"/>
      <c r="DSJ7" s="1861"/>
      <c r="DSK7" s="1856"/>
      <c r="DSL7" s="1856"/>
      <c r="DSM7" s="1857"/>
      <c r="DSN7" s="1857"/>
      <c r="DSO7" s="466"/>
      <c r="DSP7" s="466"/>
      <c r="DSQ7" s="466"/>
      <c r="DSR7" s="466"/>
      <c r="DSS7" s="466"/>
      <c r="DST7" s="466"/>
      <c r="DSU7" s="1861"/>
      <c r="DSV7" s="1862"/>
      <c r="DSW7" s="1862"/>
      <c r="DSX7" s="1862"/>
      <c r="DSY7" s="1862"/>
      <c r="DSZ7" s="1862"/>
      <c r="DTA7" s="1862"/>
      <c r="DTB7" s="1862"/>
      <c r="DTC7" s="1862"/>
      <c r="DTD7" s="1862"/>
      <c r="DTE7" s="1862"/>
      <c r="DTF7" s="1862"/>
      <c r="DTG7" s="1862"/>
      <c r="DTH7" s="1862"/>
      <c r="DTI7" s="1862"/>
      <c r="DTJ7" s="1862"/>
      <c r="DTK7" s="1857"/>
      <c r="DTL7" s="1857"/>
      <c r="DTM7" s="466"/>
      <c r="DTN7" s="1863"/>
      <c r="DTO7" s="1863"/>
      <c r="DTP7" s="466"/>
      <c r="DTQ7" s="466"/>
      <c r="DTR7" s="466"/>
      <c r="DTS7" s="466"/>
      <c r="DTT7" s="466"/>
      <c r="DTU7" s="466"/>
      <c r="DTV7" s="466"/>
      <c r="DTW7" s="466"/>
      <c r="DTX7" s="466"/>
      <c r="DTY7" s="1859"/>
      <c r="DTZ7" s="1860"/>
      <c r="DUA7" s="1861"/>
      <c r="DUB7" s="1861"/>
      <c r="DUC7" s="1861"/>
      <c r="DUD7" s="1861"/>
      <c r="DUE7" s="1861"/>
      <c r="DUF7" s="1861"/>
      <c r="DUG7" s="1861"/>
      <c r="DUH7" s="1861"/>
      <c r="DUI7" s="1861"/>
      <c r="DUJ7" s="1861"/>
      <c r="DUK7" s="1861"/>
      <c r="DUL7" s="1861"/>
      <c r="DUM7" s="1861"/>
      <c r="DUN7" s="1861"/>
      <c r="DUO7" s="1856"/>
      <c r="DUP7" s="1856"/>
      <c r="DUQ7" s="1857"/>
      <c r="DUR7" s="1857"/>
      <c r="DUS7" s="466"/>
      <c r="DUT7" s="466"/>
      <c r="DUU7" s="466"/>
      <c r="DUV7" s="466"/>
      <c r="DUW7" s="466"/>
      <c r="DUX7" s="466"/>
      <c r="DUY7" s="1861"/>
      <c r="DUZ7" s="1862"/>
      <c r="DVA7" s="1862"/>
      <c r="DVB7" s="1862"/>
      <c r="DVC7" s="1862"/>
      <c r="DVD7" s="1862"/>
      <c r="DVE7" s="1862"/>
      <c r="DVF7" s="1862"/>
      <c r="DVG7" s="1862"/>
      <c r="DVH7" s="1862"/>
      <c r="DVI7" s="1862"/>
      <c r="DVJ7" s="1862"/>
      <c r="DVK7" s="1862"/>
      <c r="DVL7" s="1862"/>
      <c r="DVM7" s="1862"/>
      <c r="DVN7" s="1862"/>
      <c r="DVO7" s="1857"/>
      <c r="DVP7" s="1857"/>
      <c r="DVQ7" s="466"/>
      <c r="DVR7" s="1863"/>
      <c r="DVS7" s="1863"/>
      <c r="DVT7" s="466"/>
      <c r="DVU7" s="466"/>
      <c r="DVV7" s="466"/>
      <c r="DVW7" s="466"/>
      <c r="DVX7" s="466"/>
      <c r="DVY7" s="466"/>
      <c r="DVZ7" s="466"/>
      <c r="DWA7" s="466"/>
      <c r="DWB7" s="466"/>
      <c r="DWC7" s="1859"/>
      <c r="DWD7" s="1860"/>
      <c r="DWE7" s="1861"/>
      <c r="DWF7" s="1861"/>
      <c r="DWG7" s="1861"/>
      <c r="DWH7" s="1861"/>
      <c r="DWI7" s="1861"/>
      <c r="DWJ7" s="1861"/>
      <c r="DWK7" s="1861"/>
      <c r="DWL7" s="1861"/>
      <c r="DWM7" s="1861"/>
      <c r="DWN7" s="1861"/>
      <c r="DWO7" s="1861"/>
      <c r="DWP7" s="1861"/>
      <c r="DWQ7" s="1861"/>
      <c r="DWR7" s="1861"/>
      <c r="DWS7" s="1856"/>
      <c r="DWT7" s="1856"/>
      <c r="DWU7" s="1857"/>
      <c r="DWV7" s="1857"/>
      <c r="DWW7" s="466"/>
      <c r="DWX7" s="466"/>
      <c r="DWY7" s="466"/>
      <c r="DWZ7" s="466"/>
      <c r="DXA7" s="466"/>
      <c r="DXB7" s="466"/>
      <c r="DXC7" s="1861"/>
      <c r="DXD7" s="1862"/>
      <c r="DXE7" s="1862"/>
      <c r="DXF7" s="1862"/>
      <c r="DXG7" s="1862"/>
      <c r="DXH7" s="1862"/>
      <c r="DXI7" s="1862"/>
      <c r="DXJ7" s="1862"/>
      <c r="DXK7" s="1862"/>
      <c r="DXL7" s="1862"/>
      <c r="DXM7" s="1862"/>
      <c r="DXN7" s="1862"/>
      <c r="DXO7" s="1862"/>
      <c r="DXP7" s="1862"/>
      <c r="DXQ7" s="1862"/>
      <c r="DXR7" s="1862"/>
      <c r="DXS7" s="1857"/>
      <c r="DXT7" s="1857"/>
      <c r="DXU7" s="466"/>
      <c r="DXV7" s="1863"/>
      <c r="DXW7" s="1863"/>
      <c r="DXX7" s="466"/>
      <c r="DXY7" s="466"/>
      <c r="DXZ7" s="466"/>
      <c r="DYA7" s="466"/>
      <c r="DYB7" s="466"/>
      <c r="DYC7" s="466"/>
      <c r="DYD7" s="466"/>
      <c r="DYE7" s="466"/>
      <c r="DYF7" s="466"/>
      <c r="DYG7" s="1859"/>
      <c r="DYH7" s="1860"/>
      <c r="DYI7" s="1861"/>
      <c r="DYJ7" s="1861"/>
      <c r="DYK7" s="1861"/>
      <c r="DYL7" s="1861"/>
      <c r="DYM7" s="1861"/>
      <c r="DYN7" s="1861"/>
      <c r="DYO7" s="1861"/>
      <c r="DYP7" s="1861"/>
      <c r="DYQ7" s="1861"/>
      <c r="DYR7" s="1861"/>
      <c r="DYS7" s="1861"/>
      <c r="DYT7" s="1861"/>
      <c r="DYU7" s="1861"/>
      <c r="DYV7" s="1861"/>
      <c r="DYW7" s="1856"/>
      <c r="DYX7" s="1856"/>
      <c r="DYY7" s="1857"/>
      <c r="DYZ7" s="1857"/>
      <c r="DZA7" s="466"/>
      <c r="DZB7" s="466"/>
      <c r="DZC7" s="466"/>
      <c r="DZD7" s="466"/>
      <c r="DZE7" s="466"/>
      <c r="DZF7" s="466"/>
      <c r="DZG7" s="1861"/>
      <c r="DZH7" s="1862"/>
      <c r="DZI7" s="1862"/>
      <c r="DZJ7" s="1862"/>
      <c r="DZK7" s="1862"/>
      <c r="DZL7" s="1862"/>
      <c r="DZM7" s="1862"/>
      <c r="DZN7" s="1862"/>
      <c r="DZO7" s="1862"/>
      <c r="DZP7" s="1862"/>
      <c r="DZQ7" s="1862"/>
      <c r="DZR7" s="1862"/>
      <c r="DZS7" s="1862"/>
      <c r="DZT7" s="1862"/>
      <c r="DZU7" s="1862"/>
      <c r="DZV7" s="1862"/>
      <c r="DZW7" s="1857"/>
      <c r="DZX7" s="1857"/>
      <c r="DZY7" s="466"/>
      <c r="DZZ7" s="1863"/>
      <c r="EAA7" s="1863"/>
      <c r="EAB7" s="466"/>
      <c r="EAC7" s="466"/>
      <c r="EAD7" s="466"/>
      <c r="EAE7" s="466"/>
      <c r="EAF7" s="466"/>
      <c r="EAG7" s="466"/>
      <c r="EAH7" s="466"/>
      <c r="EAI7" s="466"/>
      <c r="EAJ7" s="466"/>
      <c r="EAK7" s="1859"/>
      <c r="EAL7" s="1860"/>
      <c r="EAM7" s="1861"/>
      <c r="EAN7" s="1861"/>
      <c r="EAO7" s="1861"/>
      <c r="EAP7" s="1861"/>
      <c r="EAQ7" s="1861"/>
      <c r="EAR7" s="1861"/>
      <c r="EAS7" s="1861"/>
      <c r="EAT7" s="1861"/>
      <c r="EAU7" s="1861"/>
      <c r="EAV7" s="1861"/>
      <c r="EAW7" s="1861"/>
      <c r="EAX7" s="1861"/>
      <c r="EAY7" s="1861"/>
      <c r="EAZ7" s="1861"/>
      <c r="EBA7" s="1856"/>
      <c r="EBB7" s="1856"/>
      <c r="EBC7" s="1857"/>
      <c r="EBD7" s="1857"/>
      <c r="EBE7" s="466"/>
      <c r="EBF7" s="466"/>
      <c r="EBG7" s="466"/>
      <c r="EBH7" s="466"/>
      <c r="EBI7" s="466"/>
      <c r="EBJ7" s="466"/>
      <c r="EBK7" s="1861"/>
      <c r="EBL7" s="1862"/>
      <c r="EBM7" s="1862"/>
      <c r="EBN7" s="1862"/>
      <c r="EBO7" s="1862"/>
      <c r="EBP7" s="1862"/>
      <c r="EBQ7" s="1862"/>
      <c r="EBR7" s="1862"/>
      <c r="EBS7" s="1862"/>
      <c r="EBT7" s="1862"/>
      <c r="EBU7" s="1862"/>
      <c r="EBV7" s="1862"/>
      <c r="EBW7" s="1862"/>
      <c r="EBX7" s="1862"/>
      <c r="EBY7" s="1862"/>
      <c r="EBZ7" s="1862"/>
      <c r="ECA7" s="1857"/>
      <c r="ECB7" s="1857"/>
      <c r="ECC7" s="466"/>
      <c r="ECD7" s="1863"/>
      <c r="ECE7" s="1863"/>
      <c r="ECF7" s="466"/>
      <c r="ECG7" s="466"/>
      <c r="ECH7" s="466"/>
      <c r="ECI7" s="466"/>
      <c r="ECJ7" s="466"/>
      <c r="ECK7" s="466"/>
      <c r="ECL7" s="466"/>
      <c r="ECM7" s="466"/>
      <c r="ECN7" s="466"/>
      <c r="ECO7" s="1859"/>
      <c r="ECP7" s="1860"/>
      <c r="ECQ7" s="1861"/>
      <c r="ECR7" s="1861"/>
      <c r="ECS7" s="1861"/>
      <c r="ECT7" s="1861"/>
      <c r="ECU7" s="1861"/>
      <c r="ECV7" s="1861"/>
      <c r="ECW7" s="1861"/>
      <c r="ECX7" s="1861"/>
      <c r="ECY7" s="1861"/>
      <c r="ECZ7" s="1861"/>
      <c r="EDA7" s="1861"/>
      <c r="EDB7" s="1861"/>
      <c r="EDC7" s="1861"/>
      <c r="EDD7" s="1861"/>
      <c r="EDE7" s="1856"/>
      <c r="EDF7" s="1856"/>
      <c r="EDG7" s="1857"/>
      <c r="EDH7" s="1857"/>
      <c r="EDI7" s="466"/>
      <c r="EDJ7" s="466"/>
      <c r="EDK7" s="466"/>
      <c r="EDL7" s="466"/>
      <c r="EDM7" s="466"/>
      <c r="EDN7" s="466"/>
      <c r="EDO7" s="1861"/>
      <c r="EDP7" s="1862"/>
      <c r="EDQ7" s="1862"/>
      <c r="EDR7" s="1862"/>
      <c r="EDS7" s="1862"/>
      <c r="EDT7" s="1862"/>
      <c r="EDU7" s="1862"/>
      <c r="EDV7" s="1862"/>
      <c r="EDW7" s="1862"/>
      <c r="EDX7" s="1862"/>
      <c r="EDY7" s="1862"/>
      <c r="EDZ7" s="1862"/>
      <c r="EEA7" s="1862"/>
      <c r="EEB7" s="1862"/>
      <c r="EEC7" s="1862"/>
      <c r="EED7" s="1862"/>
      <c r="EEE7" s="1857"/>
      <c r="EEF7" s="1857"/>
      <c r="EEG7" s="466"/>
      <c r="EEH7" s="1863"/>
      <c r="EEI7" s="1863"/>
      <c r="EEJ7" s="466"/>
      <c r="EEK7" s="466"/>
      <c r="EEL7" s="466"/>
      <c r="EEM7" s="466"/>
      <c r="EEN7" s="466"/>
      <c r="EEO7" s="466"/>
      <c r="EEP7" s="466"/>
      <c r="EEQ7" s="466"/>
      <c r="EER7" s="466"/>
      <c r="EES7" s="1859"/>
      <c r="EET7" s="1860"/>
      <c r="EEU7" s="1861"/>
      <c r="EEV7" s="1861"/>
      <c r="EEW7" s="1861"/>
      <c r="EEX7" s="1861"/>
      <c r="EEY7" s="1861"/>
      <c r="EEZ7" s="1861"/>
      <c r="EFA7" s="1861"/>
      <c r="EFB7" s="1861"/>
      <c r="EFC7" s="1861"/>
      <c r="EFD7" s="1861"/>
      <c r="EFE7" s="1861"/>
      <c r="EFF7" s="1861"/>
      <c r="EFG7" s="1861"/>
      <c r="EFH7" s="1861"/>
      <c r="EFI7" s="1856"/>
      <c r="EFJ7" s="1856"/>
      <c r="EFK7" s="1857"/>
      <c r="EFL7" s="1857"/>
      <c r="EFM7" s="466"/>
      <c r="EFN7" s="466"/>
      <c r="EFO7" s="466"/>
      <c r="EFP7" s="466"/>
      <c r="EFQ7" s="466"/>
      <c r="EFR7" s="466"/>
      <c r="EFS7" s="1861"/>
      <c r="EFT7" s="1862"/>
      <c r="EFU7" s="1862"/>
      <c r="EFV7" s="1862"/>
      <c r="EFW7" s="1862"/>
      <c r="EFX7" s="1862"/>
      <c r="EFY7" s="1862"/>
      <c r="EFZ7" s="1862"/>
      <c r="EGA7" s="1862"/>
      <c r="EGB7" s="1862"/>
      <c r="EGC7" s="1862"/>
      <c r="EGD7" s="1862"/>
      <c r="EGE7" s="1862"/>
      <c r="EGF7" s="1862"/>
      <c r="EGG7" s="1862"/>
      <c r="EGH7" s="1862"/>
      <c r="EGI7" s="1857"/>
      <c r="EGJ7" s="1857"/>
      <c r="EGK7" s="466"/>
      <c r="EGL7" s="1863"/>
      <c r="EGM7" s="1863"/>
      <c r="EGN7" s="466"/>
      <c r="EGO7" s="466"/>
      <c r="EGP7" s="466"/>
      <c r="EGQ7" s="466"/>
      <c r="EGR7" s="466"/>
      <c r="EGS7" s="466"/>
      <c r="EGT7" s="466"/>
      <c r="EGU7" s="466"/>
      <c r="EGV7" s="466"/>
      <c r="EGW7" s="1859"/>
      <c r="EGX7" s="1860"/>
      <c r="EGY7" s="1861"/>
      <c r="EGZ7" s="1861"/>
      <c r="EHA7" s="1861"/>
      <c r="EHB7" s="1861"/>
      <c r="EHC7" s="1861"/>
      <c r="EHD7" s="1861"/>
      <c r="EHE7" s="1861"/>
      <c r="EHF7" s="1861"/>
      <c r="EHG7" s="1861"/>
      <c r="EHH7" s="1861"/>
      <c r="EHI7" s="1861"/>
      <c r="EHJ7" s="1861"/>
      <c r="EHK7" s="1861"/>
      <c r="EHL7" s="1861"/>
      <c r="EHM7" s="1856"/>
      <c r="EHN7" s="1856"/>
      <c r="EHO7" s="1857"/>
      <c r="EHP7" s="1857"/>
      <c r="EHQ7" s="466"/>
      <c r="EHR7" s="466"/>
      <c r="EHS7" s="466"/>
      <c r="EHT7" s="466"/>
      <c r="EHU7" s="466"/>
      <c r="EHV7" s="466"/>
      <c r="EHW7" s="1861"/>
      <c r="EHX7" s="1862"/>
      <c r="EHY7" s="1862"/>
      <c r="EHZ7" s="1862"/>
      <c r="EIA7" s="1862"/>
      <c r="EIB7" s="1862"/>
      <c r="EIC7" s="1862"/>
      <c r="EID7" s="1862"/>
      <c r="EIE7" s="1862"/>
      <c r="EIF7" s="1862"/>
      <c r="EIG7" s="1862"/>
      <c r="EIH7" s="1862"/>
      <c r="EII7" s="1862"/>
      <c r="EIJ7" s="1862"/>
      <c r="EIK7" s="1862"/>
      <c r="EIL7" s="1862"/>
      <c r="EIM7" s="1857"/>
      <c r="EIN7" s="1857"/>
      <c r="EIO7" s="466"/>
      <c r="EIP7" s="1863"/>
      <c r="EIQ7" s="1863"/>
      <c r="EIR7" s="466"/>
      <c r="EIS7" s="466"/>
      <c r="EIT7" s="466"/>
      <c r="EIU7" s="466"/>
      <c r="EIV7" s="466"/>
      <c r="EIW7" s="466"/>
      <c r="EIX7" s="466"/>
      <c r="EIY7" s="466"/>
      <c r="EIZ7" s="466"/>
      <c r="EJA7" s="1859"/>
      <c r="EJB7" s="1860"/>
      <c r="EJC7" s="1861"/>
      <c r="EJD7" s="1861"/>
      <c r="EJE7" s="1861"/>
      <c r="EJF7" s="1861"/>
      <c r="EJG7" s="1861"/>
      <c r="EJH7" s="1861"/>
      <c r="EJI7" s="1861"/>
      <c r="EJJ7" s="1861"/>
      <c r="EJK7" s="1861"/>
      <c r="EJL7" s="1861"/>
      <c r="EJM7" s="1861"/>
      <c r="EJN7" s="1861"/>
      <c r="EJO7" s="1861"/>
      <c r="EJP7" s="1861"/>
      <c r="EJQ7" s="1856"/>
      <c r="EJR7" s="1856"/>
      <c r="EJS7" s="1857"/>
      <c r="EJT7" s="1857"/>
      <c r="EJU7" s="466"/>
      <c r="EJV7" s="466"/>
      <c r="EJW7" s="466"/>
      <c r="EJX7" s="466"/>
      <c r="EJY7" s="466"/>
      <c r="EJZ7" s="466"/>
      <c r="EKA7" s="1861"/>
      <c r="EKB7" s="1862"/>
      <c r="EKC7" s="1862"/>
      <c r="EKD7" s="1862"/>
      <c r="EKE7" s="1862"/>
      <c r="EKF7" s="1862"/>
      <c r="EKG7" s="1862"/>
      <c r="EKH7" s="1862"/>
      <c r="EKI7" s="1862"/>
      <c r="EKJ7" s="1862"/>
      <c r="EKK7" s="1862"/>
      <c r="EKL7" s="1862"/>
      <c r="EKM7" s="1862"/>
      <c r="EKN7" s="1862"/>
      <c r="EKO7" s="1862"/>
      <c r="EKP7" s="1862"/>
      <c r="EKQ7" s="1857"/>
      <c r="EKR7" s="1857"/>
      <c r="EKS7" s="466"/>
      <c r="EKT7" s="1863"/>
      <c r="EKU7" s="1863"/>
      <c r="EKV7" s="466"/>
      <c r="EKW7" s="466"/>
      <c r="EKX7" s="466"/>
      <c r="EKY7" s="466"/>
      <c r="EKZ7" s="466"/>
      <c r="ELA7" s="466"/>
      <c r="ELB7" s="466"/>
      <c r="ELC7" s="466"/>
      <c r="ELD7" s="466"/>
      <c r="ELE7" s="1859"/>
      <c r="ELF7" s="1860"/>
      <c r="ELG7" s="1861"/>
      <c r="ELH7" s="1861"/>
      <c r="ELI7" s="1861"/>
      <c r="ELJ7" s="1861"/>
      <c r="ELK7" s="1861"/>
      <c r="ELL7" s="1861"/>
      <c r="ELM7" s="1861"/>
      <c r="ELN7" s="1861"/>
      <c r="ELO7" s="1861"/>
      <c r="ELP7" s="1861"/>
      <c r="ELQ7" s="1861"/>
      <c r="ELR7" s="1861"/>
      <c r="ELS7" s="1861"/>
      <c r="ELT7" s="1861"/>
      <c r="ELU7" s="1856"/>
      <c r="ELV7" s="1856"/>
      <c r="ELW7" s="1857"/>
      <c r="ELX7" s="1857"/>
      <c r="ELY7" s="466"/>
      <c r="ELZ7" s="466"/>
      <c r="EMA7" s="466"/>
      <c r="EMB7" s="466"/>
      <c r="EMC7" s="466"/>
      <c r="EMD7" s="466"/>
      <c r="EME7" s="1861"/>
      <c r="EMF7" s="1862"/>
      <c r="EMG7" s="1862"/>
      <c r="EMH7" s="1862"/>
      <c r="EMI7" s="1862"/>
      <c r="EMJ7" s="1862"/>
      <c r="EMK7" s="1862"/>
      <c r="EML7" s="1862"/>
      <c r="EMM7" s="1862"/>
      <c r="EMN7" s="1862"/>
      <c r="EMO7" s="1862"/>
      <c r="EMP7" s="1862"/>
      <c r="EMQ7" s="1862"/>
      <c r="EMR7" s="1862"/>
      <c r="EMS7" s="1862"/>
      <c r="EMT7" s="1862"/>
      <c r="EMU7" s="1857"/>
      <c r="EMV7" s="1857"/>
      <c r="EMW7" s="466"/>
      <c r="EMX7" s="1863"/>
      <c r="EMY7" s="1863"/>
      <c r="EMZ7" s="466"/>
      <c r="ENA7" s="466"/>
      <c r="ENB7" s="466"/>
      <c r="ENC7" s="466"/>
      <c r="END7" s="466"/>
      <c r="ENE7" s="466"/>
      <c r="ENF7" s="466"/>
      <c r="ENG7" s="466"/>
      <c r="ENH7" s="466"/>
      <c r="ENI7" s="1859"/>
      <c r="ENJ7" s="1860"/>
      <c r="ENK7" s="1861"/>
      <c r="ENL7" s="1861"/>
      <c r="ENM7" s="1861"/>
      <c r="ENN7" s="1861"/>
      <c r="ENO7" s="1861"/>
      <c r="ENP7" s="1861"/>
      <c r="ENQ7" s="1861"/>
      <c r="ENR7" s="1861"/>
      <c r="ENS7" s="1861"/>
      <c r="ENT7" s="1861"/>
      <c r="ENU7" s="1861"/>
      <c r="ENV7" s="1861"/>
      <c r="ENW7" s="1861"/>
      <c r="ENX7" s="1861"/>
      <c r="ENY7" s="1856"/>
      <c r="ENZ7" s="1856"/>
      <c r="EOA7" s="1857"/>
      <c r="EOB7" s="1857"/>
      <c r="EOC7" s="466"/>
      <c r="EOD7" s="466"/>
      <c r="EOE7" s="466"/>
      <c r="EOF7" s="466"/>
      <c r="EOG7" s="466"/>
      <c r="EOH7" s="466"/>
      <c r="EOI7" s="1861"/>
      <c r="EOJ7" s="1862"/>
      <c r="EOK7" s="1862"/>
      <c r="EOL7" s="1862"/>
      <c r="EOM7" s="1862"/>
      <c r="EON7" s="1862"/>
      <c r="EOO7" s="1862"/>
      <c r="EOP7" s="1862"/>
      <c r="EOQ7" s="1862"/>
      <c r="EOR7" s="1862"/>
      <c r="EOS7" s="1862"/>
      <c r="EOT7" s="1862"/>
      <c r="EOU7" s="1862"/>
      <c r="EOV7" s="1862"/>
      <c r="EOW7" s="1862"/>
      <c r="EOX7" s="1862"/>
      <c r="EOY7" s="1857"/>
      <c r="EOZ7" s="1857"/>
      <c r="EPA7" s="466"/>
      <c r="EPB7" s="1863"/>
      <c r="EPC7" s="1863"/>
      <c r="EPD7" s="466"/>
      <c r="EPE7" s="466"/>
      <c r="EPF7" s="466"/>
      <c r="EPG7" s="466"/>
      <c r="EPH7" s="466"/>
      <c r="EPI7" s="466"/>
      <c r="EPJ7" s="466"/>
      <c r="EPK7" s="466"/>
      <c r="EPL7" s="466"/>
      <c r="EPM7" s="1859"/>
      <c r="EPN7" s="1860"/>
      <c r="EPO7" s="1861"/>
      <c r="EPP7" s="1861"/>
      <c r="EPQ7" s="1861"/>
      <c r="EPR7" s="1861"/>
      <c r="EPS7" s="1861"/>
      <c r="EPT7" s="1861"/>
      <c r="EPU7" s="1861"/>
      <c r="EPV7" s="1861"/>
      <c r="EPW7" s="1861"/>
      <c r="EPX7" s="1861"/>
      <c r="EPY7" s="1861"/>
      <c r="EPZ7" s="1861"/>
      <c r="EQA7" s="1861"/>
      <c r="EQB7" s="1861"/>
      <c r="EQC7" s="1856"/>
      <c r="EQD7" s="1856"/>
      <c r="EQE7" s="1857"/>
      <c r="EQF7" s="1857"/>
      <c r="EQG7" s="466"/>
      <c r="EQH7" s="466"/>
      <c r="EQI7" s="466"/>
      <c r="EQJ7" s="466"/>
      <c r="EQK7" s="466"/>
      <c r="EQL7" s="466"/>
      <c r="EQM7" s="1861"/>
      <c r="EQN7" s="1862"/>
      <c r="EQO7" s="1862"/>
      <c r="EQP7" s="1862"/>
      <c r="EQQ7" s="1862"/>
      <c r="EQR7" s="1862"/>
      <c r="EQS7" s="1862"/>
      <c r="EQT7" s="1862"/>
      <c r="EQU7" s="1862"/>
      <c r="EQV7" s="1862"/>
      <c r="EQW7" s="1862"/>
      <c r="EQX7" s="1862"/>
      <c r="EQY7" s="1862"/>
      <c r="EQZ7" s="1862"/>
      <c r="ERA7" s="1862"/>
      <c r="ERB7" s="1862"/>
      <c r="ERC7" s="1857"/>
      <c r="ERD7" s="1857"/>
      <c r="ERE7" s="466"/>
      <c r="ERF7" s="1863"/>
      <c r="ERG7" s="1863"/>
      <c r="ERH7" s="466"/>
      <c r="ERI7" s="466"/>
      <c r="ERJ7" s="466"/>
      <c r="ERK7" s="466"/>
      <c r="ERL7" s="466"/>
      <c r="ERM7" s="466"/>
      <c r="ERN7" s="466"/>
      <c r="ERO7" s="466"/>
      <c r="ERP7" s="466"/>
      <c r="ERQ7" s="1859"/>
      <c r="ERR7" s="1860"/>
      <c r="ERS7" s="1861"/>
      <c r="ERT7" s="1861"/>
      <c r="ERU7" s="1861"/>
      <c r="ERV7" s="1861"/>
      <c r="ERW7" s="1861"/>
      <c r="ERX7" s="1861"/>
      <c r="ERY7" s="1861"/>
      <c r="ERZ7" s="1861"/>
      <c r="ESA7" s="1861"/>
      <c r="ESB7" s="1861"/>
      <c r="ESC7" s="1861"/>
      <c r="ESD7" s="1861"/>
      <c r="ESE7" s="1861"/>
      <c r="ESF7" s="1861"/>
      <c r="ESG7" s="1856"/>
      <c r="ESH7" s="1856"/>
      <c r="ESI7" s="1857"/>
      <c r="ESJ7" s="1857"/>
      <c r="ESK7" s="466"/>
      <c r="ESL7" s="466"/>
      <c r="ESM7" s="466"/>
      <c r="ESN7" s="466"/>
      <c r="ESO7" s="466"/>
      <c r="ESP7" s="466"/>
      <c r="ESQ7" s="1861"/>
      <c r="ESR7" s="1862"/>
      <c r="ESS7" s="1862"/>
      <c r="EST7" s="1862"/>
      <c r="ESU7" s="1862"/>
      <c r="ESV7" s="1862"/>
      <c r="ESW7" s="1862"/>
      <c r="ESX7" s="1862"/>
      <c r="ESY7" s="1862"/>
      <c r="ESZ7" s="1862"/>
      <c r="ETA7" s="1862"/>
      <c r="ETB7" s="1862"/>
      <c r="ETC7" s="1862"/>
      <c r="ETD7" s="1862"/>
      <c r="ETE7" s="1862"/>
      <c r="ETF7" s="1862"/>
      <c r="ETG7" s="1857"/>
      <c r="ETH7" s="1857"/>
      <c r="ETI7" s="466"/>
      <c r="ETJ7" s="1863"/>
      <c r="ETK7" s="1863"/>
      <c r="ETL7" s="466"/>
      <c r="ETM7" s="466"/>
      <c r="ETN7" s="466"/>
      <c r="ETO7" s="466"/>
      <c r="ETP7" s="466"/>
      <c r="ETQ7" s="466"/>
      <c r="ETR7" s="466"/>
      <c r="ETS7" s="466"/>
      <c r="ETT7" s="466"/>
      <c r="ETU7" s="1859"/>
      <c r="ETV7" s="1860"/>
      <c r="ETW7" s="1861"/>
      <c r="ETX7" s="1861"/>
      <c r="ETY7" s="1861"/>
      <c r="ETZ7" s="1861"/>
      <c r="EUA7" s="1861"/>
      <c r="EUB7" s="1861"/>
      <c r="EUC7" s="1861"/>
      <c r="EUD7" s="1861"/>
      <c r="EUE7" s="1861"/>
      <c r="EUF7" s="1861"/>
      <c r="EUG7" s="1861"/>
      <c r="EUH7" s="1861"/>
      <c r="EUI7" s="1861"/>
      <c r="EUJ7" s="1861"/>
      <c r="EUK7" s="1856"/>
      <c r="EUL7" s="1856"/>
      <c r="EUM7" s="1857"/>
      <c r="EUN7" s="1857"/>
      <c r="EUO7" s="466"/>
      <c r="EUP7" s="466"/>
      <c r="EUQ7" s="466"/>
      <c r="EUR7" s="466"/>
      <c r="EUS7" s="466"/>
      <c r="EUT7" s="466"/>
      <c r="EUU7" s="1861"/>
      <c r="EUV7" s="1862"/>
      <c r="EUW7" s="1862"/>
      <c r="EUX7" s="1862"/>
      <c r="EUY7" s="1862"/>
      <c r="EUZ7" s="1862"/>
      <c r="EVA7" s="1862"/>
      <c r="EVB7" s="1862"/>
      <c r="EVC7" s="1862"/>
      <c r="EVD7" s="1862"/>
      <c r="EVE7" s="1862"/>
      <c r="EVF7" s="1862"/>
      <c r="EVG7" s="1862"/>
      <c r="EVH7" s="1862"/>
      <c r="EVI7" s="1862"/>
      <c r="EVJ7" s="1862"/>
      <c r="EVK7" s="1857"/>
      <c r="EVL7" s="1857"/>
      <c r="EVM7" s="466"/>
      <c r="EVN7" s="1863"/>
      <c r="EVO7" s="1863"/>
      <c r="EVP7" s="466"/>
      <c r="EVQ7" s="466"/>
      <c r="EVR7" s="466"/>
      <c r="EVS7" s="466"/>
      <c r="EVT7" s="466"/>
      <c r="EVU7" s="466"/>
      <c r="EVV7" s="466"/>
      <c r="EVW7" s="466"/>
      <c r="EVX7" s="466"/>
      <c r="EVY7" s="1859"/>
      <c r="EVZ7" s="1860"/>
      <c r="EWA7" s="1861"/>
      <c r="EWB7" s="1861"/>
      <c r="EWC7" s="1861"/>
      <c r="EWD7" s="1861"/>
      <c r="EWE7" s="1861"/>
      <c r="EWF7" s="1861"/>
      <c r="EWG7" s="1861"/>
      <c r="EWH7" s="1861"/>
      <c r="EWI7" s="1861"/>
      <c r="EWJ7" s="1861"/>
      <c r="EWK7" s="1861"/>
      <c r="EWL7" s="1861"/>
      <c r="EWM7" s="1861"/>
      <c r="EWN7" s="1861"/>
      <c r="EWO7" s="1856"/>
      <c r="EWP7" s="1856"/>
      <c r="EWQ7" s="1857"/>
      <c r="EWR7" s="1857"/>
      <c r="EWS7" s="466"/>
      <c r="EWT7" s="466"/>
      <c r="EWU7" s="466"/>
      <c r="EWV7" s="466"/>
      <c r="EWW7" s="466"/>
      <c r="EWX7" s="466"/>
      <c r="EWY7" s="1861"/>
      <c r="EWZ7" s="1862"/>
      <c r="EXA7" s="1862"/>
      <c r="EXB7" s="1862"/>
      <c r="EXC7" s="1862"/>
      <c r="EXD7" s="1862"/>
      <c r="EXE7" s="1862"/>
      <c r="EXF7" s="1862"/>
      <c r="EXG7" s="1862"/>
      <c r="EXH7" s="1862"/>
      <c r="EXI7" s="1862"/>
      <c r="EXJ7" s="1862"/>
      <c r="EXK7" s="1862"/>
      <c r="EXL7" s="1862"/>
      <c r="EXM7" s="1862"/>
      <c r="EXN7" s="1862"/>
      <c r="EXO7" s="1857"/>
      <c r="EXP7" s="1857"/>
      <c r="EXQ7" s="466"/>
      <c r="EXR7" s="1863"/>
      <c r="EXS7" s="1863"/>
      <c r="EXT7" s="466"/>
      <c r="EXU7" s="466"/>
      <c r="EXV7" s="466"/>
      <c r="EXW7" s="466"/>
      <c r="EXX7" s="466"/>
      <c r="EXY7" s="466"/>
      <c r="EXZ7" s="466"/>
      <c r="EYA7" s="466"/>
      <c r="EYB7" s="466"/>
      <c r="EYC7" s="1859"/>
      <c r="EYD7" s="1860"/>
      <c r="EYE7" s="1861"/>
      <c r="EYF7" s="1861"/>
      <c r="EYG7" s="1861"/>
      <c r="EYH7" s="1861"/>
      <c r="EYI7" s="1861"/>
      <c r="EYJ7" s="1861"/>
      <c r="EYK7" s="1861"/>
      <c r="EYL7" s="1861"/>
      <c r="EYM7" s="1861"/>
      <c r="EYN7" s="1861"/>
      <c r="EYO7" s="1861"/>
      <c r="EYP7" s="1861"/>
      <c r="EYQ7" s="1861"/>
      <c r="EYR7" s="1861"/>
      <c r="EYS7" s="1856"/>
      <c r="EYT7" s="1856"/>
      <c r="EYU7" s="1857"/>
      <c r="EYV7" s="1857"/>
      <c r="EYW7" s="466"/>
      <c r="EYX7" s="466"/>
      <c r="EYY7" s="466"/>
      <c r="EYZ7" s="466"/>
      <c r="EZA7" s="466"/>
      <c r="EZB7" s="466"/>
      <c r="EZC7" s="1861"/>
      <c r="EZD7" s="1862"/>
      <c r="EZE7" s="1862"/>
      <c r="EZF7" s="1862"/>
      <c r="EZG7" s="1862"/>
      <c r="EZH7" s="1862"/>
      <c r="EZI7" s="1862"/>
      <c r="EZJ7" s="1862"/>
      <c r="EZK7" s="1862"/>
      <c r="EZL7" s="1862"/>
      <c r="EZM7" s="1862"/>
      <c r="EZN7" s="1862"/>
      <c r="EZO7" s="1862"/>
      <c r="EZP7" s="1862"/>
      <c r="EZQ7" s="1862"/>
      <c r="EZR7" s="1862"/>
      <c r="EZS7" s="1857"/>
      <c r="EZT7" s="1857"/>
      <c r="EZU7" s="466"/>
      <c r="EZV7" s="1863"/>
      <c r="EZW7" s="1863"/>
      <c r="EZX7" s="466"/>
      <c r="EZY7" s="466"/>
      <c r="EZZ7" s="466"/>
      <c r="FAA7" s="466"/>
      <c r="FAB7" s="466"/>
      <c r="FAC7" s="466"/>
      <c r="FAD7" s="466"/>
      <c r="FAE7" s="466"/>
      <c r="FAF7" s="466"/>
      <c r="FAG7" s="1859"/>
      <c r="FAH7" s="1860"/>
      <c r="FAI7" s="1861"/>
      <c r="FAJ7" s="1861"/>
      <c r="FAK7" s="1861"/>
      <c r="FAL7" s="1861"/>
      <c r="FAM7" s="1861"/>
      <c r="FAN7" s="1861"/>
      <c r="FAO7" s="1861"/>
      <c r="FAP7" s="1861"/>
      <c r="FAQ7" s="1861"/>
      <c r="FAR7" s="1861"/>
      <c r="FAS7" s="1861"/>
      <c r="FAT7" s="1861"/>
      <c r="FAU7" s="1861"/>
      <c r="FAV7" s="1861"/>
      <c r="FAW7" s="1856"/>
      <c r="FAX7" s="1856"/>
      <c r="FAY7" s="1857"/>
      <c r="FAZ7" s="1857"/>
      <c r="FBA7" s="466"/>
      <c r="FBB7" s="466"/>
      <c r="FBC7" s="466"/>
      <c r="FBD7" s="466"/>
      <c r="FBE7" s="466"/>
      <c r="FBF7" s="466"/>
      <c r="FBG7" s="1861"/>
      <c r="FBH7" s="1862"/>
      <c r="FBI7" s="1862"/>
      <c r="FBJ7" s="1862"/>
      <c r="FBK7" s="1862"/>
      <c r="FBL7" s="1862"/>
      <c r="FBM7" s="1862"/>
      <c r="FBN7" s="1862"/>
      <c r="FBO7" s="1862"/>
      <c r="FBP7" s="1862"/>
      <c r="FBQ7" s="1862"/>
      <c r="FBR7" s="1862"/>
      <c r="FBS7" s="1862"/>
      <c r="FBT7" s="1862"/>
      <c r="FBU7" s="1862"/>
      <c r="FBV7" s="1862"/>
      <c r="FBW7" s="1857"/>
      <c r="FBX7" s="1857"/>
      <c r="FBY7" s="466"/>
      <c r="FBZ7" s="1863"/>
      <c r="FCA7" s="1863"/>
      <c r="FCB7" s="466"/>
      <c r="FCC7" s="466"/>
      <c r="FCD7" s="466"/>
      <c r="FCE7" s="466"/>
      <c r="FCF7" s="466"/>
      <c r="FCG7" s="466"/>
      <c r="FCH7" s="466"/>
      <c r="FCI7" s="466"/>
      <c r="FCJ7" s="466"/>
      <c r="FCK7" s="1859"/>
      <c r="FCL7" s="1860"/>
      <c r="FCM7" s="1861"/>
      <c r="FCN7" s="1861"/>
      <c r="FCO7" s="1861"/>
      <c r="FCP7" s="1861"/>
      <c r="FCQ7" s="1861"/>
      <c r="FCR7" s="1861"/>
      <c r="FCS7" s="1861"/>
      <c r="FCT7" s="1861"/>
      <c r="FCU7" s="1861"/>
      <c r="FCV7" s="1861"/>
      <c r="FCW7" s="1861"/>
      <c r="FCX7" s="1861"/>
      <c r="FCY7" s="1861"/>
      <c r="FCZ7" s="1861"/>
      <c r="FDA7" s="1856"/>
      <c r="FDB7" s="1856"/>
      <c r="FDC7" s="1857"/>
      <c r="FDD7" s="1857"/>
      <c r="FDE7" s="466"/>
      <c r="FDF7" s="466"/>
      <c r="FDG7" s="466"/>
      <c r="FDH7" s="466"/>
      <c r="FDI7" s="466"/>
      <c r="FDJ7" s="466"/>
      <c r="FDK7" s="1861"/>
      <c r="FDL7" s="1862"/>
      <c r="FDM7" s="1862"/>
      <c r="FDN7" s="1862"/>
      <c r="FDO7" s="1862"/>
      <c r="FDP7" s="1862"/>
      <c r="FDQ7" s="1862"/>
      <c r="FDR7" s="1862"/>
      <c r="FDS7" s="1862"/>
      <c r="FDT7" s="1862"/>
      <c r="FDU7" s="1862"/>
      <c r="FDV7" s="1862"/>
      <c r="FDW7" s="1862"/>
      <c r="FDX7" s="1862"/>
      <c r="FDY7" s="1862"/>
      <c r="FDZ7" s="1862"/>
      <c r="FEA7" s="1857"/>
      <c r="FEB7" s="1857"/>
      <c r="FEC7" s="466"/>
      <c r="FED7" s="1863"/>
      <c r="FEE7" s="1863"/>
      <c r="FEF7" s="466"/>
      <c r="FEG7" s="466"/>
      <c r="FEH7" s="466"/>
      <c r="FEI7" s="466"/>
      <c r="FEJ7" s="466"/>
      <c r="FEK7" s="466"/>
      <c r="FEL7" s="466"/>
      <c r="FEM7" s="466"/>
      <c r="FEN7" s="466"/>
      <c r="FEO7" s="1859"/>
      <c r="FEP7" s="1860"/>
      <c r="FEQ7" s="1861"/>
      <c r="FER7" s="1861"/>
      <c r="FES7" s="1861"/>
      <c r="FET7" s="1861"/>
      <c r="FEU7" s="1861"/>
      <c r="FEV7" s="1861"/>
      <c r="FEW7" s="1861"/>
      <c r="FEX7" s="1861"/>
      <c r="FEY7" s="1861"/>
      <c r="FEZ7" s="1861"/>
      <c r="FFA7" s="1861"/>
      <c r="FFB7" s="1861"/>
      <c r="FFC7" s="1861"/>
      <c r="FFD7" s="1861"/>
      <c r="FFE7" s="1856"/>
      <c r="FFF7" s="1856"/>
      <c r="FFG7" s="1857"/>
      <c r="FFH7" s="1857"/>
      <c r="FFI7" s="466"/>
      <c r="FFJ7" s="466"/>
      <c r="FFK7" s="466"/>
      <c r="FFL7" s="466"/>
      <c r="FFM7" s="466"/>
      <c r="FFN7" s="466"/>
      <c r="FFO7" s="1861"/>
      <c r="FFP7" s="1862"/>
      <c r="FFQ7" s="1862"/>
      <c r="FFR7" s="1862"/>
      <c r="FFS7" s="1862"/>
      <c r="FFT7" s="1862"/>
      <c r="FFU7" s="1862"/>
      <c r="FFV7" s="1862"/>
      <c r="FFW7" s="1862"/>
      <c r="FFX7" s="1862"/>
      <c r="FFY7" s="1862"/>
      <c r="FFZ7" s="1862"/>
      <c r="FGA7" s="1862"/>
      <c r="FGB7" s="1862"/>
      <c r="FGC7" s="1862"/>
      <c r="FGD7" s="1862"/>
      <c r="FGE7" s="1857"/>
      <c r="FGF7" s="1857"/>
      <c r="FGG7" s="466"/>
      <c r="FGH7" s="1863"/>
      <c r="FGI7" s="1863"/>
      <c r="FGJ7" s="466"/>
      <c r="FGK7" s="466"/>
      <c r="FGL7" s="466"/>
      <c r="FGM7" s="466"/>
      <c r="FGN7" s="466"/>
      <c r="FGO7" s="466"/>
      <c r="FGP7" s="466"/>
      <c r="FGQ7" s="466"/>
      <c r="FGR7" s="466"/>
      <c r="FGS7" s="1859"/>
      <c r="FGT7" s="1860"/>
      <c r="FGU7" s="1861"/>
      <c r="FGV7" s="1861"/>
      <c r="FGW7" s="1861"/>
      <c r="FGX7" s="1861"/>
      <c r="FGY7" s="1861"/>
      <c r="FGZ7" s="1861"/>
      <c r="FHA7" s="1861"/>
      <c r="FHB7" s="1861"/>
      <c r="FHC7" s="1861"/>
      <c r="FHD7" s="1861"/>
      <c r="FHE7" s="1861"/>
      <c r="FHF7" s="1861"/>
      <c r="FHG7" s="1861"/>
      <c r="FHH7" s="1861"/>
      <c r="FHI7" s="1856"/>
      <c r="FHJ7" s="1856"/>
      <c r="FHK7" s="1857"/>
      <c r="FHL7" s="1857"/>
      <c r="FHM7" s="466"/>
      <c r="FHN7" s="466"/>
      <c r="FHO7" s="466"/>
      <c r="FHP7" s="466"/>
      <c r="FHQ7" s="466"/>
      <c r="FHR7" s="466"/>
      <c r="FHS7" s="1861"/>
      <c r="FHT7" s="1862"/>
      <c r="FHU7" s="1862"/>
      <c r="FHV7" s="1862"/>
      <c r="FHW7" s="1862"/>
      <c r="FHX7" s="1862"/>
      <c r="FHY7" s="1862"/>
      <c r="FHZ7" s="1862"/>
      <c r="FIA7" s="1862"/>
      <c r="FIB7" s="1862"/>
      <c r="FIC7" s="1862"/>
      <c r="FID7" s="1862"/>
      <c r="FIE7" s="1862"/>
      <c r="FIF7" s="1862"/>
      <c r="FIG7" s="1862"/>
      <c r="FIH7" s="1862"/>
      <c r="FII7" s="1857"/>
      <c r="FIJ7" s="1857"/>
      <c r="FIK7" s="466"/>
      <c r="FIL7" s="1863"/>
      <c r="FIM7" s="1863"/>
      <c r="FIN7" s="466"/>
      <c r="FIO7" s="466"/>
      <c r="FIP7" s="466"/>
      <c r="FIQ7" s="466"/>
      <c r="FIR7" s="466"/>
      <c r="FIS7" s="466"/>
      <c r="FIT7" s="466"/>
      <c r="FIU7" s="466"/>
      <c r="FIV7" s="466"/>
      <c r="FIW7" s="1859"/>
      <c r="FIX7" s="1860"/>
      <c r="FIY7" s="1861"/>
      <c r="FIZ7" s="1861"/>
      <c r="FJA7" s="1861"/>
      <c r="FJB7" s="1861"/>
      <c r="FJC7" s="1861"/>
      <c r="FJD7" s="1861"/>
      <c r="FJE7" s="1861"/>
      <c r="FJF7" s="1861"/>
      <c r="FJG7" s="1861"/>
      <c r="FJH7" s="1861"/>
      <c r="FJI7" s="1861"/>
      <c r="FJJ7" s="1861"/>
      <c r="FJK7" s="1861"/>
      <c r="FJL7" s="1861"/>
      <c r="FJM7" s="1856"/>
      <c r="FJN7" s="1856"/>
      <c r="FJO7" s="1857"/>
      <c r="FJP7" s="1857"/>
      <c r="FJQ7" s="466"/>
      <c r="FJR7" s="466"/>
      <c r="FJS7" s="466"/>
      <c r="FJT7" s="466"/>
      <c r="FJU7" s="466"/>
      <c r="FJV7" s="466"/>
      <c r="FJW7" s="1861"/>
      <c r="FJX7" s="1862"/>
      <c r="FJY7" s="1862"/>
      <c r="FJZ7" s="1862"/>
      <c r="FKA7" s="1862"/>
      <c r="FKB7" s="1862"/>
      <c r="FKC7" s="1862"/>
      <c r="FKD7" s="1862"/>
      <c r="FKE7" s="1862"/>
      <c r="FKF7" s="1862"/>
      <c r="FKG7" s="1862"/>
      <c r="FKH7" s="1862"/>
      <c r="FKI7" s="1862"/>
      <c r="FKJ7" s="1862"/>
      <c r="FKK7" s="1862"/>
      <c r="FKL7" s="1862"/>
      <c r="FKM7" s="1857"/>
      <c r="FKN7" s="1857"/>
      <c r="FKO7" s="466"/>
      <c r="FKP7" s="1863"/>
      <c r="FKQ7" s="1863"/>
      <c r="FKR7" s="466"/>
      <c r="FKS7" s="466"/>
      <c r="FKT7" s="466"/>
      <c r="FKU7" s="466"/>
      <c r="FKV7" s="466"/>
      <c r="FKW7" s="466"/>
      <c r="FKX7" s="466"/>
      <c r="FKY7" s="466"/>
      <c r="FKZ7" s="466"/>
      <c r="FLA7" s="1859"/>
      <c r="FLB7" s="1860"/>
      <c r="FLC7" s="1861"/>
      <c r="FLD7" s="1861"/>
      <c r="FLE7" s="1861"/>
      <c r="FLF7" s="1861"/>
      <c r="FLG7" s="1861"/>
      <c r="FLH7" s="1861"/>
      <c r="FLI7" s="1861"/>
      <c r="FLJ7" s="1861"/>
      <c r="FLK7" s="1861"/>
      <c r="FLL7" s="1861"/>
      <c r="FLM7" s="1861"/>
      <c r="FLN7" s="1861"/>
      <c r="FLO7" s="1861"/>
      <c r="FLP7" s="1861"/>
      <c r="FLQ7" s="1856"/>
      <c r="FLR7" s="1856"/>
      <c r="FLS7" s="1857"/>
      <c r="FLT7" s="1857"/>
      <c r="FLU7" s="466"/>
      <c r="FLV7" s="466"/>
      <c r="FLW7" s="466"/>
      <c r="FLX7" s="466"/>
      <c r="FLY7" s="466"/>
      <c r="FLZ7" s="466"/>
      <c r="FMA7" s="1861"/>
      <c r="FMB7" s="1862"/>
      <c r="FMC7" s="1862"/>
      <c r="FMD7" s="1862"/>
      <c r="FME7" s="1862"/>
      <c r="FMF7" s="1862"/>
      <c r="FMG7" s="1862"/>
      <c r="FMH7" s="1862"/>
      <c r="FMI7" s="1862"/>
      <c r="FMJ7" s="1862"/>
      <c r="FMK7" s="1862"/>
      <c r="FML7" s="1862"/>
      <c r="FMM7" s="1862"/>
      <c r="FMN7" s="1862"/>
      <c r="FMO7" s="1862"/>
      <c r="FMP7" s="1862"/>
      <c r="FMQ7" s="1857"/>
      <c r="FMR7" s="1857"/>
      <c r="FMS7" s="466"/>
      <c r="FMT7" s="1863"/>
      <c r="FMU7" s="1863"/>
      <c r="FMV7" s="466"/>
      <c r="FMW7" s="466"/>
      <c r="FMX7" s="466"/>
      <c r="FMY7" s="466"/>
      <c r="FMZ7" s="466"/>
      <c r="FNA7" s="466"/>
      <c r="FNB7" s="466"/>
      <c r="FNC7" s="466"/>
      <c r="FND7" s="466"/>
      <c r="FNE7" s="1859"/>
      <c r="FNF7" s="1860"/>
      <c r="FNG7" s="1861"/>
      <c r="FNH7" s="1861"/>
      <c r="FNI7" s="1861"/>
      <c r="FNJ7" s="1861"/>
      <c r="FNK7" s="1861"/>
      <c r="FNL7" s="1861"/>
      <c r="FNM7" s="1861"/>
      <c r="FNN7" s="1861"/>
      <c r="FNO7" s="1861"/>
      <c r="FNP7" s="1861"/>
      <c r="FNQ7" s="1861"/>
      <c r="FNR7" s="1861"/>
      <c r="FNS7" s="1861"/>
      <c r="FNT7" s="1861"/>
      <c r="FNU7" s="1856"/>
      <c r="FNV7" s="1856"/>
      <c r="FNW7" s="1857"/>
      <c r="FNX7" s="1857"/>
      <c r="FNY7" s="466"/>
      <c r="FNZ7" s="466"/>
      <c r="FOA7" s="466"/>
      <c r="FOB7" s="466"/>
      <c r="FOC7" s="466"/>
      <c r="FOD7" s="466"/>
      <c r="FOE7" s="1861"/>
      <c r="FOF7" s="1862"/>
      <c r="FOG7" s="1862"/>
      <c r="FOH7" s="1862"/>
      <c r="FOI7" s="1862"/>
      <c r="FOJ7" s="1862"/>
      <c r="FOK7" s="1862"/>
      <c r="FOL7" s="1862"/>
      <c r="FOM7" s="1862"/>
      <c r="FON7" s="1862"/>
      <c r="FOO7" s="1862"/>
      <c r="FOP7" s="1862"/>
      <c r="FOQ7" s="1862"/>
      <c r="FOR7" s="1862"/>
      <c r="FOS7" s="1862"/>
      <c r="FOT7" s="1862"/>
      <c r="FOU7" s="1857"/>
      <c r="FOV7" s="1857"/>
      <c r="FOW7" s="466"/>
      <c r="FOX7" s="1863"/>
      <c r="FOY7" s="1863"/>
      <c r="FOZ7" s="466"/>
      <c r="FPA7" s="466"/>
      <c r="FPB7" s="466"/>
      <c r="FPC7" s="466"/>
      <c r="FPD7" s="466"/>
      <c r="FPE7" s="466"/>
      <c r="FPF7" s="466"/>
      <c r="FPG7" s="466"/>
      <c r="FPH7" s="466"/>
      <c r="FPI7" s="1859"/>
      <c r="FPJ7" s="1860"/>
      <c r="FPK7" s="1861"/>
      <c r="FPL7" s="1861"/>
      <c r="FPM7" s="1861"/>
      <c r="FPN7" s="1861"/>
      <c r="FPO7" s="1861"/>
      <c r="FPP7" s="1861"/>
      <c r="FPQ7" s="1861"/>
      <c r="FPR7" s="1861"/>
      <c r="FPS7" s="1861"/>
      <c r="FPT7" s="1861"/>
      <c r="FPU7" s="1861"/>
      <c r="FPV7" s="1861"/>
      <c r="FPW7" s="1861"/>
      <c r="FPX7" s="1861"/>
      <c r="FPY7" s="1856"/>
      <c r="FPZ7" s="1856"/>
      <c r="FQA7" s="1857"/>
      <c r="FQB7" s="1857"/>
      <c r="FQC7" s="466"/>
      <c r="FQD7" s="466"/>
      <c r="FQE7" s="466"/>
      <c r="FQF7" s="466"/>
      <c r="FQG7" s="466"/>
      <c r="FQH7" s="466"/>
      <c r="FQI7" s="1861"/>
      <c r="FQJ7" s="1862"/>
      <c r="FQK7" s="1862"/>
      <c r="FQL7" s="1862"/>
      <c r="FQM7" s="1862"/>
      <c r="FQN7" s="1862"/>
      <c r="FQO7" s="1862"/>
      <c r="FQP7" s="1862"/>
      <c r="FQQ7" s="1862"/>
      <c r="FQR7" s="1862"/>
      <c r="FQS7" s="1862"/>
      <c r="FQT7" s="1862"/>
      <c r="FQU7" s="1862"/>
      <c r="FQV7" s="1862"/>
      <c r="FQW7" s="1862"/>
      <c r="FQX7" s="1862"/>
      <c r="FQY7" s="1857"/>
      <c r="FQZ7" s="1857"/>
      <c r="FRA7" s="466"/>
      <c r="FRB7" s="1863"/>
      <c r="FRC7" s="1863"/>
      <c r="FRD7" s="466"/>
      <c r="FRE7" s="466"/>
      <c r="FRF7" s="466"/>
      <c r="FRG7" s="466"/>
      <c r="FRH7" s="466"/>
      <c r="FRI7" s="466"/>
      <c r="FRJ7" s="466"/>
      <c r="FRK7" s="466"/>
      <c r="FRL7" s="466"/>
      <c r="FRM7" s="1859"/>
      <c r="FRN7" s="1860"/>
      <c r="FRO7" s="1861"/>
      <c r="FRP7" s="1861"/>
      <c r="FRQ7" s="1861"/>
      <c r="FRR7" s="1861"/>
      <c r="FRS7" s="1861"/>
      <c r="FRT7" s="1861"/>
      <c r="FRU7" s="1861"/>
      <c r="FRV7" s="1861"/>
      <c r="FRW7" s="1861"/>
      <c r="FRX7" s="1861"/>
      <c r="FRY7" s="1861"/>
      <c r="FRZ7" s="1861"/>
      <c r="FSA7" s="1861"/>
      <c r="FSB7" s="1861"/>
      <c r="FSC7" s="1856"/>
      <c r="FSD7" s="1856"/>
      <c r="FSE7" s="1857"/>
      <c r="FSF7" s="1857"/>
      <c r="FSG7" s="466"/>
      <c r="FSH7" s="466"/>
      <c r="FSI7" s="466"/>
      <c r="FSJ7" s="466"/>
      <c r="FSK7" s="466"/>
      <c r="FSL7" s="466"/>
      <c r="FSM7" s="1861"/>
      <c r="FSN7" s="1862"/>
      <c r="FSO7" s="1862"/>
      <c r="FSP7" s="1862"/>
      <c r="FSQ7" s="1862"/>
      <c r="FSR7" s="1862"/>
      <c r="FSS7" s="1862"/>
      <c r="FST7" s="1862"/>
      <c r="FSU7" s="1862"/>
      <c r="FSV7" s="1862"/>
      <c r="FSW7" s="1862"/>
      <c r="FSX7" s="1862"/>
      <c r="FSY7" s="1862"/>
      <c r="FSZ7" s="1862"/>
      <c r="FTA7" s="1862"/>
      <c r="FTB7" s="1862"/>
      <c r="FTC7" s="1857"/>
      <c r="FTD7" s="1857"/>
      <c r="FTE7" s="466"/>
      <c r="FTF7" s="1863"/>
      <c r="FTG7" s="1863"/>
      <c r="FTH7" s="466"/>
      <c r="FTI7" s="466"/>
      <c r="FTJ7" s="466"/>
      <c r="FTK7" s="466"/>
      <c r="FTL7" s="466"/>
      <c r="FTM7" s="466"/>
      <c r="FTN7" s="466"/>
      <c r="FTO7" s="466"/>
      <c r="FTP7" s="466"/>
      <c r="FTQ7" s="1859"/>
      <c r="FTR7" s="1860"/>
      <c r="FTS7" s="1861"/>
      <c r="FTT7" s="1861"/>
      <c r="FTU7" s="1861"/>
      <c r="FTV7" s="1861"/>
      <c r="FTW7" s="1861"/>
      <c r="FTX7" s="1861"/>
      <c r="FTY7" s="1861"/>
      <c r="FTZ7" s="1861"/>
      <c r="FUA7" s="1861"/>
      <c r="FUB7" s="1861"/>
      <c r="FUC7" s="1861"/>
      <c r="FUD7" s="1861"/>
      <c r="FUE7" s="1861"/>
      <c r="FUF7" s="1861"/>
      <c r="FUG7" s="1856"/>
      <c r="FUH7" s="1856"/>
      <c r="FUI7" s="1857"/>
      <c r="FUJ7" s="1857"/>
      <c r="FUK7" s="466"/>
      <c r="FUL7" s="466"/>
      <c r="FUM7" s="466"/>
      <c r="FUN7" s="466"/>
      <c r="FUO7" s="466"/>
      <c r="FUP7" s="466"/>
      <c r="FUQ7" s="1861"/>
      <c r="FUR7" s="1862"/>
      <c r="FUS7" s="1862"/>
      <c r="FUT7" s="1862"/>
      <c r="FUU7" s="1862"/>
      <c r="FUV7" s="1862"/>
      <c r="FUW7" s="1862"/>
      <c r="FUX7" s="1862"/>
      <c r="FUY7" s="1862"/>
      <c r="FUZ7" s="1862"/>
      <c r="FVA7" s="1862"/>
      <c r="FVB7" s="1862"/>
      <c r="FVC7" s="1862"/>
      <c r="FVD7" s="1862"/>
      <c r="FVE7" s="1862"/>
      <c r="FVF7" s="1862"/>
      <c r="FVG7" s="1857"/>
      <c r="FVH7" s="1857"/>
      <c r="FVI7" s="466"/>
      <c r="FVJ7" s="1863"/>
      <c r="FVK7" s="1863"/>
      <c r="FVL7" s="466"/>
      <c r="FVM7" s="466"/>
      <c r="FVN7" s="466"/>
      <c r="FVO7" s="466"/>
      <c r="FVP7" s="466"/>
      <c r="FVQ7" s="466"/>
      <c r="FVR7" s="466"/>
      <c r="FVS7" s="466"/>
      <c r="FVT7" s="466"/>
      <c r="FVU7" s="1859"/>
      <c r="FVV7" s="1860"/>
      <c r="FVW7" s="1861"/>
      <c r="FVX7" s="1861"/>
      <c r="FVY7" s="1861"/>
      <c r="FVZ7" s="1861"/>
      <c r="FWA7" s="1861"/>
      <c r="FWB7" s="1861"/>
      <c r="FWC7" s="1861"/>
      <c r="FWD7" s="1861"/>
      <c r="FWE7" s="1861"/>
      <c r="FWF7" s="1861"/>
      <c r="FWG7" s="1861"/>
      <c r="FWH7" s="1861"/>
      <c r="FWI7" s="1861"/>
      <c r="FWJ7" s="1861"/>
      <c r="FWK7" s="1856"/>
      <c r="FWL7" s="1856"/>
      <c r="FWM7" s="1857"/>
      <c r="FWN7" s="1857"/>
      <c r="FWO7" s="466"/>
      <c r="FWP7" s="466"/>
      <c r="FWQ7" s="466"/>
      <c r="FWR7" s="466"/>
      <c r="FWS7" s="466"/>
      <c r="FWT7" s="466"/>
      <c r="FWU7" s="1861"/>
      <c r="FWV7" s="1862"/>
      <c r="FWW7" s="1862"/>
      <c r="FWX7" s="1862"/>
      <c r="FWY7" s="1862"/>
      <c r="FWZ7" s="1862"/>
      <c r="FXA7" s="1862"/>
      <c r="FXB7" s="1862"/>
      <c r="FXC7" s="1862"/>
      <c r="FXD7" s="1862"/>
      <c r="FXE7" s="1862"/>
      <c r="FXF7" s="1862"/>
      <c r="FXG7" s="1862"/>
      <c r="FXH7" s="1862"/>
      <c r="FXI7" s="1862"/>
      <c r="FXJ7" s="1862"/>
      <c r="FXK7" s="1857"/>
      <c r="FXL7" s="1857"/>
      <c r="FXM7" s="466"/>
      <c r="FXN7" s="1863"/>
      <c r="FXO7" s="1863"/>
      <c r="FXP7" s="466"/>
      <c r="FXQ7" s="466"/>
      <c r="FXR7" s="466"/>
      <c r="FXS7" s="466"/>
      <c r="FXT7" s="466"/>
      <c r="FXU7" s="466"/>
      <c r="FXV7" s="466"/>
      <c r="FXW7" s="466"/>
      <c r="FXX7" s="466"/>
      <c r="FXY7" s="1859"/>
      <c r="FXZ7" s="1860"/>
      <c r="FYA7" s="1861"/>
      <c r="FYB7" s="1861"/>
      <c r="FYC7" s="1861"/>
      <c r="FYD7" s="1861"/>
      <c r="FYE7" s="1861"/>
      <c r="FYF7" s="1861"/>
      <c r="FYG7" s="1861"/>
      <c r="FYH7" s="1861"/>
      <c r="FYI7" s="1861"/>
      <c r="FYJ7" s="1861"/>
      <c r="FYK7" s="1861"/>
      <c r="FYL7" s="1861"/>
      <c r="FYM7" s="1861"/>
      <c r="FYN7" s="1861"/>
      <c r="FYO7" s="1856"/>
      <c r="FYP7" s="1856"/>
      <c r="FYQ7" s="1857"/>
      <c r="FYR7" s="1857"/>
      <c r="FYS7" s="466"/>
      <c r="FYT7" s="466"/>
      <c r="FYU7" s="466"/>
      <c r="FYV7" s="466"/>
      <c r="FYW7" s="466"/>
      <c r="FYX7" s="466"/>
      <c r="FYY7" s="1861"/>
      <c r="FYZ7" s="1862"/>
      <c r="FZA7" s="1862"/>
      <c r="FZB7" s="1862"/>
      <c r="FZC7" s="1862"/>
      <c r="FZD7" s="1862"/>
      <c r="FZE7" s="1862"/>
      <c r="FZF7" s="1862"/>
      <c r="FZG7" s="1862"/>
      <c r="FZH7" s="1862"/>
      <c r="FZI7" s="1862"/>
      <c r="FZJ7" s="1862"/>
      <c r="FZK7" s="1862"/>
      <c r="FZL7" s="1862"/>
      <c r="FZM7" s="1862"/>
      <c r="FZN7" s="1862"/>
      <c r="FZO7" s="1857"/>
      <c r="FZP7" s="1857"/>
      <c r="FZQ7" s="466"/>
      <c r="FZR7" s="1863"/>
      <c r="FZS7" s="1863"/>
      <c r="FZT7" s="466"/>
      <c r="FZU7" s="466"/>
      <c r="FZV7" s="466"/>
      <c r="FZW7" s="466"/>
      <c r="FZX7" s="466"/>
      <c r="FZY7" s="466"/>
      <c r="FZZ7" s="466"/>
      <c r="GAA7" s="466"/>
      <c r="GAB7" s="466"/>
      <c r="GAC7" s="1859"/>
      <c r="GAD7" s="1860"/>
      <c r="GAE7" s="1861"/>
      <c r="GAF7" s="1861"/>
      <c r="GAG7" s="1861"/>
      <c r="GAH7" s="1861"/>
      <c r="GAI7" s="1861"/>
      <c r="GAJ7" s="1861"/>
      <c r="GAK7" s="1861"/>
      <c r="GAL7" s="1861"/>
      <c r="GAM7" s="1861"/>
      <c r="GAN7" s="1861"/>
      <c r="GAO7" s="1861"/>
      <c r="GAP7" s="1861"/>
      <c r="GAQ7" s="1861"/>
      <c r="GAR7" s="1861"/>
      <c r="GAS7" s="1856"/>
      <c r="GAT7" s="1856"/>
      <c r="GAU7" s="1857"/>
      <c r="GAV7" s="1857"/>
      <c r="GAW7" s="466"/>
      <c r="GAX7" s="466"/>
      <c r="GAY7" s="466"/>
      <c r="GAZ7" s="466"/>
      <c r="GBA7" s="466"/>
      <c r="GBB7" s="466"/>
      <c r="GBC7" s="1861"/>
      <c r="GBD7" s="1862"/>
      <c r="GBE7" s="1862"/>
      <c r="GBF7" s="1862"/>
      <c r="GBG7" s="1862"/>
      <c r="GBH7" s="1862"/>
      <c r="GBI7" s="1862"/>
      <c r="GBJ7" s="1862"/>
      <c r="GBK7" s="1862"/>
      <c r="GBL7" s="1862"/>
      <c r="GBM7" s="1862"/>
      <c r="GBN7" s="1862"/>
      <c r="GBO7" s="1862"/>
      <c r="GBP7" s="1862"/>
      <c r="GBQ7" s="1862"/>
      <c r="GBR7" s="1862"/>
      <c r="GBS7" s="1857"/>
      <c r="GBT7" s="1857"/>
      <c r="GBU7" s="466"/>
      <c r="GBV7" s="1863"/>
      <c r="GBW7" s="1863"/>
      <c r="GBX7" s="466"/>
      <c r="GBY7" s="466"/>
      <c r="GBZ7" s="466"/>
      <c r="GCA7" s="466"/>
      <c r="GCB7" s="466"/>
      <c r="GCC7" s="466"/>
      <c r="GCD7" s="466"/>
      <c r="GCE7" s="466"/>
      <c r="GCF7" s="466"/>
      <c r="GCG7" s="1859"/>
      <c r="GCH7" s="1860"/>
      <c r="GCI7" s="1861"/>
      <c r="GCJ7" s="1861"/>
      <c r="GCK7" s="1861"/>
      <c r="GCL7" s="1861"/>
      <c r="GCM7" s="1861"/>
      <c r="GCN7" s="1861"/>
      <c r="GCO7" s="1861"/>
      <c r="GCP7" s="1861"/>
      <c r="GCQ7" s="1861"/>
      <c r="GCR7" s="1861"/>
      <c r="GCS7" s="1861"/>
      <c r="GCT7" s="1861"/>
      <c r="GCU7" s="1861"/>
      <c r="GCV7" s="1861"/>
      <c r="GCW7" s="1856"/>
      <c r="GCX7" s="1856"/>
      <c r="GCY7" s="1857"/>
      <c r="GCZ7" s="1857"/>
      <c r="GDA7" s="466"/>
      <c r="GDB7" s="466"/>
      <c r="GDC7" s="466"/>
      <c r="GDD7" s="466"/>
      <c r="GDE7" s="466"/>
      <c r="GDF7" s="466"/>
      <c r="GDG7" s="1861"/>
      <c r="GDH7" s="1862"/>
      <c r="GDI7" s="1862"/>
      <c r="GDJ7" s="1862"/>
      <c r="GDK7" s="1862"/>
      <c r="GDL7" s="1862"/>
      <c r="GDM7" s="1862"/>
      <c r="GDN7" s="1862"/>
      <c r="GDO7" s="1862"/>
      <c r="GDP7" s="1862"/>
      <c r="GDQ7" s="1862"/>
      <c r="GDR7" s="1862"/>
      <c r="GDS7" s="1862"/>
      <c r="GDT7" s="1862"/>
      <c r="GDU7" s="1862"/>
      <c r="GDV7" s="1862"/>
      <c r="GDW7" s="1857"/>
      <c r="GDX7" s="1857"/>
      <c r="GDY7" s="466"/>
      <c r="GDZ7" s="1863"/>
      <c r="GEA7" s="1863"/>
      <c r="GEB7" s="466"/>
      <c r="GEC7" s="466"/>
      <c r="GED7" s="466"/>
      <c r="GEE7" s="466"/>
      <c r="GEF7" s="466"/>
      <c r="GEG7" s="466"/>
      <c r="GEH7" s="466"/>
      <c r="GEI7" s="466"/>
      <c r="GEJ7" s="466"/>
      <c r="GEK7" s="1859"/>
      <c r="GEL7" s="1860"/>
      <c r="GEM7" s="1861"/>
      <c r="GEN7" s="1861"/>
      <c r="GEO7" s="1861"/>
      <c r="GEP7" s="1861"/>
      <c r="GEQ7" s="1861"/>
      <c r="GER7" s="1861"/>
      <c r="GES7" s="1861"/>
      <c r="GET7" s="1861"/>
      <c r="GEU7" s="1861"/>
      <c r="GEV7" s="1861"/>
      <c r="GEW7" s="1861"/>
      <c r="GEX7" s="1861"/>
      <c r="GEY7" s="1861"/>
      <c r="GEZ7" s="1861"/>
      <c r="GFA7" s="1856"/>
      <c r="GFB7" s="1856"/>
      <c r="GFC7" s="1857"/>
      <c r="GFD7" s="1857"/>
      <c r="GFE7" s="466"/>
      <c r="GFF7" s="466"/>
      <c r="GFG7" s="466"/>
      <c r="GFH7" s="466"/>
      <c r="GFI7" s="466"/>
      <c r="GFJ7" s="466"/>
      <c r="GFK7" s="1861"/>
      <c r="GFL7" s="1862"/>
      <c r="GFM7" s="1862"/>
      <c r="GFN7" s="1862"/>
      <c r="GFO7" s="1862"/>
      <c r="GFP7" s="1862"/>
      <c r="GFQ7" s="1862"/>
      <c r="GFR7" s="1862"/>
      <c r="GFS7" s="1862"/>
      <c r="GFT7" s="1862"/>
      <c r="GFU7" s="1862"/>
      <c r="GFV7" s="1862"/>
      <c r="GFW7" s="1862"/>
      <c r="GFX7" s="1862"/>
      <c r="GFY7" s="1862"/>
      <c r="GFZ7" s="1862"/>
      <c r="GGA7" s="1857"/>
      <c r="GGB7" s="1857"/>
      <c r="GGC7" s="466"/>
      <c r="GGD7" s="1863"/>
      <c r="GGE7" s="1863"/>
      <c r="GGF7" s="466"/>
      <c r="GGG7" s="466"/>
      <c r="GGH7" s="466"/>
      <c r="GGI7" s="466"/>
      <c r="GGJ7" s="466"/>
      <c r="GGK7" s="466"/>
      <c r="GGL7" s="466"/>
      <c r="GGM7" s="466"/>
      <c r="GGN7" s="466"/>
      <c r="GGO7" s="1859"/>
      <c r="GGP7" s="1860"/>
      <c r="GGQ7" s="1861"/>
      <c r="GGR7" s="1861"/>
      <c r="GGS7" s="1861"/>
      <c r="GGT7" s="1861"/>
      <c r="GGU7" s="1861"/>
      <c r="GGV7" s="1861"/>
      <c r="GGW7" s="1861"/>
      <c r="GGX7" s="1861"/>
      <c r="GGY7" s="1861"/>
      <c r="GGZ7" s="1861"/>
      <c r="GHA7" s="1861"/>
      <c r="GHB7" s="1861"/>
      <c r="GHC7" s="1861"/>
      <c r="GHD7" s="1861"/>
      <c r="GHE7" s="1856"/>
      <c r="GHF7" s="1856"/>
      <c r="GHG7" s="1857"/>
      <c r="GHH7" s="1857"/>
      <c r="GHI7" s="466"/>
      <c r="GHJ7" s="466"/>
      <c r="GHK7" s="466"/>
      <c r="GHL7" s="466"/>
      <c r="GHM7" s="466"/>
      <c r="GHN7" s="466"/>
      <c r="GHO7" s="1861"/>
      <c r="GHP7" s="1862"/>
      <c r="GHQ7" s="1862"/>
      <c r="GHR7" s="1862"/>
      <c r="GHS7" s="1862"/>
      <c r="GHT7" s="1862"/>
      <c r="GHU7" s="1862"/>
      <c r="GHV7" s="1862"/>
      <c r="GHW7" s="1862"/>
      <c r="GHX7" s="1862"/>
      <c r="GHY7" s="1862"/>
      <c r="GHZ7" s="1862"/>
      <c r="GIA7" s="1862"/>
      <c r="GIB7" s="1862"/>
      <c r="GIC7" s="1862"/>
      <c r="GID7" s="1862"/>
      <c r="GIE7" s="1857"/>
      <c r="GIF7" s="1857"/>
      <c r="GIG7" s="466"/>
      <c r="GIH7" s="1863"/>
      <c r="GII7" s="1863"/>
      <c r="GIJ7" s="466"/>
      <c r="GIK7" s="466"/>
      <c r="GIL7" s="466"/>
      <c r="GIM7" s="466"/>
      <c r="GIN7" s="466"/>
      <c r="GIO7" s="466"/>
      <c r="GIP7" s="466"/>
      <c r="GIQ7" s="466"/>
      <c r="GIR7" s="466"/>
      <c r="GIS7" s="1859"/>
      <c r="GIT7" s="1860"/>
      <c r="GIU7" s="1861"/>
      <c r="GIV7" s="1861"/>
      <c r="GIW7" s="1861"/>
      <c r="GIX7" s="1861"/>
      <c r="GIY7" s="1861"/>
      <c r="GIZ7" s="1861"/>
      <c r="GJA7" s="1861"/>
      <c r="GJB7" s="1861"/>
      <c r="GJC7" s="1861"/>
      <c r="GJD7" s="1861"/>
      <c r="GJE7" s="1861"/>
      <c r="GJF7" s="1861"/>
      <c r="GJG7" s="1861"/>
      <c r="GJH7" s="1861"/>
      <c r="GJI7" s="1856"/>
      <c r="GJJ7" s="1856"/>
      <c r="GJK7" s="1857"/>
      <c r="GJL7" s="1857"/>
      <c r="GJM7" s="466"/>
      <c r="GJN7" s="466"/>
      <c r="GJO7" s="466"/>
      <c r="GJP7" s="466"/>
      <c r="GJQ7" s="466"/>
      <c r="GJR7" s="466"/>
      <c r="GJS7" s="1861"/>
      <c r="GJT7" s="1862"/>
      <c r="GJU7" s="1862"/>
      <c r="GJV7" s="1862"/>
      <c r="GJW7" s="1862"/>
      <c r="GJX7" s="1862"/>
      <c r="GJY7" s="1862"/>
      <c r="GJZ7" s="1862"/>
      <c r="GKA7" s="1862"/>
      <c r="GKB7" s="1862"/>
      <c r="GKC7" s="1862"/>
      <c r="GKD7" s="1862"/>
      <c r="GKE7" s="1862"/>
      <c r="GKF7" s="1862"/>
      <c r="GKG7" s="1862"/>
      <c r="GKH7" s="1862"/>
      <c r="GKI7" s="1857"/>
      <c r="GKJ7" s="1857"/>
      <c r="GKK7" s="466"/>
      <c r="GKL7" s="1863"/>
      <c r="GKM7" s="1863"/>
      <c r="GKN7" s="466"/>
      <c r="GKO7" s="466"/>
      <c r="GKP7" s="466"/>
      <c r="GKQ7" s="466"/>
      <c r="GKR7" s="466"/>
      <c r="GKS7" s="466"/>
      <c r="GKT7" s="466"/>
      <c r="GKU7" s="466"/>
      <c r="GKV7" s="466"/>
      <c r="GKW7" s="1859"/>
      <c r="GKX7" s="1860"/>
      <c r="GKY7" s="1861"/>
      <c r="GKZ7" s="1861"/>
      <c r="GLA7" s="1861"/>
      <c r="GLB7" s="1861"/>
      <c r="GLC7" s="1861"/>
      <c r="GLD7" s="1861"/>
      <c r="GLE7" s="1861"/>
      <c r="GLF7" s="1861"/>
      <c r="GLG7" s="1861"/>
      <c r="GLH7" s="1861"/>
      <c r="GLI7" s="1861"/>
      <c r="GLJ7" s="1861"/>
      <c r="GLK7" s="1861"/>
      <c r="GLL7" s="1861"/>
      <c r="GLM7" s="1856"/>
      <c r="GLN7" s="1856"/>
      <c r="GLO7" s="1857"/>
      <c r="GLP7" s="1857"/>
      <c r="GLQ7" s="466"/>
      <c r="GLR7" s="466"/>
      <c r="GLS7" s="466"/>
      <c r="GLT7" s="466"/>
      <c r="GLU7" s="466"/>
      <c r="GLV7" s="466"/>
      <c r="GLW7" s="1861"/>
      <c r="GLX7" s="1862"/>
      <c r="GLY7" s="1862"/>
      <c r="GLZ7" s="1862"/>
      <c r="GMA7" s="1862"/>
      <c r="GMB7" s="1862"/>
      <c r="GMC7" s="1862"/>
      <c r="GMD7" s="1862"/>
      <c r="GME7" s="1862"/>
      <c r="GMF7" s="1862"/>
      <c r="GMG7" s="1862"/>
      <c r="GMH7" s="1862"/>
      <c r="GMI7" s="1862"/>
      <c r="GMJ7" s="1862"/>
      <c r="GMK7" s="1862"/>
      <c r="GML7" s="1862"/>
      <c r="GMM7" s="1857"/>
      <c r="GMN7" s="1857"/>
      <c r="GMO7" s="466"/>
      <c r="GMP7" s="1863"/>
      <c r="GMQ7" s="1863"/>
      <c r="GMR7" s="466"/>
      <c r="GMS7" s="466"/>
      <c r="GMT7" s="466"/>
      <c r="GMU7" s="466"/>
      <c r="GMV7" s="466"/>
      <c r="GMW7" s="466"/>
      <c r="GMX7" s="466"/>
      <c r="GMY7" s="466"/>
      <c r="GMZ7" s="466"/>
      <c r="GNA7" s="1859"/>
      <c r="GNB7" s="1860"/>
      <c r="GNC7" s="1861"/>
      <c r="GND7" s="1861"/>
      <c r="GNE7" s="1861"/>
      <c r="GNF7" s="1861"/>
      <c r="GNG7" s="1861"/>
      <c r="GNH7" s="1861"/>
      <c r="GNI7" s="1861"/>
      <c r="GNJ7" s="1861"/>
      <c r="GNK7" s="1861"/>
      <c r="GNL7" s="1861"/>
      <c r="GNM7" s="1861"/>
      <c r="GNN7" s="1861"/>
      <c r="GNO7" s="1861"/>
      <c r="GNP7" s="1861"/>
      <c r="GNQ7" s="1856"/>
      <c r="GNR7" s="1856"/>
      <c r="GNS7" s="1857"/>
      <c r="GNT7" s="1857"/>
      <c r="GNU7" s="466"/>
      <c r="GNV7" s="466"/>
      <c r="GNW7" s="466"/>
      <c r="GNX7" s="466"/>
      <c r="GNY7" s="466"/>
      <c r="GNZ7" s="466"/>
      <c r="GOA7" s="1861"/>
      <c r="GOB7" s="1862"/>
      <c r="GOC7" s="1862"/>
      <c r="GOD7" s="1862"/>
      <c r="GOE7" s="1862"/>
      <c r="GOF7" s="1862"/>
      <c r="GOG7" s="1862"/>
      <c r="GOH7" s="1862"/>
      <c r="GOI7" s="1862"/>
      <c r="GOJ7" s="1862"/>
      <c r="GOK7" s="1862"/>
      <c r="GOL7" s="1862"/>
      <c r="GOM7" s="1862"/>
      <c r="GON7" s="1862"/>
      <c r="GOO7" s="1862"/>
      <c r="GOP7" s="1862"/>
      <c r="GOQ7" s="1857"/>
      <c r="GOR7" s="1857"/>
      <c r="GOS7" s="466"/>
      <c r="GOT7" s="1863"/>
      <c r="GOU7" s="1863"/>
      <c r="GOV7" s="466"/>
      <c r="GOW7" s="466"/>
      <c r="GOX7" s="466"/>
      <c r="GOY7" s="466"/>
      <c r="GOZ7" s="466"/>
      <c r="GPA7" s="466"/>
      <c r="GPB7" s="466"/>
      <c r="GPC7" s="466"/>
      <c r="GPD7" s="466"/>
      <c r="GPE7" s="1859"/>
      <c r="GPF7" s="1860"/>
      <c r="GPG7" s="1861"/>
      <c r="GPH7" s="1861"/>
      <c r="GPI7" s="1861"/>
      <c r="GPJ7" s="1861"/>
      <c r="GPK7" s="1861"/>
      <c r="GPL7" s="1861"/>
      <c r="GPM7" s="1861"/>
      <c r="GPN7" s="1861"/>
      <c r="GPO7" s="1861"/>
      <c r="GPP7" s="1861"/>
      <c r="GPQ7" s="1861"/>
      <c r="GPR7" s="1861"/>
      <c r="GPS7" s="1861"/>
      <c r="GPT7" s="1861"/>
      <c r="GPU7" s="1856"/>
      <c r="GPV7" s="1856"/>
      <c r="GPW7" s="1857"/>
      <c r="GPX7" s="1857"/>
      <c r="GPY7" s="466"/>
      <c r="GPZ7" s="466"/>
      <c r="GQA7" s="466"/>
      <c r="GQB7" s="466"/>
      <c r="GQC7" s="466"/>
      <c r="GQD7" s="466"/>
      <c r="GQE7" s="1861"/>
      <c r="GQF7" s="1862"/>
      <c r="GQG7" s="1862"/>
      <c r="GQH7" s="1862"/>
      <c r="GQI7" s="1862"/>
      <c r="GQJ7" s="1862"/>
      <c r="GQK7" s="1862"/>
      <c r="GQL7" s="1862"/>
      <c r="GQM7" s="1862"/>
      <c r="GQN7" s="1862"/>
      <c r="GQO7" s="1862"/>
      <c r="GQP7" s="1862"/>
      <c r="GQQ7" s="1862"/>
      <c r="GQR7" s="1862"/>
      <c r="GQS7" s="1862"/>
      <c r="GQT7" s="1862"/>
      <c r="GQU7" s="1857"/>
      <c r="GQV7" s="1857"/>
      <c r="GQW7" s="466"/>
      <c r="GQX7" s="1863"/>
      <c r="GQY7" s="1863"/>
      <c r="GQZ7" s="466"/>
      <c r="GRA7" s="466"/>
      <c r="GRB7" s="466"/>
      <c r="GRC7" s="466"/>
      <c r="GRD7" s="466"/>
      <c r="GRE7" s="466"/>
      <c r="GRF7" s="466"/>
      <c r="GRG7" s="466"/>
      <c r="GRH7" s="466"/>
      <c r="GRI7" s="1859"/>
      <c r="GRJ7" s="1860"/>
      <c r="GRK7" s="1861"/>
      <c r="GRL7" s="1861"/>
      <c r="GRM7" s="1861"/>
      <c r="GRN7" s="1861"/>
      <c r="GRO7" s="1861"/>
      <c r="GRP7" s="1861"/>
      <c r="GRQ7" s="1861"/>
      <c r="GRR7" s="1861"/>
      <c r="GRS7" s="1861"/>
      <c r="GRT7" s="1861"/>
      <c r="GRU7" s="1861"/>
      <c r="GRV7" s="1861"/>
      <c r="GRW7" s="1861"/>
      <c r="GRX7" s="1861"/>
      <c r="GRY7" s="1856"/>
      <c r="GRZ7" s="1856"/>
      <c r="GSA7" s="1857"/>
      <c r="GSB7" s="1857"/>
      <c r="GSC7" s="466"/>
      <c r="GSD7" s="466"/>
      <c r="GSE7" s="466"/>
      <c r="GSF7" s="466"/>
      <c r="GSG7" s="466"/>
      <c r="GSH7" s="466"/>
      <c r="GSI7" s="1861"/>
      <c r="GSJ7" s="1862"/>
      <c r="GSK7" s="1862"/>
      <c r="GSL7" s="1862"/>
      <c r="GSM7" s="1862"/>
      <c r="GSN7" s="1862"/>
      <c r="GSO7" s="1862"/>
      <c r="GSP7" s="1862"/>
      <c r="GSQ7" s="1862"/>
      <c r="GSR7" s="1862"/>
      <c r="GSS7" s="1862"/>
      <c r="GST7" s="1862"/>
      <c r="GSU7" s="1862"/>
      <c r="GSV7" s="1862"/>
      <c r="GSW7" s="1862"/>
      <c r="GSX7" s="1862"/>
      <c r="GSY7" s="1857"/>
      <c r="GSZ7" s="1857"/>
      <c r="GTA7" s="466"/>
      <c r="GTB7" s="1863"/>
      <c r="GTC7" s="1863"/>
      <c r="GTD7" s="466"/>
      <c r="GTE7" s="466"/>
      <c r="GTF7" s="466"/>
      <c r="GTG7" s="466"/>
      <c r="GTH7" s="466"/>
      <c r="GTI7" s="466"/>
      <c r="GTJ7" s="466"/>
      <c r="GTK7" s="466"/>
      <c r="GTL7" s="466"/>
      <c r="GTM7" s="1859"/>
      <c r="GTN7" s="1860"/>
      <c r="GTO7" s="1861"/>
      <c r="GTP7" s="1861"/>
      <c r="GTQ7" s="1861"/>
      <c r="GTR7" s="1861"/>
      <c r="GTS7" s="1861"/>
      <c r="GTT7" s="1861"/>
      <c r="GTU7" s="1861"/>
      <c r="GTV7" s="1861"/>
      <c r="GTW7" s="1861"/>
      <c r="GTX7" s="1861"/>
      <c r="GTY7" s="1861"/>
      <c r="GTZ7" s="1861"/>
      <c r="GUA7" s="1861"/>
      <c r="GUB7" s="1861"/>
      <c r="GUC7" s="1856"/>
      <c r="GUD7" s="1856"/>
      <c r="GUE7" s="1857"/>
      <c r="GUF7" s="1857"/>
      <c r="GUG7" s="466"/>
      <c r="GUH7" s="466"/>
      <c r="GUI7" s="466"/>
      <c r="GUJ7" s="466"/>
      <c r="GUK7" s="466"/>
      <c r="GUL7" s="466"/>
      <c r="GUM7" s="1861"/>
      <c r="GUN7" s="1862"/>
      <c r="GUO7" s="1862"/>
      <c r="GUP7" s="1862"/>
      <c r="GUQ7" s="1862"/>
      <c r="GUR7" s="1862"/>
      <c r="GUS7" s="1862"/>
      <c r="GUT7" s="1862"/>
      <c r="GUU7" s="1862"/>
      <c r="GUV7" s="1862"/>
      <c r="GUW7" s="1862"/>
      <c r="GUX7" s="1862"/>
      <c r="GUY7" s="1862"/>
      <c r="GUZ7" s="1862"/>
      <c r="GVA7" s="1862"/>
      <c r="GVB7" s="1862"/>
      <c r="GVC7" s="1857"/>
      <c r="GVD7" s="1857"/>
      <c r="GVE7" s="466"/>
      <c r="GVF7" s="1863"/>
      <c r="GVG7" s="1863"/>
      <c r="GVH7" s="466"/>
      <c r="GVI7" s="466"/>
      <c r="GVJ7" s="466"/>
      <c r="GVK7" s="466"/>
      <c r="GVL7" s="466"/>
      <c r="GVM7" s="466"/>
      <c r="GVN7" s="466"/>
      <c r="GVO7" s="466"/>
      <c r="GVP7" s="466"/>
      <c r="GVQ7" s="1859"/>
      <c r="GVR7" s="1860"/>
      <c r="GVS7" s="1861"/>
      <c r="GVT7" s="1861"/>
      <c r="GVU7" s="1861"/>
      <c r="GVV7" s="1861"/>
      <c r="GVW7" s="1861"/>
      <c r="GVX7" s="1861"/>
      <c r="GVY7" s="1861"/>
      <c r="GVZ7" s="1861"/>
      <c r="GWA7" s="1861"/>
      <c r="GWB7" s="1861"/>
      <c r="GWC7" s="1861"/>
      <c r="GWD7" s="1861"/>
      <c r="GWE7" s="1861"/>
      <c r="GWF7" s="1861"/>
      <c r="GWG7" s="1856"/>
      <c r="GWH7" s="1856"/>
      <c r="GWI7" s="1857"/>
      <c r="GWJ7" s="1857"/>
      <c r="GWK7" s="466"/>
      <c r="GWL7" s="466"/>
      <c r="GWM7" s="466"/>
      <c r="GWN7" s="466"/>
      <c r="GWO7" s="466"/>
      <c r="GWP7" s="466"/>
      <c r="GWQ7" s="1861"/>
      <c r="GWR7" s="1862"/>
      <c r="GWS7" s="1862"/>
      <c r="GWT7" s="1862"/>
      <c r="GWU7" s="1862"/>
      <c r="GWV7" s="1862"/>
      <c r="GWW7" s="1862"/>
      <c r="GWX7" s="1862"/>
      <c r="GWY7" s="1862"/>
      <c r="GWZ7" s="1862"/>
      <c r="GXA7" s="1862"/>
      <c r="GXB7" s="1862"/>
      <c r="GXC7" s="1862"/>
      <c r="GXD7" s="1862"/>
      <c r="GXE7" s="1862"/>
      <c r="GXF7" s="1862"/>
      <c r="GXG7" s="1857"/>
      <c r="GXH7" s="1857"/>
      <c r="GXI7" s="466"/>
      <c r="GXJ7" s="1863"/>
      <c r="GXK7" s="1863"/>
      <c r="GXL7" s="466"/>
      <c r="GXM7" s="466"/>
      <c r="GXN7" s="466"/>
      <c r="GXO7" s="466"/>
      <c r="GXP7" s="466"/>
      <c r="GXQ7" s="466"/>
      <c r="GXR7" s="466"/>
      <c r="GXS7" s="466"/>
      <c r="GXT7" s="466"/>
      <c r="GXU7" s="1859"/>
      <c r="GXV7" s="1860"/>
      <c r="GXW7" s="1861"/>
      <c r="GXX7" s="1861"/>
      <c r="GXY7" s="1861"/>
      <c r="GXZ7" s="1861"/>
      <c r="GYA7" s="1861"/>
      <c r="GYB7" s="1861"/>
      <c r="GYC7" s="1861"/>
      <c r="GYD7" s="1861"/>
      <c r="GYE7" s="1861"/>
      <c r="GYF7" s="1861"/>
      <c r="GYG7" s="1861"/>
      <c r="GYH7" s="1861"/>
      <c r="GYI7" s="1861"/>
      <c r="GYJ7" s="1861"/>
      <c r="GYK7" s="1856"/>
      <c r="GYL7" s="1856"/>
      <c r="GYM7" s="1857"/>
      <c r="GYN7" s="1857"/>
      <c r="GYO7" s="466"/>
      <c r="GYP7" s="466"/>
      <c r="GYQ7" s="466"/>
      <c r="GYR7" s="466"/>
      <c r="GYS7" s="466"/>
      <c r="GYT7" s="466"/>
      <c r="GYU7" s="1861"/>
      <c r="GYV7" s="1862"/>
      <c r="GYW7" s="1862"/>
      <c r="GYX7" s="1862"/>
      <c r="GYY7" s="1862"/>
      <c r="GYZ7" s="1862"/>
      <c r="GZA7" s="1862"/>
      <c r="GZB7" s="1862"/>
      <c r="GZC7" s="1862"/>
      <c r="GZD7" s="1862"/>
      <c r="GZE7" s="1862"/>
      <c r="GZF7" s="1862"/>
      <c r="GZG7" s="1862"/>
      <c r="GZH7" s="1862"/>
      <c r="GZI7" s="1862"/>
      <c r="GZJ7" s="1862"/>
      <c r="GZK7" s="1857"/>
      <c r="GZL7" s="1857"/>
      <c r="GZM7" s="466"/>
      <c r="GZN7" s="1863"/>
      <c r="GZO7" s="1863"/>
      <c r="GZP7" s="466"/>
      <c r="GZQ7" s="466"/>
      <c r="GZR7" s="466"/>
      <c r="GZS7" s="466"/>
      <c r="GZT7" s="466"/>
      <c r="GZU7" s="466"/>
      <c r="GZV7" s="466"/>
      <c r="GZW7" s="466"/>
      <c r="GZX7" s="466"/>
      <c r="GZY7" s="1859"/>
      <c r="GZZ7" s="1860"/>
      <c r="HAA7" s="1861"/>
      <c r="HAB7" s="1861"/>
      <c r="HAC7" s="1861"/>
      <c r="HAD7" s="1861"/>
      <c r="HAE7" s="1861"/>
      <c r="HAF7" s="1861"/>
      <c r="HAG7" s="1861"/>
      <c r="HAH7" s="1861"/>
      <c r="HAI7" s="1861"/>
      <c r="HAJ7" s="1861"/>
      <c r="HAK7" s="1861"/>
      <c r="HAL7" s="1861"/>
      <c r="HAM7" s="1861"/>
      <c r="HAN7" s="1861"/>
      <c r="HAO7" s="1856"/>
      <c r="HAP7" s="1856"/>
      <c r="HAQ7" s="1857"/>
      <c r="HAR7" s="1857"/>
      <c r="HAS7" s="466"/>
      <c r="HAT7" s="466"/>
      <c r="HAU7" s="466"/>
      <c r="HAV7" s="466"/>
      <c r="HAW7" s="466"/>
      <c r="HAX7" s="466"/>
      <c r="HAY7" s="1861"/>
      <c r="HAZ7" s="1862"/>
      <c r="HBA7" s="1862"/>
      <c r="HBB7" s="1862"/>
      <c r="HBC7" s="1862"/>
      <c r="HBD7" s="1862"/>
      <c r="HBE7" s="1862"/>
      <c r="HBF7" s="1862"/>
      <c r="HBG7" s="1862"/>
      <c r="HBH7" s="1862"/>
      <c r="HBI7" s="1862"/>
      <c r="HBJ7" s="1862"/>
      <c r="HBK7" s="1862"/>
      <c r="HBL7" s="1862"/>
      <c r="HBM7" s="1862"/>
      <c r="HBN7" s="1862"/>
      <c r="HBO7" s="1857"/>
      <c r="HBP7" s="1857"/>
      <c r="HBQ7" s="466"/>
      <c r="HBR7" s="1863"/>
      <c r="HBS7" s="1863"/>
      <c r="HBT7" s="466"/>
      <c r="HBU7" s="466"/>
      <c r="HBV7" s="466"/>
      <c r="HBW7" s="466"/>
      <c r="HBX7" s="466"/>
      <c r="HBY7" s="466"/>
      <c r="HBZ7" s="466"/>
      <c r="HCA7" s="466"/>
      <c r="HCB7" s="466"/>
      <c r="HCC7" s="1859"/>
      <c r="HCD7" s="1860"/>
      <c r="HCE7" s="1861"/>
      <c r="HCF7" s="1861"/>
      <c r="HCG7" s="1861"/>
      <c r="HCH7" s="1861"/>
      <c r="HCI7" s="1861"/>
      <c r="HCJ7" s="1861"/>
      <c r="HCK7" s="1861"/>
      <c r="HCL7" s="1861"/>
      <c r="HCM7" s="1861"/>
      <c r="HCN7" s="1861"/>
      <c r="HCO7" s="1861"/>
      <c r="HCP7" s="1861"/>
      <c r="HCQ7" s="1861"/>
      <c r="HCR7" s="1861"/>
      <c r="HCS7" s="1856"/>
      <c r="HCT7" s="1856"/>
      <c r="HCU7" s="1857"/>
      <c r="HCV7" s="1857"/>
      <c r="HCW7" s="466"/>
      <c r="HCX7" s="466"/>
      <c r="HCY7" s="466"/>
      <c r="HCZ7" s="466"/>
      <c r="HDA7" s="466"/>
      <c r="HDB7" s="466"/>
      <c r="HDC7" s="1861"/>
      <c r="HDD7" s="1862"/>
      <c r="HDE7" s="1862"/>
      <c r="HDF7" s="1862"/>
      <c r="HDG7" s="1862"/>
      <c r="HDH7" s="1862"/>
      <c r="HDI7" s="1862"/>
      <c r="HDJ7" s="1862"/>
      <c r="HDK7" s="1862"/>
      <c r="HDL7" s="1862"/>
      <c r="HDM7" s="1862"/>
      <c r="HDN7" s="1862"/>
      <c r="HDO7" s="1862"/>
      <c r="HDP7" s="1862"/>
      <c r="HDQ7" s="1862"/>
      <c r="HDR7" s="1862"/>
      <c r="HDS7" s="1857"/>
      <c r="HDT7" s="1857"/>
      <c r="HDU7" s="466"/>
      <c r="HDV7" s="1863"/>
      <c r="HDW7" s="1863"/>
      <c r="HDX7" s="466"/>
      <c r="HDY7" s="466"/>
      <c r="HDZ7" s="466"/>
      <c r="HEA7" s="466"/>
      <c r="HEB7" s="466"/>
      <c r="HEC7" s="466"/>
      <c r="HED7" s="466"/>
      <c r="HEE7" s="466"/>
      <c r="HEF7" s="466"/>
      <c r="HEG7" s="1859"/>
      <c r="HEH7" s="1860"/>
      <c r="HEI7" s="1861"/>
      <c r="HEJ7" s="1861"/>
      <c r="HEK7" s="1861"/>
      <c r="HEL7" s="1861"/>
      <c r="HEM7" s="1861"/>
      <c r="HEN7" s="1861"/>
      <c r="HEO7" s="1861"/>
      <c r="HEP7" s="1861"/>
      <c r="HEQ7" s="1861"/>
      <c r="HER7" s="1861"/>
      <c r="HES7" s="1861"/>
      <c r="HET7" s="1861"/>
      <c r="HEU7" s="1861"/>
      <c r="HEV7" s="1861"/>
      <c r="HEW7" s="1856"/>
      <c r="HEX7" s="1856"/>
      <c r="HEY7" s="1857"/>
      <c r="HEZ7" s="1857"/>
      <c r="HFA7" s="466"/>
      <c r="HFB7" s="466"/>
      <c r="HFC7" s="466"/>
      <c r="HFD7" s="466"/>
      <c r="HFE7" s="466"/>
      <c r="HFF7" s="466"/>
      <c r="HFG7" s="1861"/>
      <c r="HFH7" s="1862"/>
      <c r="HFI7" s="1862"/>
      <c r="HFJ7" s="1862"/>
      <c r="HFK7" s="1862"/>
      <c r="HFL7" s="1862"/>
      <c r="HFM7" s="1862"/>
      <c r="HFN7" s="1862"/>
      <c r="HFO7" s="1862"/>
      <c r="HFP7" s="1862"/>
      <c r="HFQ7" s="1862"/>
      <c r="HFR7" s="1862"/>
      <c r="HFS7" s="1862"/>
      <c r="HFT7" s="1862"/>
      <c r="HFU7" s="1862"/>
      <c r="HFV7" s="1862"/>
      <c r="HFW7" s="1857"/>
      <c r="HFX7" s="1857"/>
      <c r="HFY7" s="466"/>
      <c r="HFZ7" s="1863"/>
      <c r="HGA7" s="1863"/>
      <c r="HGB7" s="466"/>
      <c r="HGC7" s="466"/>
      <c r="HGD7" s="466"/>
      <c r="HGE7" s="466"/>
      <c r="HGF7" s="466"/>
      <c r="HGG7" s="466"/>
      <c r="HGH7" s="466"/>
      <c r="HGI7" s="466"/>
      <c r="HGJ7" s="466"/>
      <c r="HGK7" s="1859"/>
      <c r="HGL7" s="1860"/>
      <c r="HGM7" s="1861"/>
      <c r="HGN7" s="1861"/>
      <c r="HGO7" s="1861"/>
      <c r="HGP7" s="1861"/>
      <c r="HGQ7" s="1861"/>
      <c r="HGR7" s="1861"/>
      <c r="HGS7" s="1861"/>
      <c r="HGT7" s="1861"/>
      <c r="HGU7" s="1861"/>
      <c r="HGV7" s="1861"/>
      <c r="HGW7" s="1861"/>
      <c r="HGX7" s="1861"/>
      <c r="HGY7" s="1861"/>
      <c r="HGZ7" s="1861"/>
      <c r="HHA7" s="1856"/>
      <c r="HHB7" s="1856"/>
      <c r="HHC7" s="1857"/>
      <c r="HHD7" s="1857"/>
      <c r="HHE7" s="466"/>
      <c r="HHF7" s="466"/>
      <c r="HHG7" s="466"/>
      <c r="HHH7" s="466"/>
      <c r="HHI7" s="466"/>
      <c r="HHJ7" s="466"/>
      <c r="HHK7" s="1861"/>
      <c r="HHL7" s="1862"/>
      <c r="HHM7" s="1862"/>
      <c r="HHN7" s="1862"/>
      <c r="HHO7" s="1862"/>
      <c r="HHP7" s="1862"/>
      <c r="HHQ7" s="1862"/>
      <c r="HHR7" s="1862"/>
      <c r="HHS7" s="1862"/>
      <c r="HHT7" s="1862"/>
      <c r="HHU7" s="1862"/>
      <c r="HHV7" s="1862"/>
      <c r="HHW7" s="1862"/>
      <c r="HHX7" s="1862"/>
      <c r="HHY7" s="1862"/>
      <c r="HHZ7" s="1862"/>
      <c r="HIA7" s="1857"/>
      <c r="HIB7" s="1857"/>
      <c r="HIC7" s="466"/>
      <c r="HID7" s="1863"/>
      <c r="HIE7" s="1863"/>
      <c r="HIF7" s="466"/>
      <c r="HIG7" s="466"/>
      <c r="HIH7" s="466"/>
      <c r="HII7" s="466"/>
      <c r="HIJ7" s="466"/>
      <c r="HIK7" s="466"/>
      <c r="HIL7" s="466"/>
      <c r="HIM7" s="466"/>
      <c r="HIN7" s="466"/>
      <c r="HIO7" s="1859"/>
      <c r="HIP7" s="1860"/>
      <c r="HIQ7" s="1861"/>
      <c r="HIR7" s="1861"/>
      <c r="HIS7" s="1861"/>
      <c r="HIT7" s="1861"/>
      <c r="HIU7" s="1861"/>
      <c r="HIV7" s="1861"/>
      <c r="HIW7" s="1861"/>
      <c r="HIX7" s="1861"/>
      <c r="HIY7" s="1861"/>
      <c r="HIZ7" s="1861"/>
      <c r="HJA7" s="1861"/>
      <c r="HJB7" s="1861"/>
      <c r="HJC7" s="1861"/>
      <c r="HJD7" s="1861"/>
      <c r="HJE7" s="1856"/>
      <c r="HJF7" s="1856"/>
      <c r="HJG7" s="1857"/>
      <c r="HJH7" s="1857"/>
      <c r="HJI7" s="466"/>
      <c r="HJJ7" s="466"/>
      <c r="HJK7" s="466"/>
      <c r="HJL7" s="466"/>
      <c r="HJM7" s="466"/>
      <c r="HJN7" s="466"/>
      <c r="HJO7" s="1861"/>
      <c r="HJP7" s="1862"/>
      <c r="HJQ7" s="1862"/>
      <c r="HJR7" s="1862"/>
      <c r="HJS7" s="1862"/>
      <c r="HJT7" s="1862"/>
      <c r="HJU7" s="1862"/>
      <c r="HJV7" s="1862"/>
      <c r="HJW7" s="1862"/>
      <c r="HJX7" s="1862"/>
      <c r="HJY7" s="1862"/>
      <c r="HJZ7" s="1862"/>
      <c r="HKA7" s="1862"/>
      <c r="HKB7" s="1862"/>
      <c r="HKC7" s="1862"/>
      <c r="HKD7" s="1862"/>
      <c r="HKE7" s="1857"/>
      <c r="HKF7" s="1857"/>
      <c r="HKG7" s="466"/>
      <c r="HKH7" s="1863"/>
      <c r="HKI7" s="1863"/>
      <c r="HKJ7" s="466"/>
      <c r="HKK7" s="466"/>
      <c r="HKL7" s="466"/>
      <c r="HKM7" s="466"/>
      <c r="HKN7" s="466"/>
      <c r="HKO7" s="466"/>
      <c r="HKP7" s="466"/>
      <c r="HKQ7" s="466"/>
      <c r="HKR7" s="466"/>
      <c r="HKS7" s="1859"/>
      <c r="HKT7" s="1860"/>
      <c r="HKU7" s="1861"/>
      <c r="HKV7" s="1861"/>
      <c r="HKW7" s="1861"/>
      <c r="HKX7" s="1861"/>
      <c r="HKY7" s="1861"/>
      <c r="HKZ7" s="1861"/>
      <c r="HLA7" s="1861"/>
      <c r="HLB7" s="1861"/>
      <c r="HLC7" s="1861"/>
      <c r="HLD7" s="1861"/>
      <c r="HLE7" s="1861"/>
      <c r="HLF7" s="1861"/>
      <c r="HLG7" s="1861"/>
      <c r="HLH7" s="1861"/>
      <c r="HLI7" s="1856"/>
      <c r="HLJ7" s="1856"/>
      <c r="HLK7" s="1857"/>
      <c r="HLL7" s="1857"/>
      <c r="HLM7" s="466"/>
      <c r="HLN7" s="466"/>
      <c r="HLO7" s="466"/>
      <c r="HLP7" s="466"/>
      <c r="HLQ7" s="466"/>
      <c r="HLR7" s="466"/>
      <c r="HLS7" s="1861"/>
      <c r="HLT7" s="1862"/>
      <c r="HLU7" s="1862"/>
      <c r="HLV7" s="1862"/>
      <c r="HLW7" s="1862"/>
      <c r="HLX7" s="1862"/>
      <c r="HLY7" s="1862"/>
      <c r="HLZ7" s="1862"/>
      <c r="HMA7" s="1862"/>
      <c r="HMB7" s="1862"/>
      <c r="HMC7" s="1862"/>
      <c r="HMD7" s="1862"/>
      <c r="HME7" s="1862"/>
      <c r="HMF7" s="1862"/>
      <c r="HMG7" s="1862"/>
      <c r="HMH7" s="1862"/>
      <c r="HMI7" s="1857"/>
      <c r="HMJ7" s="1857"/>
      <c r="HMK7" s="466"/>
      <c r="HML7" s="1863"/>
      <c r="HMM7" s="1863"/>
      <c r="HMN7" s="466"/>
      <c r="HMO7" s="466"/>
      <c r="HMP7" s="466"/>
      <c r="HMQ7" s="466"/>
      <c r="HMR7" s="466"/>
      <c r="HMS7" s="466"/>
      <c r="HMT7" s="466"/>
      <c r="HMU7" s="466"/>
      <c r="HMV7" s="466"/>
      <c r="HMW7" s="1859"/>
      <c r="HMX7" s="1860"/>
      <c r="HMY7" s="1861"/>
      <c r="HMZ7" s="1861"/>
      <c r="HNA7" s="1861"/>
      <c r="HNB7" s="1861"/>
      <c r="HNC7" s="1861"/>
      <c r="HND7" s="1861"/>
      <c r="HNE7" s="1861"/>
      <c r="HNF7" s="1861"/>
      <c r="HNG7" s="1861"/>
      <c r="HNH7" s="1861"/>
      <c r="HNI7" s="1861"/>
      <c r="HNJ7" s="1861"/>
      <c r="HNK7" s="1861"/>
      <c r="HNL7" s="1861"/>
      <c r="HNM7" s="1856"/>
      <c r="HNN7" s="1856"/>
      <c r="HNO7" s="1857"/>
      <c r="HNP7" s="1857"/>
      <c r="HNQ7" s="466"/>
      <c r="HNR7" s="466"/>
      <c r="HNS7" s="466"/>
      <c r="HNT7" s="466"/>
      <c r="HNU7" s="466"/>
      <c r="HNV7" s="466"/>
      <c r="HNW7" s="1861"/>
      <c r="HNX7" s="1862"/>
      <c r="HNY7" s="1862"/>
      <c r="HNZ7" s="1862"/>
      <c r="HOA7" s="1862"/>
      <c r="HOB7" s="1862"/>
      <c r="HOC7" s="1862"/>
      <c r="HOD7" s="1862"/>
      <c r="HOE7" s="1862"/>
      <c r="HOF7" s="1862"/>
      <c r="HOG7" s="1862"/>
      <c r="HOH7" s="1862"/>
      <c r="HOI7" s="1862"/>
      <c r="HOJ7" s="1862"/>
      <c r="HOK7" s="1862"/>
      <c r="HOL7" s="1862"/>
      <c r="HOM7" s="1857"/>
      <c r="HON7" s="1857"/>
      <c r="HOO7" s="466"/>
      <c r="HOP7" s="1863"/>
      <c r="HOQ7" s="1863"/>
      <c r="HOR7" s="466"/>
      <c r="HOS7" s="466"/>
      <c r="HOT7" s="466"/>
      <c r="HOU7" s="466"/>
      <c r="HOV7" s="466"/>
      <c r="HOW7" s="466"/>
      <c r="HOX7" s="466"/>
      <c r="HOY7" s="466"/>
      <c r="HOZ7" s="466"/>
      <c r="HPA7" s="1859"/>
      <c r="HPB7" s="1860"/>
      <c r="HPC7" s="1861"/>
      <c r="HPD7" s="1861"/>
      <c r="HPE7" s="1861"/>
      <c r="HPF7" s="1861"/>
      <c r="HPG7" s="1861"/>
      <c r="HPH7" s="1861"/>
      <c r="HPI7" s="1861"/>
      <c r="HPJ7" s="1861"/>
      <c r="HPK7" s="1861"/>
      <c r="HPL7" s="1861"/>
      <c r="HPM7" s="1861"/>
      <c r="HPN7" s="1861"/>
      <c r="HPO7" s="1861"/>
      <c r="HPP7" s="1861"/>
      <c r="HPQ7" s="1856"/>
      <c r="HPR7" s="1856"/>
      <c r="HPS7" s="1857"/>
      <c r="HPT7" s="1857"/>
      <c r="HPU7" s="466"/>
      <c r="HPV7" s="466"/>
      <c r="HPW7" s="466"/>
      <c r="HPX7" s="466"/>
      <c r="HPY7" s="466"/>
      <c r="HPZ7" s="466"/>
      <c r="HQA7" s="1861"/>
      <c r="HQB7" s="1862"/>
      <c r="HQC7" s="1862"/>
      <c r="HQD7" s="1862"/>
      <c r="HQE7" s="1862"/>
      <c r="HQF7" s="1862"/>
      <c r="HQG7" s="1862"/>
      <c r="HQH7" s="1862"/>
      <c r="HQI7" s="1862"/>
      <c r="HQJ7" s="1862"/>
      <c r="HQK7" s="1862"/>
      <c r="HQL7" s="1862"/>
      <c r="HQM7" s="1862"/>
      <c r="HQN7" s="1862"/>
      <c r="HQO7" s="1862"/>
      <c r="HQP7" s="1862"/>
      <c r="HQQ7" s="1857"/>
      <c r="HQR7" s="1857"/>
      <c r="HQS7" s="466"/>
      <c r="HQT7" s="1863"/>
      <c r="HQU7" s="1863"/>
      <c r="HQV7" s="466"/>
      <c r="HQW7" s="466"/>
      <c r="HQX7" s="466"/>
      <c r="HQY7" s="466"/>
      <c r="HQZ7" s="466"/>
      <c r="HRA7" s="466"/>
      <c r="HRB7" s="466"/>
      <c r="HRC7" s="466"/>
      <c r="HRD7" s="466"/>
      <c r="HRE7" s="1859"/>
      <c r="HRF7" s="1860"/>
      <c r="HRG7" s="1861"/>
      <c r="HRH7" s="1861"/>
      <c r="HRI7" s="1861"/>
      <c r="HRJ7" s="1861"/>
      <c r="HRK7" s="1861"/>
      <c r="HRL7" s="1861"/>
      <c r="HRM7" s="1861"/>
      <c r="HRN7" s="1861"/>
      <c r="HRO7" s="1861"/>
      <c r="HRP7" s="1861"/>
      <c r="HRQ7" s="1861"/>
      <c r="HRR7" s="1861"/>
      <c r="HRS7" s="1861"/>
      <c r="HRT7" s="1861"/>
      <c r="HRU7" s="1856"/>
      <c r="HRV7" s="1856"/>
      <c r="HRW7" s="1857"/>
      <c r="HRX7" s="1857"/>
      <c r="HRY7" s="466"/>
      <c r="HRZ7" s="466"/>
      <c r="HSA7" s="466"/>
      <c r="HSB7" s="466"/>
      <c r="HSC7" s="466"/>
      <c r="HSD7" s="466"/>
      <c r="HSE7" s="1861"/>
      <c r="HSF7" s="1862"/>
      <c r="HSG7" s="1862"/>
      <c r="HSH7" s="1862"/>
      <c r="HSI7" s="1862"/>
      <c r="HSJ7" s="1862"/>
      <c r="HSK7" s="1862"/>
      <c r="HSL7" s="1862"/>
      <c r="HSM7" s="1862"/>
      <c r="HSN7" s="1862"/>
      <c r="HSO7" s="1862"/>
      <c r="HSP7" s="1862"/>
      <c r="HSQ7" s="1862"/>
      <c r="HSR7" s="1862"/>
      <c r="HSS7" s="1862"/>
      <c r="HST7" s="1862"/>
      <c r="HSU7" s="1857"/>
      <c r="HSV7" s="1857"/>
      <c r="HSW7" s="466"/>
      <c r="HSX7" s="1863"/>
      <c r="HSY7" s="1863"/>
      <c r="HSZ7" s="466"/>
      <c r="HTA7" s="466"/>
      <c r="HTB7" s="466"/>
      <c r="HTC7" s="466"/>
      <c r="HTD7" s="466"/>
      <c r="HTE7" s="466"/>
      <c r="HTF7" s="466"/>
      <c r="HTG7" s="466"/>
      <c r="HTH7" s="466"/>
      <c r="HTI7" s="1859"/>
      <c r="HTJ7" s="1860"/>
      <c r="HTK7" s="1861"/>
      <c r="HTL7" s="1861"/>
      <c r="HTM7" s="1861"/>
      <c r="HTN7" s="1861"/>
      <c r="HTO7" s="1861"/>
      <c r="HTP7" s="1861"/>
      <c r="HTQ7" s="1861"/>
      <c r="HTR7" s="1861"/>
      <c r="HTS7" s="1861"/>
      <c r="HTT7" s="1861"/>
      <c r="HTU7" s="1861"/>
      <c r="HTV7" s="1861"/>
      <c r="HTW7" s="1861"/>
      <c r="HTX7" s="1861"/>
      <c r="HTY7" s="1856"/>
      <c r="HTZ7" s="1856"/>
      <c r="HUA7" s="1857"/>
      <c r="HUB7" s="1857"/>
      <c r="HUC7" s="466"/>
      <c r="HUD7" s="466"/>
      <c r="HUE7" s="466"/>
      <c r="HUF7" s="466"/>
      <c r="HUG7" s="466"/>
      <c r="HUH7" s="466"/>
      <c r="HUI7" s="1861"/>
      <c r="HUJ7" s="1862"/>
      <c r="HUK7" s="1862"/>
      <c r="HUL7" s="1862"/>
      <c r="HUM7" s="1862"/>
      <c r="HUN7" s="1862"/>
      <c r="HUO7" s="1862"/>
      <c r="HUP7" s="1862"/>
      <c r="HUQ7" s="1862"/>
      <c r="HUR7" s="1862"/>
      <c r="HUS7" s="1862"/>
      <c r="HUT7" s="1862"/>
      <c r="HUU7" s="1862"/>
      <c r="HUV7" s="1862"/>
      <c r="HUW7" s="1862"/>
      <c r="HUX7" s="1862"/>
      <c r="HUY7" s="1857"/>
      <c r="HUZ7" s="1857"/>
      <c r="HVA7" s="466"/>
      <c r="HVB7" s="1863"/>
      <c r="HVC7" s="1863"/>
      <c r="HVD7" s="466"/>
      <c r="HVE7" s="466"/>
      <c r="HVF7" s="466"/>
      <c r="HVG7" s="466"/>
      <c r="HVH7" s="466"/>
      <c r="HVI7" s="466"/>
      <c r="HVJ7" s="466"/>
      <c r="HVK7" s="466"/>
      <c r="HVL7" s="466"/>
      <c r="HVM7" s="1859"/>
      <c r="HVN7" s="1860"/>
      <c r="HVO7" s="1861"/>
      <c r="HVP7" s="1861"/>
      <c r="HVQ7" s="1861"/>
      <c r="HVR7" s="1861"/>
      <c r="HVS7" s="1861"/>
      <c r="HVT7" s="1861"/>
      <c r="HVU7" s="1861"/>
      <c r="HVV7" s="1861"/>
      <c r="HVW7" s="1861"/>
      <c r="HVX7" s="1861"/>
      <c r="HVY7" s="1861"/>
      <c r="HVZ7" s="1861"/>
      <c r="HWA7" s="1861"/>
      <c r="HWB7" s="1861"/>
      <c r="HWC7" s="1856"/>
      <c r="HWD7" s="1856"/>
      <c r="HWE7" s="1857"/>
      <c r="HWF7" s="1857"/>
      <c r="HWG7" s="466"/>
      <c r="HWH7" s="466"/>
      <c r="HWI7" s="466"/>
      <c r="HWJ7" s="466"/>
      <c r="HWK7" s="466"/>
      <c r="HWL7" s="466"/>
      <c r="HWM7" s="1861"/>
      <c r="HWN7" s="1862"/>
      <c r="HWO7" s="1862"/>
      <c r="HWP7" s="1862"/>
      <c r="HWQ7" s="1862"/>
      <c r="HWR7" s="1862"/>
      <c r="HWS7" s="1862"/>
      <c r="HWT7" s="1862"/>
      <c r="HWU7" s="1862"/>
      <c r="HWV7" s="1862"/>
      <c r="HWW7" s="1862"/>
      <c r="HWX7" s="1862"/>
      <c r="HWY7" s="1862"/>
      <c r="HWZ7" s="1862"/>
      <c r="HXA7" s="1862"/>
      <c r="HXB7" s="1862"/>
      <c r="HXC7" s="1857"/>
      <c r="HXD7" s="1857"/>
      <c r="HXE7" s="466"/>
      <c r="HXF7" s="1863"/>
      <c r="HXG7" s="1863"/>
      <c r="HXH7" s="466"/>
      <c r="HXI7" s="466"/>
      <c r="HXJ7" s="466"/>
      <c r="HXK7" s="466"/>
      <c r="HXL7" s="466"/>
      <c r="HXM7" s="466"/>
      <c r="HXN7" s="466"/>
      <c r="HXO7" s="466"/>
      <c r="HXP7" s="466"/>
      <c r="HXQ7" s="1859"/>
      <c r="HXR7" s="1860"/>
      <c r="HXS7" s="1861"/>
      <c r="HXT7" s="1861"/>
      <c r="HXU7" s="1861"/>
      <c r="HXV7" s="1861"/>
      <c r="HXW7" s="1861"/>
      <c r="HXX7" s="1861"/>
      <c r="HXY7" s="1861"/>
      <c r="HXZ7" s="1861"/>
      <c r="HYA7" s="1861"/>
      <c r="HYB7" s="1861"/>
      <c r="HYC7" s="1861"/>
      <c r="HYD7" s="1861"/>
      <c r="HYE7" s="1861"/>
      <c r="HYF7" s="1861"/>
      <c r="HYG7" s="1856"/>
      <c r="HYH7" s="1856"/>
      <c r="HYI7" s="1857"/>
      <c r="HYJ7" s="1857"/>
      <c r="HYK7" s="466"/>
      <c r="HYL7" s="466"/>
      <c r="HYM7" s="466"/>
      <c r="HYN7" s="466"/>
      <c r="HYO7" s="466"/>
      <c r="HYP7" s="466"/>
      <c r="HYQ7" s="1861"/>
      <c r="HYR7" s="1862"/>
      <c r="HYS7" s="1862"/>
      <c r="HYT7" s="1862"/>
      <c r="HYU7" s="1862"/>
      <c r="HYV7" s="1862"/>
      <c r="HYW7" s="1862"/>
      <c r="HYX7" s="1862"/>
      <c r="HYY7" s="1862"/>
      <c r="HYZ7" s="1862"/>
      <c r="HZA7" s="1862"/>
      <c r="HZB7" s="1862"/>
      <c r="HZC7" s="1862"/>
      <c r="HZD7" s="1862"/>
      <c r="HZE7" s="1862"/>
      <c r="HZF7" s="1862"/>
      <c r="HZG7" s="1857"/>
      <c r="HZH7" s="1857"/>
      <c r="HZI7" s="466"/>
      <c r="HZJ7" s="1863"/>
      <c r="HZK7" s="1863"/>
      <c r="HZL7" s="466"/>
      <c r="HZM7" s="466"/>
      <c r="HZN7" s="466"/>
      <c r="HZO7" s="466"/>
      <c r="HZP7" s="466"/>
      <c r="HZQ7" s="466"/>
      <c r="HZR7" s="466"/>
      <c r="HZS7" s="466"/>
      <c r="HZT7" s="466"/>
      <c r="HZU7" s="1859"/>
      <c r="HZV7" s="1860"/>
      <c r="HZW7" s="1861"/>
      <c r="HZX7" s="1861"/>
      <c r="HZY7" s="1861"/>
      <c r="HZZ7" s="1861"/>
      <c r="IAA7" s="1861"/>
      <c r="IAB7" s="1861"/>
      <c r="IAC7" s="1861"/>
      <c r="IAD7" s="1861"/>
      <c r="IAE7" s="1861"/>
      <c r="IAF7" s="1861"/>
      <c r="IAG7" s="1861"/>
      <c r="IAH7" s="1861"/>
      <c r="IAI7" s="1861"/>
      <c r="IAJ7" s="1861"/>
      <c r="IAK7" s="1856"/>
      <c r="IAL7" s="1856"/>
      <c r="IAM7" s="1857"/>
      <c r="IAN7" s="1857"/>
      <c r="IAO7" s="466"/>
      <c r="IAP7" s="466"/>
      <c r="IAQ7" s="466"/>
      <c r="IAR7" s="466"/>
      <c r="IAS7" s="466"/>
      <c r="IAT7" s="466"/>
      <c r="IAU7" s="1861"/>
      <c r="IAV7" s="1862"/>
      <c r="IAW7" s="1862"/>
      <c r="IAX7" s="1862"/>
      <c r="IAY7" s="1862"/>
      <c r="IAZ7" s="1862"/>
      <c r="IBA7" s="1862"/>
      <c r="IBB7" s="1862"/>
      <c r="IBC7" s="1862"/>
      <c r="IBD7" s="1862"/>
      <c r="IBE7" s="1862"/>
      <c r="IBF7" s="1862"/>
      <c r="IBG7" s="1862"/>
      <c r="IBH7" s="1862"/>
      <c r="IBI7" s="1862"/>
      <c r="IBJ7" s="1862"/>
      <c r="IBK7" s="1857"/>
      <c r="IBL7" s="1857"/>
      <c r="IBM7" s="466"/>
      <c r="IBN7" s="1863"/>
      <c r="IBO7" s="1863"/>
      <c r="IBP7" s="466"/>
      <c r="IBQ7" s="466"/>
      <c r="IBR7" s="466"/>
      <c r="IBS7" s="466"/>
      <c r="IBT7" s="466"/>
      <c r="IBU7" s="466"/>
      <c r="IBV7" s="466"/>
      <c r="IBW7" s="466"/>
      <c r="IBX7" s="466"/>
      <c r="IBY7" s="1859"/>
      <c r="IBZ7" s="1860"/>
      <c r="ICA7" s="1861"/>
      <c r="ICB7" s="1861"/>
      <c r="ICC7" s="1861"/>
      <c r="ICD7" s="1861"/>
      <c r="ICE7" s="1861"/>
      <c r="ICF7" s="1861"/>
      <c r="ICG7" s="1861"/>
      <c r="ICH7" s="1861"/>
      <c r="ICI7" s="1861"/>
      <c r="ICJ7" s="1861"/>
      <c r="ICK7" s="1861"/>
      <c r="ICL7" s="1861"/>
      <c r="ICM7" s="1861"/>
      <c r="ICN7" s="1861"/>
      <c r="ICO7" s="1856"/>
      <c r="ICP7" s="1856"/>
      <c r="ICQ7" s="1857"/>
      <c r="ICR7" s="1857"/>
      <c r="ICS7" s="466"/>
      <c r="ICT7" s="466"/>
      <c r="ICU7" s="466"/>
      <c r="ICV7" s="466"/>
      <c r="ICW7" s="466"/>
      <c r="ICX7" s="466"/>
      <c r="ICY7" s="1861"/>
      <c r="ICZ7" s="1862"/>
      <c r="IDA7" s="1862"/>
      <c r="IDB7" s="1862"/>
      <c r="IDC7" s="1862"/>
      <c r="IDD7" s="1862"/>
      <c r="IDE7" s="1862"/>
      <c r="IDF7" s="1862"/>
      <c r="IDG7" s="1862"/>
      <c r="IDH7" s="1862"/>
      <c r="IDI7" s="1862"/>
      <c r="IDJ7" s="1862"/>
      <c r="IDK7" s="1862"/>
      <c r="IDL7" s="1862"/>
      <c r="IDM7" s="1862"/>
      <c r="IDN7" s="1862"/>
      <c r="IDO7" s="1857"/>
      <c r="IDP7" s="1857"/>
      <c r="IDQ7" s="466"/>
      <c r="IDR7" s="1863"/>
      <c r="IDS7" s="1863"/>
      <c r="IDT7" s="466"/>
      <c r="IDU7" s="466"/>
      <c r="IDV7" s="466"/>
      <c r="IDW7" s="466"/>
      <c r="IDX7" s="466"/>
      <c r="IDY7" s="466"/>
      <c r="IDZ7" s="466"/>
      <c r="IEA7" s="466"/>
      <c r="IEB7" s="466"/>
      <c r="IEC7" s="1859"/>
      <c r="IED7" s="1860"/>
      <c r="IEE7" s="1861"/>
      <c r="IEF7" s="1861"/>
      <c r="IEG7" s="1861"/>
      <c r="IEH7" s="1861"/>
      <c r="IEI7" s="1861"/>
      <c r="IEJ7" s="1861"/>
      <c r="IEK7" s="1861"/>
      <c r="IEL7" s="1861"/>
      <c r="IEM7" s="1861"/>
      <c r="IEN7" s="1861"/>
      <c r="IEO7" s="1861"/>
      <c r="IEP7" s="1861"/>
      <c r="IEQ7" s="1861"/>
      <c r="IER7" s="1861"/>
      <c r="IES7" s="1856"/>
      <c r="IET7" s="1856"/>
      <c r="IEU7" s="1857"/>
      <c r="IEV7" s="1857"/>
      <c r="IEW7" s="466"/>
      <c r="IEX7" s="466"/>
      <c r="IEY7" s="466"/>
      <c r="IEZ7" s="466"/>
      <c r="IFA7" s="466"/>
      <c r="IFB7" s="466"/>
      <c r="IFC7" s="1861"/>
      <c r="IFD7" s="1862"/>
      <c r="IFE7" s="1862"/>
      <c r="IFF7" s="1862"/>
      <c r="IFG7" s="1862"/>
      <c r="IFH7" s="1862"/>
      <c r="IFI7" s="1862"/>
      <c r="IFJ7" s="1862"/>
      <c r="IFK7" s="1862"/>
      <c r="IFL7" s="1862"/>
      <c r="IFM7" s="1862"/>
      <c r="IFN7" s="1862"/>
      <c r="IFO7" s="1862"/>
      <c r="IFP7" s="1862"/>
      <c r="IFQ7" s="1862"/>
      <c r="IFR7" s="1862"/>
      <c r="IFS7" s="1857"/>
      <c r="IFT7" s="1857"/>
      <c r="IFU7" s="466"/>
      <c r="IFV7" s="1863"/>
      <c r="IFW7" s="1863"/>
      <c r="IFX7" s="466"/>
      <c r="IFY7" s="466"/>
      <c r="IFZ7" s="466"/>
      <c r="IGA7" s="466"/>
      <c r="IGB7" s="466"/>
      <c r="IGC7" s="466"/>
      <c r="IGD7" s="466"/>
      <c r="IGE7" s="466"/>
      <c r="IGF7" s="466"/>
      <c r="IGG7" s="1859"/>
      <c r="IGH7" s="1860"/>
      <c r="IGI7" s="1861"/>
      <c r="IGJ7" s="1861"/>
      <c r="IGK7" s="1861"/>
      <c r="IGL7" s="1861"/>
      <c r="IGM7" s="1861"/>
      <c r="IGN7" s="1861"/>
      <c r="IGO7" s="1861"/>
      <c r="IGP7" s="1861"/>
      <c r="IGQ7" s="1861"/>
      <c r="IGR7" s="1861"/>
      <c r="IGS7" s="1861"/>
      <c r="IGT7" s="1861"/>
      <c r="IGU7" s="1861"/>
      <c r="IGV7" s="1861"/>
      <c r="IGW7" s="1856"/>
      <c r="IGX7" s="1856"/>
      <c r="IGY7" s="1857"/>
      <c r="IGZ7" s="1857"/>
      <c r="IHA7" s="466"/>
      <c r="IHB7" s="466"/>
      <c r="IHC7" s="466"/>
      <c r="IHD7" s="466"/>
      <c r="IHE7" s="466"/>
      <c r="IHF7" s="466"/>
      <c r="IHG7" s="1861"/>
      <c r="IHH7" s="1862"/>
      <c r="IHI7" s="1862"/>
      <c r="IHJ7" s="1862"/>
      <c r="IHK7" s="1862"/>
      <c r="IHL7" s="1862"/>
      <c r="IHM7" s="1862"/>
      <c r="IHN7" s="1862"/>
      <c r="IHO7" s="1862"/>
      <c r="IHP7" s="1862"/>
      <c r="IHQ7" s="1862"/>
      <c r="IHR7" s="1862"/>
      <c r="IHS7" s="1862"/>
      <c r="IHT7" s="1862"/>
      <c r="IHU7" s="1862"/>
      <c r="IHV7" s="1862"/>
      <c r="IHW7" s="1857"/>
      <c r="IHX7" s="1857"/>
      <c r="IHY7" s="466"/>
      <c r="IHZ7" s="1863"/>
      <c r="IIA7" s="1863"/>
      <c r="IIB7" s="466"/>
      <c r="IIC7" s="466"/>
      <c r="IID7" s="466"/>
      <c r="IIE7" s="466"/>
      <c r="IIF7" s="466"/>
      <c r="IIG7" s="466"/>
      <c r="IIH7" s="466"/>
      <c r="III7" s="466"/>
      <c r="IIJ7" s="466"/>
      <c r="IIK7" s="1859"/>
      <c r="IIL7" s="1860"/>
      <c r="IIM7" s="1861"/>
      <c r="IIN7" s="1861"/>
      <c r="IIO7" s="1861"/>
      <c r="IIP7" s="1861"/>
      <c r="IIQ7" s="1861"/>
      <c r="IIR7" s="1861"/>
      <c r="IIS7" s="1861"/>
      <c r="IIT7" s="1861"/>
      <c r="IIU7" s="1861"/>
      <c r="IIV7" s="1861"/>
      <c r="IIW7" s="1861"/>
      <c r="IIX7" s="1861"/>
      <c r="IIY7" s="1861"/>
      <c r="IIZ7" s="1861"/>
      <c r="IJA7" s="1856"/>
      <c r="IJB7" s="1856"/>
      <c r="IJC7" s="1857"/>
      <c r="IJD7" s="1857"/>
      <c r="IJE7" s="466"/>
      <c r="IJF7" s="466"/>
      <c r="IJG7" s="466"/>
      <c r="IJH7" s="466"/>
      <c r="IJI7" s="466"/>
      <c r="IJJ7" s="466"/>
      <c r="IJK7" s="1861"/>
      <c r="IJL7" s="1862"/>
      <c r="IJM7" s="1862"/>
      <c r="IJN7" s="1862"/>
      <c r="IJO7" s="1862"/>
      <c r="IJP7" s="1862"/>
      <c r="IJQ7" s="1862"/>
      <c r="IJR7" s="1862"/>
      <c r="IJS7" s="1862"/>
      <c r="IJT7" s="1862"/>
      <c r="IJU7" s="1862"/>
      <c r="IJV7" s="1862"/>
      <c r="IJW7" s="1862"/>
      <c r="IJX7" s="1862"/>
      <c r="IJY7" s="1862"/>
      <c r="IJZ7" s="1862"/>
      <c r="IKA7" s="1857"/>
      <c r="IKB7" s="1857"/>
      <c r="IKC7" s="466"/>
      <c r="IKD7" s="1863"/>
      <c r="IKE7" s="1863"/>
      <c r="IKF7" s="466"/>
      <c r="IKG7" s="466"/>
      <c r="IKH7" s="466"/>
      <c r="IKI7" s="466"/>
      <c r="IKJ7" s="466"/>
      <c r="IKK7" s="466"/>
      <c r="IKL7" s="466"/>
      <c r="IKM7" s="466"/>
      <c r="IKN7" s="466"/>
      <c r="IKO7" s="1859"/>
      <c r="IKP7" s="1860"/>
      <c r="IKQ7" s="1861"/>
      <c r="IKR7" s="1861"/>
      <c r="IKS7" s="1861"/>
      <c r="IKT7" s="1861"/>
      <c r="IKU7" s="1861"/>
      <c r="IKV7" s="1861"/>
      <c r="IKW7" s="1861"/>
      <c r="IKX7" s="1861"/>
      <c r="IKY7" s="1861"/>
      <c r="IKZ7" s="1861"/>
      <c r="ILA7" s="1861"/>
      <c r="ILB7" s="1861"/>
      <c r="ILC7" s="1861"/>
      <c r="ILD7" s="1861"/>
      <c r="ILE7" s="1856"/>
      <c r="ILF7" s="1856"/>
      <c r="ILG7" s="1857"/>
      <c r="ILH7" s="1857"/>
      <c r="ILI7" s="466"/>
      <c r="ILJ7" s="466"/>
      <c r="ILK7" s="466"/>
      <c r="ILL7" s="466"/>
      <c r="ILM7" s="466"/>
      <c r="ILN7" s="466"/>
      <c r="ILO7" s="1861"/>
      <c r="ILP7" s="1862"/>
      <c r="ILQ7" s="1862"/>
      <c r="ILR7" s="1862"/>
      <c r="ILS7" s="1862"/>
      <c r="ILT7" s="1862"/>
      <c r="ILU7" s="1862"/>
      <c r="ILV7" s="1862"/>
      <c r="ILW7" s="1862"/>
      <c r="ILX7" s="1862"/>
      <c r="ILY7" s="1862"/>
      <c r="ILZ7" s="1862"/>
      <c r="IMA7" s="1862"/>
      <c r="IMB7" s="1862"/>
      <c r="IMC7" s="1862"/>
      <c r="IMD7" s="1862"/>
      <c r="IME7" s="1857"/>
      <c r="IMF7" s="1857"/>
      <c r="IMG7" s="466"/>
      <c r="IMH7" s="1863"/>
      <c r="IMI7" s="1863"/>
      <c r="IMJ7" s="466"/>
      <c r="IMK7" s="466"/>
      <c r="IML7" s="466"/>
      <c r="IMM7" s="466"/>
      <c r="IMN7" s="466"/>
      <c r="IMO7" s="466"/>
      <c r="IMP7" s="466"/>
      <c r="IMQ7" s="466"/>
      <c r="IMR7" s="466"/>
      <c r="IMS7" s="1859"/>
      <c r="IMT7" s="1860"/>
      <c r="IMU7" s="1861"/>
      <c r="IMV7" s="1861"/>
      <c r="IMW7" s="1861"/>
      <c r="IMX7" s="1861"/>
      <c r="IMY7" s="1861"/>
      <c r="IMZ7" s="1861"/>
      <c r="INA7" s="1861"/>
      <c r="INB7" s="1861"/>
      <c r="INC7" s="1861"/>
      <c r="IND7" s="1861"/>
      <c r="INE7" s="1861"/>
      <c r="INF7" s="1861"/>
      <c r="ING7" s="1861"/>
      <c r="INH7" s="1861"/>
      <c r="INI7" s="1856"/>
      <c r="INJ7" s="1856"/>
      <c r="INK7" s="1857"/>
      <c r="INL7" s="1857"/>
      <c r="INM7" s="466"/>
      <c r="INN7" s="466"/>
      <c r="INO7" s="466"/>
      <c r="INP7" s="466"/>
      <c r="INQ7" s="466"/>
      <c r="INR7" s="466"/>
      <c r="INS7" s="1861"/>
      <c r="INT7" s="1862"/>
      <c r="INU7" s="1862"/>
      <c r="INV7" s="1862"/>
      <c r="INW7" s="1862"/>
      <c r="INX7" s="1862"/>
      <c r="INY7" s="1862"/>
      <c r="INZ7" s="1862"/>
      <c r="IOA7" s="1862"/>
      <c r="IOB7" s="1862"/>
      <c r="IOC7" s="1862"/>
      <c r="IOD7" s="1862"/>
      <c r="IOE7" s="1862"/>
      <c r="IOF7" s="1862"/>
      <c r="IOG7" s="1862"/>
      <c r="IOH7" s="1862"/>
      <c r="IOI7" s="1857"/>
      <c r="IOJ7" s="1857"/>
      <c r="IOK7" s="466"/>
      <c r="IOL7" s="1863"/>
      <c r="IOM7" s="1863"/>
      <c r="ION7" s="466"/>
      <c r="IOO7" s="466"/>
      <c r="IOP7" s="466"/>
      <c r="IOQ7" s="466"/>
      <c r="IOR7" s="466"/>
      <c r="IOS7" s="466"/>
      <c r="IOT7" s="466"/>
      <c r="IOU7" s="466"/>
      <c r="IOV7" s="466"/>
      <c r="IOW7" s="1859"/>
      <c r="IOX7" s="1860"/>
      <c r="IOY7" s="1861"/>
      <c r="IOZ7" s="1861"/>
      <c r="IPA7" s="1861"/>
      <c r="IPB7" s="1861"/>
      <c r="IPC7" s="1861"/>
      <c r="IPD7" s="1861"/>
      <c r="IPE7" s="1861"/>
      <c r="IPF7" s="1861"/>
      <c r="IPG7" s="1861"/>
      <c r="IPH7" s="1861"/>
      <c r="IPI7" s="1861"/>
      <c r="IPJ7" s="1861"/>
      <c r="IPK7" s="1861"/>
      <c r="IPL7" s="1861"/>
      <c r="IPM7" s="1856"/>
      <c r="IPN7" s="1856"/>
      <c r="IPO7" s="1857"/>
      <c r="IPP7" s="1857"/>
      <c r="IPQ7" s="466"/>
      <c r="IPR7" s="466"/>
      <c r="IPS7" s="466"/>
      <c r="IPT7" s="466"/>
      <c r="IPU7" s="466"/>
      <c r="IPV7" s="466"/>
      <c r="IPW7" s="1861"/>
      <c r="IPX7" s="1862"/>
      <c r="IPY7" s="1862"/>
      <c r="IPZ7" s="1862"/>
      <c r="IQA7" s="1862"/>
      <c r="IQB7" s="1862"/>
      <c r="IQC7" s="1862"/>
      <c r="IQD7" s="1862"/>
      <c r="IQE7" s="1862"/>
      <c r="IQF7" s="1862"/>
      <c r="IQG7" s="1862"/>
      <c r="IQH7" s="1862"/>
      <c r="IQI7" s="1862"/>
      <c r="IQJ7" s="1862"/>
      <c r="IQK7" s="1862"/>
      <c r="IQL7" s="1862"/>
      <c r="IQM7" s="1857"/>
      <c r="IQN7" s="1857"/>
      <c r="IQO7" s="466"/>
      <c r="IQP7" s="1863"/>
      <c r="IQQ7" s="1863"/>
      <c r="IQR7" s="466"/>
      <c r="IQS7" s="466"/>
      <c r="IQT7" s="466"/>
      <c r="IQU7" s="466"/>
      <c r="IQV7" s="466"/>
      <c r="IQW7" s="466"/>
      <c r="IQX7" s="466"/>
      <c r="IQY7" s="466"/>
      <c r="IQZ7" s="466"/>
      <c r="IRA7" s="1859"/>
      <c r="IRB7" s="1860"/>
      <c r="IRC7" s="1861"/>
      <c r="IRD7" s="1861"/>
      <c r="IRE7" s="1861"/>
      <c r="IRF7" s="1861"/>
      <c r="IRG7" s="1861"/>
      <c r="IRH7" s="1861"/>
      <c r="IRI7" s="1861"/>
      <c r="IRJ7" s="1861"/>
      <c r="IRK7" s="1861"/>
      <c r="IRL7" s="1861"/>
      <c r="IRM7" s="1861"/>
      <c r="IRN7" s="1861"/>
      <c r="IRO7" s="1861"/>
      <c r="IRP7" s="1861"/>
      <c r="IRQ7" s="1856"/>
      <c r="IRR7" s="1856"/>
      <c r="IRS7" s="1857"/>
      <c r="IRT7" s="1857"/>
      <c r="IRU7" s="466"/>
      <c r="IRV7" s="466"/>
      <c r="IRW7" s="466"/>
      <c r="IRX7" s="466"/>
      <c r="IRY7" s="466"/>
      <c r="IRZ7" s="466"/>
      <c r="ISA7" s="1861"/>
      <c r="ISB7" s="1862"/>
      <c r="ISC7" s="1862"/>
      <c r="ISD7" s="1862"/>
      <c r="ISE7" s="1862"/>
      <c r="ISF7" s="1862"/>
      <c r="ISG7" s="1862"/>
      <c r="ISH7" s="1862"/>
      <c r="ISI7" s="1862"/>
      <c r="ISJ7" s="1862"/>
      <c r="ISK7" s="1862"/>
      <c r="ISL7" s="1862"/>
      <c r="ISM7" s="1862"/>
      <c r="ISN7" s="1862"/>
      <c r="ISO7" s="1862"/>
      <c r="ISP7" s="1862"/>
      <c r="ISQ7" s="1857"/>
      <c r="ISR7" s="1857"/>
      <c r="ISS7" s="466"/>
      <c r="IST7" s="1863"/>
      <c r="ISU7" s="1863"/>
      <c r="ISV7" s="466"/>
      <c r="ISW7" s="466"/>
      <c r="ISX7" s="466"/>
      <c r="ISY7" s="466"/>
      <c r="ISZ7" s="466"/>
      <c r="ITA7" s="466"/>
      <c r="ITB7" s="466"/>
      <c r="ITC7" s="466"/>
      <c r="ITD7" s="466"/>
      <c r="ITE7" s="1859"/>
      <c r="ITF7" s="1860"/>
      <c r="ITG7" s="1861"/>
      <c r="ITH7" s="1861"/>
      <c r="ITI7" s="1861"/>
      <c r="ITJ7" s="1861"/>
      <c r="ITK7" s="1861"/>
      <c r="ITL7" s="1861"/>
      <c r="ITM7" s="1861"/>
      <c r="ITN7" s="1861"/>
      <c r="ITO7" s="1861"/>
      <c r="ITP7" s="1861"/>
      <c r="ITQ7" s="1861"/>
      <c r="ITR7" s="1861"/>
      <c r="ITS7" s="1861"/>
      <c r="ITT7" s="1861"/>
      <c r="ITU7" s="1856"/>
      <c r="ITV7" s="1856"/>
      <c r="ITW7" s="1857"/>
      <c r="ITX7" s="1857"/>
      <c r="ITY7" s="466"/>
      <c r="ITZ7" s="466"/>
      <c r="IUA7" s="466"/>
      <c r="IUB7" s="466"/>
      <c r="IUC7" s="466"/>
      <c r="IUD7" s="466"/>
      <c r="IUE7" s="1861"/>
      <c r="IUF7" s="1862"/>
      <c r="IUG7" s="1862"/>
      <c r="IUH7" s="1862"/>
      <c r="IUI7" s="1862"/>
      <c r="IUJ7" s="1862"/>
      <c r="IUK7" s="1862"/>
      <c r="IUL7" s="1862"/>
      <c r="IUM7" s="1862"/>
      <c r="IUN7" s="1862"/>
      <c r="IUO7" s="1862"/>
      <c r="IUP7" s="1862"/>
      <c r="IUQ7" s="1862"/>
      <c r="IUR7" s="1862"/>
      <c r="IUS7" s="1862"/>
      <c r="IUT7" s="1862"/>
      <c r="IUU7" s="1857"/>
      <c r="IUV7" s="1857"/>
      <c r="IUW7" s="466"/>
      <c r="IUX7" s="1863"/>
      <c r="IUY7" s="1863"/>
      <c r="IUZ7" s="466"/>
      <c r="IVA7" s="466"/>
      <c r="IVB7" s="466"/>
      <c r="IVC7" s="466"/>
      <c r="IVD7" s="466"/>
      <c r="IVE7" s="466"/>
      <c r="IVF7" s="466"/>
      <c r="IVG7" s="466"/>
      <c r="IVH7" s="466"/>
      <c r="IVI7" s="1859"/>
      <c r="IVJ7" s="1860"/>
      <c r="IVK7" s="1861"/>
      <c r="IVL7" s="1861"/>
      <c r="IVM7" s="1861"/>
      <c r="IVN7" s="1861"/>
      <c r="IVO7" s="1861"/>
      <c r="IVP7" s="1861"/>
      <c r="IVQ7" s="1861"/>
      <c r="IVR7" s="1861"/>
      <c r="IVS7" s="1861"/>
      <c r="IVT7" s="1861"/>
      <c r="IVU7" s="1861"/>
      <c r="IVV7" s="1861"/>
      <c r="IVW7" s="1861"/>
      <c r="IVX7" s="1861"/>
      <c r="IVY7" s="1856"/>
      <c r="IVZ7" s="1856"/>
      <c r="IWA7" s="1857"/>
      <c r="IWB7" s="1857"/>
      <c r="IWC7" s="466"/>
      <c r="IWD7" s="466"/>
      <c r="IWE7" s="466"/>
      <c r="IWF7" s="466"/>
      <c r="IWG7" s="466"/>
      <c r="IWH7" s="466"/>
      <c r="IWI7" s="1861"/>
      <c r="IWJ7" s="1862"/>
      <c r="IWK7" s="1862"/>
      <c r="IWL7" s="1862"/>
      <c r="IWM7" s="1862"/>
      <c r="IWN7" s="1862"/>
      <c r="IWO7" s="1862"/>
      <c r="IWP7" s="1862"/>
      <c r="IWQ7" s="1862"/>
      <c r="IWR7" s="1862"/>
      <c r="IWS7" s="1862"/>
      <c r="IWT7" s="1862"/>
      <c r="IWU7" s="1862"/>
      <c r="IWV7" s="1862"/>
      <c r="IWW7" s="1862"/>
      <c r="IWX7" s="1862"/>
      <c r="IWY7" s="1857"/>
      <c r="IWZ7" s="1857"/>
      <c r="IXA7" s="466"/>
      <c r="IXB7" s="1863"/>
      <c r="IXC7" s="1863"/>
      <c r="IXD7" s="466"/>
      <c r="IXE7" s="466"/>
      <c r="IXF7" s="466"/>
      <c r="IXG7" s="466"/>
      <c r="IXH7" s="466"/>
      <c r="IXI7" s="466"/>
      <c r="IXJ7" s="466"/>
      <c r="IXK7" s="466"/>
      <c r="IXL7" s="466"/>
      <c r="IXM7" s="1859"/>
      <c r="IXN7" s="1860"/>
      <c r="IXO7" s="1861"/>
      <c r="IXP7" s="1861"/>
      <c r="IXQ7" s="1861"/>
      <c r="IXR7" s="1861"/>
      <c r="IXS7" s="1861"/>
      <c r="IXT7" s="1861"/>
      <c r="IXU7" s="1861"/>
      <c r="IXV7" s="1861"/>
      <c r="IXW7" s="1861"/>
      <c r="IXX7" s="1861"/>
      <c r="IXY7" s="1861"/>
      <c r="IXZ7" s="1861"/>
      <c r="IYA7" s="1861"/>
      <c r="IYB7" s="1861"/>
      <c r="IYC7" s="1856"/>
      <c r="IYD7" s="1856"/>
      <c r="IYE7" s="1857"/>
      <c r="IYF7" s="1857"/>
      <c r="IYG7" s="466"/>
      <c r="IYH7" s="466"/>
      <c r="IYI7" s="466"/>
      <c r="IYJ7" s="466"/>
      <c r="IYK7" s="466"/>
      <c r="IYL7" s="466"/>
      <c r="IYM7" s="1861"/>
      <c r="IYN7" s="1862"/>
      <c r="IYO7" s="1862"/>
      <c r="IYP7" s="1862"/>
      <c r="IYQ7" s="1862"/>
      <c r="IYR7" s="1862"/>
      <c r="IYS7" s="1862"/>
      <c r="IYT7" s="1862"/>
      <c r="IYU7" s="1862"/>
      <c r="IYV7" s="1862"/>
      <c r="IYW7" s="1862"/>
      <c r="IYX7" s="1862"/>
      <c r="IYY7" s="1862"/>
      <c r="IYZ7" s="1862"/>
      <c r="IZA7" s="1862"/>
      <c r="IZB7" s="1862"/>
      <c r="IZC7" s="1857"/>
      <c r="IZD7" s="1857"/>
      <c r="IZE7" s="466"/>
      <c r="IZF7" s="1863"/>
      <c r="IZG7" s="1863"/>
      <c r="IZH7" s="466"/>
      <c r="IZI7" s="466"/>
      <c r="IZJ7" s="466"/>
      <c r="IZK7" s="466"/>
      <c r="IZL7" s="466"/>
      <c r="IZM7" s="466"/>
      <c r="IZN7" s="466"/>
      <c r="IZO7" s="466"/>
      <c r="IZP7" s="466"/>
      <c r="IZQ7" s="1859"/>
      <c r="IZR7" s="1860"/>
      <c r="IZS7" s="1861"/>
      <c r="IZT7" s="1861"/>
      <c r="IZU7" s="1861"/>
      <c r="IZV7" s="1861"/>
      <c r="IZW7" s="1861"/>
      <c r="IZX7" s="1861"/>
      <c r="IZY7" s="1861"/>
      <c r="IZZ7" s="1861"/>
      <c r="JAA7" s="1861"/>
      <c r="JAB7" s="1861"/>
      <c r="JAC7" s="1861"/>
      <c r="JAD7" s="1861"/>
      <c r="JAE7" s="1861"/>
      <c r="JAF7" s="1861"/>
      <c r="JAG7" s="1856"/>
      <c r="JAH7" s="1856"/>
      <c r="JAI7" s="1857"/>
      <c r="JAJ7" s="1857"/>
      <c r="JAK7" s="466"/>
      <c r="JAL7" s="466"/>
      <c r="JAM7" s="466"/>
      <c r="JAN7" s="466"/>
      <c r="JAO7" s="466"/>
      <c r="JAP7" s="466"/>
      <c r="JAQ7" s="1861"/>
      <c r="JAR7" s="1862"/>
      <c r="JAS7" s="1862"/>
      <c r="JAT7" s="1862"/>
      <c r="JAU7" s="1862"/>
      <c r="JAV7" s="1862"/>
      <c r="JAW7" s="1862"/>
      <c r="JAX7" s="1862"/>
      <c r="JAY7" s="1862"/>
      <c r="JAZ7" s="1862"/>
      <c r="JBA7" s="1862"/>
      <c r="JBB7" s="1862"/>
      <c r="JBC7" s="1862"/>
      <c r="JBD7" s="1862"/>
      <c r="JBE7" s="1862"/>
      <c r="JBF7" s="1862"/>
      <c r="JBG7" s="1857"/>
      <c r="JBH7" s="1857"/>
      <c r="JBI7" s="466"/>
      <c r="JBJ7" s="1863"/>
      <c r="JBK7" s="1863"/>
      <c r="JBL7" s="466"/>
      <c r="JBM7" s="466"/>
      <c r="JBN7" s="466"/>
      <c r="JBO7" s="466"/>
      <c r="JBP7" s="466"/>
      <c r="JBQ7" s="466"/>
      <c r="JBR7" s="466"/>
      <c r="JBS7" s="466"/>
      <c r="JBT7" s="466"/>
      <c r="JBU7" s="1859"/>
      <c r="JBV7" s="1860"/>
      <c r="JBW7" s="1861"/>
      <c r="JBX7" s="1861"/>
      <c r="JBY7" s="1861"/>
      <c r="JBZ7" s="1861"/>
      <c r="JCA7" s="1861"/>
      <c r="JCB7" s="1861"/>
      <c r="JCC7" s="1861"/>
      <c r="JCD7" s="1861"/>
      <c r="JCE7" s="1861"/>
      <c r="JCF7" s="1861"/>
      <c r="JCG7" s="1861"/>
      <c r="JCH7" s="1861"/>
      <c r="JCI7" s="1861"/>
      <c r="JCJ7" s="1861"/>
      <c r="JCK7" s="1856"/>
      <c r="JCL7" s="1856"/>
      <c r="JCM7" s="1857"/>
      <c r="JCN7" s="1857"/>
      <c r="JCO7" s="466"/>
      <c r="JCP7" s="466"/>
      <c r="JCQ7" s="466"/>
      <c r="JCR7" s="466"/>
      <c r="JCS7" s="466"/>
      <c r="JCT7" s="466"/>
      <c r="JCU7" s="1861"/>
      <c r="JCV7" s="1862"/>
      <c r="JCW7" s="1862"/>
      <c r="JCX7" s="1862"/>
      <c r="JCY7" s="1862"/>
      <c r="JCZ7" s="1862"/>
      <c r="JDA7" s="1862"/>
      <c r="JDB7" s="1862"/>
      <c r="JDC7" s="1862"/>
      <c r="JDD7" s="1862"/>
      <c r="JDE7" s="1862"/>
      <c r="JDF7" s="1862"/>
      <c r="JDG7" s="1862"/>
      <c r="JDH7" s="1862"/>
      <c r="JDI7" s="1862"/>
      <c r="JDJ7" s="1862"/>
      <c r="JDK7" s="1857"/>
      <c r="JDL7" s="1857"/>
      <c r="JDM7" s="466"/>
      <c r="JDN7" s="1863"/>
      <c r="JDO7" s="1863"/>
      <c r="JDP7" s="466"/>
      <c r="JDQ7" s="466"/>
      <c r="JDR7" s="466"/>
      <c r="JDS7" s="466"/>
      <c r="JDT7" s="466"/>
      <c r="JDU7" s="466"/>
      <c r="JDV7" s="466"/>
      <c r="JDW7" s="466"/>
      <c r="JDX7" s="466"/>
      <c r="JDY7" s="1859"/>
      <c r="JDZ7" s="1860"/>
      <c r="JEA7" s="1861"/>
      <c r="JEB7" s="1861"/>
      <c r="JEC7" s="1861"/>
      <c r="JED7" s="1861"/>
      <c r="JEE7" s="1861"/>
      <c r="JEF7" s="1861"/>
      <c r="JEG7" s="1861"/>
      <c r="JEH7" s="1861"/>
      <c r="JEI7" s="1861"/>
      <c r="JEJ7" s="1861"/>
      <c r="JEK7" s="1861"/>
      <c r="JEL7" s="1861"/>
      <c r="JEM7" s="1861"/>
      <c r="JEN7" s="1861"/>
      <c r="JEO7" s="1856"/>
      <c r="JEP7" s="1856"/>
      <c r="JEQ7" s="1857"/>
      <c r="JER7" s="1857"/>
      <c r="JES7" s="466"/>
      <c r="JET7" s="466"/>
      <c r="JEU7" s="466"/>
      <c r="JEV7" s="466"/>
      <c r="JEW7" s="466"/>
      <c r="JEX7" s="466"/>
      <c r="JEY7" s="1861"/>
      <c r="JEZ7" s="1862"/>
      <c r="JFA7" s="1862"/>
      <c r="JFB7" s="1862"/>
      <c r="JFC7" s="1862"/>
      <c r="JFD7" s="1862"/>
      <c r="JFE7" s="1862"/>
      <c r="JFF7" s="1862"/>
      <c r="JFG7" s="1862"/>
      <c r="JFH7" s="1862"/>
      <c r="JFI7" s="1862"/>
      <c r="JFJ7" s="1862"/>
      <c r="JFK7" s="1862"/>
      <c r="JFL7" s="1862"/>
      <c r="JFM7" s="1862"/>
      <c r="JFN7" s="1862"/>
      <c r="JFO7" s="1857"/>
      <c r="JFP7" s="1857"/>
      <c r="JFQ7" s="466"/>
      <c r="JFR7" s="1863"/>
      <c r="JFS7" s="1863"/>
      <c r="JFT7" s="466"/>
      <c r="JFU7" s="466"/>
      <c r="JFV7" s="466"/>
      <c r="JFW7" s="466"/>
      <c r="JFX7" s="466"/>
      <c r="JFY7" s="466"/>
      <c r="JFZ7" s="466"/>
      <c r="JGA7" s="466"/>
      <c r="JGB7" s="466"/>
      <c r="JGC7" s="1859"/>
      <c r="JGD7" s="1860"/>
      <c r="JGE7" s="1861"/>
      <c r="JGF7" s="1861"/>
      <c r="JGG7" s="1861"/>
      <c r="JGH7" s="1861"/>
      <c r="JGI7" s="1861"/>
      <c r="JGJ7" s="1861"/>
      <c r="JGK7" s="1861"/>
      <c r="JGL7" s="1861"/>
      <c r="JGM7" s="1861"/>
      <c r="JGN7" s="1861"/>
      <c r="JGO7" s="1861"/>
      <c r="JGP7" s="1861"/>
      <c r="JGQ7" s="1861"/>
      <c r="JGR7" s="1861"/>
      <c r="JGS7" s="1856"/>
      <c r="JGT7" s="1856"/>
      <c r="JGU7" s="1857"/>
      <c r="JGV7" s="1857"/>
      <c r="JGW7" s="466"/>
      <c r="JGX7" s="466"/>
      <c r="JGY7" s="466"/>
      <c r="JGZ7" s="466"/>
      <c r="JHA7" s="466"/>
      <c r="JHB7" s="466"/>
      <c r="JHC7" s="1861"/>
      <c r="JHD7" s="1862"/>
      <c r="JHE7" s="1862"/>
      <c r="JHF7" s="1862"/>
      <c r="JHG7" s="1862"/>
      <c r="JHH7" s="1862"/>
      <c r="JHI7" s="1862"/>
      <c r="JHJ7" s="1862"/>
      <c r="JHK7" s="1862"/>
      <c r="JHL7" s="1862"/>
      <c r="JHM7" s="1862"/>
      <c r="JHN7" s="1862"/>
      <c r="JHO7" s="1862"/>
      <c r="JHP7" s="1862"/>
      <c r="JHQ7" s="1862"/>
      <c r="JHR7" s="1862"/>
      <c r="JHS7" s="1857"/>
      <c r="JHT7" s="1857"/>
      <c r="JHU7" s="466"/>
      <c r="JHV7" s="1863"/>
      <c r="JHW7" s="1863"/>
      <c r="JHX7" s="466"/>
      <c r="JHY7" s="466"/>
      <c r="JHZ7" s="466"/>
      <c r="JIA7" s="466"/>
      <c r="JIB7" s="466"/>
      <c r="JIC7" s="466"/>
      <c r="JID7" s="466"/>
      <c r="JIE7" s="466"/>
      <c r="JIF7" s="466"/>
      <c r="JIG7" s="1859"/>
      <c r="JIH7" s="1860"/>
      <c r="JII7" s="1861"/>
      <c r="JIJ7" s="1861"/>
      <c r="JIK7" s="1861"/>
      <c r="JIL7" s="1861"/>
      <c r="JIM7" s="1861"/>
      <c r="JIN7" s="1861"/>
      <c r="JIO7" s="1861"/>
      <c r="JIP7" s="1861"/>
      <c r="JIQ7" s="1861"/>
      <c r="JIR7" s="1861"/>
      <c r="JIS7" s="1861"/>
      <c r="JIT7" s="1861"/>
      <c r="JIU7" s="1861"/>
      <c r="JIV7" s="1861"/>
      <c r="JIW7" s="1856"/>
      <c r="JIX7" s="1856"/>
      <c r="JIY7" s="1857"/>
      <c r="JIZ7" s="1857"/>
      <c r="JJA7" s="466"/>
      <c r="JJB7" s="466"/>
      <c r="JJC7" s="466"/>
      <c r="JJD7" s="466"/>
      <c r="JJE7" s="466"/>
      <c r="JJF7" s="466"/>
      <c r="JJG7" s="1861"/>
      <c r="JJH7" s="1862"/>
      <c r="JJI7" s="1862"/>
      <c r="JJJ7" s="1862"/>
      <c r="JJK7" s="1862"/>
      <c r="JJL7" s="1862"/>
      <c r="JJM7" s="1862"/>
      <c r="JJN7" s="1862"/>
      <c r="JJO7" s="1862"/>
      <c r="JJP7" s="1862"/>
      <c r="JJQ7" s="1862"/>
      <c r="JJR7" s="1862"/>
      <c r="JJS7" s="1862"/>
      <c r="JJT7" s="1862"/>
      <c r="JJU7" s="1862"/>
      <c r="JJV7" s="1862"/>
      <c r="JJW7" s="1857"/>
      <c r="JJX7" s="1857"/>
      <c r="JJY7" s="466"/>
      <c r="JJZ7" s="1863"/>
      <c r="JKA7" s="1863"/>
      <c r="JKB7" s="466"/>
      <c r="JKC7" s="466"/>
      <c r="JKD7" s="466"/>
      <c r="JKE7" s="466"/>
      <c r="JKF7" s="466"/>
      <c r="JKG7" s="466"/>
      <c r="JKH7" s="466"/>
      <c r="JKI7" s="466"/>
      <c r="JKJ7" s="466"/>
      <c r="JKK7" s="1859"/>
      <c r="JKL7" s="1860"/>
      <c r="JKM7" s="1861"/>
      <c r="JKN7" s="1861"/>
      <c r="JKO7" s="1861"/>
      <c r="JKP7" s="1861"/>
      <c r="JKQ7" s="1861"/>
      <c r="JKR7" s="1861"/>
      <c r="JKS7" s="1861"/>
      <c r="JKT7" s="1861"/>
      <c r="JKU7" s="1861"/>
      <c r="JKV7" s="1861"/>
      <c r="JKW7" s="1861"/>
      <c r="JKX7" s="1861"/>
      <c r="JKY7" s="1861"/>
      <c r="JKZ7" s="1861"/>
      <c r="JLA7" s="1856"/>
      <c r="JLB7" s="1856"/>
      <c r="JLC7" s="1857"/>
      <c r="JLD7" s="1857"/>
      <c r="JLE7" s="466"/>
      <c r="JLF7" s="466"/>
      <c r="JLG7" s="466"/>
      <c r="JLH7" s="466"/>
      <c r="JLI7" s="466"/>
      <c r="JLJ7" s="466"/>
      <c r="JLK7" s="1861"/>
      <c r="JLL7" s="1862"/>
      <c r="JLM7" s="1862"/>
      <c r="JLN7" s="1862"/>
      <c r="JLO7" s="1862"/>
      <c r="JLP7" s="1862"/>
      <c r="JLQ7" s="1862"/>
      <c r="JLR7" s="1862"/>
      <c r="JLS7" s="1862"/>
      <c r="JLT7" s="1862"/>
      <c r="JLU7" s="1862"/>
      <c r="JLV7" s="1862"/>
      <c r="JLW7" s="1862"/>
      <c r="JLX7" s="1862"/>
      <c r="JLY7" s="1862"/>
      <c r="JLZ7" s="1862"/>
      <c r="JMA7" s="1857"/>
      <c r="JMB7" s="1857"/>
      <c r="JMC7" s="466"/>
      <c r="JMD7" s="1863"/>
      <c r="JME7" s="1863"/>
      <c r="JMF7" s="466"/>
      <c r="JMG7" s="466"/>
      <c r="JMH7" s="466"/>
      <c r="JMI7" s="466"/>
      <c r="JMJ7" s="466"/>
      <c r="JMK7" s="466"/>
      <c r="JML7" s="466"/>
      <c r="JMM7" s="466"/>
      <c r="JMN7" s="466"/>
      <c r="JMO7" s="1859"/>
      <c r="JMP7" s="1860"/>
      <c r="JMQ7" s="1861"/>
      <c r="JMR7" s="1861"/>
      <c r="JMS7" s="1861"/>
      <c r="JMT7" s="1861"/>
      <c r="JMU7" s="1861"/>
      <c r="JMV7" s="1861"/>
      <c r="JMW7" s="1861"/>
      <c r="JMX7" s="1861"/>
      <c r="JMY7" s="1861"/>
      <c r="JMZ7" s="1861"/>
      <c r="JNA7" s="1861"/>
      <c r="JNB7" s="1861"/>
      <c r="JNC7" s="1861"/>
      <c r="JND7" s="1861"/>
      <c r="JNE7" s="1856"/>
      <c r="JNF7" s="1856"/>
      <c r="JNG7" s="1857"/>
      <c r="JNH7" s="1857"/>
      <c r="JNI7" s="466"/>
      <c r="JNJ7" s="466"/>
      <c r="JNK7" s="466"/>
      <c r="JNL7" s="466"/>
      <c r="JNM7" s="466"/>
      <c r="JNN7" s="466"/>
      <c r="JNO7" s="1861"/>
      <c r="JNP7" s="1862"/>
      <c r="JNQ7" s="1862"/>
      <c r="JNR7" s="1862"/>
      <c r="JNS7" s="1862"/>
      <c r="JNT7" s="1862"/>
      <c r="JNU7" s="1862"/>
      <c r="JNV7" s="1862"/>
      <c r="JNW7" s="1862"/>
      <c r="JNX7" s="1862"/>
      <c r="JNY7" s="1862"/>
      <c r="JNZ7" s="1862"/>
      <c r="JOA7" s="1862"/>
      <c r="JOB7" s="1862"/>
      <c r="JOC7" s="1862"/>
      <c r="JOD7" s="1862"/>
      <c r="JOE7" s="1857"/>
      <c r="JOF7" s="1857"/>
      <c r="JOG7" s="466"/>
      <c r="JOH7" s="1863"/>
      <c r="JOI7" s="1863"/>
      <c r="JOJ7" s="466"/>
      <c r="JOK7" s="466"/>
      <c r="JOL7" s="466"/>
      <c r="JOM7" s="466"/>
      <c r="JON7" s="466"/>
      <c r="JOO7" s="466"/>
      <c r="JOP7" s="466"/>
      <c r="JOQ7" s="466"/>
      <c r="JOR7" s="466"/>
      <c r="JOS7" s="1859"/>
      <c r="JOT7" s="1860"/>
      <c r="JOU7" s="1861"/>
      <c r="JOV7" s="1861"/>
      <c r="JOW7" s="1861"/>
      <c r="JOX7" s="1861"/>
      <c r="JOY7" s="1861"/>
      <c r="JOZ7" s="1861"/>
      <c r="JPA7" s="1861"/>
      <c r="JPB7" s="1861"/>
      <c r="JPC7" s="1861"/>
      <c r="JPD7" s="1861"/>
      <c r="JPE7" s="1861"/>
      <c r="JPF7" s="1861"/>
      <c r="JPG7" s="1861"/>
      <c r="JPH7" s="1861"/>
      <c r="JPI7" s="1856"/>
      <c r="JPJ7" s="1856"/>
      <c r="JPK7" s="1857"/>
      <c r="JPL7" s="1857"/>
      <c r="JPM7" s="466"/>
      <c r="JPN7" s="466"/>
      <c r="JPO7" s="466"/>
      <c r="JPP7" s="466"/>
      <c r="JPQ7" s="466"/>
      <c r="JPR7" s="466"/>
      <c r="JPS7" s="1861"/>
      <c r="JPT7" s="1862"/>
      <c r="JPU7" s="1862"/>
      <c r="JPV7" s="1862"/>
      <c r="JPW7" s="1862"/>
      <c r="JPX7" s="1862"/>
      <c r="JPY7" s="1862"/>
      <c r="JPZ7" s="1862"/>
      <c r="JQA7" s="1862"/>
      <c r="JQB7" s="1862"/>
      <c r="JQC7" s="1862"/>
      <c r="JQD7" s="1862"/>
      <c r="JQE7" s="1862"/>
      <c r="JQF7" s="1862"/>
      <c r="JQG7" s="1862"/>
      <c r="JQH7" s="1862"/>
      <c r="JQI7" s="1857"/>
      <c r="JQJ7" s="1857"/>
      <c r="JQK7" s="466"/>
      <c r="JQL7" s="1863"/>
      <c r="JQM7" s="1863"/>
      <c r="JQN7" s="466"/>
      <c r="JQO7" s="466"/>
      <c r="JQP7" s="466"/>
      <c r="JQQ7" s="466"/>
      <c r="JQR7" s="466"/>
      <c r="JQS7" s="466"/>
      <c r="JQT7" s="466"/>
      <c r="JQU7" s="466"/>
      <c r="JQV7" s="466"/>
      <c r="JQW7" s="1859"/>
      <c r="JQX7" s="1860"/>
      <c r="JQY7" s="1861"/>
      <c r="JQZ7" s="1861"/>
      <c r="JRA7" s="1861"/>
      <c r="JRB7" s="1861"/>
      <c r="JRC7" s="1861"/>
      <c r="JRD7" s="1861"/>
      <c r="JRE7" s="1861"/>
      <c r="JRF7" s="1861"/>
      <c r="JRG7" s="1861"/>
      <c r="JRH7" s="1861"/>
      <c r="JRI7" s="1861"/>
      <c r="JRJ7" s="1861"/>
      <c r="JRK7" s="1861"/>
      <c r="JRL7" s="1861"/>
      <c r="JRM7" s="1856"/>
      <c r="JRN7" s="1856"/>
      <c r="JRO7" s="1857"/>
      <c r="JRP7" s="1857"/>
      <c r="JRQ7" s="466"/>
      <c r="JRR7" s="466"/>
      <c r="JRS7" s="466"/>
      <c r="JRT7" s="466"/>
      <c r="JRU7" s="466"/>
      <c r="JRV7" s="466"/>
      <c r="JRW7" s="1861"/>
      <c r="JRX7" s="1862"/>
      <c r="JRY7" s="1862"/>
      <c r="JRZ7" s="1862"/>
      <c r="JSA7" s="1862"/>
      <c r="JSB7" s="1862"/>
      <c r="JSC7" s="1862"/>
      <c r="JSD7" s="1862"/>
      <c r="JSE7" s="1862"/>
      <c r="JSF7" s="1862"/>
      <c r="JSG7" s="1862"/>
      <c r="JSH7" s="1862"/>
      <c r="JSI7" s="1862"/>
      <c r="JSJ7" s="1862"/>
      <c r="JSK7" s="1862"/>
      <c r="JSL7" s="1862"/>
      <c r="JSM7" s="1857"/>
      <c r="JSN7" s="1857"/>
      <c r="JSO7" s="466"/>
      <c r="JSP7" s="1863"/>
      <c r="JSQ7" s="1863"/>
      <c r="JSR7" s="466"/>
      <c r="JSS7" s="466"/>
      <c r="JST7" s="466"/>
      <c r="JSU7" s="466"/>
      <c r="JSV7" s="466"/>
      <c r="JSW7" s="466"/>
      <c r="JSX7" s="466"/>
      <c r="JSY7" s="466"/>
      <c r="JSZ7" s="466"/>
      <c r="JTA7" s="1859"/>
      <c r="JTB7" s="1860"/>
      <c r="JTC7" s="1861"/>
      <c r="JTD7" s="1861"/>
      <c r="JTE7" s="1861"/>
      <c r="JTF7" s="1861"/>
      <c r="JTG7" s="1861"/>
      <c r="JTH7" s="1861"/>
      <c r="JTI7" s="1861"/>
      <c r="JTJ7" s="1861"/>
      <c r="JTK7" s="1861"/>
      <c r="JTL7" s="1861"/>
      <c r="JTM7" s="1861"/>
      <c r="JTN7" s="1861"/>
      <c r="JTO7" s="1861"/>
      <c r="JTP7" s="1861"/>
      <c r="JTQ7" s="1856"/>
      <c r="JTR7" s="1856"/>
      <c r="JTS7" s="1857"/>
      <c r="JTT7" s="1857"/>
      <c r="JTU7" s="466"/>
      <c r="JTV7" s="466"/>
      <c r="JTW7" s="466"/>
      <c r="JTX7" s="466"/>
      <c r="JTY7" s="466"/>
      <c r="JTZ7" s="466"/>
      <c r="JUA7" s="1861"/>
      <c r="JUB7" s="1862"/>
      <c r="JUC7" s="1862"/>
      <c r="JUD7" s="1862"/>
      <c r="JUE7" s="1862"/>
      <c r="JUF7" s="1862"/>
      <c r="JUG7" s="1862"/>
      <c r="JUH7" s="1862"/>
      <c r="JUI7" s="1862"/>
      <c r="JUJ7" s="1862"/>
      <c r="JUK7" s="1862"/>
      <c r="JUL7" s="1862"/>
      <c r="JUM7" s="1862"/>
      <c r="JUN7" s="1862"/>
      <c r="JUO7" s="1862"/>
      <c r="JUP7" s="1862"/>
      <c r="JUQ7" s="1857"/>
      <c r="JUR7" s="1857"/>
      <c r="JUS7" s="466"/>
      <c r="JUT7" s="1863"/>
      <c r="JUU7" s="1863"/>
      <c r="JUV7" s="466"/>
      <c r="JUW7" s="466"/>
      <c r="JUX7" s="466"/>
      <c r="JUY7" s="466"/>
      <c r="JUZ7" s="466"/>
      <c r="JVA7" s="466"/>
      <c r="JVB7" s="466"/>
      <c r="JVC7" s="466"/>
      <c r="JVD7" s="466"/>
      <c r="JVE7" s="1859"/>
      <c r="JVF7" s="1860"/>
      <c r="JVG7" s="1861"/>
      <c r="JVH7" s="1861"/>
      <c r="JVI7" s="1861"/>
      <c r="JVJ7" s="1861"/>
      <c r="JVK7" s="1861"/>
      <c r="JVL7" s="1861"/>
      <c r="JVM7" s="1861"/>
      <c r="JVN7" s="1861"/>
      <c r="JVO7" s="1861"/>
      <c r="JVP7" s="1861"/>
      <c r="JVQ7" s="1861"/>
      <c r="JVR7" s="1861"/>
      <c r="JVS7" s="1861"/>
      <c r="JVT7" s="1861"/>
      <c r="JVU7" s="1856"/>
      <c r="JVV7" s="1856"/>
      <c r="JVW7" s="1857"/>
      <c r="JVX7" s="1857"/>
      <c r="JVY7" s="466"/>
      <c r="JVZ7" s="466"/>
      <c r="JWA7" s="466"/>
      <c r="JWB7" s="466"/>
      <c r="JWC7" s="466"/>
      <c r="JWD7" s="466"/>
      <c r="JWE7" s="1861"/>
      <c r="JWF7" s="1862"/>
      <c r="JWG7" s="1862"/>
      <c r="JWH7" s="1862"/>
      <c r="JWI7" s="1862"/>
      <c r="JWJ7" s="1862"/>
      <c r="JWK7" s="1862"/>
      <c r="JWL7" s="1862"/>
      <c r="JWM7" s="1862"/>
      <c r="JWN7" s="1862"/>
      <c r="JWO7" s="1862"/>
      <c r="JWP7" s="1862"/>
      <c r="JWQ7" s="1862"/>
      <c r="JWR7" s="1862"/>
      <c r="JWS7" s="1862"/>
      <c r="JWT7" s="1862"/>
      <c r="JWU7" s="1857"/>
      <c r="JWV7" s="1857"/>
      <c r="JWW7" s="466"/>
      <c r="JWX7" s="1863"/>
      <c r="JWY7" s="1863"/>
      <c r="JWZ7" s="466"/>
      <c r="JXA7" s="466"/>
      <c r="JXB7" s="466"/>
      <c r="JXC7" s="466"/>
      <c r="JXD7" s="466"/>
      <c r="JXE7" s="466"/>
      <c r="JXF7" s="466"/>
      <c r="JXG7" s="466"/>
      <c r="JXH7" s="466"/>
      <c r="JXI7" s="1859"/>
      <c r="JXJ7" s="1860"/>
      <c r="JXK7" s="1861"/>
      <c r="JXL7" s="1861"/>
      <c r="JXM7" s="1861"/>
      <c r="JXN7" s="1861"/>
      <c r="JXO7" s="1861"/>
      <c r="JXP7" s="1861"/>
      <c r="JXQ7" s="1861"/>
      <c r="JXR7" s="1861"/>
      <c r="JXS7" s="1861"/>
      <c r="JXT7" s="1861"/>
      <c r="JXU7" s="1861"/>
      <c r="JXV7" s="1861"/>
      <c r="JXW7" s="1861"/>
      <c r="JXX7" s="1861"/>
      <c r="JXY7" s="1856"/>
      <c r="JXZ7" s="1856"/>
      <c r="JYA7" s="1857"/>
      <c r="JYB7" s="1857"/>
      <c r="JYC7" s="466"/>
      <c r="JYD7" s="466"/>
      <c r="JYE7" s="466"/>
      <c r="JYF7" s="466"/>
      <c r="JYG7" s="466"/>
      <c r="JYH7" s="466"/>
      <c r="JYI7" s="1861"/>
      <c r="JYJ7" s="1862"/>
      <c r="JYK7" s="1862"/>
      <c r="JYL7" s="1862"/>
      <c r="JYM7" s="1862"/>
      <c r="JYN7" s="1862"/>
      <c r="JYO7" s="1862"/>
      <c r="JYP7" s="1862"/>
      <c r="JYQ7" s="1862"/>
      <c r="JYR7" s="1862"/>
      <c r="JYS7" s="1862"/>
      <c r="JYT7" s="1862"/>
      <c r="JYU7" s="1862"/>
      <c r="JYV7" s="1862"/>
      <c r="JYW7" s="1862"/>
      <c r="JYX7" s="1862"/>
      <c r="JYY7" s="1857"/>
      <c r="JYZ7" s="1857"/>
      <c r="JZA7" s="466"/>
      <c r="JZB7" s="1863"/>
      <c r="JZC7" s="1863"/>
      <c r="JZD7" s="466"/>
      <c r="JZE7" s="466"/>
      <c r="JZF7" s="466"/>
      <c r="JZG7" s="466"/>
      <c r="JZH7" s="466"/>
      <c r="JZI7" s="466"/>
      <c r="JZJ7" s="466"/>
      <c r="JZK7" s="466"/>
      <c r="JZL7" s="466"/>
      <c r="JZM7" s="1859"/>
      <c r="JZN7" s="1860"/>
      <c r="JZO7" s="1861"/>
      <c r="JZP7" s="1861"/>
      <c r="JZQ7" s="1861"/>
      <c r="JZR7" s="1861"/>
      <c r="JZS7" s="1861"/>
      <c r="JZT7" s="1861"/>
      <c r="JZU7" s="1861"/>
      <c r="JZV7" s="1861"/>
      <c r="JZW7" s="1861"/>
      <c r="JZX7" s="1861"/>
      <c r="JZY7" s="1861"/>
      <c r="JZZ7" s="1861"/>
      <c r="KAA7" s="1861"/>
      <c r="KAB7" s="1861"/>
      <c r="KAC7" s="1856"/>
      <c r="KAD7" s="1856"/>
      <c r="KAE7" s="1857"/>
      <c r="KAF7" s="1857"/>
      <c r="KAG7" s="466"/>
      <c r="KAH7" s="466"/>
      <c r="KAI7" s="466"/>
      <c r="KAJ7" s="466"/>
      <c r="KAK7" s="466"/>
      <c r="KAL7" s="466"/>
      <c r="KAM7" s="1861"/>
      <c r="KAN7" s="1862"/>
      <c r="KAO7" s="1862"/>
      <c r="KAP7" s="1862"/>
      <c r="KAQ7" s="1862"/>
      <c r="KAR7" s="1862"/>
      <c r="KAS7" s="1862"/>
      <c r="KAT7" s="1862"/>
      <c r="KAU7" s="1862"/>
      <c r="KAV7" s="1862"/>
      <c r="KAW7" s="1862"/>
      <c r="KAX7" s="1862"/>
      <c r="KAY7" s="1862"/>
      <c r="KAZ7" s="1862"/>
      <c r="KBA7" s="1862"/>
      <c r="KBB7" s="1862"/>
      <c r="KBC7" s="1857"/>
      <c r="KBD7" s="1857"/>
      <c r="KBE7" s="466"/>
      <c r="KBF7" s="1863"/>
      <c r="KBG7" s="1863"/>
      <c r="KBH7" s="466"/>
      <c r="KBI7" s="466"/>
      <c r="KBJ7" s="466"/>
      <c r="KBK7" s="466"/>
      <c r="KBL7" s="466"/>
      <c r="KBM7" s="466"/>
      <c r="KBN7" s="466"/>
      <c r="KBO7" s="466"/>
      <c r="KBP7" s="466"/>
      <c r="KBQ7" s="1859"/>
      <c r="KBR7" s="1860"/>
      <c r="KBS7" s="1861"/>
      <c r="KBT7" s="1861"/>
      <c r="KBU7" s="1861"/>
      <c r="KBV7" s="1861"/>
      <c r="KBW7" s="1861"/>
      <c r="KBX7" s="1861"/>
      <c r="KBY7" s="1861"/>
      <c r="KBZ7" s="1861"/>
      <c r="KCA7" s="1861"/>
      <c r="KCB7" s="1861"/>
      <c r="KCC7" s="1861"/>
      <c r="KCD7" s="1861"/>
      <c r="KCE7" s="1861"/>
      <c r="KCF7" s="1861"/>
      <c r="KCG7" s="1856"/>
      <c r="KCH7" s="1856"/>
      <c r="KCI7" s="1857"/>
      <c r="KCJ7" s="1857"/>
      <c r="KCK7" s="466"/>
      <c r="KCL7" s="466"/>
      <c r="KCM7" s="466"/>
      <c r="KCN7" s="466"/>
      <c r="KCO7" s="466"/>
      <c r="KCP7" s="466"/>
      <c r="KCQ7" s="1861"/>
      <c r="KCR7" s="1862"/>
      <c r="KCS7" s="1862"/>
      <c r="KCT7" s="1862"/>
      <c r="KCU7" s="1862"/>
      <c r="KCV7" s="1862"/>
      <c r="KCW7" s="1862"/>
      <c r="KCX7" s="1862"/>
      <c r="KCY7" s="1862"/>
      <c r="KCZ7" s="1862"/>
      <c r="KDA7" s="1862"/>
      <c r="KDB7" s="1862"/>
      <c r="KDC7" s="1862"/>
      <c r="KDD7" s="1862"/>
      <c r="KDE7" s="1862"/>
      <c r="KDF7" s="1862"/>
      <c r="KDG7" s="1857"/>
      <c r="KDH7" s="1857"/>
      <c r="KDI7" s="466"/>
      <c r="KDJ7" s="1863"/>
      <c r="KDK7" s="1863"/>
      <c r="KDL7" s="466"/>
      <c r="KDM7" s="466"/>
      <c r="KDN7" s="466"/>
      <c r="KDO7" s="466"/>
      <c r="KDP7" s="466"/>
      <c r="KDQ7" s="466"/>
      <c r="KDR7" s="466"/>
      <c r="KDS7" s="466"/>
      <c r="KDT7" s="466"/>
      <c r="KDU7" s="1859"/>
      <c r="KDV7" s="1860"/>
      <c r="KDW7" s="1861"/>
      <c r="KDX7" s="1861"/>
      <c r="KDY7" s="1861"/>
      <c r="KDZ7" s="1861"/>
      <c r="KEA7" s="1861"/>
      <c r="KEB7" s="1861"/>
      <c r="KEC7" s="1861"/>
      <c r="KED7" s="1861"/>
      <c r="KEE7" s="1861"/>
      <c r="KEF7" s="1861"/>
      <c r="KEG7" s="1861"/>
      <c r="KEH7" s="1861"/>
      <c r="KEI7" s="1861"/>
      <c r="KEJ7" s="1861"/>
      <c r="KEK7" s="1856"/>
      <c r="KEL7" s="1856"/>
      <c r="KEM7" s="1857"/>
      <c r="KEN7" s="1857"/>
      <c r="KEO7" s="466"/>
      <c r="KEP7" s="466"/>
      <c r="KEQ7" s="466"/>
      <c r="KER7" s="466"/>
      <c r="KES7" s="466"/>
      <c r="KET7" s="466"/>
      <c r="KEU7" s="1861"/>
      <c r="KEV7" s="1862"/>
      <c r="KEW7" s="1862"/>
      <c r="KEX7" s="1862"/>
      <c r="KEY7" s="1862"/>
      <c r="KEZ7" s="1862"/>
      <c r="KFA7" s="1862"/>
      <c r="KFB7" s="1862"/>
      <c r="KFC7" s="1862"/>
      <c r="KFD7" s="1862"/>
      <c r="KFE7" s="1862"/>
      <c r="KFF7" s="1862"/>
      <c r="KFG7" s="1862"/>
      <c r="KFH7" s="1862"/>
      <c r="KFI7" s="1862"/>
      <c r="KFJ7" s="1862"/>
      <c r="KFK7" s="1857"/>
      <c r="KFL7" s="1857"/>
      <c r="KFM7" s="466"/>
      <c r="KFN7" s="1863"/>
      <c r="KFO7" s="1863"/>
      <c r="KFP7" s="466"/>
      <c r="KFQ7" s="466"/>
      <c r="KFR7" s="466"/>
      <c r="KFS7" s="466"/>
      <c r="KFT7" s="466"/>
      <c r="KFU7" s="466"/>
      <c r="KFV7" s="466"/>
      <c r="KFW7" s="466"/>
      <c r="KFX7" s="466"/>
      <c r="KFY7" s="1859"/>
      <c r="KFZ7" s="1860"/>
      <c r="KGA7" s="1861"/>
      <c r="KGB7" s="1861"/>
      <c r="KGC7" s="1861"/>
      <c r="KGD7" s="1861"/>
      <c r="KGE7" s="1861"/>
      <c r="KGF7" s="1861"/>
      <c r="KGG7" s="1861"/>
      <c r="KGH7" s="1861"/>
      <c r="KGI7" s="1861"/>
      <c r="KGJ7" s="1861"/>
      <c r="KGK7" s="1861"/>
      <c r="KGL7" s="1861"/>
      <c r="KGM7" s="1861"/>
      <c r="KGN7" s="1861"/>
      <c r="KGO7" s="1856"/>
      <c r="KGP7" s="1856"/>
      <c r="KGQ7" s="1857"/>
      <c r="KGR7" s="1857"/>
      <c r="KGS7" s="466"/>
      <c r="KGT7" s="466"/>
      <c r="KGU7" s="466"/>
      <c r="KGV7" s="466"/>
      <c r="KGW7" s="466"/>
      <c r="KGX7" s="466"/>
      <c r="KGY7" s="1861"/>
      <c r="KGZ7" s="1862"/>
      <c r="KHA7" s="1862"/>
      <c r="KHB7" s="1862"/>
      <c r="KHC7" s="1862"/>
      <c r="KHD7" s="1862"/>
      <c r="KHE7" s="1862"/>
      <c r="KHF7" s="1862"/>
      <c r="KHG7" s="1862"/>
      <c r="KHH7" s="1862"/>
      <c r="KHI7" s="1862"/>
      <c r="KHJ7" s="1862"/>
      <c r="KHK7" s="1862"/>
      <c r="KHL7" s="1862"/>
      <c r="KHM7" s="1862"/>
      <c r="KHN7" s="1862"/>
      <c r="KHO7" s="1857"/>
      <c r="KHP7" s="1857"/>
      <c r="KHQ7" s="466"/>
      <c r="KHR7" s="1863"/>
      <c r="KHS7" s="1863"/>
      <c r="KHT7" s="466"/>
      <c r="KHU7" s="466"/>
      <c r="KHV7" s="466"/>
      <c r="KHW7" s="466"/>
      <c r="KHX7" s="466"/>
      <c r="KHY7" s="466"/>
      <c r="KHZ7" s="466"/>
      <c r="KIA7" s="466"/>
      <c r="KIB7" s="466"/>
      <c r="KIC7" s="1859"/>
      <c r="KID7" s="1860"/>
      <c r="KIE7" s="1861"/>
      <c r="KIF7" s="1861"/>
      <c r="KIG7" s="1861"/>
      <c r="KIH7" s="1861"/>
      <c r="KII7" s="1861"/>
      <c r="KIJ7" s="1861"/>
      <c r="KIK7" s="1861"/>
      <c r="KIL7" s="1861"/>
      <c r="KIM7" s="1861"/>
      <c r="KIN7" s="1861"/>
      <c r="KIO7" s="1861"/>
      <c r="KIP7" s="1861"/>
      <c r="KIQ7" s="1861"/>
      <c r="KIR7" s="1861"/>
      <c r="KIS7" s="1856"/>
      <c r="KIT7" s="1856"/>
      <c r="KIU7" s="1857"/>
      <c r="KIV7" s="1857"/>
      <c r="KIW7" s="466"/>
      <c r="KIX7" s="466"/>
      <c r="KIY7" s="466"/>
      <c r="KIZ7" s="466"/>
      <c r="KJA7" s="466"/>
      <c r="KJB7" s="466"/>
      <c r="KJC7" s="1861"/>
      <c r="KJD7" s="1862"/>
      <c r="KJE7" s="1862"/>
      <c r="KJF7" s="1862"/>
      <c r="KJG7" s="1862"/>
      <c r="KJH7" s="1862"/>
      <c r="KJI7" s="1862"/>
      <c r="KJJ7" s="1862"/>
      <c r="KJK7" s="1862"/>
      <c r="KJL7" s="1862"/>
      <c r="KJM7" s="1862"/>
      <c r="KJN7" s="1862"/>
      <c r="KJO7" s="1862"/>
      <c r="KJP7" s="1862"/>
      <c r="KJQ7" s="1862"/>
      <c r="KJR7" s="1862"/>
      <c r="KJS7" s="1857"/>
      <c r="KJT7" s="1857"/>
      <c r="KJU7" s="466"/>
      <c r="KJV7" s="1863"/>
      <c r="KJW7" s="1863"/>
      <c r="KJX7" s="466"/>
      <c r="KJY7" s="466"/>
      <c r="KJZ7" s="466"/>
      <c r="KKA7" s="466"/>
      <c r="KKB7" s="466"/>
      <c r="KKC7" s="466"/>
      <c r="KKD7" s="466"/>
      <c r="KKE7" s="466"/>
      <c r="KKF7" s="466"/>
      <c r="KKG7" s="1859"/>
      <c r="KKH7" s="1860"/>
      <c r="KKI7" s="1861"/>
      <c r="KKJ7" s="1861"/>
      <c r="KKK7" s="1861"/>
      <c r="KKL7" s="1861"/>
      <c r="KKM7" s="1861"/>
      <c r="KKN7" s="1861"/>
      <c r="KKO7" s="1861"/>
      <c r="KKP7" s="1861"/>
      <c r="KKQ7" s="1861"/>
      <c r="KKR7" s="1861"/>
      <c r="KKS7" s="1861"/>
      <c r="KKT7" s="1861"/>
      <c r="KKU7" s="1861"/>
      <c r="KKV7" s="1861"/>
      <c r="KKW7" s="1856"/>
      <c r="KKX7" s="1856"/>
      <c r="KKY7" s="1857"/>
      <c r="KKZ7" s="1857"/>
      <c r="KLA7" s="466"/>
      <c r="KLB7" s="466"/>
      <c r="KLC7" s="466"/>
      <c r="KLD7" s="466"/>
      <c r="KLE7" s="466"/>
      <c r="KLF7" s="466"/>
      <c r="KLG7" s="1861"/>
      <c r="KLH7" s="1862"/>
      <c r="KLI7" s="1862"/>
      <c r="KLJ7" s="1862"/>
      <c r="KLK7" s="1862"/>
      <c r="KLL7" s="1862"/>
      <c r="KLM7" s="1862"/>
      <c r="KLN7" s="1862"/>
      <c r="KLO7" s="1862"/>
      <c r="KLP7" s="1862"/>
      <c r="KLQ7" s="1862"/>
      <c r="KLR7" s="1862"/>
      <c r="KLS7" s="1862"/>
      <c r="KLT7" s="1862"/>
      <c r="KLU7" s="1862"/>
      <c r="KLV7" s="1862"/>
      <c r="KLW7" s="1857"/>
      <c r="KLX7" s="1857"/>
      <c r="KLY7" s="466"/>
      <c r="KLZ7" s="1863"/>
      <c r="KMA7" s="1863"/>
      <c r="KMB7" s="466"/>
      <c r="KMC7" s="466"/>
      <c r="KMD7" s="466"/>
      <c r="KME7" s="466"/>
      <c r="KMF7" s="466"/>
      <c r="KMG7" s="466"/>
      <c r="KMH7" s="466"/>
      <c r="KMI7" s="466"/>
      <c r="KMJ7" s="466"/>
      <c r="KMK7" s="1859"/>
      <c r="KML7" s="1860"/>
      <c r="KMM7" s="1861"/>
      <c r="KMN7" s="1861"/>
      <c r="KMO7" s="1861"/>
      <c r="KMP7" s="1861"/>
      <c r="KMQ7" s="1861"/>
      <c r="KMR7" s="1861"/>
      <c r="KMS7" s="1861"/>
      <c r="KMT7" s="1861"/>
      <c r="KMU7" s="1861"/>
      <c r="KMV7" s="1861"/>
      <c r="KMW7" s="1861"/>
      <c r="KMX7" s="1861"/>
      <c r="KMY7" s="1861"/>
      <c r="KMZ7" s="1861"/>
      <c r="KNA7" s="1856"/>
      <c r="KNB7" s="1856"/>
      <c r="KNC7" s="1857"/>
      <c r="KND7" s="1857"/>
      <c r="KNE7" s="466"/>
      <c r="KNF7" s="466"/>
      <c r="KNG7" s="466"/>
      <c r="KNH7" s="466"/>
      <c r="KNI7" s="466"/>
      <c r="KNJ7" s="466"/>
      <c r="KNK7" s="1861"/>
      <c r="KNL7" s="1862"/>
      <c r="KNM7" s="1862"/>
      <c r="KNN7" s="1862"/>
      <c r="KNO7" s="1862"/>
      <c r="KNP7" s="1862"/>
      <c r="KNQ7" s="1862"/>
      <c r="KNR7" s="1862"/>
      <c r="KNS7" s="1862"/>
      <c r="KNT7" s="1862"/>
      <c r="KNU7" s="1862"/>
      <c r="KNV7" s="1862"/>
      <c r="KNW7" s="1862"/>
      <c r="KNX7" s="1862"/>
      <c r="KNY7" s="1862"/>
      <c r="KNZ7" s="1862"/>
      <c r="KOA7" s="1857"/>
      <c r="KOB7" s="1857"/>
      <c r="KOC7" s="466"/>
      <c r="KOD7" s="1863"/>
      <c r="KOE7" s="1863"/>
      <c r="KOF7" s="466"/>
      <c r="KOG7" s="466"/>
      <c r="KOH7" s="466"/>
      <c r="KOI7" s="466"/>
      <c r="KOJ7" s="466"/>
      <c r="KOK7" s="466"/>
      <c r="KOL7" s="466"/>
      <c r="KOM7" s="466"/>
      <c r="KON7" s="466"/>
      <c r="KOO7" s="1859"/>
      <c r="KOP7" s="1860"/>
      <c r="KOQ7" s="1861"/>
      <c r="KOR7" s="1861"/>
      <c r="KOS7" s="1861"/>
      <c r="KOT7" s="1861"/>
      <c r="KOU7" s="1861"/>
      <c r="KOV7" s="1861"/>
      <c r="KOW7" s="1861"/>
      <c r="KOX7" s="1861"/>
      <c r="KOY7" s="1861"/>
      <c r="KOZ7" s="1861"/>
      <c r="KPA7" s="1861"/>
      <c r="KPB7" s="1861"/>
      <c r="KPC7" s="1861"/>
      <c r="KPD7" s="1861"/>
      <c r="KPE7" s="1856"/>
      <c r="KPF7" s="1856"/>
      <c r="KPG7" s="1857"/>
      <c r="KPH7" s="1857"/>
      <c r="KPI7" s="466"/>
      <c r="KPJ7" s="466"/>
      <c r="KPK7" s="466"/>
      <c r="KPL7" s="466"/>
      <c r="KPM7" s="466"/>
      <c r="KPN7" s="466"/>
      <c r="KPO7" s="1861"/>
      <c r="KPP7" s="1862"/>
      <c r="KPQ7" s="1862"/>
      <c r="KPR7" s="1862"/>
      <c r="KPS7" s="1862"/>
      <c r="KPT7" s="1862"/>
      <c r="KPU7" s="1862"/>
      <c r="KPV7" s="1862"/>
      <c r="KPW7" s="1862"/>
      <c r="KPX7" s="1862"/>
      <c r="KPY7" s="1862"/>
      <c r="KPZ7" s="1862"/>
      <c r="KQA7" s="1862"/>
      <c r="KQB7" s="1862"/>
      <c r="KQC7" s="1862"/>
      <c r="KQD7" s="1862"/>
      <c r="KQE7" s="1857"/>
      <c r="KQF7" s="1857"/>
      <c r="KQG7" s="466"/>
      <c r="KQH7" s="1863"/>
      <c r="KQI7" s="1863"/>
      <c r="KQJ7" s="466"/>
      <c r="KQK7" s="466"/>
      <c r="KQL7" s="466"/>
      <c r="KQM7" s="466"/>
      <c r="KQN7" s="466"/>
      <c r="KQO7" s="466"/>
      <c r="KQP7" s="466"/>
      <c r="KQQ7" s="466"/>
      <c r="KQR7" s="466"/>
      <c r="KQS7" s="1859"/>
      <c r="KQT7" s="1860"/>
      <c r="KQU7" s="1861"/>
      <c r="KQV7" s="1861"/>
      <c r="KQW7" s="1861"/>
      <c r="KQX7" s="1861"/>
      <c r="KQY7" s="1861"/>
      <c r="KQZ7" s="1861"/>
      <c r="KRA7" s="1861"/>
      <c r="KRB7" s="1861"/>
      <c r="KRC7" s="1861"/>
      <c r="KRD7" s="1861"/>
      <c r="KRE7" s="1861"/>
      <c r="KRF7" s="1861"/>
      <c r="KRG7" s="1861"/>
      <c r="KRH7" s="1861"/>
      <c r="KRI7" s="1856"/>
      <c r="KRJ7" s="1856"/>
      <c r="KRK7" s="1857"/>
      <c r="KRL7" s="1857"/>
      <c r="KRM7" s="466"/>
      <c r="KRN7" s="466"/>
      <c r="KRO7" s="466"/>
      <c r="KRP7" s="466"/>
      <c r="KRQ7" s="466"/>
      <c r="KRR7" s="466"/>
      <c r="KRS7" s="1861"/>
      <c r="KRT7" s="1862"/>
      <c r="KRU7" s="1862"/>
      <c r="KRV7" s="1862"/>
      <c r="KRW7" s="1862"/>
      <c r="KRX7" s="1862"/>
      <c r="KRY7" s="1862"/>
      <c r="KRZ7" s="1862"/>
      <c r="KSA7" s="1862"/>
      <c r="KSB7" s="1862"/>
      <c r="KSC7" s="1862"/>
      <c r="KSD7" s="1862"/>
      <c r="KSE7" s="1862"/>
      <c r="KSF7" s="1862"/>
      <c r="KSG7" s="1862"/>
      <c r="KSH7" s="1862"/>
      <c r="KSI7" s="1857"/>
      <c r="KSJ7" s="1857"/>
      <c r="KSK7" s="466"/>
      <c r="KSL7" s="1863"/>
      <c r="KSM7" s="1863"/>
      <c r="KSN7" s="466"/>
      <c r="KSO7" s="466"/>
      <c r="KSP7" s="466"/>
      <c r="KSQ7" s="466"/>
      <c r="KSR7" s="466"/>
      <c r="KSS7" s="466"/>
      <c r="KST7" s="466"/>
      <c r="KSU7" s="466"/>
      <c r="KSV7" s="466"/>
      <c r="KSW7" s="1859"/>
      <c r="KSX7" s="1860"/>
      <c r="KSY7" s="1861"/>
      <c r="KSZ7" s="1861"/>
      <c r="KTA7" s="1861"/>
      <c r="KTB7" s="1861"/>
      <c r="KTC7" s="1861"/>
      <c r="KTD7" s="1861"/>
      <c r="KTE7" s="1861"/>
      <c r="KTF7" s="1861"/>
      <c r="KTG7" s="1861"/>
      <c r="KTH7" s="1861"/>
      <c r="KTI7" s="1861"/>
      <c r="KTJ7" s="1861"/>
      <c r="KTK7" s="1861"/>
      <c r="KTL7" s="1861"/>
      <c r="KTM7" s="1856"/>
      <c r="KTN7" s="1856"/>
      <c r="KTO7" s="1857"/>
      <c r="KTP7" s="1857"/>
      <c r="KTQ7" s="466"/>
      <c r="KTR7" s="466"/>
      <c r="KTS7" s="466"/>
      <c r="KTT7" s="466"/>
      <c r="KTU7" s="466"/>
      <c r="KTV7" s="466"/>
      <c r="KTW7" s="1861"/>
      <c r="KTX7" s="1862"/>
      <c r="KTY7" s="1862"/>
      <c r="KTZ7" s="1862"/>
      <c r="KUA7" s="1862"/>
      <c r="KUB7" s="1862"/>
      <c r="KUC7" s="1862"/>
      <c r="KUD7" s="1862"/>
      <c r="KUE7" s="1862"/>
      <c r="KUF7" s="1862"/>
      <c r="KUG7" s="1862"/>
      <c r="KUH7" s="1862"/>
      <c r="KUI7" s="1862"/>
      <c r="KUJ7" s="1862"/>
      <c r="KUK7" s="1862"/>
      <c r="KUL7" s="1862"/>
      <c r="KUM7" s="1857"/>
      <c r="KUN7" s="1857"/>
      <c r="KUO7" s="466"/>
      <c r="KUP7" s="1863"/>
      <c r="KUQ7" s="1863"/>
      <c r="KUR7" s="466"/>
      <c r="KUS7" s="466"/>
      <c r="KUT7" s="466"/>
      <c r="KUU7" s="466"/>
      <c r="KUV7" s="466"/>
      <c r="KUW7" s="466"/>
      <c r="KUX7" s="466"/>
      <c r="KUY7" s="466"/>
      <c r="KUZ7" s="466"/>
      <c r="KVA7" s="1859"/>
      <c r="KVB7" s="1860"/>
      <c r="KVC7" s="1861"/>
      <c r="KVD7" s="1861"/>
      <c r="KVE7" s="1861"/>
      <c r="KVF7" s="1861"/>
      <c r="KVG7" s="1861"/>
      <c r="KVH7" s="1861"/>
      <c r="KVI7" s="1861"/>
      <c r="KVJ7" s="1861"/>
      <c r="KVK7" s="1861"/>
      <c r="KVL7" s="1861"/>
      <c r="KVM7" s="1861"/>
      <c r="KVN7" s="1861"/>
      <c r="KVO7" s="1861"/>
      <c r="KVP7" s="1861"/>
      <c r="KVQ7" s="1856"/>
      <c r="KVR7" s="1856"/>
      <c r="KVS7" s="1857"/>
      <c r="KVT7" s="1857"/>
      <c r="KVU7" s="466"/>
      <c r="KVV7" s="466"/>
      <c r="KVW7" s="466"/>
      <c r="KVX7" s="466"/>
      <c r="KVY7" s="466"/>
      <c r="KVZ7" s="466"/>
      <c r="KWA7" s="1861"/>
      <c r="KWB7" s="1862"/>
      <c r="KWC7" s="1862"/>
      <c r="KWD7" s="1862"/>
      <c r="KWE7" s="1862"/>
      <c r="KWF7" s="1862"/>
      <c r="KWG7" s="1862"/>
      <c r="KWH7" s="1862"/>
      <c r="KWI7" s="1862"/>
      <c r="KWJ7" s="1862"/>
      <c r="KWK7" s="1862"/>
      <c r="KWL7" s="1862"/>
      <c r="KWM7" s="1862"/>
      <c r="KWN7" s="1862"/>
      <c r="KWO7" s="1862"/>
      <c r="KWP7" s="1862"/>
      <c r="KWQ7" s="1857"/>
      <c r="KWR7" s="1857"/>
      <c r="KWS7" s="466"/>
      <c r="KWT7" s="1863"/>
      <c r="KWU7" s="1863"/>
      <c r="KWV7" s="466"/>
      <c r="KWW7" s="466"/>
      <c r="KWX7" s="466"/>
      <c r="KWY7" s="466"/>
      <c r="KWZ7" s="466"/>
      <c r="KXA7" s="466"/>
      <c r="KXB7" s="466"/>
      <c r="KXC7" s="466"/>
      <c r="KXD7" s="466"/>
      <c r="KXE7" s="1859"/>
      <c r="KXF7" s="1860"/>
      <c r="KXG7" s="1861"/>
      <c r="KXH7" s="1861"/>
      <c r="KXI7" s="1861"/>
      <c r="KXJ7" s="1861"/>
      <c r="KXK7" s="1861"/>
      <c r="KXL7" s="1861"/>
      <c r="KXM7" s="1861"/>
      <c r="KXN7" s="1861"/>
      <c r="KXO7" s="1861"/>
      <c r="KXP7" s="1861"/>
      <c r="KXQ7" s="1861"/>
      <c r="KXR7" s="1861"/>
      <c r="KXS7" s="1861"/>
      <c r="KXT7" s="1861"/>
      <c r="KXU7" s="1856"/>
      <c r="KXV7" s="1856"/>
      <c r="KXW7" s="1857"/>
      <c r="KXX7" s="1857"/>
      <c r="KXY7" s="466"/>
      <c r="KXZ7" s="466"/>
      <c r="KYA7" s="466"/>
      <c r="KYB7" s="466"/>
      <c r="KYC7" s="466"/>
      <c r="KYD7" s="466"/>
      <c r="KYE7" s="1861"/>
      <c r="KYF7" s="1862"/>
      <c r="KYG7" s="1862"/>
      <c r="KYH7" s="1862"/>
      <c r="KYI7" s="1862"/>
      <c r="KYJ7" s="1862"/>
      <c r="KYK7" s="1862"/>
      <c r="KYL7" s="1862"/>
      <c r="KYM7" s="1862"/>
      <c r="KYN7" s="1862"/>
      <c r="KYO7" s="1862"/>
      <c r="KYP7" s="1862"/>
      <c r="KYQ7" s="1862"/>
      <c r="KYR7" s="1862"/>
      <c r="KYS7" s="1862"/>
      <c r="KYT7" s="1862"/>
      <c r="KYU7" s="1857"/>
      <c r="KYV7" s="1857"/>
      <c r="KYW7" s="466"/>
      <c r="KYX7" s="1863"/>
      <c r="KYY7" s="1863"/>
      <c r="KYZ7" s="466"/>
      <c r="KZA7" s="466"/>
      <c r="KZB7" s="466"/>
      <c r="KZC7" s="466"/>
      <c r="KZD7" s="466"/>
      <c r="KZE7" s="466"/>
      <c r="KZF7" s="466"/>
      <c r="KZG7" s="466"/>
      <c r="KZH7" s="466"/>
      <c r="KZI7" s="1859"/>
      <c r="KZJ7" s="1860"/>
      <c r="KZK7" s="1861"/>
      <c r="KZL7" s="1861"/>
      <c r="KZM7" s="1861"/>
      <c r="KZN7" s="1861"/>
      <c r="KZO7" s="1861"/>
      <c r="KZP7" s="1861"/>
      <c r="KZQ7" s="1861"/>
      <c r="KZR7" s="1861"/>
      <c r="KZS7" s="1861"/>
      <c r="KZT7" s="1861"/>
      <c r="KZU7" s="1861"/>
      <c r="KZV7" s="1861"/>
      <c r="KZW7" s="1861"/>
      <c r="KZX7" s="1861"/>
      <c r="KZY7" s="1856"/>
      <c r="KZZ7" s="1856"/>
      <c r="LAA7" s="1857"/>
      <c r="LAB7" s="1857"/>
      <c r="LAC7" s="466"/>
      <c r="LAD7" s="466"/>
      <c r="LAE7" s="466"/>
      <c r="LAF7" s="466"/>
      <c r="LAG7" s="466"/>
      <c r="LAH7" s="466"/>
      <c r="LAI7" s="1861"/>
      <c r="LAJ7" s="1862"/>
      <c r="LAK7" s="1862"/>
      <c r="LAL7" s="1862"/>
      <c r="LAM7" s="1862"/>
      <c r="LAN7" s="1862"/>
      <c r="LAO7" s="1862"/>
      <c r="LAP7" s="1862"/>
      <c r="LAQ7" s="1862"/>
      <c r="LAR7" s="1862"/>
      <c r="LAS7" s="1862"/>
      <c r="LAT7" s="1862"/>
      <c r="LAU7" s="1862"/>
      <c r="LAV7" s="1862"/>
      <c r="LAW7" s="1862"/>
      <c r="LAX7" s="1862"/>
      <c r="LAY7" s="1857"/>
      <c r="LAZ7" s="1857"/>
      <c r="LBA7" s="466"/>
      <c r="LBB7" s="1863"/>
      <c r="LBC7" s="1863"/>
      <c r="LBD7" s="466"/>
      <c r="LBE7" s="466"/>
      <c r="LBF7" s="466"/>
      <c r="LBG7" s="466"/>
      <c r="LBH7" s="466"/>
      <c r="LBI7" s="466"/>
      <c r="LBJ7" s="466"/>
      <c r="LBK7" s="466"/>
      <c r="LBL7" s="466"/>
      <c r="LBM7" s="1859"/>
      <c r="LBN7" s="1860"/>
      <c r="LBO7" s="1861"/>
      <c r="LBP7" s="1861"/>
      <c r="LBQ7" s="1861"/>
      <c r="LBR7" s="1861"/>
      <c r="LBS7" s="1861"/>
      <c r="LBT7" s="1861"/>
      <c r="LBU7" s="1861"/>
      <c r="LBV7" s="1861"/>
      <c r="LBW7" s="1861"/>
      <c r="LBX7" s="1861"/>
      <c r="LBY7" s="1861"/>
      <c r="LBZ7" s="1861"/>
      <c r="LCA7" s="1861"/>
      <c r="LCB7" s="1861"/>
      <c r="LCC7" s="1856"/>
      <c r="LCD7" s="1856"/>
      <c r="LCE7" s="1857"/>
      <c r="LCF7" s="1857"/>
      <c r="LCG7" s="466"/>
      <c r="LCH7" s="466"/>
      <c r="LCI7" s="466"/>
      <c r="LCJ7" s="466"/>
      <c r="LCK7" s="466"/>
      <c r="LCL7" s="466"/>
      <c r="LCM7" s="1861"/>
      <c r="LCN7" s="1862"/>
      <c r="LCO7" s="1862"/>
      <c r="LCP7" s="1862"/>
      <c r="LCQ7" s="1862"/>
      <c r="LCR7" s="1862"/>
      <c r="LCS7" s="1862"/>
      <c r="LCT7" s="1862"/>
      <c r="LCU7" s="1862"/>
      <c r="LCV7" s="1862"/>
      <c r="LCW7" s="1862"/>
      <c r="LCX7" s="1862"/>
      <c r="LCY7" s="1862"/>
      <c r="LCZ7" s="1862"/>
      <c r="LDA7" s="1862"/>
      <c r="LDB7" s="1862"/>
      <c r="LDC7" s="1857"/>
      <c r="LDD7" s="1857"/>
      <c r="LDE7" s="466"/>
      <c r="LDF7" s="1863"/>
      <c r="LDG7" s="1863"/>
      <c r="LDH7" s="466"/>
      <c r="LDI7" s="466"/>
      <c r="LDJ7" s="466"/>
      <c r="LDK7" s="466"/>
      <c r="LDL7" s="466"/>
      <c r="LDM7" s="466"/>
      <c r="LDN7" s="466"/>
      <c r="LDO7" s="466"/>
      <c r="LDP7" s="466"/>
      <c r="LDQ7" s="1859"/>
      <c r="LDR7" s="1860"/>
      <c r="LDS7" s="1861"/>
      <c r="LDT7" s="1861"/>
      <c r="LDU7" s="1861"/>
      <c r="LDV7" s="1861"/>
      <c r="LDW7" s="1861"/>
      <c r="LDX7" s="1861"/>
      <c r="LDY7" s="1861"/>
      <c r="LDZ7" s="1861"/>
      <c r="LEA7" s="1861"/>
      <c r="LEB7" s="1861"/>
      <c r="LEC7" s="1861"/>
      <c r="LED7" s="1861"/>
      <c r="LEE7" s="1861"/>
      <c r="LEF7" s="1861"/>
      <c r="LEG7" s="1856"/>
      <c r="LEH7" s="1856"/>
      <c r="LEI7" s="1857"/>
      <c r="LEJ7" s="1857"/>
      <c r="LEK7" s="466"/>
      <c r="LEL7" s="466"/>
      <c r="LEM7" s="466"/>
      <c r="LEN7" s="466"/>
      <c r="LEO7" s="466"/>
      <c r="LEP7" s="466"/>
      <c r="LEQ7" s="1861"/>
      <c r="LER7" s="1862"/>
      <c r="LES7" s="1862"/>
      <c r="LET7" s="1862"/>
      <c r="LEU7" s="1862"/>
      <c r="LEV7" s="1862"/>
      <c r="LEW7" s="1862"/>
      <c r="LEX7" s="1862"/>
      <c r="LEY7" s="1862"/>
      <c r="LEZ7" s="1862"/>
      <c r="LFA7" s="1862"/>
      <c r="LFB7" s="1862"/>
      <c r="LFC7" s="1862"/>
      <c r="LFD7" s="1862"/>
      <c r="LFE7" s="1862"/>
      <c r="LFF7" s="1862"/>
      <c r="LFG7" s="1857"/>
      <c r="LFH7" s="1857"/>
      <c r="LFI7" s="466"/>
      <c r="LFJ7" s="1863"/>
      <c r="LFK7" s="1863"/>
      <c r="LFL7" s="466"/>
      <c r="LFM7" s="466"/>
      <c r="LFN7" s="466"/>
      <c r="LFO7" s="466"/>
      <c r="LFP7" s="466"/>
      <c r="LFQ7" s="466"/>
      <c r="LFR7" s="466"/>
      <c r="LFS7" s="466"/>
      <c r="LFT7" s="466"/>
      <c r="LFU7" s="1859"/>
      <c r="LFV7" s="1860"/>
      <c r="LFW7" s="1861"/>
      <c r="LFX7" s="1861"/>
      <c r="LFY7" s="1861"/>
      <c r="LFZ7" s="1861"/>
      <c r="LGA7" s="1861"/>
      <c r="LGB7" s="1861"/>
      <c r="LGC7" s="1861"/>
      <c r="LGD7" s="1861"/>
      <c r="LGE7" s="1861"/>
      <c r="LGF7" s="1861"/>
      <c r="LGG7" s="1861"/>
      <c r="LGH7" s="1861"/>
      <c r="LGI7" s="1861"/>
      <c r="LGJ7" s="1861"/>
      <c r="LGK7" s="1856"/>
      <c r="LGL7" s="1856"/>
      <c r="LGM7" s="1857"/>
      <c r="LGN7" s="1857"/>
      <c r="LGO7" s="466"/>
      <c r="LGP7" s="466"/>
      <c r="LGQ7" s="466"/>
      <c r="LGR7" s="466"/>
      <c r="LGS7" s="466"/>
      <c r="LGT7" s="466"/>
      <c r="LGU7" s="1861"/>
      <c r="LGV7" s="1862"/>
      <c r="LGW7" s="1862"/>
      <c r="LGX7" s="1862"/>
      <c r="LGY7" s="1862"/>
      <c r="LGZ7" s="1862"/>
      <c r="LHA7" s="1862"/>
      <c r="LHB7" s="1862"/>
      <c r="LHC7" s="1862"/>
      <c r="LHD7" s="1862"/>
      <c r="LHE7" s="1862"/>
      <c r="LHF7" s="1862"/>
      <c r="LHG7" s="1862"/>
      <c r="LHH7" s="1862"/>
      <c r="LHI7" s="1862"/>
      <c r="LHJ7" s="1862"/>
      <c r="LHK7" s="1857"/>
      <c r="LHL7" s="1857"/>
      <c r="LHM7" s="466"/>
      <c r="LHN7" s="1863"/>
      <c r="LHO7" s="1863"/>
      <c r="LHP7" s="466"/>
      <c r="LHQ7" s="466"/>
      <c r="LHR7" s="466"/>
      <c r="LHS7" s="466"/>
      <c r="LHT7" s="466"/>
      <c r="LHU7" s="466"/>
      <c r="LHV7" s="466"/>
      <c r="LHW7" s="466"/>
      <c r="LHX7" s="466"/>
      <c r="LHY7" s="1859"/>
      <c r="LHZ7" s="1860"/>
      <c r="LIA7" s="1861"/>
      <c r="LIB7" s="1861"/>
      <c r="LIC7" s="1861"/>
      <c r="LID7" s="1861"/>
      <c r="LIE7" s="1861"/>
      <c r="LIF7" s="1861"/>
      <c r="LIG7" s="1861"/>
      <c r="LIH7" s="1861"/>
      <c r="LII7" s="1861"/>
      <c r="LIJ7" s="1861"/>
      <c r="LIK7" s="1861"/>
      <c r="LIL7" s="1861"/>
      <c r="LIM7" s="1861"/>
      <c r="LIN7" s="1861"/>
      <c r="LIO7" s="1856"/>
      <c r="LIP7" s="1856"/>
      <c r="LIQ7" s="1857"/>
      <c r="LIR7" s="1857"/>
      <c r="LIS7" s="466"/>
      <c r="LIT7" s="466"/>
      <c r="LIU7" s="466"/>
      <c r="LIV7" s="466"/>
      <c r="LIW7" s="466"/>
      <c r="LIX7" s="466"/>
      <c r="LIY7" s="1861"/>
      <c r="LIZ7" s="1862"/>
      <c r="LJA7" s="1862"/>
      <c r="LJB7" s="1862"/>
      <c r="LJC7" s="1862"/>
      <c r="LJD7" s="1862"/>
      <c r="LJE7" s="1862"/>
      <c r="LJF7" s="1862"/>
      <c r="LJG7" s="1862"/>
      <c r="LJH7" s="1862"/>
      <c r="LJI7" s="1862"/>
      <c r="LJJ7" s="1862"/>
      <c r="LJK7" s="1862"/>
      <c r="LJL7" s="1862"/>
      <c r="LJM7" s="1862"/>
      <c r="LJN7" s="1862"/>
      <c r="LJO7" s="1857"/>
      <c r="LJP7" s="1857"/>
      <c r="LJQ7" s="466"/>
      <c r="LJR7" s="1863"/>
      <c r="LJS7" s="1863"/>
      <c r="LJT7" s="466"/>
      <c r="LJU7" s="466"/>
      <c r="LJV7" s="466"/>
      <c r="LJW7" s="466"/>
      <c r="LJX7" s="466"/>
      <c r="LJY7" s="466"/>
      <c r="LJZ7" s="466"/>
      <c r="LKA7" s="466"/>
      <c r="LKB7" s="466"/>
      <c r="LKC7" s="1859"/>
      <c r="LKD7" s="1860"/>
      <c r="LKE7" s="1861"/>
      <c r="LKF7" s="1861"/>
      <c r="LKG7" s="1861"/>
      <c r="LKH7" s="1861"/>
      <c r="LKI7" s="1861"/>
      <c r="LKJ7" s="1861"/>
      <c r="LKK7" s="1861"/>
      <c r="LKL7" s="1861"/>
      <c r="LKM7" s="1861"/>
      <c r="LKN7" s="1861"/>
      <c r="LKO7" s="1861"/>
      <c r="LKP7" s="1861"/>
      <c r="LKQ7" s="1861"/>
      <c r="LKR7" s="1861"/>
      <c r="LKS7" s="1856"/>
      <c r="LKT7" s="1856"/>
      <c r="LKU7" s="1857"/>
      <c r="LKV7" s="1857"/>
      <c r="LKW7" s="466"/>
      <c r="LKX7" s="466"/>
      <c r="LKY7" s="466"/>
      <c r="LKZ7" s="466"/>
      <c r="LLA7" s="466"/>
      <c r="LLB7" s="466"/>
      <c r="LLC7" s="1861"/>
      <c r="LLD7" s="1862"/>
      <c r="LLE7" s="1862"/>
      <c r="LLF7" s="1862"/>
      <c r="LLG7" s="1862"/>
      <c r="LLH7" s="1862"/>
      <c r="LLI7" s="1862"/>
      <c r="LLJ7" s="1862"/>
      <c r="LLK7" s="1862"/>
      <c r="LLL7" s="1862"/>
      <c r="LLM7" s="1862"/>
      <c r="LLN7" s="1862"/>
      <c r="LLO7" s="1862"/>
      <c r="LLP7" s="1862"/>
      <c r="LLQ7" s="1862"/>
      <c r="LLR7" s="1862"/>
      <c r="LLS7" s="1857"/>
      <c r="LLT7" s="1857"/>
      <c r="LLU7" s="466"/>
      <c r="LLV7" s="1863"/>
      <c r="LLW7" s="1863"/>
      <c r="LLX7" s="466"/>
      <c r="LLY7" s="466"/>
      <c r="LLZ7" s="466"/>
      <c r="LMA7" s="466"/>
      <c r="LMB7" s="466"/>
      <c r="LMC7" s="466"/>
      <c r="LMD7" s="466"/>
      <c r="LME7" s="466"/>
      <c r="LMF7" s="466"/>
      <c r="LMG7" s="1859"/>
      <c r="LMH7" s="1860"/>
      <c r="LMI7" s="1861"/>
      <c r="LMJ7" s="1861"/>
      <c r="LMK7" s="1861"/>
      <c r="LML7" s="1861"/>
      <c r="LMM7" s="1861"/>
      <c r="LMN7" s="1861"/>
      <c r="LMO7" s="1861"/>
      <c r="LMP7" s="1861"/>
      <c r="LMQ7" s="1861"/>
      <c r="LMR7" s="1861"/>
      <c r="LMS7" s="1861"/>
      <c r="LMT7" s="1861"/>
      <c r="LMU7" s="1861"/>
      <c r="LMV7" s="1861"/>
      <c r="LMW7" s="1856"/>
      <c r="LMX7" s="1856"/>
      <c r="LMY7" s="1857"/>
      <c r="LMZ7" s="1857"/>
      <c r="LNA7" s="466"/>
      <c r="LNB7" s="466"/>
      <c r="LNC7" s="466"/>
      <c r="LND7" s="466"/>
      <c r="LNE7" s="466"/>
      <c r="LNF7" s="466"/>
      <c r="LNG7" s="1861"/>
      <c r="LNH7" s="1862"/>
      <c r="LNI7" s="1862"/>
      <c r="LNJ7" s="1862"/>
      <c r="LNK7" s="1862"/>
      <c r="LNL7" s="1862"/>
      <c r="LNM7" s="1862"/>
      <c r="LNN7" s="1862"/>
      <c r="LNO7" s="1862"/>
      <c r="LNP7" s="1862"/>
      <c r="LNQ7" s="1862"/>
      <c r="LNR7" s="1862"/>
      <c r="LNS7" s="1862"/>
      <c r="LNT7" s="1862"/>
      <c r="LNU7" s="1862"/>
      <c r="LNV7" s="1862"/>
      <c r="LNW7" s="1857"/>
      <c r="LNX7" s="1857"/>
      <c r="LNY7" s="466"/>
      <c r="LNZ7" s="1863"/>
      <c r="LOA7" s="1863"/>
      <c r="LOB7" s="466"/>
      <c r="LOC7" s="466"/>
      <c r="LOD7" s="466"/>
      <c r="LOE7" s="466"/>
      <c r="LOF7" s="466"/>
      <c r="LOG7" s="466"/>
      <c r="LOH7" s="466"/>
      <c r="LOI7" s="466"/>
      <c r="LOJ7" s="466"/>
      <c r="LOK7" s="1859"/>
      <c r="LOL7" s="1860"/>
      <c r="LOM7" s="1861"/>
      <c r="LON7" s="1861"/>
      <c r="LOO7" s="1861"/>
      <c r="LOP7" s="1861"/>
      <c r="LOQ7" s="1861"/>
      <c r="LOR7" s="1861"/>
      <c r="LOS7" s="1861"/>
      <c r="LOT7" s="1861"/>
      <c r="LOU7" s="1861"/>
      <c r="LOV7" s="1861"/>
      <c r="LOW7" s="1861"/>
      <c r="LOX7" s="1861"/>
      <c r="LOY7" s="1861"/>
      <c r="LOZ7" s="1861"/>
      <c r="LPA7" s="1856"/>
      <c r="LPB7" s="1856"/>
      <c r="LPC7" s="1857"/>
      <c r="LPD7" s="1857"/>
      <c r="LPE7" s="466"/>
      <c r="LPF7" s="466"/>
      <c r="LPG7" s="466"/>
      <c r="LPH7" s="466"/>
      <c r="LPI7" s="466"/>
      <c r="LPJ7" s="466"/>
      <c r="LPK7" s="1861"/>
      <c r="LPL7" s="1862"/>
      <c r="LPM7" s="1862"/>
      <c r="LPN7" s="1862"/>
      <c r="LPO7" s="1862"/>
      <c r="LPP7" s="1862"/>
      <c r="LPQ7" s="1862"/>
      <c r="LPR7" s="1862"/>
      <c r="LPS7" s="1862"/>
      <c r="LPT7" s="1862"/>
      <c r="LPU7" s="1862"/>
      <c r="LPV7" s="1862"/>
      <c r="LPW7" s="1862"/>
      <c r="LPX7" s="1862"/>
      <c r="LPY7" s="1862"/>
      <c r="LPZ7" s="1862"/>
      <c r="LQA7" s="1857"/>
      <c r="LQB7" s="1857"/>
      <c r="LQC7" s="466"/>
      <c r="LQD7" s="1863"/>
      <c r="LQE7" s="1863"/>
      <c r="LQF7" s="466"/>
      <c r="LQG7" s="466"/>
      <c r="LQH7" s="466"/>
      <c r="LQI7" s="466"/>
      <c r="LQJ7" s="466"/>
      <c r="LQK7" s="466"/>
      <c r="LQL7" s="466"/>
      <c r="LQM7" s="466"/>
      <c r="LQN7" s="466"/>
      <c r="LQO7" s="1859"/>
      <c r="LQP7" s="1860"/>
      <c r="LQQ7" s="1861"/>
      <c r="LQR7" s="1861"/>
      <c r="LQS7" s="1861"/>
      <c r="LQT7" s="1861"/>
      <c r="LQU7" s="1861"/>
      <c r="LQV7" s="1861"/>
      <c r="LQW7" s="1861"/>
      <c r="LQX7" s="1861"/>
      <c r="LQY7" s="1861"/>
      <c r="LQZ7" s="1861"/>
      <c r="LRA7" s="1861"/>
      <c r="LRB7" s="1861"/>
      <c r="LRC7" s="1861"/>
      <c r="LRD7" s="1861"/>
      <c r="LRE7" s="1856"/>
      <c r="LRF7" s="1856"/>
      <c r="LRG7" s="1857"/>
      <c r="LRH7" s="1857"/>
      <c r="LRI7" s="466"/>
      <c r="LRJ7" s="466"/>
      <c r="LRK7" s="466"/>
      <c r="LRL7" s="466"/>
      <c r="LRM7" s="466"/>
      <c r="LRN7" s="466"/>
      <c r="LRO7" s="1861"/>
      <c r="LRP7" s="1862"/>
      <c r="LRQ7" s="1862"/>
      <c r="LRR7" s="1862"/>
      <c r="LRS7" s="1862"/>
      <c r="LRT7" s="1862"/>
      <c r="LRU7" s="1862"/>
      <c r="LRV7" s="1862"/>
      <c r="LRW7" s="1862"/>
      <c r="LRX7" s="1862"/>
      <c r="LRY7" s="1862"/>
      <c r="LRZ7" s="1862"/>
      <c r="LSA7" s="1862"/>
      <c r="LSB7" s="1862"/>
      <c r="LSC7" s="1862"/>
      <c r="LSD7" s="1862"/>
      <c r="LSE7" s="1857"/>
      <c r="LSF7" s="1857"/>
      <c r="LSG7" s="466"/>
      <c r="LSH7" s="1863"/>
      <c r="LSI7" s="1863"/>
      <c r="LSJ7" s="466"/>
      <c r="LSK7" s="466"/>
      <c r="LSL7" s="466"/>
      <c r="LSM7" s="466"/>
      <c r="LSN7" s="466"/>
      <c r="LSO7" s="466"/>
      <c r="LSP7" s="466"/>
      <c r="LSQ7" s="466"/>
      <c r="LSR7" s="466"/>
      <c r="LSS7" s="1859"/>
      <c r="LST7" s="1860"/>
      <c r="LSU7" s="1861"/>
      <c r="LSV7" s="1861"/>
      <c r="LSW7" s="1861"/>
      <c r="LSX7" s="1861"/>
      <c r="LSY7" s="1861"/>
      <c r="LSZ7" s="1861"/>
      <c r="LTA7" s="1861"/>
      <c r="LTB7" s="1861"/>
      <c r="LTC7" s="1861"/>
      <c r="LTD7" s="1861"/>
      <c r="LTE7" s="1861"/>
      <c r="LTF7" s="1861"/>
      <c r="LTG7" s="1861"/>
      <c r="LTH7" s="1861"/>
      <c r="LTI7" s="1856"/>
      <c r="LTJ7" s="1856"/>
      <c r="LTK7" s="1857"/>
      <c r="LTL7" s="1857"/>
      <c r="LTM7" s="466"/>
      <c r="LTN7" s="466"/>
      <c r="LTO7" s="466"/>
      <c r="LTP7" s="466"/>
      <c r="LTQ7" s="466"/>
      <c r="LTR7" s="466"/>
      <c r="LTS7" s="1861"/>
      <c r="LTT7" s="1862"/>
      <c r="LTU7" s="1862"/>
      <c r="LTV7" s="1862"/>
      <c r="LTW7" s="1862"/>
      <c r="LTX7" s="1862"/>
      <c r="LTY7" s="1862"/>
      <c r="LTZ7" s="1862"/>
      <c r="LUA7" s="1862"/>
      <c r="LUB7" s="1862"/>
      <c r="LUC7" s="1862"/>
      <c r="LUD7" s="1862"/>
      <c r="LUE7" s="1862"/>
      <c r="LUF7" s="1862"/>
      <c r="LUG7" s="1862"/>
      <c r="LUH7" s="1862"/>
      <c r="LUI7" s="1857"/>
      <c r="LUJ7" s="1857"/>
      <c r="LUK7" s="466"/>
      <c r="LUL7" s="1863"/>
      <c r="LUM7" s="1863"/>
      <c r="LUN7" s="466"/>
      <c r="LUO7" s="466"/>
      <c r="LUP7" s="466"/>
      <c r="LUQ7" s="466"/>
      <c r="LUR7" s="466"/>
      <c r="LUS7" s="466"/>
      <c r="LUT7" s="466"/>
      <c r="LUU7" s="466"/>
      <c r="LUV7" s="466"/>
      <c r="LUW7" s="1859"/>
      <c r="LUX7" s="1860"/>
      <c r="LUY7" s="1861"/>
      <c r="LUZ7" s="1861"/>
      <c r="LVA7" s="1861"/>
      <c r="LVB7" s="1861"/>
      <c r="LVC7" s="1861"/>
      <c r="LVD7" s="1861"/>
      <c r="LVE7" s="1861"/>
      <c r="LVF7" s="1861"/>
      <c r="LVG7" s="1861"/>
      <c r="LVH7" s="1861"/>
      <c r="LVI7" s="1861"/>
      <c r="LVJ7" s="1861"/>
      <c r="LVK7" s="1861"/>
      <c r="LVL7" s="1861"/>
      <c r="LVM7" s="1856"/>
      <c r="LVN7" s="1856"/>
      <c r="LVO7" s="1857"/>
      <c r="LVP7" s="1857"/>
      <c r="LVQ7" s="466"/>
      <c r="LVR7" s="466"/>
      <c r="LVS7" s="466"/>
      <c r="LVT7" s="466"/>
      <c r="LVU7" s="466"/>
      <c r="LVV7" s="466"/>
      <c r="LVW7" s="1861"/>
      <c r="LVX7" s="1862"/>
      <c r="LVY7" s="1862"/>
      <c r="LVZ7" s="1862"/>
      <c r="LWA7" s="1862"/>
      <c r="LWB7" s="1862"/>
      <c r="LWC7" s="1862"/>
      <c r="LWD7" s="1862"/>
      <c r="LWE7" s="1862"/>
      <c r="LWF7" s="1862"/>
      <c r="LWG7" s="1862"/>
      <c r="LWH7" s="1862"/>
      <c r="LWI7" s="1862"/>
      <c r="LWJ7" s="1862"/>
      <c r="LWK7" s="1862"/>
      <c r="LWL7" s="1862"/>
      <c r="LWM7" s="1857"/>
      <c r="LWN7" s="1857"/>
      <c r="LWO7" s="466"/>
      <c r="LWP7" s="1863"/>
      <c r="LWQ7" s="1863"/>
      <c r="LWR7" s="466"/>
      <c r="LWS7" s="466"/>
      <c r="LWT7" s="466"/>
      <c r="LWU7" s="466"/>
      <c r="LWV7" s="466"/>
      <c r="LWW7" s="466"/>
      <c r="LWX7" s="466"/>
      <c r="LWY7" s="466"/>
      <c r="LWZ7" s="466"/>
      <c r="LXA7" s="1859"/>
      <c r="LXB7" s="1860"/>
      <c r="LXC7" s="1861"/>
      <c r="LXD7" s="1861"/>
      <c r="LXE7" s="1861"/>
      <c r="LXF7" s="1861"/>
      <c r="LXG7" s="1861"/>
      <c r="LXH7" s="1861"/>
      <c r="LXI7" s="1861"/>
      <c r="LXJ7" s="1861"/>
      <c r="LXK7" s="1861"/>
      <c r="LXL7" s="1861"/>
      <c r="LXM7" s="1861"/>
      <c r="LXN7" s="1861"/>
      <c r="LXO7" s="1861"/>
      <c r="LXP7" s="1861"/>
      <c r="LXQ7" s="1856"/>
      <c r="LXR7" s="1856"/>
      <c r="LXS7" s="1857"/>
      <c r="LXT7" s="1857"/>
      <c r="LXU7" s="466"/>
      <c r="LXV7" s="466"/>
      <c r="LXW7" s="466"/>
      <c r="LXX7" s="466"/>
      <c r="LXY7" s="466"/>
      <c r="LXZ7" s="466"/>
      <c r="LYA7" s="1861"/>
      <c r="LYB7" s="1862"/>
      <c r="LYC7" s="1862"/>
      <c r="LYD7" s="1862"/>
      <c r="LYE7" s="1862"/>
      <c r="LYF7" s="1862"/>
      <c r="LYG7" s="1862"/>
      <c r="LYH7" s="1862"/>
      <c r="LYI7" s="1862"/>
      <c r="LYJ7" s="1862"/>
      <c r="LYK7" s="1862"/>
      <c r="LYL7" s="1862"/>
      <c r="LYM7" s="1862"/>
      <c r="LYN7" s="1862"/>
      <c r="LYO7" s="1862"/>
      <c r="LYP7" s="1862"/>
      <c r="LYQ7" s="1857"/>
      <c r="LYR7" s="1857"/>
      <c r="LYS7" s="466"/>
      <c r="LYT7" s="1863"/>
      <c r="LYU7" s="1863"/>
      <c r="LYV7" s="466"/>
      <c r="LYW7" s="466"/>
      <c r="LYX7" s="466"/>
      <c r="LYY7" s="466"/>
      <c r="LYZ7" s="466"/>
      <c r="LZA7" s="466"/>
      <c r="LZB7" s="466"/>
      <c r="LZC7" s="466"/>
      <c r="LZD7" s="466"/>
      <c r="LZE7" s="1859"/>
      <c r="LZF7" s="1860"/>
      <c r="LZG7" s="1861"/>
      <c r="LZH7" s="1861"/>
      <c r="LZI7" s="1861"/>
      <c r="LZJ7" s="1861"/>
      <c r="LZK7" s="1861"/>
      <c r="LZL7" s="1861"/>
      <c r="LZM7" s="1861"/>
      <c r="LZN7" s="1861"/>
      <c r="LZO7" s="1861"/>
      <c r="LZP7" s="1861"/>
      <c r="LZQ7" s="1861"/>
      <c r="LZR7" s="1861"/>
      <c r="LZS7" s="1861"/>
      <c r="LZT7" s="1861"/>
      <c r="LZU7" s="1856"/>
      <c r="LZV7" s="1856"/>
      <c r="LZW7" s="1857"/>
      <c r="LZX7" s="1857"/>
      <c r="LZY7" s="466"/>
      <c r="LZZ7" s="466"/>
      <c r="MAA7" s="466"/>
      <c r="MAB7" s="466"/>
      <c r="MAC7" s="466"/>
      <c r="MAD7" s="466"/>
      <c r="MAE7" s="1861"/>
      <c r="MAF7" s="1862"/>
      <c r="MAG7" s="1862"/>
      <c r="MAH7" s="1862"/>
      <c r="MAI7" s="1862"/>
      <c r="MAJ7" s="1862"/>
      <c r="MAK7" s="1862"/>
      <c r="MAL7" s="1862"/>
      <c r="MAM7" s="1862"/>
      <c r="MAN7" s="1862"/>
      <c r="MAO7" s="1862"/>
      <c r="MAP7" s="1862"/>
      <c r="MAQ7" s="1862"/>
      <c r="MAR7" s="1862"/>
      <c r="MAS7" s="1862"/>
      <c r="MAT7" s="1862"/>
      <c r="MAU7" s="1857"/>
      <c r="MAV7" s="1857"/>
      <c r="MAW7" s="466"/>
      <c r="MAX7" s="1863"/>
      <c r="MAY7" s="1863"/>
      <c r="MAZ7" s="466"/>
      <c r="MBA7" s="466"/>
      <c r="MBB7" s="466"/>
      <c r="MBC7" s="466"/>
      <c r="MBD7" s="466"/>
      <c r="MBE7" s="466"/>
      <c r="MBF7" s="466"/>
      <c r="MBG7" s="466"/>
      <c r="MBH7" s="466"/>
      <c r="MBI7" s="1859"/>
      <c r="MBJ7" s="1860"/>
      <c r="MBK7" s="1861"/>
      <c r="MBL7" s="1861"/>
      <c r="MBM7" s="1861"/>
      <c r="MBN7" s="1861"/>
      <c r="MBO7" s="1861"/>
      <c r="MBP7" s="1861"/>
      <c r="MBQ7" s="1861"/>
      <c r="MBR7" s="1861"/>
      <c r="MBS7" s="1861"/>
      <c r="MBT7" s="1861"/>
      <c r="MBU7" s="1861"/>
      <c r="MBV7" s="1861"/>
      <c r="MBW7" s="1861"/>
      <c r="MBX7" s="1861"/>
      <c r="MBY7" s="1856"/>
      <c r="MBZ7" s="1856"/>
      <c r="MCA7" s="1857"/>
      <c r="MCB7" s="1857"/>
      <c r="MCC7" s="466"/>
      <c r="MCD7" s="466"/>
      <c r="MCE7" s="466"/>
      <c r="MCF7" s="466"/>
      <c r="MCG7" s="466"/>
      <c r="MCH7" s="466"/>
      <c r="MCI7" s="1861"/>
      <c r="MCJ7" s="1862"/>
      <c r="MCK7" s="1862"/>
      <c r="MCL7" s="1862"/>
      <c r="MCM7" s="1862"/>
      <c r="MCN7" s="1862"/>
      <c r="MCO7" s="1862"/>
      <c r="MCP7" s="1862"/>
      <c r="MCQ7" s="1862"/>
      <c r="MCR7" s="1862"/>
      <c r="MCS7" s="1862"/>
      <c r="MCT7" s="1862"/>
      <c r="MCU7" s="1862"/>
      <c r="MCV7" s="1862"/>
      <c r="MCW7" s="1862"/>
      <c r="MCX7" s="1862"/>
      <c r="MCY7" s="1857"/>
      <c r="MCZ7" s="1857"/>
      <c r="MDA7" s="466"/>
      <c r="MDB7" s="1863"/>
      <c r="MDC7" s="1863"/>
      <c r="MDD7" s="466"/>
      <c r="MDE7" s="466"/>
      <c r="MDF7" s="466"/>
      <c r="MDG7" s="466"/>
      <c r="MDH7" s="466"/>
      <c r="MDI7" s="466"/>
      <c r="MDJ7" s="466"/>
      <c r="MDK7" s="466"/>
      <c r="MDL7" s="466"/>
      <c r="MDM7" s="1859"/>
      <c r="MDN7" s="1860"/>
      <c r="MDO7" s="1861"/>
      <c r="MDP7" s="1861"/>
      <c r="MDQ7" s="1861"/>
      <c r="MDR7" s="1861"/>
      <c r="MDS7" s="1861"/>
      <c r="MDT7" s="1861"/>
      <c r="MDU7" s="1861"/>
      <c r="MDV7" s="1861"/>
      <c r="MDW7" s="1861"/>
      <c r="MDX7" s="1861"/>
      <c r="MDY7" s="1861"/>
      <c r="MDZ7" s="1861"/>
      <c r="MEA7" s="1861"/>
      <c r="MEB7" s="1861"/>
      <c r="MEC7" s="1856"/>
      <c r="MED7" s="1856"/>
      <c r="MEE7" s="1857"/>
      <c r="MEF7" s="1857"/>
      <c r="MEG7" s="466"/>
      <c r="MEH7" s="466"/>
      <c r="MEI7" s="466"/>
      <c r="MEJ7" s="466"/>
      <c r="MEK7" s="466"/>
      <c r="MEL7" s="466"/>
      <c r="MEM7" s="1861"/>
      <c r="MEN7" s="1862"/>
      <c r="MEO7" s="1862"/>
      <c r="MEP7" s="1862"/>
      <c r="MEQ7" s="1862"/>
      <c r="MER7" s="1862"/>
      <c r="MES7" s="1862"/>
      <c r="MET7" s="1862"/>
      <c r="MEU7" s="1862"/>
      <c r="MEV7" s="1862"/>
      <c r="MEW7" s="1862"/>
      <c r="MEX7" s="1862"/>
      <c r="MEY7" s="1862"/>
      <c r="MEZ7" s="1862"/>
      <c r="MFA7" s="1862"/>
      <c r="MFB7" s="1862"/>
      <c r="MFC7" s="1857"/>
      <c r="MFD7" s="1857"/>
      <c r="MFE7" s="466"/>
      <c r="MFF7" s="1863"/>
      <c r="MFG7" s="1863"/>
      <c r="MFH7" s="466"/>
      <c r="MFI7" s="466"/>
      <c r="MFJ7" s="466"/>
      <c r="MFK7" s="466"/>
      <c r="MFL7" s="466"/>
      <c r="MFM7" s="466"/>
      <c r="MFN7" s="466"/>
      <c r="MFO7" s="466"/>
      <c r="MFP7" s="466"/>
      <c r="MFQ7" s="1859"/>
      <c r="MFR7" s="1860"/>
      <c r="MFS7" s="1861"/>
      <c r="MFT7" s="1861"/>
      <c r="MFU7" s="1861"/>
      <c r="MFV7" s="1861"/>
      <c r="MFW7" s="1861"/>
      <c r="MFX7" s="1861"/>
      <c r="MFY7" s="1861"/>
      <c r="MFZ7" s="1861"/>
      <c r="MGA7" s="1861"/>
      <c r="MGB7" s="1861"/>
      <c r="MGC7" s="1861"/>
      <c r="MGD7" s="1861"/>
      <c r="MGE7" s="1861"/>
      <c r="MGF7" s="1861"/>
      <c r="MGG7" s="1856"/>
      <c r="MGH7" s="1856"/>
      <c r="MGI7" s="1857"/>
      <c r="MGJ7" s="1857"/>
      <c r="MGK7" s="466"/>
      <c r="MGL7" s="466"/>
      <c r="MGM7" s="466"/>
      <c r="MGN7" s="466"/>
      <c r="MGO7" s="466"/>
      <c r="MGP7" s="466"/>
      <c r="MGQ7" s="1861"/>
      <c r="MGR7" s="1862"/>
      <c r="MGS7" s="1862"/>
      <c r="MGT7" s="1862"/>
      <c r="MGU7" s="1862"/>
      <c r="MGV7" s="1862"/>
      <c r="MGW7" s="1862"/>
      <c r="MGX7" s="1862"/>
      <c r="MGY7" s="1862"/>
      <c r="MGZ7" s="1862"/>
      <c r="MHA7" s="1862"/>
      <c r="MHB7" s="1862"/>
      <c r="MHC7" s="1862"/>
      <c r="MHD7" s="1862"/>
      <c r="MHE7" s="1862"/>
      <c r="MHF7" s="1862"/>
      <c r="MHG7" s="1857"/>
      <c r="MHH7" s="1857"/>
      <c r="MHI7" s="466"/>
      <c r="MHJ7" s="1863"/>
      <c r="MHK7" s="1863"/>
      <c r="MHL7" s="466"/>
      <c r="MHM7" s="466"/>
      <c r="MHN7" s="466"/>
      <c r="MHO7" s="466"/>
      <c r="MHP7" s="466"/>
      <c r="MHQ7" s="466"/>
      <c r="MHR7" s="466"/>
      <c r="MHS7" s="466"/>
      <c r="MHT7" s="466"/>
      <c r="MHU7" s="1859"/>
      <c r="MHV7" s="1860"/>
      <c r="MHW7" s="1861"/>
      <c r="MHX7" s="1861"/>
      <c r="MHY7" s="1861"/>
      <c r="MHZ7" s="1861"/>
      <c r="MIA7" s="1861"/>
      <c r="MIB7" s="1861"/>
      <c r="MIC7" s="1861"/>
      <c r="MID7" s="1861"/>
      <c r="MIE7" s="1861"/>
      <c r="MIF7" s="1861"/>
      <c r="MIG7" s="1861"/>
      <c r="MIH7" s="1861"/>
      <c r="MII7" s="1861"/>
      <c r="MIJ7" s="1861"/>
      <c r="MIK7" s="1856"/>
      <c r="MIL7" s="1856"/>
      <c r="MIM7" s="1857"/>
      <c r="MIN7" s="1857"/>
      <c r="MIO7" s="466"/>
      <c r="MIP7" s="466"/>
      <c r="MIQ7" s="466"/>
      <c r="MIR7" s="466"/>
      <c r="MIS7" s="466"/>
      <c r="MIT7" s="466"/>
      <c r="MIU7" s="1861"/>
      <c r="MIV7" s="1862"/>
      <c r="MIW7" s="1862"/>
      <c r="MIX7" s="1862"/>
      <c r="MIY7" s="1862"/>
      <c r="MIZ7" s="1862"/>
      <c r="MJA7" s="1862"/>
      <c r="MJB7" s="1862"/>
      <c r="MJC7" s="1862"/>
      <c r="MJD7" s="1862"/>
      <c r="MJE7" s="1862"/>
      <c r="MJF7" s="1862"/>
      <c r="MJG7" s="1862"/>
      <c r="MJH7" s="1862"/>
      <c r="MJI7" s="1862"/>
      <c r="MJJ7" s="1862"/>
      <c r="MJK7" s="1857"/>
      <c r="MJL7" s="1857"/>
      <c r="MJM7" s="466"/>
      <c r="MJN7" s="1863"/>
      <c r="MJO7" s="1863"/>
      <c r="MJP7" s="466"/>
      <c r="MJQ7" s="466"/>
      <c r="MJR7" s="466"/>
      <c r="MJS7" s="466"/>
      <c r="MJT7" s="466"/>
      <c r="MJU7" s="466"/>
      <c r="MJV7" s="466"/>
      <c r="MJW7" s="466"/>
      <c r="MJX7" s="466"/>
      <c r="MJY7" s="1859"/>
      <c r="MJZ7" s="1860"/>
      <c r="MKA7" s="1861"/>
      <c r="MKB7" s="1861"/>
      <c r="MKC7" s="1861"/>
      <c r="MKD7" s="1861"/>
      <c r="MKE7" s="1861"/>
      <c r="MKF7" s="1861"/>
      <c r="MKG7" s="1861"/>
      <c r="MKH7" s="1861"/>
      <c r="MKI7" s="1861"/>
      <c r="MKJ7" s="1861"/>
      <c r="MKK7" s="1861"/>
      <c r="MKL7" s="1861"/>
      <c r="MKM7" s="1861"/>
      <c r="MKN7" s="1861"/>
      <c r="MKO7" s="1856"/>
      <c r="MKP7" s="1856"/>
      <c r="MKQ7" s="1857"/>
      <c r="MKR7" s="1857"/>
      <c r="MKS7" s="466"/>
      <c r="MKT7" s="466"/>
      <c r="MKU7" s="466"/>
      <c r="MKV7" s="466"/>
      <c r="MKW7" s="466"/>
      <c r="MKX7" s="466"/>
      <c r="MKY7" s="1861"/>
      <c r="MKZ7" s="1862"/>
      <c r="MLA7" s="1862"/>
      <c r="MLB7" s="1862"/>
      <c r="MLC7" s="1862"/>
      <c r="MLD7" s="1862"/>
      <c r="MLE7" s="1862"/>
      <c r="MLF7" s="1862"/>
      <c r="MLG7" s="1862"/>
      <c r="MLH7" s="1862"/>
      <c r="MLI7" s="1862"/>
      <c r="MLJ7" s="1862"/>
      <c r="MLK7" s="1862"/>
      <c r="MLL7" s="1862"/>
      <c r="MLM7" s="1862"/>
      <c r="MLN7" s="1862"/>
      <c r="MLO7" s="1857"/>
      <c r="MLP7" s="1857"/>
      <c r="MLQ7" s="466"/>
      <c r="MLR7" s="1863"/>
      <c r="MLS7" s="1863"/>
      <c r="MLT7" s="466"/>
      <c r="MLU7" s="466"/>
      <c r="MLV7" s="466"/>
      <c r="MLW7" s="466"/>
      <c r="MLX7" s="466"/>
      <c r="MLY7" s="466"/>
      <c r="MLZ7" s="466"/>
      <c r="MMA7" s="466"/>
      <c r="MMB7" s="466"/>
      <c r="MMC7" s="1859"/>
      <c r="MMD7" s="1860"/>
      <c r="MME7" s="1861"/>
      <c r="MMF7" s="1861"/>
      <c r="MMG7" s="1861"/>
      <c r="MMH7" s="1861"/>
      <c r="MMI7" s="1861"/>
      <c r="MMJ7" s="1861"/>
      <c r="MMK7" s="1861"/>
      <c r="MML7" s="1861"/>
      <c r="MMM7" s="1861"/>
      <c r="MMN7" s="1861"/>
      <c r="MMO7" s="1861"/>
      <c r="MMP7" s="1861"/>
      <c r="MMQ7" s="1861"/>
      <c r="MMR7" s="1861"/>
      <c r="MMS7" s="1856"/>
      <c r="MMT7" s="1856"/>
      <c r="MMU7" s="1857"/>
      <c r="MMV7" s="1857"/>
      <c r="MMW7" s="466"/>
      <c r="MMX7" s="466"/>
      <c r="MMY7" s="466"/>
      <c r="MMZ7" s="466"/>
      <c r="MNA7" s="466"/>
      <c r="MNB7" s="466"/>
      <c r="MNC7" s="1861"/>
      <c r="MND7" s="1862"/>
      <c r="MNE7" s="1862"/>
      <c r="MNF7" s="1862"/>
      <c r="MNG7" s="1862"/>
      <c r="MNH7" s="1862"/>
      <c r="MNI7" s="1862"/>
      <c r="MNJ7" s="1862"/>
      <c r="MNK7" s="1862"/>
      <c r="MNL7" s="1862"/>
      <c r="MNM7" s="1862"/>
      <c r="MNN7" s="1862"/>
      <c r="MNO7" s="1862"/>
      <c r="MNP7" s="1862"/>
      <c r="MNQ7" s="1862"/>
      <c r="MNR7" s="1862"/>
      <c r="MNS7" s="1857"/>
      <c r="MNT7" s="1857"/>
      <c r="MNU7" s="466"/>
      <c r="MNV7" s="1863"/>
      <c r="MNW7" s="1863"/>
      <c r="MNX7" s="466"/>
      <c r="MNY7" s="466"/>
      <c r="MNZ7" s="466"/>
      <c r="MOA7" s="466"/>
      <c r="MOB7" s="466"/>
      <c r="MOC7" s="466"/>
      <c r="MOD7" s="466"/>
      <c r="MOE7" s="466"/>
      <c r="MOF7" s="466"/>
      <c r="MOG7" s="1859"/>
      <c r="MOH7" s="1860"/>
      <c r="MOI7" s="1861"/>
      <c r="MOJ7" s="1861"/>
      <c r="MOK7" s="1861"/>
      <c r="MOL7" s="1861"/>
      <c r="MOM7" s="1861"/>
      <c r="MON7" s="1861"/>
      <c r="MOO7" s="1861"/>
      <c r="MOP7" s="1861"/>
      <c r="MOQ7" s="1861"/>
      <c r="MOR7" s="1861"/>
      <c r="MOS7" s="1861"/>
      <c r="MOT7" s="1861"/>
      <c r="MOU7" s="1861"/>
      <c r="MOV7" s="1861"/>
      <c r="MOW7" s="1856"/>
      <c r="MOX7" s="1856"/>
      <c r="MOY7" s="1857"/>
      <c r="MOZ7" s="1857"/>
      <c r="MPA7" s="466"/>
      <c r="MPB7" s="466"/>
      <c r="MPC7" s="466"/>
      <c r="MPD7" s="466"/>
      <c r="MPE7" s="466"/>
      <c r="MPF7" s="466"/>
      <c r="MPG7" s="1861"/>
      <c r="MPH7" s="1862"/>
      <c r="MPI7" s="1862"/>
      <c r="MPJ7" s="1862"/>
      <c r="MPK7" s="1862"/>
      <c r="MPL7" s="1862"/>
      <c r="MPM7" s="1862"/>
      <c r="MPN7" s="1862"/>
      <c r="MPO7" s="1862"/>
      <c r="MPP7" s="1862"/>
      <c r="MPQ7" s="1862"/>
      <c r="MPR7" s="1862"/>
      <c r="MPS7" s="1862"/>
      <c r="MPT7" s="1862"/>
      <c r="MPU7" s="1862"/>
      <c r="MPV7" s="1862"/>
      <c r="MPW7" s="1857"/>
      <c r="MPX7" s="1857"/>
      <c r="MPY7" s="466"/>
      <c r="MPZ7" s="1863"/>
      <c r="MQA7" s="1863"/>
      <c r="MQB7" s="466"/>
      <c r="MQC7" s="466"/>
      <c r="MQD7" s="466"/>
      <c r="MQE7" s="466"/>
      <c r="MQF7" s="466"/>
      <c r="MQG7" s="466"/>
      <c r="MQH7" s="466"/>
      <c r="MQI7" s="466"/>
      <c r="MQJ7" s="466"/>
      <c r="MQK7" s="1859"/>
      <c r="MQL7" s="1860"/>
      <c r="MQM7" s="1861"/>
      <c r="MQN7" s="1861"/>
      <c r="MQO7" s="1861"/>
      <c r="MQP7" s="1861"/>
      <c r="MQQ7" s="1861"/>
      <c r="MQR7" s="1861"/>
      <c r="MQS7" s="1861"/>
      <c r="MQT7" s="1861"/>
      <c r="MQU7" s="1861"/>
      <c r="MQV7" s="1861"/>
      <c r="MQW7" s="1861"/>
      <c r="MQX7" s="1861"/>
      <c r="MQY7" s="1861"/>
      <c r="MQZ7" s="1861"/>
      <c r="MRA7" s="1856"/>
      <c r="MRB7" s="1856"/>
      <c r="MRC7" s="1857"/>
      <c r="MRD7" s="1857"/>
      <c r="MRE7" s="466"/>
      <c r="MRF7" s="466"/>
      <c r="MRG7" s="466"/>
      <c r="MRH7" s="466"/>
      <c r="MRI7" s="466"/>
      <c r="MRJ7" s="466"/>
      <c r="MRK7" s="1861"/>
      <c r="MRL7" s="1862"/>
      <c r="MRM7" s="1862"/>
      <c r="MRN7" s="1862"/>
      <c r="MRO7" s="1862"/>
      <c r="MRP7" s="1862"/>
      <c r="MRQ7" s="1862"/>
      <c r="MRR7" s="1862"/>
      <c r="MRS7" s="1862"/>
      <c r="MRT7" s="1862"/>
      <c r="MRU7" s="1862"/>
      <c r="MRV7" s="1862"/>
      <c r="MRW7" s="1862"/>
      <c r="MRX7" s="1862"/>
      <c r="MRY7" s="1862"/>
      <c r="MRZ7" s="1862"/>
      <c r="MSA7" s="1857"/>
      <c r="MSB7" s="1857"/>
      <c r="MSC7" s="466"/>
      <c r="MSD7" s="1863"/>
      <c r="MSE7" s="1863"/>
      <c r="MSF7" s="466"/>
      <c r="MSG7" s="466"/>
      <c r="MSH7" s="466"/>
      <c r="MSI7" s="466"/>
      <c r="MSJ7" s="466"/>
      <c r="MSK7" s="466"/>
      <c r="MSL7" s="466"/>
      <c r="MSM7" s="466"/>
      <c r="MSN7" s="466"/>
      <c r="MSO7" s="1859"/>
      <c r="MSP7" s="1860"/>
      <c r="MSQ7" s="1861"/>
      <c r="MSR7" s="1861"/>
      <c r="MSS7" s="1861"/>
      <c r="MST7" s="1861"/>
      <c r="MSU7" s="1861"/>
      <c r="MSV7" s="1861"/>
      <c r="MSW7" s="1861"/>
      <c r="MSX7" s="1861"/>
      <c r="MSY7" s="1861"/>
      <c r="MSZ7" s="1861"/>
      <c r="MTA7" s="1861"/>
      <c r="MTB7" s="1861"/>
      <c r="MTC7" s="1861"/>
      <c r="MTD7" s="1861"/>
      <c r="MTE7" s="1856"/>
      <c r="MTF7" s="1856"/>
      <c r="MTG7" s="1857"/>
      <c r="MTH7" s="1857"/>
      <c r="MTI7" s="466"/>
      <c r="MTJ7" s="466"/>
      <c r="MTK7" s="466"/>
      <c r="MTL7" s="466"/>
      <c r="MTM7" s="466"/>
      <c r="MTN7" s="466"/>
      <c r="MTO7" s="1861"/>
      <c r="MTP7" s="1862"/>
      <c r="MTQ7" s="1862"/>
      <c r="MTR7" s="1862"/>
      <c r="MTS7" s="1862"/>
      <c r="MTT7" s="1862"/>
      <c r="MTU7" s="1862"/>
      <c r="MTV7" s="1862"/>
      <c r="MTW7" s="1862"/>
      <c r="MTX7" s="1862"/>
      <c r="MTY7" s="1862"/>
      <c r="MTZ7" s="1862"/>
      <c r="MUA7" s="1862"/>
      <c r="MUB7" s="1862"/>
      <c r="MUC7" s="1862"/>
      <c r="MUD7" s="1862"/>
      <c r="MUE7" s="1857"/>
      <c r="MUF7" s="1857"/>
      <c r="MUG7" s="466"/>
      <c r="MUH7" s="1863"/>
      <c r="MUI7" s="1863"/>
      <c r="MUJ7" s="466"/>
      <c r="MUK7" s="466"/>
      <c r="MUL7" s="466"/>
      <c r="MUM7" s="466"/>
      <c r="MUN7" s="466"/>
      <c r="MUO7" s="466"/>
      <c r="MUP7" s="466"/>
      <c r="MUQ7" s="466"/>
      <c r="MUR7" s="466"/>
      <c r="MUS7" s="1859"/>
      <c r="MUT7" s="1860"/>
      <c r="MUU7" s="1861"/>
      <c r="MUV7" s="1861"/>
      <c r="MUW7" s="1861"/>
      <c r="MUX7" s="1861"/>
      <c r="MUY7" s="1861"/>
      <c r="MUZ7" s="1861"/>
      <c r="MVA7" s="1861"/>
      <c r="MVB7" s="1861"/>
      <c r="MVC7" s="1861"/>
      <c r="MVD7" s="1861"/>
      <c r="MVE7" s="1861"/>
      <c r="MVF7" s="1861"/>
      <c r="MVG7" s="1861"/>
      <c r="MVH7" s="1861"/>
      <c r="MVI7" s="1856"/>
      <c r="MVJ7" s="1856"/>
      <c r="MVK7" s="1857"/>
      <c r="MVL7" s="1857"/>
      <c r="MVM7" s="466"/>
      <c r="MVN7" s="466"/>
      <c r="MVO7" s="466"/>
      <c r="MVP7" s="466"/>
      <c r="MVQ7" s="466"/>
      <c r="MVR7" s="466"/>
      <c r="MVS7" s="1861"/>
      <c r="MVT7" s="1862"/>
      <c r="MVU7" s="1862"/>
      <c r="MVV7" s="1862"/>
      <c r="MVW7" s="1862"/>
      <c r="MVX7" s="1862"/>
      <c r="MVY7" s="1862"/>
      <c r="MVZ7" s="1862"/>
      <c r="MWA7" s="1862"/>
      <c r="MWB7" s="1862"/>
      <c r="MWC7" s="1862"/>
      <c r="MWD7" s="1862"/>
      <c r="MWE7" s="1862"/>
      <c r="MWF7" s="1862"/>
      <c r="MWG7" s="1862"/>
      <c r="MWH7" s="1862"/>
      <c r="MWI7" s="1857"/>
      <c r="MWJ7" s="1857"/>
      <c r="MWK7" s="466"/>
      <c r="MWL7" s="1863"/>
      <c r="MWM7" s="1863"/>
      <c r="MWN7" s="466"/>
      <c r="MWO7" s="466"/>
      <c r="MWP7" s="466"/>
      <c r="MWQ7" s="466"/>
      <c r="MWR7" s="466"/>
      <c r="MWS7" s="466"/>
      <c r="MWT7" s="466"/>
      <c r="MWU7" s="466"/>
      <c r="MWV7" s="466"/>
      <c r="MWW7" s="1859"/>
      <c r="MWX7" s="1860"/>
      <c r="MWY7" s="1861"/>
      <c r="MWZ7" s="1861"/>
      <c r="MXA7" s="1861"/>
      <c r="MXB7" s="1861"/>
      <c r="MXC7" s="1861"/>
      <c r="MXD7" s="1861"/>
      <c r="MXE7" s="1861"/>
      <c r="MXF7" s="1861"/>
      <c r="MXG7" s="1861"/>
      <c r="MXH7" s="1861"/>
      <c r="MXI7" s="1861"/>
      <c r="MXJ7" s="1861"/>
      <c r="MXK7" s="1861"/>
      <c r="MXL7" s="1861"/>
      <c r="MXM7" s="1856"/>
      <c r="MXN7" s="1856"/>
      <c r="MXO7" s="1857"/>
      <c r="MXP7" s="1857"/>
      <c r="MXQ7" s="466"/>
      <c r="MXR7" s="466"/>
      <c r="MXS7" s="466"/>
      <c r="MXT7" s="466"/>
      <c r="MXU7" s="466"/>
      <c r="MXV7" s="466"/>
      <c r="MXW7" s="1861"/>
      <c r="MXX7" s="1862"/>
      <c r="MXY7" s="1862"/>
      <c r="MXZ7" s="1862"/>
      <c r="MYA7" s="1862"/>
      <c r="MYB7" s="1862"/>
      <c r="MYC7" s="1862"/>
      <c r="MYD7" s="1862"/>
      <c r="MYE7" s="1862"/>
      <c r="MYF7" s="1862"/>
      <c r="MYG7" s="1862"/>
      <c r="MYH7" s="1862"/>
      <c r="MYI7" s="1862"/>
      <c r="MYJ7" s="1862"/>
      <c r="MYK7" s="1862"/>
      <c r="MYL7" s="1862"/>
      <c r="MYM7" s="1857"/>
      <c r="MYN7" s="1857"/>
      <c r="MYO7" s="466"/>
      <c r="MYP7" s="1863"/>
      <c r="MYQ7" s="1863"/>
      <c r="MYR7" s="466"/>
      <c r="MYS7" s="466"/>
      <c r="MYT7" s="466"/>
      <c r="MYU7" s="466"/>
      <c r="MYV7" s="466"/>
      <c r="MYW7" s="466"/>
      <c r="MYX7" s="466"/>
      <c r="MYY7" s="466"/>
      <c r="MYZ7" s="466"/>
      <c r="MZA7" s="1859"/>
      <c r="MZB7" s="1860"/>
      <c r="MZC7" s="1861"/>
      <c r="MZD7" s="1861"/>
      <c r="MZE7" s="1861"/>
      <c r="MZF7" s="1861"/>
      <c r="MZG7" s="1861"/>
      <c r="MZH7" s="1861"/>
      <c r="MZI7" s="1861"/>
      <c r="MZJ7" s="1861"/>
      <c r="MZK7" s="1861"/>
      <c r="MZL7" s="1861"/>
      <c r="MZM7" s="1861"/>
      <c r="MZN7" s="1861"/>
      <c r="MZO7" s="1861"/>
      <c r="MZP7" s="1861"/>
      <c r="MZQ7" s="1856"/>
      <c r="MZR7" s="1856"/>
      <c r="MZS7" s="1857"/>
      <c r="MZT7" s="1857"/>
      <c r="MZU7" s="466"/>
      <c r="MZV7" s="466"/>
      <c r="MZW7" s="466"/>
      <c r="MZX7" s="466"/>
      <c r="MZY7" s="466"/>
      <c r="MZZ7" s="466"/>
      <c r="NAA7" s="1861"/>
      <c r="NAB7" s="1862"/>
      <c r="NAC7" s="1862"/>
      <c r="NAD7" s="1862"/>
      <c r="NAE7" s="1862"/>
      <c r="NAF7" s="1862"/>
      <c r="NAG7" s="1862"/>
      <c r="NAH7" s="1862"/>
      <c r="NAI7" s="1862"/>
      <c r="NAJ7" s="1862"/>
      <c r="NAK7" s="1862"/>
      <c r="NAL7" s="1862"/>
      <c r="NAM7" s="1862"/>
      <c r="NAN7" s="1862"/>
      <c r="NAO7" s="1862"/>
      <c r="NAP7" s="1862"/>
      <c r="NAQ7" s="1857"/>
      <c r="NAR7" s="1857"/>
      <c r="NAS7" s="466"/>
      <c r="NAT7" s="1863"/>
      <c r="NAU7" s="1863"/>
      <c r="NAV7" s="466"/>
      <c r="NAW7" s="466"/>
      <c r="NAX7" s="466"/>
      <c r="NAY7" s="466"/>
      <c r="NAZ7" s="466"/>
      <c r="NBA7" s="466"/>
      <c r="NBB7" s="466"/>
      <c r="NBC7" s="466"/>
      <c r="NBD7" s="466"/>
      <c r="NBE7" s="1859"/>
      <c r="NBF7" s="1860"/>
      <c r="NBG7" s="1861"/>
      <c r="NBH7" s="1861"/>
      <c r="NBI7" s="1861"/>
      <c r="NBJ7" s="1861"/>
      <c r="NBK7" s="1861"/>
      <c r="NBL7" s="1861"/>
      <c r="NBM7" s="1861"/>
      <c r="NBN7" s="1861"/>
      <c r="NBO7" s="1861"/>
      <c r="NBP7" s="1861"/>
      <c r="NBQ7" s="1861"/>
      <c r="NBR7" s="1861"/>
      <c r="NBS7" s="1861"/>
      <c r="NBT7" s="1861"/>
      <c r="NBU7" s="1856"/>
      <c r="NBV7" s="1856"/>
      <c r="NBW7" s="1857"/>
      <c r="NBX7" s="1857"/>
      <c r="NBY7" s="466"/>
      <c r="NBZ7" s="466"/>
      <c r="NCA7" s="466"/>
      <c r="NCB7" s="466"/>
      <c r="NCC7" s="466"/>
      <c r="NCD7" s="466"/>
      <c r="NCE7" s="1861"/>
      <c r="NCF7" s="1862"/>
      <c r="NCG7" s="1862"/>
      <c r="NCH7" s="1862"/>
      <c r="NCI7" s="1862"/>
      <c r="NCJ7" s="1862"/>
      <c r="NCK7" s="1862"/>
      <c r="NCL7" s="1862"/>
      <c r="NCM7" s="1862"/>
      <c r="NCN7" s="1862"/>
      <c r="NCO7" s="1862"/>
      <c r="NCP7" s="1862"/>
      <c r="NCQ7" s="1862"/>
      <c r="NCR7" s="1862"/>
      <c r="NCS7" s="1862"/>
      <c r="NCT7" s="1862"/>
      <c r="NCU7" s="1857"/>
      <c r="NCV7" s="1857"/>
      <c r="NCW7" s="466"/>
      <c r="NCX7" s="1863"/>
      <c r="NCY7" s="1863"/>
      <c r="NCZ7" s="466"/>
      <c r="NDA7" s="466"/>
      <c r="NDB7" s="466"/>
      <c r="NDC7" s="466"/>
      <c r="NDD7" s="466"/>
      <c r="NDE7" s="466"/>
      <c r="NDF7" s="466"/>
      <c r="NDG7" s="466"/>
      <c r="NDH7" s="466"/>
      <c r="NDI7" s="1859"/>
      <c r="NDJ7" s="1860"/>
      <c r="NDK7" s="1861"/>
      <c r="NDL7" s="1861"/>
      <c r="NDM7" s="1861"/>
      <c r="NDN7" s="1861"/>
      <c r="NDO7" s="1861"/>
      <c r="NDP7" s="1861"/>
      <c r="NDQ7" s="1861"/>
      <c r="NDR7" s="1861"/>
      <c r="NDS7" s="1861"/>
      <c r="NDT7" s="1861"/>
      <c r="NDU7" s="1861"/>
      <c r="NDV7" s="1861"/>
      <c r="NDW7" s="1861"/>
      <c r="NDX7" s="1861"/>
      <c r="NDY7" s="1856"/>
      <c r="NDZ7" s="1856"/>
      <c r="NEA7" s="1857"/>
      <c r="NEB7" s="1857"/>
      <c r="NEC7" s="466"/>
      <c r="NED7" s="466"/>
      <c r="NEE7" s="466"/>
      <c r="NEF7" s="466"/>
      <c r="NEG7" s="466"/>
      <c r="NEH7" s="466"/>
      <c r="NEI7" s="1861"/>
      <c r="NEJ7" s="1862"/>
      <c r="NEK7" s="1862"/>
      <c r="NEL7" s="1862"/>
      <c r="NEM7" s="1862"/>
      <c r="NEN7" s="1862"/>
      <c r="NEO7" s="1862"/>
      <c r="NEP7" s="1862"/>
      <c r="NEQ7" s="1862"/>
      <c r="NER7" s="1862"/>
      <c r="NES7" s="1862"/>
      <c r="NET7" s="1862"/>
      <c r="NEU7" s="1862"/>
      <c r="NEV7" s="1862"/>
      <c r="NEW7" s="1862"/>
      <c r="NEX7" s="1862"/>
      <c r="NEY7" s="1857"/>
      <c r="NEZ7" s="1857"/>
      <c r="NFA7" s="466"/>
      <c r="NFB7" s="1863"/>
      <c r="NFC7" s="1863"/>
      <c r="NFD7" s="466"/>
      <c r="NFE7" s="466"/>
      <c r="NFF7" s="466"/>
      <c r="NFG7" s="466"/>
      <c r="NFH7" s="466"/>
      <c r="NFI7" s="466"/>
      <c r="NFJ7" s="466"/>
      <c r="NFK7" s="466"/>
      <c r="NFL7" s="466"/>
      <c r="NFM7" s="1859"/>
      <c r="NFN7" s="1860"/>
      <c r="NFO7" s="1861"/>
      <c r="NFP7" s="1861"/>
      <c r="NFQ7" s="1861"/>
      <c r="NFR7" s="1861"/>
      <c r="NFS7" s="1861"/>
      <c r="NFT7" s="1861"/>
      <c r="NFU7" s="1861"/>
      <c r="NFV7" s="1861"/>
      <c r="NFW7" s="1861"/>
      <c r="NFX7" s="1861"/>
      <c r="NFY7" s="1861"/>
      <c r="NFZ7" s="1861"/>
      <c r="NGA7" s="1861"/>
      <c r="NGB7" s="1861"/>
      <c r="NGC7" s="1856"/>
      <c r="NGD7" s="1856"/>
      <c r="NGE7" s="1857"/>
      <c r="NGF7" s="1857"/>
      <c r="NGG7" s="466"/>
      <c r="NGH7" s="466"/>
      <c r="NGI7" s="466"/>
      <c r="NGJ7" s="466"/>
      <c r="NGK7" s="466"/>
      <c r="NGL7" s="466"/>
      <c r="NGM7" s="1861"/>
      <c r="NGN7" s="1862"/>
      <c r="NGO7" s="1862"/>
      <c r="NGP7" s="1862"/>
      <c r="NGQ7" s="1862"/>
      <c r="NGR7" s="1862"/>
      <c r="NGS7" s="1862"/>
      <c r="NGT7" s="1862"/>
      <c r="NGU7" s="1862"/>
      <c r="NGV7" s="1862"/>
      <c r="NGW7" s="1862"/>
      <c r="NGX7" s="1862"/>
      <c r="NGY7" s="1862"/>
      <c r="NGZ7" s="1862"/>
      <c r="NHA7" s="1862"/>
      <c r="NHB7" s="1862"/>
      <c r="NHC7" s="1857"/>
      <c r="NHD7" s="1857"/>
      <c r="NHE7" s="466"/>
      <c r="NHF7" s="1863"/>
      <c r="NHG7" s="1863"/>
      <c r="NHH7" s="466"/>
      <c r="NHI7" s="466"/>
      <c r="NHJ7" s="466"/>
      <c r="NHK7" s="466"/>
      <c r="NHL7" s="466"/>
      <c r="NHM7" s="466"/>
      <c r="NHN7" s="466"/>
      <c r="NHO7" s="466"/>
      <c r="NHP7" s="466"/>
      <c r="NHQ7" s="1859"/>
      <c r="NHR7" s="1860"/>
      <c r="NHS7" s="1861"/>
      <c r="NHT7" s="1861"/>
      <c r="NHU7" s="1861"/>
      <c r="NHV7" s="1861"/>
      <c r="NHW7" s="1861"/>
      <c r="NHX7" s="1861"/>
      <c r="NHY7" s="1861"/>
      <c r="NHZ7" s="1861"/>
      <c r="NIA7" s="1861"/>
      <c r="NIB7" s="1861"/>
      <c r="NIC7" s="1861"/>
      <c r="NID7" s="1861"/>
      <c r="NIE7" s="1861"/>
      <c r="NIF7" s="1861"/>
      <c r="NIG7" s="1856"/>
      <c r="NIH7" s="1856"/>
      <c r="NII7" s="1857"/>
      <c r="NIJ7" s="1857"/>
      <c r="NIK7" s="466"/>
      <c r="NIL7" s="466"/>
      <c r="NIM7" s="466"/>
      <c r="NIN7" s="466"/>
      <c r="NIO7" s="466"/>
      <c r="NIP7" s="466"/>
      <c r="NIQ7" s="1861"/>
      <c r="NIR7" s="1862"/>
      <c r="NIS7" s="1862"/>
      <c r="NIT7" s="1862"/>
      <c r="NIU7" s="1862"/>
      <c r="NIV7" s="1862"/>
      <c r="NIW7" s="1862"/>
      <c r="NIX7" s="1862"/>
      <c r="NIY7" s="1862"/>
      <c r="NIZ7" s="1862"/>
      <c r="NJA7" s="1862"/>
      <c r="NJB7" s="1862"/>
      <c r="NJC7" s="1862"/>
      <c r="NJD7" s="1862"/>
      <c r="NJE7" s="1862"/>
      <c r="NJF7" s="1862"/>
      <c r="NJG7" s="1857"/>
      <c r="NJH7" s="1857"/>
      <c r="NJI7" s="466"/>
      <c r="NJJ7" s="1863"/>
      <c r="NJK7" s="1863"/>
      <c r="NJL7" s="466"/>
      <c r="NJM7" s="466"/>
      <c r="NJN7" s="466"/>
      <c r="NJO7" s="466"/>
      <c r="NJP7" s="466"/>
      <c r="NJQ7" s="466"/>
      <c r="NJR7" s="466"/>
      <c r="NJS7" s="466"/>
      <c r="NJT7" s="466"/>
      <c r="NJU7" s="1859"/>
      <c r="NJV7" s="1860"/>
      <c r="NJW7" s="1861"/>
      <c r="NJX7" s="1861"/>
      <c r="NJY7" s="1861"/>
      <c r="NJZ7" s="1861"/>
      <c r="NKA7" s="1861"/>
      <c r="NKB7" s="1861"/>
      <c r="NKC7" s="1861"/>
      <c r="NKD7" s="1861"/>
      <c r="NKE7" s="1861"/>
      <c r="NKF7" s="1861"/>
      <c r="NKG7" s="1861"/>
      <c r="NKH7" s="1861"/>
      <c r="NKI7" s="1861"/>
      <c r="NKJ7" s="1861"/>
      <c r="NKK7" s="1856"/>
      <c r="NKL7" s="1856"/>
      <c r="NKM7" s="1857"/>
      <c r="NKN7" s="1857"/>
      <c r="NKO7" s="466"/>
      <c r="NKP7" s="466"/>
      <c r="NKQ7" s="466"/>
      <c r="NKR7" s="466"/>
      <c r="NKS7" s="466"/>
      <c r="NKT7" s="466"/>
      <c r="NKU7" s="1861"/>
      <c r="NKV7" s="1862"/>
      <c r="NKW7" s="1862"/>
      <c r="NKX7" s="1862"/>
      <c r="NKY7" s="1862"/>
      <c r="NKZ7" s="1862"/>
      <c r="NLA7" s="1862"/>
      <c r="NLB7" s="1862"/>
      <c r="NLC7" s="1862"/>
      <c r="NLD7" s="1862"/>
      <c r="NLE7" s="1862"/>
      <c r="NLF7" s="1862"/>
      <c r="NLG7" s="1862"/>
      <c r="NLH7" s="1862"/>
      <c r="NLI7" s="1862"/>
      <c r="NLJ7" s="1862"/>
      <c r="NLK7" s="1857"/>
      <c r="NLL7" s="1857"/>
      <c r="NLM7" s="466"/>
      <c r="NLN7" s="1863"/>
      <c r="NLO7" s="1863"/>
      <c r="NLP7" s="466"/>
      <c r="NLQ7" s="466"/>
      <c r="NLR7" s="466"/>
      <c r="NLS7" s="466"/>
      <c r="NLT7" s="466"/>
      <c r="NLU7" s="466"/>
      <c r="NLV7" s="466"/>
      <c r="NLW7" s="466"/>
      <c r="NLX7" s="466"/>
      <c r="NLY7" s="1859"/>
      <c r="NLZ7" s="1860"/>
      <c r="NMA7" s="1861"/>
      <c r="NMB7" s="1861"/>
      <c r="NMC7" s="1861"/>
      <c r="NMD7" s="1861"/>
      <c r="NME7" s="1861"/>
      <c r="NMF7" s="1861"/>
      <c r="NMG7" s="1861"/>
      <c r="NMH7" s="1861"/>
      <c r="NMI7" s="1861"/>
      <c r="NMJ7" s="1861"/>
      <c r="NMK7" s="1861"/>
      <c r="NML7" s="1861"/>
      <c r="NMM7" s="1861"/>
      <c r="NMN7" s="1861"/>
      <c r="NMO7" s="1856"/>
      <c r="NMP7" s="1856"/>
      <c r="NMQ7" s="1857"/>
      <c r="NMR7" s="1857"/>
      <c r="NMS7" s="466"/>
      <c r="NMT7" s="466"/>
      <c r="NMU7" s="466"/>
      <c r="NMV7" s="466"/>
      <c r="NMW7" s="466"/>
      <c r="NMX7" s="466"/>
      <c r="NMY7" s="1861"/>
      <c r="NMZ7" s="1862"/>
      <c r="NNA7" s="1862"/>
      <c r="NNB7" s="1862"/>
      <c r="NNC7" s="1862"/>
      <c r="NND7" s="1862"/>
      <c r="NNE7" s="1862"/>
      <c r="NNF7" s="1862"/>
      <c r="NNG7" s="1862"/>
      <c r="NNH7" s="1862"/>
      <c r="NNI7" s="1862"/>
      <c r="NNJ7" s="1862"/>
      <c r="NNK7" s="1862"/>
      <c r="NNL7" s="1862"/>
      <c r="NNM7" s="1862"/>
      <c r="NNN7" s="1862"/>
      <c r="NNO7" s="1857"/>
      <c r="NNP7" s="1857"/>
      <c r="NNQ7" s="466"/>
      <c r="NNR7" s="1863"/>
      <c r="NNS7" s="1863"/>
      <c r="NNT7" s="466"/>
      <c r="NNU7" s="466"/>
      <c r="NNV7" s="466"/>
      <c r="NNW7" s="466"/>
      <c r="NNX7" s="466"/>
      <c r="NNY7" s="466"/>
      <c r="NNZ7" s="466"/>
      <c r="NOA7" s="466"/>
      <c r="NOB7" s="466"/>
      <c r="NOC7" s="1859"/>
      <c r="NOD7" s="1860"/>
      <c r="NOE7" s="1861"/>
      <c r="NOF7" s="1861"/>
      <c r="NOG7" s="1861"/>
      <c r="NOH7" s="1861"/>
      <c r="NOI7" s="1861"/>
      <c r="NOJ7" s="1861"/>
      <c r="NOK7" s="1861"/>
      <c r="NOL7" s="1861"/>
      <c r="NOM7" s="1861"/>
      <c r="NON7" s="1861"/>
      <c r="NOO7" s="1861"/>
      <c r="NOP7" s="1861"/>
      <c r="NOQ7" s="1861"/>
      <c r="NOR7" s="1861"/>
      <c r="NOS7" s="1856"/>
      <c r="NOT7" s="1856"/>
      <c r="NOU7" s="1857"/>
      <c r="NOV7" s="1857"/>
      <c r="NOW7" s="466"/>
      <c r="NOX7" s="466"/>
      <c r="NOY7" s="466"/>
      <c r="NOZ7" s="466"/>
      <c r="NPA7" s="466"/>
      <c r="NPB7" s="466"/>
      <c r="NPC7" s="1861"/>
      <c r="NPD7" s="1862"/>
      <c r="NPE7" s="1862"/>
      <c r="NPF7" s="1862"/>
      <c r="NPG7" s="1862"/>
      <c r="NPH7" s="1862"/>
      <c r="NPI7" s="1862"/>
      <c r="NPJ7" s="1862"/>
      <c r="NPK7" s="1862"/>
      <c r="NPL7" s="1862"/>
      <c r="NPM7" s="1862"/>
      <c r="NPN7" s="1862"/>
      <c r="NPO7" s="1862"/>
      <c r="NPP7" s="1862"/>
      <c r="NPQ7" s="1862"/>
      <c r="NPR7" s="1862"/>
      <c r="NPS7" s="1857"/>
      <c r="NPT7" s="1857"/>
      <c r="NPU7" s="466"/>
      <c r="NPV7" s="1863"/>
      <c r="NPW7" s="1863"/>
      <c r="NPX7" s="466"/>
      <c r="NPY7" s="466"/>
      <c r="NPZ7" s="466"/>
      <c r="NQA7" s="466"/>
      <c r="NQB7" s="466"/>
      <c r="NQC7" s="466"/>
      <c r="NQD7" s="466"/>
      <c r="NQE7" s="466"/>
      <c r="NQF7" s="466"/>
      <c r="NQG7" s="1859"/>
      <c r="NQH7" s="1860"/>
      <c r="NQI7" s="1861"/>
      <c r="NQJ7" s="1861"/>
      <c r="NQK7" s="1861"/>
      <c r="NQL7" s="1861"/>
      <c r="NQM7" s="1861"/>
      <c r="NQN7" s="1861"/>
      <c r="NQO7" s="1861"/>
      <c r="NQP7" s="1861"/>
      <c r="NQQ7" s="1861"/>
      <c r="NQR7" s="1861"/>
      <c r="NQS7" s="1861"/>
      <c r="NQT7" s="1861"/>
      <c r="NQU7" s="1861"/>
      <c r="NQV7" s="1861"/>
      <c r="NQW7" s="1856"/>
      <c r="NQX7" s="1856"/>
      <c r="NQY7" s="1857"/>
      <c r="NQZ7" s="1857"/>
      <c r="NRA7" s="466"/>
      <c r="NRB7" s="466"/>
      <c r="NRC7" s="466"/>
      <c r="NRD7" s="466"/>
      <c r="NRE7" s="466"/>
      <c r="NRF7" s="466"/>
      <c r="NRG7" s="1861"/>
      <c r="NRH7" s="1862"/>
      <c r="NRI7" s="1862"/>
      <c r="NRJ7" s="1862"/>
      <c r="NRK7" s="1862"/>
      <c r="NRL7" s="1862"/>
      <c r="NRM7" s="1862"/>
      <c r="NRN7" s="1862"/>
      <c r="NRO7" s="1862"/>
      <c r="NRP7" s="1862"/>
      <c r="NRQ7" s="1862"/>
      <c r="NRR7" s="1862"/>
      <c r="NRS7" s="1862"/>
      <c r="NRT7" s="1862"/>
      <c r="NRU7" s="1862"/>
      <c r="NRV7" s="1862"/>
      <c r="NRW7" s="1857"/>
      <c r="NRX7" s="1857"/>
      <c r="NRY7" s="466"/>
      <c r="NRZ7" s="1863"/>
      <c r="NSA7" s="1863"/>
      <c r="NSB7" s="466"/>
      <c r="NSC7" s="466"/>
      <c r="NSD7" s="466"/>
      <c r="NSE7" s="466"/>
      <c r="NSF7" s="466"/>
      <c r="NSG7" s="466"/>
      <c r="NSH7" s="466"/>
      <c r="NSI7" s="466"/>
      <c r="NSJ7" s="466"/>
      <c r="NSK7" s="1859"/>
      <c r="NSL7" s="1860"/>
      <c r="NSM7" s="1861"/>
      <c r="NSN7" s="1861"/>
      <c r="NSO7" s="1861"/>
      <c r="NSP7" s="1861"/>
      <c r="NSQ7" s="1861"/>
      <c r="NSR7" s="1861"/>
      <c r="NSS7" s="1861"/>
      <c r="NST7" s="1861"/>
      <c r="NSU7" s="1861"/>
      <c r="NSV7" s="1861"/>
      <c r="NSW7" s="1861"/>
      <c r="NSX7" s="1861"/>
      <c r="NSY7" s="1861"/>
      <c r="NSZ7" s="1861"/>
      <c r="NTA7" s="1856"/>
      <c r="NTB7" s="1856"/>
      <c r="NTC7" s="1857"/>
      <c r="NTD7" s="1857"/>
      <c r="NTE7" s="466"/>
      <c r="NTF7" s="466"/>
      <c r="NTG7" s="466"/>
      <c r="NTH7" s="466"/>
      <c r="NTI7" s="466"/>
      <c r="NTJ7" s="466"/>
      <c r="NTK7" s="1861"/>
      <c r="NTL7" s="1862"/>
      <c r="NTM7" s="1862"/>
      <c r="NTN7" s="1862"/>
      <c r="NTO7" s="1862"/>
      <c r="NTP7" s="1862"/>
      <c r="NTQ7" s="1862"/>
      <c r="NTR7" s="1862"/>
      <c r="NTS7" s="1862"/>
      <c r="NTT7" s="1862"/>
      <c r="NTU7" s="1862"/>
      <c r="NTV7" s="1862"/>
      <c r="NTW7" s="1862"/>
      <c r="NTX7" s="1862"/>
      <c r="NTY7" s="1862"/>
      <c r="NTZ7" s="1862"/>
      <c r="NUA7" s="1857"/>
      <c r="NUB7" s="1857"/>
      <c r="NUC7" s="466"/>
      <c r="NUD7" s="1863"/>
      <c r="NUE7" s="1863"/>
      <c r="NUF7" s="466"/>
      <c r="NUG7" s="466"/>
      <c r="NUH7" s="466"/>
      <c r="NUI7" s="466"/>
      <c r="NUJ7" s="466"/>
      <c r="NUK7" s="466"/>
      <c r="NUL7" s="466"/>
      <c r="NUM7" s="466"/>
      <c r="NUN7" s="466"/>
      <c r="NUO7" s="1859"/>
      <c r="NUP7" s="1860"/>
      <c r="NUQ7" s="1861"/>
      <c r="NUR7" s="1861"/>
      <c r="NUS7" s="1861"/>
      <c r="NUT7" s="1861"/>
      <c r="NUU7" s="1861"/>
      <c r="NUV7" s="1861"/>
      <c r="NUW7" s="1861"/>
      <c r="NUX7" s="1861"/>
      <c r="NUY7" s="1861"/>
      <c r="NUZ7" s="1861"/>
      <c r="NVA7" s="1861"/>
      <c r="NVB7" s="1861"/>
      <c r="NVC7" s="1861"/>
      <c r="NVD7" s="1861"/>
      <c r="NVE7" s="1856"/>
      <c r="NVF7" s="1856"/>
      <c r="NVG7" s="1857"/>
      <c r="NVH7" s="1857"/>
      <c r="NVI7" s="466"/>
      <c r="NVJ7" s="466"/>
      <c r="NVK7" s="466"/>
      <c r="NVL7" s="466"/>
      <c r="NVM7" s="466"/>
      <c r="NVN7" s="466"/>
      <c r="NVO7" s="1861"/>
      <c r="NVP7" s="1862"/>
      <c r="NVQ7" s="1862"/>
      <c r="NVR7" s="1862"/>
      <c r="NVS7" s="1862"/>
      <c r="NVT7" s="1862"/>
      <c r="NVU7" s="1862"/>
      <c r="NVV7" s="1862"/>
      <c r="NVW7" s="1862"/>
      <c r="NVX7" s="1862"/>
      <c r="NVY7" s="1862"/>
      <c r="NVZ7" s="1862"/>
      <c r="NWA7" s="1862"/>
      <c r="NWB7" s="1862"/>
      <c r="NWC7" s="1862"/>
      <c r="NWD7" s="1862"/>
      <c r="NWE7" s="1857"/>
      <c r="NWF7" s="1857"/>
      <c r="NWG7" s="466"/>
      <c r="NWH7" s="1863"/>
      <c r="NWI7" s="1863"/>
      <c r="NWJ7" s="466"/>
      <c r="NWK7" s="466"/>
      <c r="NWL7" s="466"/>
      <c r="NWM7" s="466"/>
      <c r="NWN7" s="466"/>
      <c r="NWO7" s="466"/>
      <c r="NWP7" s="466"/>
      <c r="NWQ7" s="466"/>
      <c r="NWR7" s="466"/>
      <c r="NWS7" s="1859"/>
      <c r="NWT7" s="1860"/>
      <c r="NWU7" s="1861"/>
      <c r="NWV7" s="1861"/>
      <c r="NWW7" s="1861"/>
      <c r="NWX7" s="1861"/>
      <c r="NWY7" s="1861"/>
      <c r="NWZ7" s="1861"/>
      <c r="NXA7" s="1861"/>
      <c r="NXB7" s="1861"/>
      <c r="NXC7" s="1861"/>
      <c r="NXD7" s="1861"/>
      <c r="NXE7" s="1861"/>
      <c r="NXF7" s="1861"/>
      <c r="NXG7" s="1861"/>
      <c r="NXH7" s="1861"/>
      <c r="NXI7" s="1856"/>
      <c r="NXJ7" s="1856"/>
      <c r="NXK7" s="1857"/>
      <c r="NXL7" s="1857"/>
      <c r="NXM7" s="466"/>
      <c r="NXN7" s="466"/>
      <c r="NXO7" s="466"/>
      <c r="NXP7" s="466"/>
      <c r="NXQ7" s="466"/>
      <c r="NXR7" s="466"/>
      <c r="NXS7" s="1861"/>
      <c r="NXT7" s="1862"/>
      <c r="NXU7" s="1862"/>
      <c r="NXV7" s="1862"/>
      <c r="NXW7" s="1862"/>
      <c r="NXX7" s="1862"/>
      <c r="NXY7" s="1862"/>
      <c r="NXZ7" s="1862"/>
      <c r="NYA7" s="1862"/>
      <c r="NYB7" s="1862"/>
      <c r="NYC7" s="1862"/>
      <c r="NYD7" s="1862"/>
      <c r="NYE7" s="1862"/>
      <c r="NYF7" s="1862"/>
      <c r="NYG7" s="1862"/>
      <c r="NYH7" s="1862"/>
      <c r="NYI7" s="1857"/>
      <c r="NYJ7" s="1857"/>
      <c r="NYK7" s="466"/>
      <c r="NYL7" s="1863"/>
      <c r="NYM7" s="1863"/>
      <c r="NYN7" s="466"/>
      <c r="NYO7" s="466"/>
      <c r="NYP7" s="466"/>
      <c r="NYQ7" s="466"/>
      <c r="NYR7" s="466"/>
      <c r="NYS7" s="466"/>
      <c r="NYT7" s="466"/>
      <c r="NYU7" s="466"/>
      <c r="NYV7" s="466"/>
      <c r="NYW7" s="1859"/>
      <c r="NYX7" s="1860"/>
      <c r="NYY7" s="1861"/>
      <c r="NYZ7" s="1861"/>
      <c r="NZA7" s="1861"/>
      <c r="NZB7" s="1861"/>
      <c r="NZC7" s="1861"/>
      <c r="NZD7" s="1861"/>
      <c r="NZE7" s="1861"/>
      <c r="NZF7" s="1861"/>
      <c r="NZG7" s="1861"/>
      <c r="NZH7" s="1861"/>
      <c r="NZI7" s="1861"/>
      <c r="NZJ7" s="1861"/>
      <c r="NZK7" s="1861"/>
      <c r="NZL7" s="1861"/>
      <c r="NZM7" s="1856"/>
      <c r="NZN7" s="1856"/>
      <c r="NZO7" s="1857"/>
      <c r="NZP7" s="1857"/>
      <c r="NZQ7" s="466"/>
      <c r="NZR7" s="466"/>
      <c r="NZS7" s="466"/>
      <c r="NZT7" s="466"/>
      <c r="NZU7" s="466"/>
      <c r="NZV7" s="466"/>
      <c r="NZW7" s="1861"/>
      <c r="NZX7" s="1862"/>
      <c r="NZY7" s="1862"/>
      <c r="NZZ7" s="1862"/>
      <c r="OAA7" s="1862"/>
      <c r="OAB7" s="1862"/>
      <c r="OAC7" s="1862"/>
      <c r="OAD7" s="1862"/>
      <c r="OAE7" s="1862"/>
      <c r="OAF7" s="1862"/>
      <c r="OAG7" s="1862"/>
      <c r="OAH7" s="1862"/>
      <c r="OAI7" s="1862"/>
      <c r="OAJ7" s="1862"/>
      <c r="OAK7" s="1862"/>
      <c r="OAL7" s="1862"/>
      <c r="OAM7" s="1857"/>
      <c r="OAN7" s="1857"/>
      <c r="OAO7" s="466"/>
      <c r="OAP7" s="1863"/>
      <c r="OAQ7" s="1863"/>
      <c r="OAR7" s="466"/>
      <c r="OAS7" s="466"/>
      <c r="OAT7" s="466"/>
      <c r="OAU7" s="466"/>
      <c r="OAV7" s="466"/>
      <c r="OAW7" s="466"/>
      <c r="OAX7" s="466"/>
      <c r="OAY7" s="466"/>
      <c r="OAZ7" s="466"/>
      <c r="OBA7" s="1859"/>
      <c r="OBB7" s="1860"/>
      <c r="OBC7" s="1861"/>
      <c r="OBD7" s="1861"/>
      <c r="OBE7" s="1861"/>
      <c r="OBF7" s="1861"/>
      <c r="OBG7" s="1861"/>
      <c r="OBH7" s="1861"/>
      <c r="OBI7" s="1861"/>
      <c r="OBJ7" s="1861"/>
      <c r="OBK7" s="1861"/>
      <c r="OBL7" s="1861"/>
      <c r="OBM7" s="1861"/>
      <c r="OBN7" s="1861"/>
      <c r="OBO7" s="1861"/>
      <c r="OBP7" s="1861"/>
      <c r="OBQ7" s="1856"/>
      <c r="OBR7" s="1856"/>
      <c r="OBS7" s="1857"/>
      <c r="OBT7" s="1857"/>
      <c r="OBU7" s="466"/>
      <c r="OBV7" s="466"/>
      <c r="OBW7" s="466"/>
      <c r="OBX7" s="466"/>
      <c r="OBY7" s="466"/>
      <c r="OBZ7" s="466"/>
      <c r="OCA7" s="1861"/>
      <c r="OCB7" s="1862"/>
      <c r="OCC7" s="1862"/>
      <c r="OCD7" s="1862"/>
      <c r="OCE7" s="1862"/>
      <c r="OCF7" s="1862"/>
      <c r="OCG7" s="1862"/>
      <c r="OCH7" s="1862"/>
      <c r="OCI7" s="1862"/>
      <c r="OCJ7" s="1862"/>
      <c r="OCK7" s="1862"/>
      <c r="OCL7" s="1862"/>
      <c r="OCM7" s="1862"/>
      <c r="OCN7" s="1862"/>
      <c r="OCO7" s="1862"/>
      <c r="OCP7" s="1862"/>
      <c r="OCQ7" s="1857"/>
      <c r="OCR7" s="1857"/>
      <c r="OCS7" s="466"/>
      <c r="OCT7" s="1863"/>
      <c r="OCU7" s="1863"/>
      <c r="OCV7" s="466"/>
      <c r="OCW7" s="466"/>
      <c r="OCX7" s="466"/>
      <c r="OCY7" s="466"/>
      <c r="OCZ7" s="466"/>
      <c r="ODA7" s="466"/>
      <c r="ODB7" s="466"/>
      <c r="ODC7" s="466"/>
      <c r="ODD7" s="466"/>
      <c r="ODE7" s="1859"/>
      <c r="ODF7" s="1860"/>
      <c r="ODG7" s="1861"/>
      <c r="ODH7" s="1861"/>
      <c r="ODI7" s="1861"/>
      <c r="ODJ7" s="1861"/>
      <c r="ODK7" s="1861"/>
      <c r="ODL7" s="1861"/>
      <c r="ODM7" s="1861"/>
      <c r="ODN7" s="1861"/>
      <c r="ODO7" s="1861"/>
      <c r="ODP7" s="1861"/>
      <c r="ODQ7" s="1861"/>
      <c r="ODR7" s="1861"/>
      <c r="ODS7" s="1861"/>
      <c r="ODT7" s="1861"/>
      <c r="ODU7" s="1856"/>
      <c r="ODV7" s="1856"/>
      <c r="ODW7" s="1857"/>
      <c r="ODX7" s="1857"/>
      <c r="ODY7" s="466"/>
      <c r="ODZ7" s="466"/>
      <c r="OEA7" s="466"/>
      <c r="OEB7" s="466"/>
      <c r="OEC7" s="466"/>
      <c r="OED7" s="466"/>
      <c r="OEE7" s="1861"/>
      <c r="OEF7" s="1862"/>
      <c r="OEG7" s="1862"/>
      <c r="OEH7" s="1862"/>
      <c r="OEI7" s="1862"/>
      <c r="OEJ7" s="1862"/>
      <c r="OEK7" s="1862"/>
      <c r="OEL7" s="1862"/>
      <c r="OEM7" s="1862"/>
      <c r="OEN7" s="1862"/>
      <c r="OEO7" s="1862"/>
      <c r="OEP7" s="1862"/>
      <c r="OEQ7" s="1862"/>
      <c r="OER7" s="1862"/>
      <c r="OES7" s="1862"/>
      <c r="OET7" s="1862"/>
      <c r="OEU7" s="1857"/>
      <c r="OEV7" s="1857"/>
      <c r="OEW7" s="466"/>
      <c r="OEX7" s="1863"/>
      <c r="OEY7" s="1863"/>
      <c r="OEZ7" s="466"/>
      <c r="OFA7" s="466"/>
      <c r="OFB7" s="466"/>
      <c r="OFC7" s="466"/>
      <c r="OFD7" s="466"/>
      <c r="OFE7" s="466"/>
      <c r="OFF7" s="466"/>
      <c r="OFG7" s="466"/>
      <c r="OFH7" s="466"/>
      <c r="OFI7" s="1859"/>
      <c r="OFJ7" s="1860"/>
      <c r="OFK7" s="1861"/>
      <c r="OFL7" s="1861"/>
      <c r="OFM7" s="1861"/>
      <c r="OFN7" s="1861"/>
      <c r="OFO7" s="1861"/>
      <c r="OFP7" s="1861"/>
      <c r="OFQ7" s="1861"/>
      <c r="OFR7" s="1861"/>
      <c r="OFS7" s="1861"/>
      <c r="OFT7" s="1861"/>
      <c r="OFU7" s="1861"/>
      <c r="OFV7" s="1861"/>
      <c r="OFW7" s="1861"/>
      <c r="OFX7" s="1861"/>
      <c r="OFY7" s="1856"/>
      <c r="OFZ7" s="1856"/>
      <c r="OGA7" s="1857"/>
      <c r="OGB7" s="1857"/>
      <c r="OGC7" s="466"/>
      <c r="OGD7" s="466"/>
      <c r="OGE7" s="466"/>
      <c r="OGF7" s="466"/>
      <c r="OGG7" s="466"/>
      <c r="OGH7" s="466"/>
      <c r="OGI7" s="1861"/>
      <c r="OGJ7" s="1862"/>
      <c r="OGK7" s="1862"/>
      <c r="OGL7" s="1862"/>
      <c r="OGM7" s="1862"/>
      <c r="OGN7" s="1862"/>
      <c r="OGO7" s="1862"/>
      <c r="OGP7" s="1862"/>
      <c r="OGQ7" s="1862"/>
      <c r="OGR7" s="1862"/>
      <c r="OGS7" s="1862"/>
      <c r="OGT7" s="1862"/>
      <c r="OGU7" s="1862"/>
      <c r="OGV7" s="1862"/>
      <c r="OGW7" s="1862"/>
      <c r="OGX7" s="1862"/>
      <c r="OGY7" s="1857"/>
      <c r="OGZ7" s="1857"/>
      <c r="OHA7" s="466"/>
      <c r="OHB7" s="1863"/>
      <c r="OHC7" s="1863"/>
      <c r="OHD7" s="466"/>
      <c r="OHE7" s="466"/>
      <c r="OHF7" s="466"/>
      <c r="OHG7" s="466"/>
      <c r="OHH7" s="466"/>
      <c r="OHI7" s="466"/>
      <c r="OHJ7" s="466"/>
      <c r="OHK7" s="466"/>
      <c r="OHL7" s="466"/>
      <c r="OHM7" s="1859"/>
      <c r="OHN7" s="1860"/>
      <c r="OHO7" s="1861"/>
      <c r="OHP7" s="1861"/>
      <c r="OHQ7" s="1861"/>
      <c r="OHR7" s="1861"/>
      <c r="OHS7" s="1861"/>
      <c r="OHT7" s="1861"/>
      <c r="OHU7" s="1861"/>
      <c r="OHV7" s="1861"/>
      <c r="OHW7" s="1861"/>
      <c r="OHX7" s="1861"/>
      <c r="OHY7" s="1861"/>
      <c r="OHZ7" s="1861"/>
      <c r="OIA7" s="1861"/>
      <c r="OIB7" s="1861"/>
      <c r="OIC7" s="1856"/>
      <c r="OID7" s="1856"/>
      <c r="OIE7" s="1857"/>
      <c r="OIF7" s="1857"/>
      <c r="OIG7" s="466"/>
      <c r="OIH7" s="466"/>
      <c r="OII7" s="466"/>
      <c r="OIJ7" s="466"/>
      <c r="OIK7" s="466"/>
      <c r="OIL7" s="466"/>
      <c r="OIM7" s="1861"/>
      <c r="OIN7" s="1862"/>
      <c r="OIO7" s="1862"/>
      <c r="OIP7" s="1862"/>
      <c r="OIQ7" s="1862"/>
      <c r="OIR7" s="1862"/>
      <c r="OIS7" s="1862"/>
      <c r="OIT7" s="1862"/>
      <c r="OIU7" s="1862"/>
      <c r="OIV7" s="1862"/>
      <c r="OIW7" s="1862"/>
      <c r="OIX7" s="1862"/>
      <c r="OIY7" s="1862"/>
      <c r="OIZ7" s="1862"/>
      <c r="OJA7" s="1862"/>
      <c r="OJB7" s="1862"/>
      <c r="OJC7" s="1857"/>
      <c r="OJD7" s="1857"/>
      <c r="OJE7" s="466"/>
      <c r="OJF7" s="1863"/>
      <c r="OJG7" s="1863"/>
      <c r="OJH7" s="466"/>
      <c r="OJI7" s="466"/>
      <c r="OJJ7" s="466"/>
      <c r="OJK7" s="466"/>
      <c r="OJL7" s="466"/>
      <c r="OJM7" s="466"/>
      <c r="OJN7" s="466"/>
      <c r="OJO7" s="466"/>
      <c r="OJP7" s="466"/>
      <c r="OJQ7" s="1859"/>
      <c r="OJR7" s="1860"/>
      <c r="OJS7" s="1861"/>
      <c r="OJT7" s="1861"/>
      <c r="OJU7" s="1861"/>
      <c r="OJV7" s="1861"/>
      <c r="OJW7" s="1861"/>
      <c r="OJX7" s="1861"/>
      <c r="OJY7" s="1861"/>
      <c r="OJZ7" s="1861"/>
      <c r="OKA7" s="1861"/>
      <c r="OKB7" s="1861"/>
      <c r="OKC7" s="1861"/>
      <c r="OKD7" s="1861"/>
      <c r="OKE7" s="1861"/>
      <c r="OKF7" s="1861"/>
      <c r="OKG7" s="1856"/>
      <c r="OKH7" s="1856"/>
      <c r="OKI7" s="1857"/>
      <c r="OKJ7" s="1857"/>
      <c r="OKK7" s="466"/>
      <c r="OKL7" s="466"/>
      <c r="OKM7" s="466"/>
      <c r="OKN7" s="466"/>
      <c r="OKO7" s="466"/>
      <c r="OKP7" s="466"/>
      <c r="OKQ7" s="1861"/>
      <c r="OKR7" s="1862"/>
      <c r="OKS7" s="1862"/>
      <c r="OKT7" s="1862"/>
      <c r="OKU7" s="1862"/>
      <c r="OKV7" s="1862"/>
      <c r="OKW7" s="1862"/>
      <c r="OKX7" s="1862"/>
      <c r="OKY7" s="1862"/>
      <c r="OKZ7" s="1862"/>
      <c r="OLA7" s="1862"/>
      <c r="OLB7" s="1862"/>
      <c r="OLC7" s="1862"/>
      <c r="OLD7" s="1862"/>
      <c r="OLE7" s="1862"/>
      <c r="OLF7" s="1862"/>
      <c r="OLG7" s="1857"/>
      <c r="OLH7" s="1857"/>
      <c r="OLI7" s="466"/>
      <c r="OLJ7" s="1863"/>
      <c r="OLK7" s="1863"/>
      <c r="OLL7" s="466"/>
      <c r="OLM7" s="466"/>
      <c r="OLN7" s="466"/>
      <c r="OLO7" s="466"/>
      <c r="OLP7" s="466"/>
      <c r="OLQ7" s="466"/>
      <c r="OLR7" s="466"/>
      <c r="OLS7" s="466"/>
      <c r="OLT7" s="466"/>
      <c r="OLU7" s="1859"/>
      <c r="OLV7" s="1860"/>
      <c r="OLW7" s="1861"/>
      <c r="OLX7" s="1861"/>
      <c r="OLY7" s="1861"/>
      <c r="OLZ7" s="1861"/>
      <c r="OMA7" s="1861"/>
      <c r="OMB7" s="1861"/>
      <c r="OMC7" s="1861"/>
      <c r="OMD7" s="1861"/>
      <c r="OME7" s="1861"/>
      <c r="OMF7" s="1861"/>
      <c r="OMG7" s="1861"/>
      <c r="OMH7" s="1861"/>
      <c r="OMI7" s="1861"/>
      <c r="OMJ7" s="1861"/>
      <c r="OMK7" s="1856"/>
      <c r="OML7" s="1856"/>
      <c r="OMM7" s="1857"/>
      <c r="OMN7" s="1857"/>
      <c r="OMO7" s="466"/>
      <c r="OMP7" s="466"/>
      <c r="OMQ7" s="466"/>
      <c r="OMR7" s="466"/>
      <c r="OMS7" s="466"/>
      <c r="OMT7" s="466"/>
      <c r="OMU7" s="1861"/>
      <c r="OMV7" s="1862"/>
      <c r="OMW7" s="1862"/>
      <c r="OMX7" s="1862"/>
      <c r="OMY7" s="1862"/>
      <c r="OMZ7" s="1862"/>
      <c r="ONA7" s="1862"/>
      <c r="ONB7" s="1862"/>
      <c r="ONC7" s="1862"/>
      <c r="OND7" s="1862"/>
      <c r="ONE7" s="1862"/>
      <c r="ONF7" s="1862"/>
      <c r="ONG7" s="1862"/>
      <c r="ONH7" s="1862"/>
      <c r="ONI7" s="1862"/>
      <c r="ONJ7" s="1862"/>
      <c r="ONK7" s="1857"/>
      <c r="ONL7" s="1857"/>
      <c r="ONM7" s="466"/>
      <c r="ONN7" s="1863"/>
      <c r="ONO7" s="1863"/>
      <c r="ONP7" s="466"/>
      <c r="ONQ7" s="466"/>
      <c r="ONR7" s="466"/>
      <c r="ONS7" s="466"/>
      <c r="ONT7" s="466"/>
      <c r="ONU7" s="466"/>
      <c r="ONV7" s="466"/>
      <c r="ONW7" s="466"/>
      <c r="ONX7" s="466"/>
      <c r="ONY7" s="1859"/>
      <c r="ONZ7" s="1860"/>
      <c r="OOA7" s="1861"/>
      <c r="OOB7" s="1861"/>
      <c r="OOC7" s="1861"/>
      <c r="OOD7" s="1861"/>
      <c r="OOE7" s="1861"/>
      <c r="OOF7" s="1861"/>
      <c r="OOG7" s="1861"/>
      <c r="OOH7" s="1861"/>
      <c r="OOI7" s="1861"/>
      <c r="OOJ7" s="1861"/>
      <c r="OOK7" s="1861"/>
      <c r="OOL7" s="1861"/>
      <c r="OOM7" s="1861"/>
      <c r="OON7" s="1861"/>
      <c r="OOO7" s="1856"/>
      <c r="OOP7" s="1856"/>
      <c r="OOQ7" s="1857"/>
      <c r="OOR7" s="1857"/>
      <c r="OOS7" s="466"/>
      <c r="OOT7" s="466"/>
      <c r="OOU7" s="466"/>
      <c r="OOV7" s="466"/>
      <c r="OOW7" s="466"/>
      <c r="OOX7" s="466"/>
      <c r="OOY7" s="1861"/>
      <c r="OOZ7" s="1862"/>
      <c r="OPA7" s="1862"/>
      <c r="OPB7" s="1862"/>
      <c r="OPC7" s="1862"/>
      <c r="OPD7" s="1862"/>
      <c r="OPE7" s="1862"/>
      <c r="OPF7" s="1862"/>
      <c r="OPG7" s="1862"/>
      <c r="OPH7" s="1862"/>
      <c r="OPI7" s="1862"/>
      <c r="OPJ7" s="1862"/>
      <c r="OPK7" s="1862"/>
      <c r="OPL7" s="1862"/>
      <c r="OPM7" s="1862"/>
      <c r="OPN7" s="1862"/>
      <c r="OPO7" s="1857"/>
      <c r="OPP7" s="1857"/>
      <c r="OPQ7" s="466"/>
      <c r="OPR7" s="1863"/>
      <c r="OPS7" s="1863"/>
      <c r="OPT7" s="466"/>
      <c r="OPU7" s="466"/>
      <c r="OPV7" s="466"/>
      <c r="OPW7" s="466"/>
      <c r="OPX7" s="466"/>
      <c r="OPY7" s="466"/>
      <c r="OPZ7" s="466"/>
      <c r="OQA7" s="466"/>
      <c r="OQB7" s="466"/>
      <c r="OQC7" s="1859"/>
      <c r="OQD7" s="1860"/>
      <c r="OQE7" s="1861"/>
      <c r="OQF7" s="1861"/>
      <c r="OQG7" s="1861"/>
      <c r="OQH7" s="1861"/>
      <c r="OQI7" s="1861"/>
      <c r="OQJ7" s="1861"/>
      <c r="OQK7" s="1861"/>
      <c r="OQL7" s="1861"/>
      <c r="OQM7" s="1861"/>
      <c r="OQN7" s="1861"/>
      <c r="OQO7" s="1861"/>
      <c r="OQP7" s="1861"/>
      <c r="OQQ7" s="1861"/>
      <c r="OQR7" s="1861"/>
      <c r="OQS7" s="1856"/>
      <c r="OQT7" s="1856"/>
      <c r="OQU7" s="1857"/>
      <c r="OQV7" s="1857"/>
      <c r="OQW7" s="466"/>
      <c r="OQX7" s="466"/>
      <c r="OQY7" s="466"/>
      <c r="OQZ7" s="466"/>
      <c r="ORA7" s="466"/>
      <c r="ORB7" s="466"/>
      <c r="ORC7" s="1861"/>
      <c r="ORD7" s="1862"/>
      <c r="ORE7" s="1862"/>
      <c r="ORF7" s="1862"/>
      <c r="ORG7" s="1862"/>
      <c r="ORH7" s="1862"/>
      <c r="ORI7" s="1862"/>
      <c r="ORJ7" s="1862"/>
      <c r="ORK7" s="1862"/>
      <c r="ORL7" s="1862"/>
      <c r="ORM7" s="1862"/>
      <c r="ORN7" s="1862"/>
      <c r="ORO7" s="1862"/>
      <c r="ORP7" s="1862"/>
      <c r="ORQ7" s="1862"/>
      <c r="ORR7" s="1862"/>
      <c r="ORS7" s="1857"/>
      <c r="ORT7" s="1857"/>
      <c r="ORU7" s="466"/>
      <c r="ORV7" s="1863"/>
      <c r="ORW7" s="1863"/>
      <c r="ORX7" s="466"/>
      <c r="ORY7" s="466"/>
      <c r="ORZ7" s="466"/>
      <c r="OSA7" s="466"/>
      <c r="OSB7" s="466"/>
      <c r="OSC7" s="466"/>
      <c r="OSD7" s="466"/>
      <c r="OSE7" s="466"/>
      <c r="OSF7" s="466"/>
      <c r="OSG7" s="1859"/>
      <c r="OSH7" s="1860"/>
      <c r="OSI7" s="1861"/>
      <c r="OSJ7" s="1861"/>
      <c r="OSK7" s="1861"/>
      <c r="OSL7" s="1861"/>
      <c r="OSM7" s="1861"/>
      <c r="OSN7" s="1861"/>
      <c r="OSO7" s="1861"/>
      <c r="OSP7" s="1861"/>
      <c r="OSQ7" s="1861"/>
      <c r="OSR7" s="1861"/>
      <c r="OSS7" s="1861"/>
      <c r="OST7" s="1861"/>
      <c r="OSU7" s="1861"/>
      <c r="OSV7" s="1861"/>
      <c r="OSW7" s="1856"/>
      <c r="OSX7" s="1856"/>
      <c r="OSY7" s="1857"/>
      <c r="OSZ7" s="1857"/>
      <c r="OTA7" s="466"/>
      <c r="OTB7" s="466"/>
      <c r="OTC7" s="466"/>
      <c r="OTD7" s="466"/>
      <c r="OTE7" s="466"/>
      <c r="OTF7" s="466"/>
      <c r="OTG7" s="1861"/>
      <c r="OTH7" s="1862"/>
      <c r="OTI7" s="1862"/>
      <c r="OTJ7" s="1862"/>
      <c r="OTK7" s="1862"/>
      <c r="OTL7" s="1862"/>
      <c r="OTM7" s="1862"/>
      <c r="OTN7" s="1862"/>
      <c r="OTO7" s="1862"/>
      <c r="OTP7" s="1862"/>
      <c r="OTQ7" s="1862"/>
      <c r="OTR7" s="1862"/>
      <c r="OTS7" s="1862"/>
      <c r="OTT7" s="1862"/>
      <c r="OTU7" s="1862"/>
      <c r="OTV7" s="1862"/>
      <c r="OTW7" s="1857"/>
      <c r="OTX7" s="1857"/>
      <c r="OTY7" s="466"/>
      <c r="OTZ7" s="1863"/>
      <c r="OUA7" s="1863"/>
      <c r="OUB7" s="466"/>
      <c r="OUC7" s="466"/>
      <c r="OUD7" s="466"/>
      <c r="OUE7" s="466"/>
      <c r="OUF7" s="466"/>
      <c r="OUG7" s="466"/>
      <c r="OUH7" s="466"/>
      <c r="OUI7" s="466"/>
      <c r="OUJ7" s="466"/>
      <c r="OUK7" s="1859"/>
      <c r="OUL7" s="1860"/>
      <c r="OUM7" s="1861"/>
      <c r="OUN7" s="1861"/>
      <c r="OUO7" s="1861"/>
      <c r="OUP7" s="1861"/>
      <c r="OUQ7" s="1861"/>
      <c r="OUR7" s="1861"/>
      <c r="OUS7" s="1861"/>
      <c r="OUT7" s="1861"/>
      <c r="OUU7" s="1861"/>
      <c r="OUV7" s="1861"/>
      <c r="OUW7" s="1861"/>
      <c r="OUX7" s="1861"/>
      <c r="OUY7" s="1861"/>
      <c r="OUZ7" s="1861"/>
      <c r="OVA7" s="1856"/>
      <c r="OVB7" s="1856"/>
      <c r="OVC7" s="1857"/>
      <c r="OVD7" s="1857"/>
      <c r="OVE7" s="466"/>
      <c r="OVF7" s="466"/>
      <c r="OVG7" s="466"/>
      <c r="OVH7" s="466"/>
      <c r="OVI7" s="466"/>
      <c r="OVJ7" s="466"/>
      <c r="OVK7" s="1861"/>
      <c r="OVL7" s="1862"/>
      <c r="OVM7" s="1862"/>
      <c r="OVN7" s="1862"/>
      <c r="OVO7" s="1862"/>
      <c r="OVP7" s="1862"/>
      <c r="OVQ7" s="1862"/>
      <c r="OVR7" s="1862"/>
      <c r="OVS7" s="1862"/>
      <c r="OVT7" s="1862"/>
      <c r="OVU7" s="1862"/>
      <c r="OVV7" s="1862"/>
      <c r="OVW7" s="1862"/>
      <c r="OVX7" s="1862"/>
      <c r="OVY7" s="1862"/>
      <c r="OVZ7" s="1862"/>
      <c r="OWA7" s="1857"/>
      <c r="OWB7" s="1857"/>
      <c r="OWC7" s="466"/>
      <c r="OWD7" s="1863"/>
      <c r="OWE7" s="1863"/>
      <c r="OWF7" s="466"/>
      <c r="OWG7" s="466"/>
      <c r="OWH7" s="466"/>
      <c r="OWI7" s="466"/>
      <c r="OWJ7" s="466"/>
      <c r="OWK7" s="466"/>
      <c r="OWL7" s="466"/>
      <c r="OWM7" s="466"/>
      <c r="OWN7" s="466"/>
      <c r="OWO7" s="1859"/>
      <c r="OWP7" s="1860"/>
      <c r="OWQ7" s="1861"/>
      <c r="OWR7" s="1861"/>
      <c r="OWS7" s="1861"/>
      <c r="OWT7" s="1861"/>
      <c r="OWU7" s="1861"/>
      <c r="OWV7" s="1861"/>
      <c r="OWW7" s="1861"/>
      <c r="OWX7" s="1861"/>
      <c r="OWY7" s="1861"/>
      <c r="OWZ7" s="1861"/>
      <c r="OXA7" s="1861"/>
      <c r="OXB7" s="1861"/>
      <c r="OXC7" s="1861"/>
      <c r="OXD7" s="1861"/>
      <c r="OXE7" s="1856"/>
      <c r="OXF7" s="1856"/>
      <c r="OXG7" s="1857"/>
      <c r="OXH7" s="1857"/>
      <c r="OXI7" s="466"/>
      <c r="OXJ7" s="466"/>
      <c r="OXK7" s="466"/>
      <c r="OXL7" s="466"/>
      <c r="OXM7" s="466"/>
      <c r="OXN7" s="466"/>
      <c r="OXO7" s="1861"/>
      <c r="OXP7" s="1862"/>
      <c r="OXQ7" s="1862"/>
      <c r="OXR7" s="1862"/>
      <c r="OXS7" s="1862"/>
      <c r="OXT7" s="1862"/>
      <c r="OXU7" s="1862"/>
      <c r="OXV7" s="1862"/>
      <c r="OXW7" s="1862"/>
      <c r="OXX7" s="1862"/>
      <c r="OXY7" s="1862"/>
      <c r="OXZ7" s="1862"/>
      <c r="OYA7" s="1862"/>
      <c r="OYB7" s="1862"/>
      <c r="OYC7" s="1862"/>
      <c r="OYD7" s="1862"/>
      <c r="OYE7" s="1857"/>
      <c r="OYF7" s="1857"/>
      <c r="OYG7" s="466"/>
      <c r="OYH7" s="1863"/>
      <c r="OYI7" s="1863"/>
      <c r="OYJ7" s="466"/>
      <c r="OYK7" s="466"/>
      <c r="OYL7" s="466"/>
      <c r="OYM7" s="466"/>
      <c r="OYN7" s="466"/>
      <c r="OYO7" s="466"/>
      <c r="OYP7" s="466"/>
      <c r="OYQ7" s="466"/>
      <c r="OYR7" s="466"/>
      <c r="OYS7" s="1859"/>
      <c r="OYT7" s="1860"/>
      <c r="OYU7" s="1861"/>
      <c r="OYV7" s="1861"/>
      <c r="OYW7" s="1861"/>
      <c r="OYX7" s="1861"/>
      <c r="OYY7" s="1861"/>
      <c r="OYZ7" s="1861"/>
      <c r="OZA7" s="1861"/>
      <c r="OZB7" s="1861"/>
      <c r="OZC7" s="1861"/>
      <c r="OZD7" s="1861"/>
      <c r="OZE7" s="1861"/>
      <c r="OZF7" s="1861"/>
      <c r="OZG7" s="1861"/>
      <c r="OZH7" s="1861"/>
      <c r="OZI7" s="1856"/>
      <c r="OZJ7" s="1856"/>
      <c r="OZK7" s="1857"/>
      <c r="OZL7" s="1857"/>
      <c r="OZM7" s="466"/>
      <c r="OZN7" s="466"/>
      <c r="OZO7" s="466"/>
      <c r="OZP7" s="466"/>
      <c r="OZQ7" s="466"/>
      <c r="OZR7" s="466"/>
      <c r="OZS7" s="1861"/>
      <c r="OZT7" s="1862"/>
      <c r="OZU7" s="1862"/>
      <c r="OZV7" s="1862"/>
      <c r="OZW7" s="1862"/>
      <c r="OZX7" s="1862"/>
      <c r="OZY7" s="1862"/>
      <c r="OZZ7" s="1862"/>
      <c r="PAA7" s="1862"/>
      <c r="PAB7" s="1862"/>
      <c r="PAC7" s="1862"/>
      <c r="PAD7" s="1862"/>
      <c r="PAE7" s="1862"/>
      <c r="PAF7" s="1862"/>
      <c r="PAG7" s="1862"/>
      <c r="PAH7" s="1862"/>
      <c r="PAI7" s="1857"/>
      <c r="PAJ7" s="1857"/>
      <c r="PAK7" s="466"/>
      <c r="PAL7" s="1863"/>
      <c r="PAM7" s="1863"/>
      <c r="PAN7" s="466"/>
      <c r="PAO7" s="466"/>
      <c r="PAP7" s="466"/>
      <c r="PAQ7" s="466"/>
      <c r="PAR7" s="466"/>
      <c r="PAS7" s="466"/>
      <c r="PAT7" s="466"/>
      <c r="PAU7" s="466"/>
      <c r="PAV7" s="466"/>
      <c r="PAW7" s="1859"/>
      <c r="PAX7" s="1860"/>
      <c r="PAY7" s="1861"/>
      <c r="PAZ7" s="1861"/>
      <c r="PBA7" s="1861"/>
      <c r="PBB7" s="1861"/>
      <c r="PBC7" s="1861"/>
      <c r="PBD7" s="1861"/>
      <c r="PBE7" s="1861"/>
      <c r="PBF7" s="1861"/>
      <c r="PBG7" s="1861"/>
      <c r="PBH7" s="1861"/>
      <c r="PBI7" s="1861"/>
      <c r="PBJ7" s="1861"/>
      <c r="PBK7" s="1861"/>
      <c r="PBL7" s="1861"/>
      <c r="PBM7" s="1856"/>
      <c r="PBN7" s="1856"/>
      <c r="PBO7" s="1857"/>
      <c r="PBP7" s="1857"/>
      <c r="PBQ7" s="466"/>
      <c r="PBR7" s="466"/>
      <c r="PBS7" s="466"/>
      <c r="PBT7" s="466"/>
      <c r="PBU7" s="466"/>
      <c r="PBV7" s="466"/>
      <c r="PBW7" s="1861"/>
      <c r="PBX7" s="1862"/>
      <c r="PBY7" s="1862"/>
      <c r="PBZ7" s="1862"/>
      <c r="PCA7" s="1862"/>
      <c r="PCB7" s="1862"/>
      <c r="PCC7" s="1862"/>
      <c r="PCD7" s="1862"/>
      <c r="PCE7" s="1862"/>
      <c r="PCF7" s="1862"/>
      <c r="PCG7" s="1862"/>
      <c r="PCH7" s="1862"/>
      <c r="PCI7" s="1862"/>
      <c r="PCJ7" s="1862"/>
      <c r="PCK7" s="1862"/>
      <c r="PCL7" s="1862"/>
      <c r="PCM7" s="1857"/>
      <c r="PCN7" s="1857"/>
      <c r="PCO7" s="466"/>
      <c r="PCP7" s="1863"/>
      <c r="PCQ7" s="1863"/>
      <c r="PCR7" s="466"/>
      <c r="PCS7" s="466"/>
      <c r="PCT7" s="466"/>
      <c r="PCU7" s="466"/>
      <c r="PCV7" s="466"/>
      <c r="PCW7" s="466"/>
      <c r="PCX7" s="466"/>
      <c r="PCY7" s="466"/>
      <c r="PCZ7" s="466"/>
      <c r="PDA7" s="1859"/>
      <c r="PDB7" s="1860"/>
      <c r="PDC7" s="1861"/>
      <c r="PDD7" s="1861"/>
      <c r="PDE7" s="1861"/>
      <c r="PDF7" s="1861"/>
      <c r="PDG7" s="1861"/>
      <c r="PDH7" s="1861"/>
      <c r="PDI7" s="1861"/>
      <c r="PDJ7" s="1861"/>
      <c r="PDK7" s="1861"/>
      <c r="PDL7" s="1861"/>
      <c r="PDM7" s="1861"/>
      <c r="PDN7" s="1861"/>
      <c r="PDO7" s="1861"/>
      <c r="PDP7" s="1861"/>
      <c r="PDQ7" s="1856"/>
      <c r="PDR7" s="1856"/>
      <c r="PDS7" s="1857"/>
      <c r="PDT7" s="1857"/>
      <c r="PDU7" s="466"/>
      <c r="PDV7" s="466"/>
      <c r="PDW7" s="466"/>
      <c r="PDX7" s="466"/>
      <c r="PDY7" s="466"/>
      <c r="PDZ7" s="466"/>
      <c r="PEA7" s="1861"/>
      <c r="PEB7" s="1862"/>
      <c r="PEC7" s="1862"/>
      <c r="PED7" s="1862"/>
      <c r="PEE7" s="1862"/>
      <c r="PEF7" s="1862"/>
      <c r="PEG7" s="1862"/>
      <c r="PEH7" s="1862"/>
      <c r="PEI7" s="1862"/>
      <c r="PEJ7" s="1862"/>
      <c r="PEK7" s="1862"/>
      <c r="PEL7" s="1862"/>
      <c r="PEM7" s="1862"/>
      <c r="PEN7" s="1862"/>
      <c r="PEO7" s="1862"/>
      <c r="PEP7" s="1862"/>
      <c r="PEQ7" s="1857"/>
      <c r="PER7" s="1857"/>
      <c r="PES7" s="466"/>
      <c r="PET7" s="1863"/>
      <c r="PEU7" s="1863"/>
      <c r="PEV7" s="466"/>
      <c r="PEW7" s="466"/>
      <c r="PEX7" s="466"/>
      <c r="PEY7" s="466"/>
      <c r="PEZ7" s="466"/>
      <c r="PFA7" s="466"/>
      <c r="PFB7" s="466"/>
      <c r="PFC7" s="466"/>
      <c r="PFD7" s="466"/>
      <c r="PFE7" s="1859"/>
      <c r="PFF7" s="1860"/>
      <c r="PFG7" s="1861"/>
      <c r="PFH7" s="1861"/>
      <c r="PFI7" s="1861"/>
      <c r="PFJ7" s="1861"/>
      <c r="PFK7" s="1861"/>
      <c r="PFL7" s="1861"/>
      <c r="PFM7" s="1861"/>
      <c r="PFN7" s="1861"/>
      <c r="PFO7" s="1861"/>
      <c r="PFP7" s="1861"/>
      <c r="PFQ7" s="1861"/>
      <c r="PFR7" s="1861"/>
      <c r="PFS7" s="1861"/>
      <c r="PFT7" s="1861"/>
      <c r="PFU7" s="1856"/>
      <c r="PFV7" s="1856"/>
      <c r="PFW7" s="1857"/>
      <c r="PFX7" s="1857"/>
      <c r="PFY7" s="466"/>
      <c r="PFZ7" s="466"/>
      <c r="PGA7" s="466"/>
      <c r="PGB7" s="466"/>
      <c r="PGC7" s="466"/>
      <c r="PGD7" s="466"/>
      <c r="PGE7" s="1861"/>
      <c r="PGF7" s="1862"/>
      <c r="PGG7" s="1862"/>
      <c r="PGH7" s="1862"/>
      <c r="PGI7" s="1862"/>
      <c r="PGJ7" s="1862"/>
      <c r="PGK7" s="1862"/>
      <c r="PGL7" s="1862"/>
      <c r="PGM7" s="1862"/>
      <c r="PGN7" s="1862"/>
      <c r="PGO7" s="1862"/>
      <c r="PGP7" s="1862"/>
      <c r="PGQ7" s="1862"/>
      <c r="PGR7" s="1862"/>
      <c r="PGS7" s="1862"/>
      <c r="PGT7" s="1862"/>
      <c r="PGU7" s="1857"/>
      <c r="PGV7" s="1857"/>
      <c r="PGW7" s="466"/>
      <c r="PGX7" s="1863"/>
      <c r="PGY7" s="1863"/>
      <c r="PGZ7" s="466"/>
      <c r="PHA7" s="466"/>
      <c r="PHB7" s="466"/>
      <c r="PHC7" s="466"/>
      <c r="PHD7" s="466"/>
      <c r="PHE7" s="466"/>
      <c r="PHF7" s="466"/>
      <c r="PHG7" s="466"/>
      <c r="PHH7" s="466"/>
      <c r="PHI7" s="1859"/>
      <c r="PHJ7" s="1860"/>
      <c r="PHK7" s="1861"/>
      <c r="PHL7" s="1861"/>
      <c r="PHM7" s="1861"/>
      <c r="PHN7" s="1861"/>
      <c r="PHO7" s="1861"/>
      <c r="PHP7" s="1861"/>
      <c r="PHQ7" s="1861"/>
      <c r="PHR7" s="1861"/>
      <c r="PHS7" s="1861"/>
      <c r="PHT7" s="1861"/>
      <c r="PHU7" s="1861"/>
      <c r="PHV7" s="1861"/>
      <c r="PHW7" s="1861"/>
      <c r="PHX7" s="1861"/>
      <c r="PHY7" s="1856"/>
      <c r="PHZ7" s="1856"/>
      <c r="PIA7" s="1857"/>
      <c r="PIB7" s="1857"/>
      <c r="PIC7" s="466"/>
      <c r="PID7" s="466"/>
      <c r="PIE7" s="466"/>
      <c r="PIF7" s="466"/>
      <c r="PIG7" s="466"/>
      <c r="PIH7" s="466"/>
      <c r="PII7" s="1861"/>
      <c r="PIJ7" s="1862"/>
      <c r="PIK7" s="1862"/>
      <c r="PIL7" s="1862"/>
      <c r="PIM7" s="1862"/>
      <c r="PIN7" s="1862"/>
      <c r="PIO7" s="1862"/>
      <c r="PIP7" s="1862"/>
      <c r="PIQ7" s="1862"/>
      <c r="PIR7" s="1862"/>
      <c r="PIS7" s="1862"/>
      <c r="PIT7" s="1862"/>
      <c r="PIU7" s="1862"/>
      <c r="PIV7" s="1862"/>
      <c r="PIW7" s="1862"/>
      <c r="PIX7" s="1862"/>
      <c r="PIY7" s="1857"/>
      <c r="PIZ7" s="1857"/>
      <c r="PJA7" s="466"/>
      <c r="PJB7" s="1863"/>
      <c r="PJC7" s="1863"/>
      <c r="PJD7" s="466"/>
      <c r="PJE7" s="466"/>
      <c r="PJF7" s="466"/>
      <c r="PJG7" s="466"/>
      <c r="PJH7" s="466"/>
      <c r="PJI7" s="466"/>
      <c r="PJJ7" s="466"/>
      <c r="PJK7" s="466"/>
      <c r="PJL7" s="466"/>
      <c r="PJM7" s="1859"/>
      <c r="PJN7" s="1860"/>
      <c r="PJO7" s="1861"/>
      <c r="PJP7" s="1861"/>
      <c r="PJQ7" s="1861"/>
      <c r="PJR7" s="1861"/>
      <c r="PJS7" s="1861"/>
      <c r="PJT7" s="1861"/>
      <c r="PJU7" s="1861"/>
      <c r="PJV7" s="1861"/>
      <c r="PJW7" s="1861"/>
      <c r="PJX7" s="1861"/>
      <c r="PJY7" s="1861"/>
      <c r="PJZ7" s="1861"/>
      <c r="PKA7" s="1861"/>
      <c r="PKB7" s="1861"/>
      <c r="PKC7" s="1856"/>
      <c r="PKD7" s="1856"/>
      <c r="PKE7" s="1857"/>
      <c r="PKF7" s="1857"/>
      <c r="PKG7" s="466"/>
      <c r="PKH7" s="466"/>
      <c r="PKI7" s="466"/>
      <c r="PKJ7" s="466"/>
      <c r="PKK7" s="466"/>
      <c r="PKL7" s="466"/>
      <c r="PKM7" s="1861"/>
      <c r="PKN7" s="1862"/>
      <c r="PKO7" s="1862"/>
      <c r="PKP7" s="1862"/>
      <c r="PKQ7" s="1862"/>
      <c r="PKR7" s="1862"/>
      <c r="PKS7" s="1862"/>
      <c r="PKT7" s="1862"/>
      <c r="PKU7" s="1862"/>
      <c r="PKV7" s="1862"/>
      <c r="PKW7" s="1862"/>
      <c r="PKX7" s="1862"/>
      <c r="PKY7" s="1862"/>
      <c r="PKZ7" s="1862"/>
      <c r="PLA7" s="1862"/>
      <c r="PLB7" s="1862"/>
      <c r="PLC7" s="1857"/>
      <c r="PLD7" s="1857"/>
      <c r="PLE7" s="466"/>
      <c r="PLF7" s="1863"/>
      <c r="PLG7" s="1863"/>
      <c r="PLH7" s="466"/>
      <c r="PLI7" s="466"/>
      <c r="PLJ7" s="466"/>
      <c r="PLK7" s="466"/>
      <c r="PLL7" s="466"/>
      <c r="PLM7" s="466"/>
      <c r="PLN7" s="466"/>
      <c r="PLO7" s="466"/>
      <c r="PLP7" s="466"/>
      <c r="PLQ7" s="1859"/>
      <c r="PLR7" s="1860"/>
      <c r="PLS7" s="1861"/>
      <c r="PLT7" s="1861"/>
      <c r="PLU7" s="1861"/>
      <c r="PLV7" s="1861"/>
      <c r="PLW7" s="1861"/>
      <c r="PLX7" s="1861"/>
      <c r="PLY7" s="1861"/>
      <c r="PLZ7" s="1861"/>
      <c r="PMA7" s="1861"/>
      <c r="PMB7" s="1861"/>
      <c r="PMC7" s="1861"/>
      <c r="PMD7" s="1861"/>
      <c r="PME7" s="1861"/>
      <c r="PMF7" s="1861"/>
      <c r="PMG7" s="1856"/>
      <c r="PMH7" s="1856"/>
      <c r="PMI7" s="1857"/>
      <c r="PMJ7" s="1857"/>
      <c r="PMK7" s="466"/>
      <c r="PML7" s="466"/>
      <c r="PMM7" s="466"/>
      <c r="PMN7" s="466"/>
      <c r="PMO7" s="466"/>
      <c r="PMP7" s="466"/>
      <c r="PMQ7" s="1861"/>
      <c r="PMR7" s="1862"/>
      <c r="PMS7" s="1862"/>
      <c r="PMT7" s="1862"/>
      <c r="PMU7" s="1862"/>
      <c r="PMV7" s="1862"/>
      <c r="PMW7" s="1862"/>
      <c r="PMX7" s="1862"/>
      <c r="PMY7" s="1862"/>
      <c r="PMZ7" s="1862"/>
      <c r="PNA7" s="1862"/>
      <c r="PNB7" s="1862"/>
      <c r="PNC7" s="1862"/>
      <c r="PND7" s="1862"/>
      <c r="PNE7" s="1862"/>
      <c r="PNF7" s="1862"/>
      <c r="PNG7" s="1857"/>
      <c r="PNH7" s="1857"/>
      <c r="PNI7" s="466"/>
      <c r="PNJ7" s="1863"/>
      <c r="PNK7" s="1863"/>
      <c r="PNL7" s="466"/>
      <c r="PNM7" s="466"/>
      <c r="PNN7" s="466"/>
      <c r="PNO7" s="466"/>
      <c r="PNP7" s="466"/>
      <c r="PNQ7" s="466"/>
      <c r="PNR7" s="466"/>
      <c r="PNS7" s="466"/>
      <c r="PNT7" s="466"/>
      <c r="PNU7" s="1859"/>
      <c r="PNV7" s="1860"/>
      <c r="PNW7" s="1861"/>
      <c r="PNX7" s="1861"/>
      <c r="PNY7" s="1861"/>
      <c r="PNZ7" s="1861"/>
      <c r="POA7" s="1861"/>
      <c r="POB7" s="1861"/>
      <c r="POC7" s="1861"/>
      <c r="POD7" s="1861"/>
      <c r="POE7" s="1861"/>
      <c r="POF7" s="1861"/>
      <c r="POG7" s="1861"/>
      <c r="POH7" s="1861"/>
      <c r="POI7" s="1861"/>
      <c r="POJ7" s="1861"/>
      <c r="POK7" s="1856"/>
      <c r="POL7" s="1856"/>
      <c r="POM7" s="1857"/>
      <c r="PON7" s="1857"/>
      <c r="POO7" s="466"/>
      <c r="POP7" s="466"/>
      <c r="POQ7" s="466"/>
      <c r="POR7" s="466"/>
      <c r="POS7" s="466"/>
      <c r="POT7" s="466"/>
      <c r="POU7" s="1861"/>
      <c r="POV7" s="1862"/>
      <c r="POW7" s="1862"/>
      <c r="POX7" s="1862"/>
      <c r="POY7" s="1862"/>
      <c r="POZ7" s="1862"/>
      <c r="PPA7" s="1862"/>
      <c r="PPB7" s="1862"/>
      <c r="PPC7" s="1862"/>
      <c r="PPD7" s="1862"/>
      <c r="PPE7" s="1862"/>
      <c r="PPF7" s="1862"/>
      <c r="PPG7" s="1862"/>
      <c r="PPH7" s="1862"/>
      <c r="PPI7" s="1862"/>
      <c r="PPJ7" s="1862"/>
      <c r="PPK7" s="1857"/>
      <c r="PPL7" s="1857"/>
      <c r="PPM7" s="466"/>
      <c r="PPN7" s="1863"/>
      <c r="PPO7" s="1863"/>
      <c r="PPP7" s="466"/>
      <c r="PPQ7" s="466"/>
      <c r="PPR7" s="466"/>
      <c r="PPS7" s="466"/>
      <c r="PPT7" s="466"/>
      <c r="PPU7" s="466"/>
      <c r="PPV7" s="466"/>
      <c r="PPW7" s="466"/>
      <c r="PPX7" s="466"/>
      <c r="PPY7" s="1859"/>
      <c r="PPZ7" s="1860"/>
      <c r="PQA7" s="1861"/>
      <c r="PQB7" s="1861"/>
      <c r="PQC7" s="1861"/>
      <c r="PQD7" s="1861"/>
      <c r="PQE7" s="1861"/>
      <c r="PQF7" s="1861"/>
      <c r="PQG7" s="1861"/>
      <c r="PQH7" s="1861"/>
      <c r="PQI7" s="1861"/>
      <c r="PQJ7" s="1861"/>
      <c r="PQK7" s="1861"/>
      <c r="PQL7" s="1861"/>
      <c r="PQM7" s="1861"/>
      <c r="PQN7" s="1861"/>
      <c r="PQO7" s="1856"/>
      <c r="PQP7" s="1856"/>
      <c r="PQQ7" s="1857"/>
      <c r="PQR7" s="1857"/>
      <c r="PQS7" s="466"/>
      <c r="PQT7" s="466"/>
      <c r="PQU7" s="466"/>
      <c r="PQV7" s="466"/>
      <c r="PQW7" s="466"/>
      <c r="PQX7" s="466"/>
      <c r="PQY7" s="1861"/>
      <c r="PQZ7" s="1862"/>
      <c r="PRA7" s="1862"/>
      <c r="PRB7" s="1862"/>
      <c r="PRC7" s="1862"/>
      <c r="PRD7" s="1862"/>
      <c r="PRE7" s="1862"/>
      <c r="PRF7" s="1862"/>
      <c r="PRG7" s="1862"/>
      <c r="PRH7" s="1862"/>
      <c r="PRI7" s="1862"/>
      <c r="PRJ7" s="1862"/>
      <c r="PRK7" s="1862"/>
      <c r="PRL7" s="1862"/>
      <c r="PRM7" s="1862"/>
      <c r="PRN7" s="1862"/>
      <c r="PRO7" s="1857"/>
      <c r="PRP7" s="1857"/>
      <c r="PRQ7" s="466"/>
      <c r="PRR7" s="1863"/>
      <c r="PRS7" s="1863"/>
      <c r="PRT7" s="466"/>
      <c r="PRU7" s="466"/>
      <c r="PRV7" s="466"/>
      <c r="PRW7" s="466"/>
      <c r="PRX7" s="466"/>
      <c r="PRY7" s="466"/>
      <c r="PRZ7" s="466"/>
      <c r="PSA7" s="466"/>
      <c r="PSB7" s="466"/>
      <c r="PSC7" s="1859"/>
      <c r="PSD7" s="1860"/>
      <c r="PSE7" s="1861"/>
      <c r="PSF7" s="1861"/>
      <c r="PSG7" s="1861"/>
      <c r="PSH7" s="1861"/>
      <c r="PSI7" s="1861"/>
      <c r="PSJ7" s="1861"/>
      <c r="PSK7" s="1861"/>
      <c r="PSL7" s="1861"/>
      <c r="PSM7" s="1861"/>
      <c r="PSN7" s="1861"/>
      <c r="PSO7" s="1861"/>
      <c r="PSP7" s="1861"/>
      <c r="PSQ7" s="1861"/>
      <c r="PSR7" s="1861"/>
      <c r="PSS7" s="1856"/>
      <c r="PST7" s="1856"/>
      <c r="PSU7" s="1857"/>
      <c r="PSV7" s="1857"/>
      <c r="PSW7" s="466"/>
      <c r="PSX7" s="466"/>
      <c r="PSY7" s="466"/>
      <c r="PSZ7" s="466"/>
      <c r="PTA7" s="466"/>
      <c r="PTB7" s="466"/>
      <c r="PTC7" s="1861"/>
      <c r="PTD7" s="1862"/>
      <c r="PTE7" s="1862"/>
      <c r="PTF7" s="1862"/>
      <c r="PTG7" s="1862"/>
      <c r="PTH7" s="1862"/>
      <c r="PTI7" s="1862"/>
      <c r="PTJ7" s="1862"/>
      <c r="PTK7" s="1862"/>
      <c r="PTL7" s="1862"/>
      <c r="PTM7" s="1862"/>
      <c r="PTN7" s="1862"/>
      <c r="PTO7" s="1862"/>
      <c r="PTP7" s="1862"/>
      <c r="PTQ7" s="1862"/>
      <c r="PTR7" s="1862"/>
      <c r="PTS7" s="1857"/>
      <c r="PTT7" s="1857"/>
      <c r="PTU7" s="466"/>
      <c r="PTV7" s="1863"/>
      <c r="PTW7" s="1863"/>
      <c r="PTX7" s="466"/>
      <c r="PTY7" s="466"/>
      <c r="PTZ7" s="466"/>
      <c r="PUA7" s="466"/>
      <c r="PUB7" s="466"/>
      <c r="PUC7" s="466"/>
      <c r="PUD7" s="466"/>
      <c r="PUE7" s="466"/>
      <c r="PUF7" s="466"/>
      <c r="PUG7" s="1859"/>
      <c r="PUH7" s="1860"/>
      <c r="PUI7" s="1861"/>
      <c r="PUJ7" s="1861"/>
      <c r="PUK7" s="1861"/>
      <c r="PUL7" s="1861"/>
      <c r="PUM7" s="1861"/>
      <c r="PUN7" s="1861"/>
      <c r="PUO7" s="1861"/>
      <c r="PUP7" s="1861"/>
      <c r="PUQ7" s="1861"/>
      <c r="PUR7" s="1861"/>
      <c r="PUS7" s="1861"/>
      <c r="PUT7" s="1861"/>
      <c r="PUU7" s="1861"/>
      <c r="PUV7" s="1861"/>
      <c r="PUW7" s="1856"/>
      <c r="PUX7" s="1856"/>
      <c r="PUY7" s="1857"/>
      <c r="PUZ7" s="1857"/>
      <c r="PVA7" s="466"/>
      <c r="PVB7" s="466"/>
      <c r="PVC7" s="466"/>
      <c r="PVD7" s="466"/>
      <c r="PVE7" s="466"/>
      <c r="PVF7" s="466"/>
      <c r="PVG7" s="1861"/>
      <c r="PVH7" s="1862"/>
      <c r="PVI7" s="1862"/>
      <c r="PVJ7" s="1862"/>
      <c r="PVK7" s="1862"/>
      <c r="PVL7" s="1862"/>
      <c r="PVM7" s="1862"/>
      <c r="PVN7" s="1862"/>
      <c r="PVO7" s="1862"/>
      <c r="PVP7" s="1862"/>
      <c r="PVQ7" s="1862"/>
      <c r="PVR7" s="1862"/>
      <c r="PVS7" s="1862"/>
      <c r="PVT7" s="1862"/>
      <c r="PVU7" s="1862"/>
      <c r="PVV7" s="1862"/>
      <c r="PVW7" s="1857"/>
      <c r="PVX7" s="1857"/>
      <c r="PVY7" s="466"/>
      <c r="PVZ7" s="1863"/>
      <c r="PWA7" s="1863"/>
      <c r="PWB7" s="466"/>
      <c r="PWC7" s="466"/>
      <c r="PWD7" s="466"/>
      <c r="PWE7" s="466"/>
      <c r="PWF7" s="466"/>
      <c r="PWG7" s="466"/>
      <c r="PWH7" s="466"/>
      <c r="PWI7" s="466"/>
      <c r="PWJ7" s="466"/>
      <c r="PWK7" s="1859"/>
      <c r="PWL7" s="1860"/>
      <c r="PWM7" s="1861"/>
      <c r="PWN7" s="1861"/>
      <c r="PWO7" s="1861"/>
      <c r="PWP7" s="1861"/>
      <c r="PWQ7" s="1861"/>
      <c r="PWR7" s="1861"/>
      <c r="PWS7" s="1861"/>
      <c r="PWT7" s="1861"/>
      <c r="PWU7" s="1861"/>
      <c r="PWV7" s="1861"/>
      <c r="PWW7" s="1861"/>
      <c r="PWX7" s="1861"/>
      <c r="PWY7" s="1861"/>
      <c r="PWZ7" s="1861"/>
      <c r="PXA7" s="1856"/>
      <c r="PXB7" s="1856"/>
      <c r="PXC7" s="1857"/>
      <c r="PXD7" s="1857"/>
      <c r="PXE7" s="466"/>
      <c r="PXF7" s="466"/>
      <c r="PXG7" s="466"/>
      <c r="PXH7" s="466"/>
      <c r="PXI7" s="466"/>
      <c r="PXJ7" s="466"/>
      <c r="PXK7" s="1861"/>
      <c r="PXL7" s="1862"/>
      <c r="PXM7" s="1862"/>
      <c r="PXN7" s="1862"/>
      <c r="PXO7" s="1862"/>
      <c r="PXP7" s="1862"/>
      <c r="PXQ7" s="1862"/>
      <c r="PXR7" s="1862"/>
      <c r="PXS7" s="1862"/>
      <c r="PXT7" s="1862"/>
      <c r="PXU7" s="1862"/>
      <c r="PXV7" s="1862"/>
      <c r="PXW7" s="1862"/>
      <c r="PXX7" s="1862"/>
      <c r="PXY7" s="1862"/>
      <c r="PXZ7" s="1862"/>
      <c r="PYA7" s="1857"/>
      <c r="PYB7" s="1857"/>
      <c r="PYC7" s="466"/>
      <c r="PYD7" s="1863"/>
      <c r="PYE7" s="1863"/>
      <c r="PYF7" s="466"/>
      <c r="PYG7" s="466"/>
      <c r="PYH7" s="466"/>
      <c r="PYI7" s="466"/>
      <c r="PYJ7" s="466"/>
      <c r="PYK7" s="466"/>
      <c r="PYL7" s="466"/>
      <c r="PYM7" s="466"/>
      <c r="PYN7" s="466"/>
      <c r="PYO7" s="1859"/>
      <c r="PYP7" s="1860"/>
      <c r="PYQ7" s="1861"/>
      <c r="PYR7" s="1861"/>
      <c r="PYS7" s="1861"/>
      <c r="PYT7" s="1861"/>
      <c r="PYU7" s="1861"/>
      <c r="PYV7" s="1861"/>
      <c r="PYW7" s="1861"/>
      <c r="PYX7" s="1861"/>
      <c r="PYY7" s="1861"/>
      <c r="PYZ7" s="1861"/>
      <c r="PZA7" s="1861"/>
      <c r="PZB7" s="1861"/>
      <c r="PZC7" s="1861"/>
      <c r="PZD7" s="1861"/>
      <c r="PZE7" s="1856"/>
      <c r="PZF7" s="1856"/>
      <c r="PZG7" s="1857"/>
      <c r="PZH7" s="1857"/>
      <c r="PZI7" s="466"/>
      <c r="PZJ7" s="466"/>
      <c r="PZK7" s="466"/>
      <c r="PZL7" s="466"/>
      <c r="PZM7" s="466"/>
      <c r="PZN7" s="466"/>
      <c r="PZO7" s="1861"/>
      <c r="PZP7" s="1862"/>
      <c r="PZQ7" s="1862"/>
      <c r="PZR7" s="1862"/>
      <c r="PZS7" s="1862"/>
      <c r="PZT7" s="1862"/>
      <c r="PZU7" s="1862"/>
      <c r="PZV7" s="1862"/>
      <c r="PZW7" s="1862"/>
      <c r="PZX7" s="1862"/>
      <c r="PZY7" s="1862"/>
      <c r="PZZ7" s="1862"/>
      <c r="QAA7" s="1862"/>
      <c r="QAB7" s="1862"/>
      <c r="QAC7" s="1862"/>
      <c r="QAD7" s="1862"/>
      <c r="QAE7" s="1857"/>
      <c r="QAF7" s="1857"/>
      <c r="QAG7" s="466"/>
      <c r="QAH7" s="1863"/>
      <c r="QAI7" s="1863"/>
      <c r="QAJ7" s="466"/>
      <c r="QAK7" s="466"/>
      <c r="QAL7" s="466"/>
      <c r="QAM7" s="466"/>
      <c r="QAN7" s="466"/>
      <c r="QAO7" s="466"/>
      <c r="QAP7" s="466"/>
      <c r="QAQ7" s="466"/>
      <c r="QAR7" s="466"/>
      <c r="QAS7" s="1859"/>
      <c r="QAT7" s="1860"/>
      <c r="QAU7" s="1861"/>
      <c r="QAV7" s="1861"/>
      <c r="QAW7" s="1861"/>
      <c r="QAX7" s="1861"/>
      <c r="QAY7" s="1861"/>
      <c r="QAZ7" s="1861"/>
      <c r="QBA7" s="1861"/>
      <c r="QBB7" s="1861"/>
      <c r="QBC7" s="1861"/>
      <c r="QBD7" s="1861"/>
      <c r="QBE7" s="1861"/>
      <c r="QBF7" s="1861"/>
      <c r="QBG7" s="1861"/>
      <c r="QBH7" s="1861"/>
      <c r="QBI7" s="1856"/>
      <c r="QBJ7" s="1856"/>
      <c r="QBK7" s="1857"/>
      <c r="QBL7" s="1857"/>
      <c r="QBM7" s="466"/>
      <c r="QBN7" s="466"/>
      <c r="QBO7" s="466"/>
      <c r="QBP7" s="466"/>
      <c r="QBQ7" s="466"/>
      <c r="QBR7" s="466"/>
      <c r="QBS7" s="1861"/>
      <c r="QBT7" s="1862"/>
      <c r="QBU7" s="1862"/>
      <c r="QBV7" s="1862"/>
      <c r="QBW7" s="1862"/>
      <c r="QBX7" s="1862"/>
      <c r="QBY7" s="1862"/>
      <c r="QBZ7" s="1862"/>
      <c r="QCA7" s="1862"/>
      <c r="QCB7" s="1862"/>
      <c r="QCC7" s="1862"/>
      <c r="QCD7" s="1862"/>
      <c r="QCE7" s="1862"/>
      <c r="QCF7" s="1862"/>
      <c r="QCG7" s="1862"/>
      <c r="QCH7" s="1862"/>
      <c r="QCI7" s="1857"/>
      <c r="QCJ7" s="1857"/>
      <c r="QCK7" s="466"/>
      <c r="QCL7" s="1863"/>
      <c r="QCM7" s="1863"/>
      <c r="QCN7" s="466"/>
      <c r="QCO7" s="466"/>
      <c r="QCP7" s="466"/>
      <c r="QCQ7" s="466"/>
      <c r="QCR7" s="466"/>
      <c r="QCS7" s="466"/>
      <c r="QCT7" s="466"/>
      <c r="QCU7" s="466"/>
      <c r="QCV7" s="466"/>
      <c r="QCW7" s="1859"/>
      <c r="QCX7" s="1860"/>
      <c r="QCY7" s="1861"/>
      <c r="QCZ7" s="1861"/>
      <c r="QDA7" s="1861"/>
      <c r="QDB7" s="1861"/>
      <c r="QDC7" s="1861"/>
      <c r="QDD7" s="1861"/>
      <c r="QDE7" s="1861"/>
      <c r="QDF7" s="1861"/>
      <c r="QDG7" s="1861"/>
      <c r="QDH7" s="1861"/>
      <c r="QDI7" s="1861"/>
      <c r="QDJ7" s="1861"/>
      <c r="QDK7" s="1861"/>
      <c r="QDL7" s="1861"/>
      <c r="QDM7" s="1856"/>
      <c r="QDN7" s="1856"/>
      <c r="QDO7" s="1857"/>
      <c r="QDP7" s="1857"/>
      <c r="QDQ7" s="466"/>
      <c r="QDR7" s="466"/>
      <c r="QDS7" s="466"/>
      <c r="QDT7" s="466"/>
      <c r="QDU7" s="466"/>
      <c r="QDV7" s="466"/>
      <c r="QDW7" s="1861"/>
      <c r="QDX7" s="1862"/>
      <c r="QDY7" s="1862"/>
      <c r="QDZ7" s="1862"/>
      <c r="QEA7" s="1862"/>
      <c r="QEB7" s="1862"/>
      <c r="QEC7" s="1862"/>
      <c r="QED7" s="1862"/>
      <c r="QEE7" s="1862"/>
      <c r="QEF7" s="1862"/>
      <c r="QEG7" s="1862"/>
      <c r="QEH7" s="1862"/>
      <c r="QEI7" s="1862"/>
      <c r="QEJ7" s="1862"/>
      <c r="QEK7" s="1862"/>
      <c r="QEL7" s="1862"/>
      <c r="QEM7" s="1857"/>
      <c r="QEN7" s="1857"/>
      <c r="QEO7" s="466"/>
      <c r="QEP7" s="1863"/>
      <c r="QEQ7" s="1863"/>
      <c r="QER7" s="466"/>
      <c r="QES7" s="466"/>
      <c r="QET7" s="466"/>
      <c r="QEU7" s="466"/>
      <c r="QEV7" s="466"/>
      <c r="QEW7" s="466"/>
      <c r="QEX7" s="466"/>
      <c r="QEY7" s="466"/>
      <c r="QEZ7" s="466"/>
      <c r="QFA7" s="1859"/>
      <c r="QFB7" s="1860"/>
      <c r="QFC7" s="1861"/>
      <c r="QFD7" s="1861"/>
      <c r="QFE7" s="1861"/>
      <c r="QFF7" s="1861"/>
      <c r="QFG7" s="1861"/>
      <c r="QFH7" s="1861"/>
      <c r="QFI7" s="1861"/>
      <c r="QFJ7" s="1861"/>
      <c r="QFK7" s="1861"/>
      <c r="QFL7" s="1861"/>
      <c r="QFM7" s="1861"/>
      <c r="QFN7" s="1861"/>
      <c r="QFO7" s="1861"/>
      <c r="QFP7" s="1861"/>
      <c r="QFQ7" s="1856"/>
      <c r="QFR7" s="1856"/>
      <c r="QFS7" s="1857"/>
      <c r="QFT7" s="1857"/>
      <c r="QFU7" s="466"/>
      <c r="QFV7" s="466"/>
      <c r="QFW7" s="466"/>
      <c r="QFX7" s="466"/>
      <c r="QFY7" s="466"/>
      <c r="QFZ7" s="466"/>
      <c r="QGA7" s="1861"/>
      <c r="QGB7" s="1862"/>
      <c r="QGC7" s="1862"/>
      <c r="QGD7" s="1862"/>
      <c r="QGE7" s="1862"/>
      <c r="QGF7" s="1862"/>
      <c r="QGG7" s="1862"/>
      <c r="QGH7" s="1862"/>
      <c r="QGI7" s="1862"/>
      <c r="QGJ7" s="1862"/>
      <c r="QGK7" s="1862"/>
      <c r="QGL7" s="1862"/>
      <c r="QGM7" s="1862"/>
      <c r="QGN7" s="1862"/>
      <c r="QGO7" s="1862"/>
      <c r="QGP7" s="1862"/>
      <c r="QGQ7" s="1857"/>
      <c r="QGR7" s="1857"/>
      <c r="QGS7" s="466"/>
      <c r="QGT7" s="1863"/>
      <c r="QGU7" s="1863"/>
      <c r="QGV7" s="466"/>
      <c r="QGW7" s="466"/>
      <c r="QGX7" s="466"/>
      <c r="QGY7" s="466"/>
      <c r="QGZ7" s="466"/>
      <c r="QHA7" s="466"/>
      <c r="QHB7" s="466"/>
      <c r="QHC7" s="466"/>
      <c r="QHD7" s="466"/>
      <c r="QHE7" s="1859"/>
      <c r="QHF7" s="1860"/>
      <c r="QHG7" s="1861"/>
      <c r="QHH7" s="1861"/>
      <c r="QHI7" s="1861"/>
      <c r="QHJ7" s="1861"/>
      <c r="QHK7" s="1861"/>
      <c r="QHL7" s="1861"/>
      <c r="QHM7" s="1861"/>
      <c r="QHN7" s="1861"/>
      <c r="QHO7" s="1861"/>
      <c r="QHP7" s="1861"/>
      <c r="QHQ7" s="1861"/>
      <c r="QHR7" s="1861"/>
      <c r="QHS7" s="1861"/>
      <c r="QHT7" s="1861"/>
      <c r="QHU7" s="1856"/>
      <c r="QHV7" s="1856"/>
      <c r="QHW7" s="1857"/>
      <c r="QHX7" s="1857"/>
      <c r="QHY7" s="466"/>
      <c r="QHZ7" s="466"/>
      <c r="QIA7" s="466"/>
      <c r="QIB7" s="466"/>
      <c r="QIC7" s="466"/>
      <c r="QID7" s="466"/>
      <c r="QIE7" s="1861"/>
      <c r="QIF7" s="1862"/>
      <c r="QIG7" s="1862"/>
      <c r="QIH7" s="1862"/>
      <c r="QII7" s="1862"/>
      <c r="QIJ7" s="1862"/>
      <c r="QIK7" s="1862"/>
      <c r="QIL7" s="1862"/>
      <c r="QIM7" s="1862"/>
      <c r="QIN7" s="1862"/>
      <c r="QIO7" s="1862"/>
      <c r="QIP7" s="1862"/>
      <c r="QIQ7" s="1862"/>
      <c r="QIR7" s="1862"/>
      <c r="QIS7" s="1862"/>
      <c r="QIT7" s="1862"/>
      <c r="QIU7" s="1857"/>
      <c r="QIV7" s="1857"/>
      <c r="QIW7" s="466"/>
      <c r="QIX7" s="1863"/>
      <c r="QIY7" s="1863"/>
      <c r="QIZ7" s="466"/>
      <c r="QJA7" s="466"/>
      <c r="QJB7" s="466"/>
      <c r="QJC7" s="466"/>
      <c r="QJD7" s="466"/>
      <c r="QJE7" s="466"/>
      <c r="QJF7" s="466"/>
      <c r="QJG7" s="466"/>
      <c r="QJH7" s="466"/>
      <c r="QJI7" s="1859"/>
      <c r="QJJ7" s="1860"/>
      <c r="QJK7" s="1861"/>
      <c r="QJL7" s="1861"/>
      <c r="QJM7" s="1861"/>
      <c r="QJN7" s="1861"/>
      <c r="QJO7" s="1861"/>
      <c r="QJP7" s="1861"/>
      <c r="QJQ7" s="1861"/>
      <c r="QJR7" s="1861"/>
      <c r="QJS7" s="1861"/>
      <c r="QJT7" s="1861"/>
      <c r="QJU7" s="1861"/>
      <c r="QJV7" s="1861"/>
      <c r="QJW7" s="1861"/>
      <c r="QJX7" s="1861"/>
      <c r="QJY7" s="1856"/>
      <c r="QJZ7" s="1856"/>
      <c r="QKA7" s="1857"/>
      <c r="QKB7" s="1857"/>
      <c r="QKC7" s="466"/>
      <c r="QKD7" s="466"/>
      <c r="QKE7" s="466"/>
      <c r="QKF7" s="466"/>
      <c r="QKG7" s="466"/>
      <c r="QKH7" s="466"/>
      <c r="QKI7" s="1861"/>
      <c r="QKJ7" s="1862"/>
      <c r="QKK7" s="1862"/>
      <c r="QKL7" s="1862"/>
      <c r="QKM7" s="1862"/>
      <c r="QKN7" s="1862"/>
      <c r="QKO7" s="1862"/>
      <c r="QKP7" s="1862"/>
      <c r="QKQ7" s="1862"/>
      <c r="QKR7" s="1862"/>
      <c r="QKS7" s="1862"/>
      <c r="QKT7" s="1862"/>
      <c r="QKU7" s="1862"/>
      <c r="QKV7" s="1862"/>
      <c r="QKW7" s="1862"/>
      <c r="QKX7" s="1862"/>
      <c r="QKY7" s="1857"/>
      <c r="QKZ7" s="1857"/>
      <c r="QLA7" s="466"/>
      <c r="QLB7" s="1863"/>
      <c r="QLC7" s="1863"/>
      <c r="QLD7" s="466"/>
      <c r="QLE7" s="466"/>
      <c r="QLF7" s="466"/>
      <c r="QLG7" s="466"/>
      <c r="QLH7" s="466"/>
      <c r="QLI7" s="466"/>
      <c r="QLJ7" s="466"/>
      <c r="QLK7" s="466"/>
      <c r="QLL7" s="466"/>
      <c r="QLM7" s="1859"/>
      <c r="QLN7" s="1860"/>
      <c r="QLO7" s="1861"/>
      <c r="QLP7" s="1861"/>
      <c r="QLQ7" s="1861"/>
      <c r="QLR7" s="1861"/>
      <c r="QLS7" s="1861"/>
      <c r="QLT7" s="1861"/>
      <c r="QLU7" s="1861"/>
      <c r="QLV7" s="1861"/>
      <c r="QLW7" s="1861"/>
      <c r="QLX7" s="1861"/>
      <c r="QLY7" s="1861"/>
      <c r="QLZ7" s="1861"/>
      <c r="QMA7" s="1861"/>
      <c r="QMB7" s="1861"/>
      <c r="QMC7" s="1856"/>
      <c r="QMD7" s="1856"/>
      <c r="QME7" s="1857"/>
      <c r="QMF7" s="1857"/>
      <c r="QMG7" s="466"/>
      <c r="QMH7" s="466"/>
      <c r="QMI7" s="466"/>
      <c r="QMJ7" s="466"/>
      <c r="QMK7" s="466"/>
      <c r="QML7" s="466"/>
      <c r="QMM7" s="1861"/>
      <c r="QMN7" s="1862"/>
      <c r="QMO7" s="1862"/>
      <c r="QMP7" s="1862"/>
      <c r="QMQ7" s="1862"/>
      <c r="QMR7" s="1862"/>
      <c r="QMS7" s="1862"/>
      <c r="QMT7" s="1862"/>
      <c r="QMU7" s="1862"/>
      <c r="QMV7" s="1862"/>
      <c r="QMW7" s="1862"/>
      <c r="QMX7" s="1862"/>
      <c r="QMY7" s="1862"/>
      <c r="QMZ7" s="1862"/>
      <c r="QNA7" s="1862"/>
      <c r="QNB7" s="1862"/>
      <c r="QNC7" s="1857"/>
      <c r="QND7" s="1857"/>
      <c r="QNE7" s="466"/>
      <c r="QNF7" s="1863"/>
      <c r="QNG7" s="1863"/>
      <c r="QNH7" s="466"/>
      <c r="QNI7" s="466"/>
      <c r="QNJ7" s="466"/>
      <c r="QNK7" s="466"/>
      <c r="QNL7" s="466"/>
      <c r="QNM7" s="466"/>
      <c r="QNN7" s="466"/>
      <c r="QNO7" s="466"/>
      <c r="QNP7" s="466"/>
      <c r="QNQ7" s="1859"/>
      <c r="QNR7" s="1860"/>
      <c r="QNS7" s="1861"/>
      <c r="QNT7" s="1861"/>
      <c r="QNU7" s="1861"/>
      <c r="QNV7" s="1861"/>
      <c r="QNW7" s="1861"/>
      <c r="QNX7" s="1861"/>
      <c r="QNY7" s="1861"/>
      <c r="QNZ7" s="1861"/>
      <c r="QOA7" s="1861"/>
      <c r="QOB7" s="1861"/>
      <c r="QOC7" s="1861"/>
      <c r="QOD7" s="1861"/>
      <c r="QOE7" s="1861"/>
      <c r="QOF7" s="1861"/>
      <c r="QOG7" s="1856"/>
      <c r="QOH7" s="1856"/>
      <c r="QOI7" s="1857"/>
      <c r="QOJ7" s="1857"/>
      <c r="QOK7" s="466"/>
      <c r="QOL7" s="466"/>
      <c r="QOM7" s="466"/>
      <c r="QON7" s="466"/>
      <c r="QOO7" s="466"/>
      <c r="QOP7" s="466"/>
      <c r="QOQ7" s="1861"/>
      <c r="QOR7" s="1862"/>
      <c r="QOS7" s="1862"/>
      <c r="QOT7" s="1862"/>
      <c r="QOU7" s="1862"/>
      <c r="QOV7" s="1862"/>
      <c r="QOW7" s="1862"/>
      <c r="QOX7" s="1862"/>
      <c r="QOY7" s="1862"/>
      <c r="QOZ7" s="1862"/>
      <c r="QPA7" s="1862"/>
      <c r="QPB7" s="1862"/>
      <c r="QPC7" s="1862"/>
      <c r="QPD7" s="1862"/>
      <c r="QPE7" s="1862"/>
      <c r="QPF7" s="1862"/>
      <c r="QPG7" s="1857"/>
      <c r="QPH7" s="1857"/>
      <c r="QPI7" s="466"/>
      <c r="QPJ7" s="1863"/>
      <c r="QPK7" s="1863"/>
      <c r="QPL7" s="466"/>
      <c r="QPM7" s="466"/>
      <c r="QPN7" s="466"/>
      <c r="QPO7" s="466"/>
      <c r="QPP7" s="466"/>
      <c r="QPQ7" s="466"/>
      <c r="QPR7" s="466"/>
      <c r="QPS7" s="466"/>
      <c r="QPT7" s="466"/>
      <c r="QPU7" s="1859"/>
      <c r="QPV7" s="1860"/>
      <c r="QPW7" s="1861"/>
      <c r="QPX7" s="1861"/>
      <c r="QPY7" s="1861"/>
      <c r="QPZ7" s="1861"/>
      <c r="QQA7" s="1861"/>
      <c r="QQB7" s="1861"/>
      <c r="QQC7" s="1861"/>
      <c r="QQD7" s="1861"/>
      <c r="QQE7" s="1861"/>
      <c r="QQF7" s="1861"/>
      <c r="QQG7" s="1861"/>
      <c r="QQH7" s="1861"/>
      <c r="QQI7" s="1861"/>
      <c r="QQJ7" s="1861"/>
      <c r="QQK7" s="1856"/>
      <c r="QQL7" s="1856"/>
      <c r="QQM7" s="1857"/>
      <c r="QQN7" s="1857"/>
      <c r="QQO7" s="466"/>
      <c r="QQP7" s="466"/>
      <c r="QQQ7" s="466"/>
      <c r="QQR7" s="466"/>
      <c r="QQS7" s="466"/>
      <c r="QQT7" s="466"/>
      <c r="QQU7" s="1861"/>
      <c r="QQV7" s="1862"/>
      <c r="QQW7" s="1862"/>
      <c r="QQX7" s="1862"/>
      <c r="QQY7" s="1862"/>
      <c r="QQZ7" s="1862"/>
      <c r="QRA7" s="1862"/>
      <c r="QRB7" s="1862"/>
      <c r="QRC7" s="1862"/>
      <c r="QRD7" s="1862"/>
      <c r="QRE7" s="1862"/>
      <c r="QRF7" s="1862"/>
      <c r="QRG7" s="1862"/>
      <c r="QRH7" s="1862"/>
      <c r="QRI7" s="1862"/>
      <c r="QRJ7" s="1862"/>
      <c r="QRK7" s="1857"/>
      <c r="QRL7" s="1857"/>
      <c r="QRM7" s="466"/>
      <c r="QRN7" s="1863"/>
      <c r="QRO7" s="1863"/>
      <c r="QRP7" s="466"/>
      <c r="QRQ7" s="466"/>
      <c r="QRR7" s="466"/>
      <c r="QRS7" s="466"/>
      <c r="QRT7" s="466"/>
      <c r="QRU7" s="466"/>
      <c r="QRV7" s="466"/>
      <c r="QRW7" s="466"/>
      <c r="QRX7" s="466"/>
      <c r="QRY7" s="1859"/>
      <c r="QRZ7" s="1860"/>
      <c r="QSA7" s="1861"/>
      <c r="QSB7" s="1861"/>
      <c r="QSC7" s="1861"/>
      <c r="QSD7" s="1861"/>
      <c r="QSE7" s="1861"/>
      <c r="QSF7" s="1861"/>
      <c r="QSG7" s="1861"/>
      <c r="QSH7" s="1861"/>
      <c r="QSI7" s="1861"/>
      <c r="QSJ7" s="1861"/>
      <c r="QSK7" s="1861"/>
      <c r="QSL7" s="1861"/>
      <c r="QSM7" s="1861"/>
      <c r="QSN7" s="1861"/>
      <c r="QSO7" s="1856"/>
      <c r="QSP7" s="1856"/>
      <c r="QSQ7" s="1857"/>
      <c r="QSR7" s="1857"/>
      <c r="QSS7" s="466"/>
      <c r="QST7" s="466"/>
      <c r="QSU7" s="466"/>
      <c r="QSV7" s="466"/>
      <c r="QSW7" s="466"/>
      <c r="QSX7" s="466"/>
      <c r="QSY7" s="1861"/>
      <c r="QSZ7" s="1862"/>
      <c r="QTA7" s="1862"/>
      <c r="QTB7" s="1862"/>
      <c r="QTC7" s="1862"/>
      <c r="QTD7" s="1862"/>
      <c r="QTE7" s="1862"/>
      <c r="QTF7" s="1862"/>
      <c r="QTG7" s="1862"/>
      <c r="QTH7" s="1862"/>
      <c r="QTI7" s="1862"/>
      <c r="QTJ7" s="1862"/>
      <c r="QTK7" s="1862"/>
      <c r="QTL7" s="1862"/>
      <c r="QTM7" s="1862"/>
      <c r="QTN7" s="1862"/>
      <c r="QTO7" s="1857"/>
      <c r="QTP7" s="1857"/>
      <c r="QTQ7" s="466"/>
      <c r="QTR7" s="1863"/>
      <c r="QTS7" s="1863"/>
      <c r="QTT7" s="466"/>
      <c r="QTU7" s="466"/>
      <c r="QTV7" s="466"/>
      <c r="QTW7" s="466"/>
      <c r="QTX7" s="466"/>
      <c r="QTY7" s="466"/>
      <c r="QTZ7" s="466"/>
      <c r="QUA7" s="466"/>
      <c r="QUB7" s="466"/>
      <c r="QUC7" s="1859"/>
      <c r="QUD7" s="1860"/>
      <c r="QUE7" s="1861"/>
      <c r="QUF7" s="1861"/>
      <c r="QUG7" s="1861"/>
      <c r="QUH7" s="1861"/>
      <c r="QUI7" s="1861"/>
      <c r="QUJ7" s="1861"/>
      <c r="QUK7" s="1861"/>
      <c r="QUL7" s="1861"/>
      <c r="QUM7" s="1861"/>
      <c r="QUN7" s="1861"/>
      <c r="QUO7" s="1861"/>
      <c r="QUP7" s="1861"/>
      <c r="QUQ7" s="1861"/>
      <c r="QUR7" s="1861"/>
      <c r="QUS7" s="1856"/>
      <c r="QUT7" s="1856"/>
      <c r="QUU7" s="1857"/>
      <c r="QUV7" s="1857"/>
      <c r="QUW7" s="466"/>
      <c r="QUX7" s="466"/>
      <c r="QUY7" s="466"/>
      <c r="QUZ7" s="466"/>
      <c r="QVA7" s="466"/>
      <c r="QVB7" s="466"/>
      <c r="QVC7" s="1861"/>
      <c r="QVD7" s="1862"/>
      <c r="QVE7" s="1862"/>
      <c r="QVF7" s="1862"/>
      <c r="QVG7" s="1862"/>
      <c r="QVH7" s="1862"/>
      <c r="QVI7" s="1862"/>
      <c r="QVJ7" s="1862"/>
      <c r="QVK7" s="1862"/>
      <c r="QVL7" s="1862"/>
      <c r="QVM7" s="1862"/>
      <c r="QVN7" s="1862"/>
      <c r="QVO7" s="1862"/>
      <c r="QVP7" s="1862"/>
      <c r="QVQ7" s="1862"/>
      <c r="QVR7" s="1862"/>
      <c r="QVS7" s="1857"/>
      <c r="QVT7" s="1857"/>
      <c r="QVU7" s="466"/>
      <c r="QVV7" s="1863"/>
      <c r="QVW7" s="1863"/>
      <c r="QVX7" s="466"/>
      <c r="QVY7" s="466"/>
      <c r="QVZ7" s="466"/>
      <c r="QWA7" s="466"/>
      <c r="QWB7" s="466"/>
      <c r="QWC7" s="466"/>
      <c r="QWD7" s="466"/>
      <c r="QWE7" s="466"/>
      <c r="QWF7" s="466"/>
      <c r="QWG7" s="1859"/>
      <c r="QWH7" s="1860"/>
      <c r="QWI7" s="1861"/>
      <c r="QWJ7" s="1861"/>
      <c r="QWK7" s="1861"/>
      <c r="QWL7" s="1861"/>
      <c r="QWM7" s="1861"/>
      <c r="QWN7" s="1861"/>
      <c r="QWO7" s="1861"/>
      <c r="QWP7" s="1861"/>
      <c r="QWQ7" s="1861"/>
      <c r="QWR7" s="1861"/>
      <c r="QWS7" s="1861"/>
      <c r="QWT7" s="1861"/>
      <c r="QWU7" s="1861"/>
      <c r="QWV7" s="1861"/>
      <c r="QWW7" s="1856"/>
      <c r="QWX7" s="1856"/>
      <c r="QWY7" s="1857"/>
      <c r="QWZ7" s="1857"/>
      <c r="QXA7" s="466"/>
      <c r="QXB7" s="466"/>
      <c r="QXC7" s="466"/>
      <c r="QXD7" s="466"/>
      <c r="QXE7" s="466"/>
      <c r="QXF7" s="466"/>
      <c r="QXG7" s="1861"/>
      <c r="QXH7" s="1862"/>
      <c r="QXI7" s="1862"/>
      <c r="QXJ7" s="1862"/>
      <c r="QXK7" s="1862"/>
      <c r="QXL7" s="1862"/>
      <c r="QXM7" s="1862"/>
      <c r="QXN7" s="1862"/>
      <c r="QXO7" s="1862"/>
      <c r="QXP7" s="1862"/>
      <c r="QXQ7" s="1862"/>
      <c r="QXR7" s="1862"/>
      <c r="QXS7" s="1862"/>
      <c r="QXT7" s="1862"/>
      <c r="QXU7" s="1862"/>
      <c r="QXV7" s="1862"/>
      <c r="QXW7" s="1857"/>
      <c r="QXX7" s="1857"/>
      <c r="QXY7" s="466"/>
      <c r="QXZ7" s="1863"/>
      <c r="QYA7" s="1863"/>
      <c r="QYB7" s="466"/>
      <c r="QYC7" s="466"/>
      <c r="QYD7" s="466"/>
      <c r="QYE7" s="466"/>
      <c r="QYF7" s="466"/>
      <c r="QYG7" s="466"/>
      <c r="QYH7" s="466"/>
      <c r="QYI7" s="466"/>
      <c r="QYJ7" s="466"/>
      <c r="QYK7" s="1859"/>
      <c r="QYL7" s="1860"/>
      <c r="QYM7" s="1861"/>
      <c r="QYN7" s="1861"/>
      <c r="QYO7" s="1861"/>
      <c r="QYP7" s="1861"/>
      <c r="QYQ7" s="1861"/>
      <c r="QYR7" s="1861"/>
      <c r="QYS7" s="1861"/>
      <c r="QYT7" s="1861"/>
      <c r="QYU7" s="1861"/>
      <c r="QYV7" s="1861"/>
      <c r="QYW7" s="1861"/>
      <c r="QYX7" s="1861"/>
      <c r="QYY7" s="1861"/>
      <c r="QYZ7" s="1861"/>
      <c r="QZA7" s="1856"/>
      <c r="QZB7" s="1856"/>
      <c r="QZC7" s="1857"/>
      <c r="QZD7" s="1857"/>
      <c r="QZE7" s="466"/>
      <c r="QZF7" s="466"/>
      <c r="QZG7" s="466"/>
      <c r="QZH7" s="466"/>
      <c r="QZI7" s="466"/>
      <c r="QZJ7" s="466"/>
      <c r="QZK7" s="1861"/>
      <c r="QZL7" s="1862"/>
      <c r="QZM7" s="1862"/>
      <c r="QZN7" s="1862"/>
      <c r="QZO7" s="1862"/>
      <c r="QZP7" s="1862"/>
      <c r="QZQ7" s="1862"/>
      <c r="QZR7" s="1862"/>
      <c r="QZS7" s="1862"/>
      <c r="QZT7" s="1862"/>
      <c r="QZU7" s="1862"/>
      <c r="QZV7" s="1862"/>
      <c r="QZW7" s="1862"/>
      <c r="QZX7" s="1862"/>
      <c r="QZY7" s="1862"/>
      <c r="QZZ7" s="1862"/>
      <c r="RAA7" s="1857"/>
      <c r="RAB7" s="1857"/>
      <c r="RAC7" s="466"/>
      <c r="RAD7" s="1863"/>
      <c r="RAE7" s="1863"/>
      <c r="RAF7" s="466"/>
      <c r="RAG7" s="466"/>
      <c r="RAH7" s="466"/>
      <c r="RAI7" s="466"/>
      <c r="RAJ7" s="466"/>
      <c r="RAK7" s="466"/>
      <c r="RAL7" s="466"/>
      <c r="RAM7" s="466"/>
      <c r="RAN7" s="466"/>
      <c r="RAO7" s="1859"/>
      <c r="RAP7" s="1860"/>
      <c r="RAQ7" s="1861"/>
      <c r="RAR7" s="1861"/>
      <c r="RAS7" s="1861"/>
      <c r="RAT7" s="1861"/>
      <c r="RAU7" s="1861"/>
      <c r="RAV7" s="1861"/>
      <c r="RAW7" s="1861"/>
      <c r="RAX7" s="1861"/>
      <c r="RAY7" s="1861"/>
      <c r="RAZ7" s="1861"/>
      <c r="RBA7" s="1861"/>
      <c r="RBB7" s="1861"/>
      <c r="RBC7" s="1861"/>
      <c r="RBD7" s="1861"/>
      <c r="RBE7" s="1856"/>
      <c r="RBF7" s="1856"/>
      <c r="RBG7" s="1857"/>
      <c r="RBH7" s="1857"/>
      <c r="RBI7" s="466"/>
      <c r="RBJ7" s="466"/>
      <c r="RBK7" s="466"/>
      <c r="RBL7" s="466"/>
      <c r="RBM7" s="466"/>
      <c r="RBN7" s="466"/>
      <c r="RBO7" s="1861"/>
      <c r="RBP7" s="1862"/>
      <c r="RBQ7" s="1862"/>
      <c r="RBR7" s="1862"/>
      <c r="RBS7" s="1862"/>
      <c r="RBT7" s="1862"/>
      <c r="RBU7" s="1862"/>
      <c r="RBV7" s="1862"/>
      <c r="RBW7" s="1862"/>
      <c r="RBX7" s="1862"/>
      <c r="RBY7" s="1862"/>
      <c r="RBZ7" s="1862"/>
      <c r="RCA7" s="1862"/>
      <c r="RCB7" s="1862"/>
      <c r="RCC7" s="1862"/>
      <c r="RCD7" s="1862"/>
      <c r="RCE7" s="1857"/>
      <c r="RCF7" s="1857"/>
      <c r="RCG7" s="466"/>
      <c r="RCH7" s="1863"/>
      <c r="RCI7" s="1863"/>
      <c r="RCJ7" s="466"/>
      <c r="RCK7" s="466"/>
      <c r="RCL7" s="466"/>
      <c r="RCM7" s="466"/>
      <c r="RCN7" s="466"/>
      <c r="RCO7" s="466"/>
      <c r="RCP7" s="466"/>
      <c r="RCQ7" s="466"/>
      <c r="RCR7" s="466"/>
      <c r="RCS7" s="1859"/>
      <c r="RCT7" s="1860"/>
      <c r="RCU7" s="1861"/>
      <c r="RCV7" s="1861"/>
      <c r="RCW7" s="1861"/>
      <c r="RCX7" s="1861"/>
      <c r="RCY7" s="1861"/>
      <c r="RCZ7" s="1861"/>
      <c r="RDA7" s="1861"/>
      <c r="RDB7" s="1861"/>
      <c r="RDC7" s="1861"/>
      <c r="RDD7" s="1861"/>
      <c r="RDE7" s="1861"/>
      <c r="RDF7" s="1861"/>
      <c r="RDG7" s="1861"/>
      <c r="RDH7" s="1861"/>
      <c r="RDI7" s="1856"/>
      <c r="RDJ7" s="1856"/>
      <c r="RDK7" s="1857"/>
      <c r="RDL7" s="1857"/>
      <c r="RDM7" s="466"/>
      <c r="RDN7" s="466"/>
      <c r="RDO7" s="466"/>
      <c r="RDP7" s="466"/>
      <c r="RDQ7" s="466"/>
      <c r="RDR7" s="466"/>
      <c r="RDS7" s="1861"/>
      <c r="RDT7" s="1862"/>
      <c r="RDU7" s="1862"/>
      <c r="RDV7" s="1862"/>
      <c r="RDW7" s="1862"/>
      <c r="RDX7" s="1862"/>
      <c r="RDY7" s="1862"/>
      <c r="RDZ7" s="1862"/>
      <c r="REA7" s="1862"/>
      <c r="REB7" s="1862"/>
      <c r="REC7" s="1862"/>
      <c r="RED7" s="1862"/>
      <c r="REE7" s="1862"/>
      <c r="REF7" s="1862"/>
      <c r="REG7" s="1862"/>
      <c r="REH7" s="1862"/>
      <c r="REI7" s="1857"/>
      <c r="REJ7" s="1857"/>
      <c r="REK7" s="466"/>
      <c r="REL7" s="1863"/>
      <c r="REM7" s="1863"/>
      <c r="REN7" s="466"/>
      <c r="REO7" s="466"/>
      <c r="REP7" s="466"/>
      <c r="REQ7" s="466"/>
      <c r="RER7" s="466"/>
      <c r="RES7" s="466"/>
      <c r="RET7" s="466"/>
      <c r="REU7" s="466"/>
      <c r="REV7" s="466"/>
      <c r="REW7" s="1859"/>
      <c r="REX7" s="1860"/>
      <c r="REY7" s="1861"/>
      <c r="REZ7" s="1861"/>
      <c r="RFA7" s="1861"/>
      <c r="RFB7" s="1861"/>
      <c r="RFC7" s="1861"/>
      <c r="RFD7" s="1861"/>
      <c r="RFE7" s="1861"/>
      <c r="RFF7" s="1861"/>
      <c r="RFG7" s="1861"/>
      <c r="RFH7" s="1861"/>
      <c r="RFI7" s="1861"/>
      <c r="RFJ7" s="1861"/>
      <c r="RFK7" s="1861"/>
      <c r="RFL7" s="1861"/>
      <c r="RFM7" s="1856"/>
      <c r="RFN7" s="1856"/>
      <c r="RFO7" s="1857"/>
      <c r="RFP7" s="1857"/>
      <c r="RFQ7" s="466"/>
      <c r="RFR7" s="466"/>
      <c r="RFS7" s="466"/>
      <c r="RFT7" s="466"/>
      <c r="RFU7" s="466"/>
      <c r="RFV7" s="466"/>
      <c r="RFW7" s="1861"/>
      <c r="RFX7" s="1862"/>
      <c r="RFY7" s="1862"/>
      <c r="RFZ7" s="1862"/>
      <c r="RGA7" s="1862"/>
      <c r="RGB7" s="1862"/>
      <c r="RGC7" s="1862"/>
      <c r="RGD7" s="1862"/>
      <c r="RGE7" s="1862"/>
      <c r="RGF7" s="1862"/>
      <c r="RGG7" s="1862"/>
      <c r="RGH7" s="1862"/>
      <c r="RGI7" s="1862"/>
      <c r="RGJ7" s="1862"/>
      <c r="RGK7" s="1862"/>
      <c r="RGL7" s="1862"/>
      <c r="RGM7" s="1857"/>
      <c r="RGN7" s="1857"/>
      <c r="RGO7" s="466"/>
      <c r="RGP7" s="1863"/>
      <c r="RGQ7" s="1863"/>
      <c r="RGR7" s="466"/>
      <c r="RGS7" s="466"/>
      <c r="RGT7" s="466"/>
      <c r="RGU7" s="466"/>
      <c r="RGV7" s="466"/>
      <c r="RGW7" s="466"/>
      <c r="RGX7" s="466"/>
      <c r="RGY7" s="466"/>
      <c r="RGZ7" s="466"/>
      <c r="RHA7" s="1859"/>
      <c r="RHB7" s="1860"/>
      <c r="RHC7" s="1861"/>
      <c r="RHD7" s="1861"/>
      <c r="RHE7" s="1861"/>
      <c r="RHF7" s="1861"/>
      <c r="RHG7" s="1861"/>
      <c r="RHH7" s="1861"/>
      <c r="RHI7" s="1861"/>
      <c r="RHJ7" s="1861"/>
      <c r="RHK7" s="1861"/>
      <c r="RHL7" s="1861"/>
      <c r="RHM7" s="1861"/>
      <c r="RHN7" s="1861"/>
      <c r="RHO7" s="1861"/>
      <c r="RHP7" s="1861"/>
      <c r="RHQ7" s="1856"/>
      <c r="RHR7" s="1856"/>
      <c r="RHS7" s="1857"/>
      <c r="RHT7" s="1857"/>
      <c r="RHU7" s="466"/>
      <c r="RHV7" s="466"/>
      <c r="RHW7" s="466"/>
      <c r="RHX7" s="466"/>
      <c r="RHY7" s="466"/>
      <c r="RHZ7" s="466"/>
      <c r="RIA7" s="1861"/>
      <c r="RIB7" s="1862"/>
      <c r="RIC7" s="1862"/>
      <c r="RID7" s="1862"/>
      <c r="RIE7" s="1862"/>
      <c r="RIF7" s="1862"/>
      <c r="RIG7" s="1862"/>
      <c r="RIH7" s="1862"/>
      <c r="RII7" s="1862"/>
      <c r="RIJ7" s="1862"/>
      <c r="RIK7" s="1862"/>
      <c r="RIL7" s="1862"/>
      <c r="RIM7" s="1862"/>
      <c r="RIN7" s="1862"/>
      <c r="RIO7" s="1862"/>
      <c r="RIP7" s="1862"/>
      <c r="RIQ7" s="1857"/>
      <c r="RIR7" s="1857"/>
      <c r="RIS7" s="466"/>
      <c r="RIT7" s="1863"/>
      <c r="RIU7" s="1863"/>
      <c r="RIV7" s="466"/>
      <c r="RIW7" s="466"/>
      <c r="RIX7" s="466"/>
      <c r="RIY7" s="466"/>
      <c r="RIZ7" s="466"/>
      <c r="RJA7" s="466"/>
      <c r="RJB7" s="466"/>
      <c r="RJC7" s="466"/>
      <c r="RJD7" s="466"/>
      <c r="RJE7" s="1859"/>
      <c r="RJF7" s="1860"/>
      <c r="RJG7" s="1861"/>
      <c r="RJH7" s="1861"/>
      <c r="RJI7" s="1861"/>
      <c r="RJJ7" s="1861"/>
      <c r="RJK7" s="1861"/>
      <c r="RJL7" s="1861"/>
      <c r="RJM7" s="1861"/>
      <c r="RJN7" s="1861"/>
      <c r="RJO7" s="1861"/>
      <c r="RJP7" s="1861"/>
      <c r="RJQ7" s="1861"/>
      <c r="RJR7" s="1861"/>
      <c r="RJS7" s="1861"/>
      <c r="RJT7" s="1861"/>
      <c r="RJU7" s="1856"/>
      <c r="RJV7" s="1856"/>
      <c r="RJW7" s="1857"/>
      <c r="RJX7" s="1857"/>
      <c r="RJY7" s="466"/>
      <c r="RJZ7" s="466"/>
      <c r="RKA7" s="466"/>
      <c r="RKB7" s="466"/>
      <c r="RKC7" s="466"/>
      <c r="RKD7" s="466"/>
      <c r="RKE7" s="1861"/>
      <c r="RKF7" s="1862"/>
      <c r="RKG7" s="1862"/>
      <c r="RKH7" s="1862"/>
      <c r="RKI7" s="1862"/>
      <c r="RKJ7" s="1862"/>
      <c r="RKK7" s="1862"/>
      <c r="RKL7" s="1862"/>
      <c r="RKM7" s="1862"/>
      <c r="RKN7" s="1862"/>
      <c r="RKO7" s="1862"/>
      <c r="RKP7" s="1862"/>
      <c r="RKQ7" s="1862"/>
      <c r="RKR7" s="1862"/>
      <c r="RKS7" s="1862"/>
      <c r="RKT7" s="1862"/>
      <c r="RKU7" s="1857"/>
      <c r="RKV7" s="1857"/>
      <c r="RKW7" s="466"/>
      <c r="RKX7" s="1863"/>
      <c r="RKY7" s="1863"/>
      <c r="RKZ7" s="466"/>
      <c r="RLA7" s="466"/>
      <c r="RLB7" s="466"/>
      <c r="RLC7" s="466"/>
      <c r="RLD7" s="466"/>
      <c r="RLE7" s="466"/>
      <c r="RLF7" s="466"/>
      <c r="RLG7" s="466"/>
      <c r="RLH7" s="466"/>
      <c r="RLI7" s="1859"/>
      <c r="RLJ7" s="1860"/>
      <c r="RLK7" s="1861"/>
      <c r="RLL7" s="1861"/>
      <c r="RLM7" s="1861"/>
      <c r="RLN7" s="1861"/>
      <c r="RLO7" s="1861"/>
      <c r="RLP7" s="1861"/>
      <c r="RLQ7" s="1861"/>
      <c r="RLR7" s="1861"/>
      <c r="RLS7" s="1861"/>
      <c r="RLT7" s="1861"/>
      <c r="RLU7" s="1861"/>
      <c r="RLV7" s="1861"/>
      <c r="RLW7" s="1861"/>
      <c r="RLX7" s="1861"/>
      <c r="RLY7" s="1856"/>
      <c r="RLZ7" s="1856"/>
      <c r="RMA7" s="1857"/>
      <c r="RMB7" s="1857"/>
      <c r="RMC7" s="466"/>
      <c r="RMD7" s="466"/>
      <c r="RME7" s="466"/>
      <c r="RMF7" s="466"/>
      <c r="RMG7" s="466"/>
      <c r="RMH7" s="466"/>
      <c r="RMI7" s="1861"/>
      <c r="RMJ7" s="1862"/>
      <c r="RMK7" s="1862"/>
      <c r="RML7" s="1862"/>
      <c r="RMM7" s="1862"/>
      <c r="RMN7" s="1862"/>
      <c r="RMO7" s="1862"/>
      <c r="RMP7" s="1862"/>
      <c r="RMQ7" s="1862"/>
      <c r="RMR7" s="1862"/>
      <c r="RMS7" s="1862"/>
      <c r="RMT7" s="1862"/>
      <c r="RMU7" s="1862"/>
      <c r="RMV7" s="1862"/>
      <c r="RMW7" s="1862"/>
      <c r="RMX7" s="1862"/>
      <c r="RMY7" s="1857"/>
      <c r="RMZ7" s="1857"/>
      <c r="RNA7" s="466"/>
      <c r="RNB7" s="1863"/>
      <c r="RNC7" s="1863"/>
      <c r="RND7" s="466"/>
      <c r="RNE7" s="466"/>
      <c r="RNF7" s="466"/>
      <c r="RNG7" s="466"/>
      <c r="RNH7" s="466"/>
      <c r="RNI7" s="466"/>
      <c r="RNJ7" s="466"/>
      <c r="RNK7" s="466"/>
      <c r="RNL7" s="466"/>
      <c r="RNM7" s="1859"/>
      <c r="RNN7" s="1860"/>
      <c r="RNO7" s="1861"/>
      <c r="RNP7" s="1861"/>
      <c r="RNQ7" s="1861"/>
      <c r="RNR7" s="1861"/>
      <c r="RNS7" s="1861"/>
      <c r="RNT7" s="1861"/>
      <c r="RNU7" s="1861"/>
      <c r="RNV7" s="1861"/>
      <c r="RNW7" s="1861"/>
      <c r="RNX7" s="1861"/>
      <c r="RNY7" s="1861"/>
      <c r="RNZ7" s="1861"/>
      <c r="ROA7" s="1861"/>
      <c r="ROB7" s="1861"/>
      <c r="ROC7" s="1856"/>
      <c r="ROD7" s="1856"/>
      <c r="ROE7" s="1857"/>
      <c r="ROF7" s="1857"/>
      <c r="ROG7" s="466"/>
      <c r="ROH7" s="466"/>
      <c r="ROI7" s="466"/>
      <c r="ROJ7" s="466"/>
      <c r="ROK7" s="466"/>
      <c r="ROL7" s="466"/>
      <c r="ROM7" s="1861"/>
      <c r="RON7" s="1862"/>
      <c r="ROO7" s="1862"/>
      <c r="ROP7" s="1862"/>
      <c r="ROQ7" s="1862"/>
      <c r="ROR7" s="1862"/>
      <c r="ROS7" s="1862"/>
      <c r="ROT7" s="1862"/>
      <c r="ROU7" s="1862"/>
      <c r="ROV7" s="1862"/>
      <c r="ROW7" s="1862"/>
      <c r="ROX7" s="1862"/>
      <c r="ROY7" s="1862"/>
      <c r="ROZ7" s="1862"/>
      <c r="RPA7" s="1862"/>
      <c r="RPB7" s="1862"/>
      <c r="RPC7" s="1857"/>
      <c r="RPD7" s="1857"/>
      <c r="RPE7" s="466"/>
      <c r="RPF7" s="1863"/>
      <c r="RPG7" s="1863"/>
      <c r="RPH7" s="466"/>
      <c r="RPI7" s="466"/>
      <c r="RPJ7" s="466"/>
      <c r="RPK7" s="466"/>
      <c r="RPL7" s="466"/>
      <c r="RPM7" s="466"/>
      <c r="RPN7" s="466"/>
      <c r="RPO7" s="466"/>
      <c r="RPP7" s="466"/>
      <c r="RPQ7" s="1859"/>
      <c r="RPR7" s="1860"/>
      <c r="RPS7" s="1861"/>
      <c r="RPT7" s="1861"/>
      <c r="RPU7" s="1861"/>
      <c r="RPV7" s="1861"/>
      <c r="RPW7" s="1861"/>
      <c r="RPX7" s="1861"/>
      <c r="RPY7" s="1861"/>
      <c r="RPZ7" s="1861"/>
      <c r="RQA7" s="1861"/>
      <c r="RQB7" s="1861"/>
      <c r="RQC7" s="1861"/>
      <c r="RQD7" s="1861"/>
      <c r="RQE7" s="1861"/>
      <c r="RQF7" s="1861"/>
      <c r="RQG7" s="1856"/>
      <c r="RQH7" s="1856"/>
      <c r="RQI7" s="1857"/>
      <c r="RQJ7" s="1857"/>
      <c r="RQK7" s="466"/>
      <c r="RQL7" s="466"/>
      <c r="RQM7" s="466"/>
      <c r="RQN7" s="466"/>
      <c r="RQO7" s="466"/>
      <c r="RQP7" s="466"/>
      <c r="RQQ7" s="1861"/>
      <c r="RQR7" s="1862"/>
      <c r="RQS7" s="1862"/>
      <c r="RQT7" s="1862"/>
      <c r="RQU7" s="1862"/>
      <c r="RQV7" s="1862"/>
      <c r="RQW7" s="1862"/>
      <c r="RQX7" s="1862"/>
      <c r="RQY7" s="1862"/>
      <c r="RQZ7" s="1862"/>
      <c r="RRA7" s="1862"/>
      <c r="RRB7" s="1862"/>
      <c r="RRC7" s="1862"/>
      <c r="RRD7" s="1862"/>
      <c r="RRE7" s="1862"/>
      <c r="RRF7" s="1862"/>
      <c r="RRG7" s="1857"/>
      <c r="RRH7" s="1857"/>
      <c r="RRI7" s="466"/>
      <c r="RRJ7" s="1863"/>
      <c r="RRK7" s="1863"/>
      <c r="RRL7" s="466"/>
      <c r="RRM7" s="466"/>
      <c r="RRN7" s="466"/>
      <c r="RRO7" s="466"/>
      <c r="RRP7" s="466"/>
      <c r="RRQ7" s="466"/>
      <c r="RRR7" s="466"/>
      <c r="RRS7" s="466"/>
      <c r="RRT7" s="466"/>
      <c r="RRU7" s="1859"/>
      <c r="RRV7" s="1860"/>
      <c r="RRW7" s="1861"/>
      <c r="RRX7" s="1861"/>
      <c r="RRY7" s="1861"/>
      <c r="RRZ7" s="1861"/>
      <c r="RSA7" s="1861"/>
      <c r="RSB7" s="1861"/>
      <c r="RSC7" s="1861"/>
      <c r="RSD7" s="1861"/>
      <c r="RSE7" s="1861"/>
      <c r="RSF7" s="1861"/>
      <c r="RSG7" s="1861"/>
      <c r="RSH7" s="1861"/>
      <c r="RSI7" s="1861"/>
      <c r="RSJ7" s="1861"/>
      <c r="RSK7" s="1856"/>
      <c r="RSL7" s="1856"/>
      <c r="RSM7" s="1857"/>
      <c r="RSN7" s="1857"/>
      <c r="RSO7" s="466"/>
      <c r="RSP7" s="466"/>
      <c r="RSQ7" s="466"/>
      <c r="RSR7" s="466"/>
      <c r="RSS7" s="466"/>
      <c r="RST7" s="466"/>
      <c r="RSU7" s="1861"/>
      <c r="RSV7" s="1862"/>
      <c r="RSW7" s="1862"/>
      <c r="RSX7" s="1862"/>
      <c r="RSY7" s="1862"/>
      <c r="RSZ7" s="1862"/>
      <c r="RTA7" s="1862"/>
      <c r="RTB7" s="1862"/>
      <c r="RTC7" s="1862"/>
      <c r="RTD7" s="1862"/>
      <c r="RTE7" s="1862"/>
      <c r="RTF7" s="1862"/>
      <c r="RTG7" s="1862"/>
      <c r="RTH7" s="1862"/>
      <c r="RTI7" s="1862"/>
      <c r="RTJ7" s="1862"/>
      <c r="RTK7" s="1857"/>
      <c r="RTL7" s="1857"/>
      <c r="RTM7" s="466"/>
      <c r="RTN7" s="1863"/>
      <c r="RTO7" s="1863"/>
      <c r="RTP7" s="466"/>
      <c r="RTQ7" s="466"/>
      <c r="RTR7" s="466"/>
      <c r="RTS7" s="466"/>
      <c r="RTT7" s="466"/>
      <c r="RTU7" s="466"/>
      <c r="RTV7" s="466"/>
      <c r="RTW7" s="466"/>
      <c r="RTX7" s="466"/>
      <c r="RTY7" s="1859"/>
      <c r="RTZ7" s="1860"/>
      <c r="RUA7" s="1861"/>
      <c r="RUB7" s="1861"/>
      <c r="RUC7" s="1861"/>
      <c r="RUD7" s="1861"/>
      <c r="RUE7" s="1861"/>
      <c r="RUF7" s="1861"/>
      <c r="RUG7" s="1861"/>
      <c r="RUH7" s="1861"/>
      <c r="RUI7" s="1861"/>
      <c r="RUJ7" s="1861"/>
      <c r="RUK7" s="1861"/>
      <c r="RUL7" s="1861"/>
      <c r="RUM7" s="1861"/>
      <c r="RUN7" s="1861"/>
      <c r="RUO7" s="1856"/>
      <c r="RUP7" s="1856"/>
      <c r="RUQ7" s="1857"/>
      <c r="RUR7" s="1857"/>
      <c r="RUS7" s="466"/>
      <c r="RUT7" s="466"/>
      <c r="RUU7" s="466"/>
      <c r="RUV7" s="466"/>
      <c r="RUW7" s="466"/>
      <c r="RUX7" s="466"/>
      <c r="RUY7" s="1861"/>
      <c r="RUZ7" s="1862"/>
      <c r="RVA7" s="1862"/>
      <c r="RVB7" s="1862"/>
      <c r="RVC7" s="1862"/>
      <c r="RVD7" s="1862"/>
      <c r="RVE7" s="1862"/>
      <c r="RVF7" s="1862"/>
      <c r="RVG7" s="1862"/>
      <c r="RVH7" s="1862"/>
      <c r="RVI7" s="1862"/>
      <c r="RVJ7" s="1862"/>
      <c r="RVK7" s="1862"/>
      <c r="RVL7" s="1862"/>
      <c r="RVM7" s="1862"/>
      <c r="RVN7" s="1862"/>
      <c r="RVO7" s="1857"/>
      <c r="RVP7" s="1857"/>
      <c r="RVQ7" s="466"/>
      <c r="RVR7" s="1863"/>
      <c r="RVS7" s="1863"/>
      <c r="RVT7" s="466"/>
      <c r="RVU7" s="466"/>
      <c r="RVV7" s="466"/>
      <c r="RVW7" s="466"/>
      <c r="RVX7" s="466"/>
      <c r="RVY7" s="466"/>
      <c r="RVZ7" s="466"/>
      <c r="RWA7" s="466"/>
      <c r="RWB7" s="466"/>
      <c r="RWC7" s="1859"/>
      <c r="RWD7" s="1860"/>
      <c r="RWE7" s="1861"/>
      <c r="RWF7" s="1861"/>
      <c r="RWG7" s="1861"/>
      <c r="RWH7" s="1861"/>
      <c r="RWI7" s="1861"/>
      <c r="RWJ7" s="1861"/>
      <c r="RWK7" s="1861"/>
      <c r="RWL7" s="1861"/>
      <c r="RWM7" s="1861"/>
      <c r="RWN7" s="1861"/>
      <c r="RWO7" s="1861"/>
      <c r="RWP7" s="1861"/>
      <c r="RWQ7" s="1861"/>
      <c r="RWR7" s="1861"/>
      <c r="RWS7" s="1856"/>
      <c r="RWT7" s="1856"/>
      <c r="RWU7" s="1857"/>
      <c r="RWV7" s="1857"/>
      <c r="RWW7" s="466"/>
      <c r="RWX7" s="466"/>
      <c r="RWY7" s="466"/>
      <c r="RWZ7" s="466"/>
      <c r="RXA7" s="466"/>
      <c r="RXB7" s="466"/>
      <c r="RXC7" s="1861"/>
      <c r="RXD7" s="1862"/>
      <c r="RXE7" s="1862"/>
      <c r="RXF7" s="1862"/>
      <c r="RXG7" s="1862"/>
      <c r="RXH7" s="1862"/>
      <c r="RXI7" s="1862"/>
      <c r="RXJ7" s="1862"/>
      <c r="RXK7" s="1862"/>
      <c r="RXL7" s="1862"/>
      <c r="RXM7" s="1862"/>
      <c r="RXN7" s="1862"/>
      <c r="RXO7" s="1862"/>
      <c r="RXP7" s="1862"/>
      <c r="RXQ7" s="1862"/>
      <c r="RXR7" s="1862"/>
      <c r="RXS7" s="1857"/>
      <c r="RXT7" s="1857"/>
      <c r="RXU7" s="466"/>
      <c r="RXV7" s="1863"/>
      <c r="RXW7" s="1863"/>
      <c r="RXX7" s="466"/>
      <c r="RXY7" s="466"/>
      <c r="RXZ7" s="466"/>
      <c r="RYA7" s="466"/>
      <c r="RYB7" s="466"/>
      <c r="RYC7" s="466"/>
      <c r="RYD7" s="466"/>
      <c r="RYE7" s="466"/>
      <c r="RYF7" s="466"/>
      <c r="RYG7" s="1859"/>
      <c r="RYH7" s="1860"/>
      <c r="RYI7" s="1861"/>
      <c r="RYJ7" s="1861"/>
      <c r="RYK7" s="1861"/>
      <c r="RYL7" s="1861"/>
      <c r="RYM7" s="1861"/>
      <c r="RYN7" s="1861"/>
      <c r="RYO7" s="1861"/>
      <c r="RYP7" s="1861"/>
      <c r="RYQ7" s="1861"/>
      <c r="RYR7" s="1861"/>
      <c r="RYS7" s="1861"/>
      <c r="RYT7" s="1861"/>
      <c r="RYU7" s="1861"/>
      <c r="RYV7" s="1861"/>
      <c r="RYW7" s="1856"/>
      <c r="RYX7" s="1856"/>
      <c r="RYY7" s="1857"/>
      <c r="RYZ7" s="1857"/>
      <c r="RZA7" s="466"/>
      <c r="RZB7" s="466"/>
      <c r="RZC7" s="466"/>
      <c r="RZD7" s="466"/>
      <c r="RZE7" s="466"/>
      <c r="RZF7" s="466"/>
      <c r="RZG7" s="1861"/>
      <c r="RZH7" s="1862"/>
      <c r="RZI7" s="1862"/>
      <c r="RZJ7" s="1862"/>
      <c r="RZK7" s="1862"/>
      <c r="RZL7" s="1862"/>
      <c r="RZM7" s="1862"/>
      <c r="RZN7" s="1862"/>
      <c r="RZO7" s="1862"/>
      <c r="RZP7" s="1862"/>
      <c r="RZQ7" s="1862"/>
      <c r="RZR7" s="1862"/>
      <c r="RZS7" s="1862"/>
      <c r="RZT7" s="1862"/>
      <c r="RZU7" s="1862"/>
      <c r="RZV7" s="1862"/>
      <c r="RZW7" s="1857"/>
      <c r="RZX7" s="1857"/>
      <c r="RZY7" s="466"/>
      <c r="RZZ7" s="1863"/>
      <c r="SAA7" s="1863"/>
      <c r="SAB7" s="466"/>
      <c r="SAC7" s="466"/>
      <c r="SAD7" s="466"/>
      <c r="SAE7" s="466"/>
      <c r="SAF7" s="466"/>
      <c r="SAG7" s="466"/>
      <c r="SAH7" s="466"/>
      <c r="SAI7" s="466"/>
      <c r="SAJ7" s="466"/>
      <c r="SAK7" s="1859"/>
      <c r="SAL7" s="1860"/>
      <c r="SAM7" s="1861"/>
      <c r="SAN7" s="1861"/>
      <c r="SAO7" s="1861"/>
      <c r="SAP7" s="1861"/>
      <c r="SAQ7" s="1861"/>
      <c r="SAR7" s="1861"/>
      <c r="SAS7" s="1861"/>
      <c r="SAT7" s="1861"/>
      <c r="SAU7" s="1861"/>
      <c r="SAV7" s="1861"/>
      <c r="SAW7" s="1861"/>
      <c r="SAX7" s="1861"/>
      <c r="SAY7" s="1861"/>
      <c r="SAZ7" s="1861"/>
      <c r="SBA7" s="1856"/>
      <c r="SBB7" s="1856"/>
      <c r="SBC7" s="1857"/>
      <c r="SBD7" s="1857"/>
      <c r="SBE7" s="466"/>
      <c r="SBF7" s="466"/>
      <c r="SBG7" s="466"/>
      <c r="SBH7" s="466"/>
      <c r="SBI7" s="466"/>
      <c r="SBJ7" s="466"/>
      <c r="SBK7" s="1861"/>
      <c r="SBL7" s="1862"/>
      <c r="SBM7" s="1862"/>
      <c r="SBN7" s="1862"/>
      <c r="SBO7" s="1862"/>
      <c r="SBP7" s="1862"/>
      <c r="SBQ7" s="1862"/>
      <c r="SBR7" s="1862"/>
      <c r="SBS7" s="1862"/>
      <c r="SBT7" s="1862"/>
      <c r="SBU7" s="1862"/>
      <c r="SBV7" s="1862"/>
      <c r="SBW7" s="1862"/>
      <c r="SBX7" s="1862"/>
      <c r="SBY7" s="1862"/>
      <c r="SBZ7" s="1862"/>
      <c r="SCA7" s="1857"/>
      <c r="SCB7" s="1857"/>
      <c r="SCC7" s="466"/>
      <c r="SCD7" s="1863"/>
      <c r="SCE7" s="1863"/>
      <c r="SCF7" s="466"/>
      <c r="SCG7" s="466"/>
      <c r="SCH7" s="466"/>
      <c r="SCI7" s="466"/>
      <c r="SCJ7" s="466"/>
      <c r="SCK7" s="466"/>
      <c r="SCL7" s="466"/>
      <c r="SCM7" s="466"/>
      <c r="SCN7" s="466"/>
      <c r="SCO7" s="1859"/>
      <c r="SCP7" s="1860"/>
      <c r="SCQ7" s="1861"/>
      <c r="SCR7" s="1861"/>
      <c r="SCS7" s="1861"/>
      <c r="SCT7" s="1861"/>
      <c r="SCU7" s="1861"/>
      <c r="SCV7" s="1861"/>
      <c r="SCW7" s="1861"/>
      <c r="SCX7" s="1861"/>
      <c r="SCY7" s="1861"/>
      <c r="SCZ7" s="1861"/>
      <c r="SDA7" s="1861"/>
      <c r="SDB7" s="1861"/>
      <c r="SDC7" s="1861"/>
      <c r="SDD7" s="1861"/>
      <c r="SDE7" s="1856"/>
      <c r="SDF7" s="1856"/>
      <c r="SDG7" s="1857"/>
      <c r="SDH7" s="1857"/>
      <c r="SDI7" s="466"/>
      <c r="SDJ7" s="466"/>
      <c r="SDK7" s="466"/>
      <c r="SDL7" s="466"/>
      <c r="SDM7" s="466"/>
      <c r="SDN7" s="466"/>
      <c r="SDO7" s="1861"/>
      <c r="SDP7" s="1862"/>
      <c r="SDQ7" s="1862"/>
      <c r="SDR7" s="1862"/>
      <c r="SDS7" s="1862"/>
      <c r="SDT7" s="1862"/>
      <c r="SDU7" s="1862"/>
      <c r="SDV7" s="1862"/>
      <c r="SDW7" s="1862"/>
      <c r="SDX7" s="1862"/>
      <c r="SDY7" s="1862"/>
      <c r="SDZ7" s="1862"/>
      <c r="SEA7" s="1862"/>
      <c r="SEB7" s="1862"/>
      <c r="SEC7" s="1862"/>
      <c r="SED7" s="1862"/>
      <c r="SEE7" s="1857"/>
      <c r="SEF7" s="1857"/>
      <c r="SEG7" s="466"/>
      <c r="SEH7" s="1863"/>
      <c r="SEI7" s="1863"/>
      <c r="SEJ7" s="466"/>
      <c r="SEK7" s="466"/>
      <c r="SEL7" s="466"/>
      <c r="SEM7" s="466"/>
      <c r="SEN7" s="466"/>
      <c r="SEO7" s="466"/>
      <c r="SEP7" s="466"/>
      <c r="SEQ7" s="466"/>
      <c r="SER7" s="466"/>
      <c r="SES7" s="1859"/>
      <c r="SET7" s="1860"/>
      <c r="SEU7" s="1861"/>
      <c r="SEV7" s="1861"/>
      <c r="SEW7" s="1861"/>
      <c r="SEX7" s="1861"/>
      <c r="SEY7" s="1861"/>
      <c r="SEZ7" s="1861"/>
      <c r="SFA7" s="1861"/>
      <c r="SFB7" s="1861"/>
      <c r="SFC7" s="1861"/>
      <c r="SFD7" s="1861"/>
      <c r="SFE7" s="1861"/>
      <c r="SFF7" s="1861"/>
      <c r="SFG7" s="1861"/>
      <c r="SFH7" s="1861"/>
      <c r="SFI7" s="1856"/>
      <c r="SFJ7" s="1856"/>
      <c r="SFK7" s="1857"/>
      <c r="SFL7" s="1857"/>
      <c r="SFM7" s="466"/>
      <c r="SFN7" s="466"/>
      <c r="SFO7" s="466"/>
      <c r="SFP7" s="466"/>
      <c r="SFQ7" s="466"/>
      <c r="SFR7" s="466"/>
      <c r="SFS7" s="1861"/>
      <c r="SFT7" s="1862"/>
      <c r="SFU7" s="1862"/>
      <c r="SFV7" s="1862"/>
      <c r="SFW7" s="1862"/>
      <c r="SFX7" s="1862"/>
      <c r="SFY7" s="1862"/>
      <c r="SFZ7" s="1862"/>
      <c r="SGA7" s="1862"/>
      <c r="SGB7" s="1862"/>
      <c r="SGC7" s="1862"/>
      <c r="SGD7" s="1862"/>
      <c r="SGE7" s="1862"/>
      <c r="SGF7" s="1862"/>
      <c r="SGG7" s="1862"/>
      <c r="SGH7" s="1862"/>
      <c r="SGI7" s="1857"/>
      <c r="SGJ7" s="1857"/>
      <c r="SGK7" s="466"/>
      <c r="SGL7" s="1863"/>
      <c r="SGM7" s="1863"/>
      <c r="SGN7" s="466"/>
      <c r="SGO7" s="466"/>
      <c r="SGP7" s="466"/>
      <c r="SGQ7" s="466"/>
      <c r="SGR7" s="466"/>
      <c r="SGS7" s="466"/>
      <c r="SGT7" s="466"/>
      <c r="SGU7" s="466"/>
      <c r="SGV7" s="466"/>
      <c r="SGW7" s="1859"/>
      <c r="SGX7" s="1860"/>
      <c r="SGY7" s="1861"/>
      <c r="SGZ7" s="1861"/>
      <c r="SHA7" s="1861"/>
      <c r="SHB7" s="1861"/>
      <c r="SHC7" s="1861"/>
      <c r="SHD7" s="1861"/>
      <c r="SHE7" s="1861"/>
      <c r="SHF7" s="1861"/>
      <c r="SHG7" s="1861"/>
      <c r="SHH7" s="1861"/>
      <c r="SHI7" s="1861"/>
      <c r="SHJ7" s="1861"/>
      <c r="SHK7" s="1861"/>
      <c r="SHL7" s="1861"/>
      <c r="SHM7" s="1856"/>
      <c r="SHN7" s="1856"/>
      <c r="SHO7" s="1857"/>
      <c r="SHP7" s="1857"/>
      <c r="SHQ7" s="466"/>
      <c r="SHR7" s="466"/>
      <c r="SHS7" s="466"/>
      <c r="SHT7" s="466"/>
      <c r="SHU7" s="466"/>
      <c r="SHV7" s="466"/>
      <c r="SHW7" s="1861"/>
      <c r="SHX7" s="1862"/>
      <c r="SHY7" s="1862"/>
      <c r="SHZ7" s="1862"/>
      <c r="SIA7" s="1862"/>
      <c r="SIB7" s="1862"/>
      <c r="SIC7" s="1862"/>
      <c r="SID7" s="1862"/>
      <c r="SIE7" s="1862"/>
      <c r="SIF7" s="1862"/>
      <c r="SIG7" s="1862"/>
      <c r="SIH7" s="1862"/>
      <c r="SII7" s="1862"/>
      <c r="SIJ7" s="1862"/>
      <c r="SIK7" s="1862"/>
      <c r="SIL7" s="1862"/>
      <c r="SIM7" s="1857"/>
      <c r="SIN7" s="1857"/>
      <c r="SIO7" s="466"/>
      <c r="SIP7" s="1863"/>
      <c r="SIQ7" s="1863"/>
      <c r="SIR7" s="466"/>
      <c r="SIS7" s="466"/>
      <c r="SIT7" s="466"/>
      <c r="SIU7" s="466"/>
      <c r="SIV7" s="466"/>
      <c r="SIW7" s="466"/>
      <c r="SIX7" s="466"/>
      <c r="SIY7" s="466"/>
      <c r="SIZ7" s="466"/>
      <c r="SJA7" s="1859"/>
      <c r="SJB7" s="1860"/>
      <c r="SJC7" s="1861"/>
      <c r="SJD7" s="1861"/>
      <c r="SJE7" s="1861"/>
      <c r="SJF7" s="1861"/>
      <c r="SJG7" s="1861"/>
      <c r="SJH7" s="1861"/>
      <c r="SJI7" s="1861"/>
      <c r="SJJ7" s="1861"/>
      <c r="SJK7" s="1861"/>
      <c r="SJL7" s="1861"/>
      <c r="SJM7" s="1861"/>
      <c r="SJN7" s="1861"/>
      <c r="SJO7" s="1861"/>
      <c r="SJP7" s="1861"/>
      <c r="SJQ7" s="1856"/>
      <c r="SJR7" s="1856"/>
      <c r="SJS7" s="1857"/>
      <c r="SJT7" s="1857"/>
      <c r="SJU7" s="466"/>
      <c r="SJV7" s="466"/>
      <c r="SJW7" s="466"/>
      <c r="SJX7" s="466"/>
      <c r="SJY7" s="466"/>
      <c r="SJZ7" s="466"/>
      <c r="SKA7" s="1861"/>
      <c r="SKB7" s="1862"/>
      <c r="SKC7" s="1862"/>
      <c r="SKD7" s="1862"/>
      <c r="SKE7" s="1862"/>
      <c r="SKF7" s="1862"/>
      <c r="SKG7" s="1862"/>
      <c r="SKH7" s="1862"/>
      <c r="SKI7" s="1862"/>
      <c r="SKJ7" s="1862"/>
      <c r="SKK7" s="1862"/>
      <c r="SKL7" s="1862"/>
      <c r="SKM7" s="1862"/>
      <c r="SKN7" s="1862"/>
      <c r="SKO7" s="1862"/>
      <c r="SKP7" s="1862"/>
      <c r="SKQ7" s="1857"/>
      <c r="SKR7" s="1857"/>
      <c r="SKS7" s="466"/>
      <c r="SKT7" s="1863"/>
      <c r="SKU7" s="1863"/>
      <c r="SKV7" s="466"/>
      <c r="SKW7" s="466"/>
      <c r="SKX7" s="466"/>
      <c r="SKY7" s="466"/>
      <c r="SKZ7" s="466"/>
      <c r="SLA7" s="466"/>
      <c r="SLB7" s="466"/>
      <c r="SLC7" s="466"/>
      <c r="SLD7" s="466"/>
      <c r="SLE7" s="1859"/>
      <c r="SLF7" s="1860"/>
      <c r="SLG7" s="1861"/>
      <c r="SLH7" s="1861"/>
      <c r="SLI7" s="1861"/>
      <c r="SLJ7" s="1861"/>
      <c r="SLK7" s="1861"/>
      <c r="SLL7" s="1861"/>
      <c r="SLM7" s="1861"/>
      <c r="SLN7" s="1861"/>
      <c r="SLO7" s="1861"/>
      <c r="SLP7" s="1861"/>
      <c r="SLQ7" s="1861"/>
      <c r="SLR7" s="1861"/>
      <c r="SLS7" s="1861"/>
      <c r="SLT7" s="1861"/>
      <c r="SLU7" s="1856"/>
      <c r="SLV7" s="1856"/>
      <c r="SLW7" s="1857"/>
      <c r="SLX7" s="1857"/>
      <c r="SLY7" s="466"/>
      <c r="SLZ7" s="466"/>
      <c r="SMA7" s="466"/>
      <c r="SMB7" s="466"/>
      <c r="SMC7" s="466"/>
      <c r="SMD7" s="466"/>
      <c r="SME7" s="1861"/>
      <c r="SMF7" s="1862"/>
      <c r="SMG7" s="1862"/>
      <c r="SMH7" s="1862"/>
      <c r="SMI7" s="1862"/>
      <c r="SMJ7" s="1862"/>
      <c r="SMK7" s="1862"/>
      <c r="SML7" s="1862"/>
      <c r="SMM7" s="1862"/>
      <c r="SMN7" s="1862"/>
      <c r="SMO7" s="1862"/>
      <c r="SMP7" s="1862"/>
      <c r="SMQ7" s="1862"/>
      <c r="SMR7" s="1862"/>
      <c r="SMS7" s="1862"/>
      <c r="SMT7" s="1862"/>
      <c r="SMU7" s="1857"/>
      <c r="SMV7" s="1857"/>
      <c r="SMW7" s="466"/>
      <c r="SMX7" s="1863"/>
      <c r="SMY7" s="1863"/>
      <c r="SMZ7" s="466"/>
      <c r="SNA7" s="466"/>
      <c r="SNB7" s="466"/>
      <c r="SNC7" s="466"/>
      <c r="SND7" s="466"/>
      <c r="SNE7" s="466"/>
      <c r="SNF7" s="466"/>
      <c r="SNG7" s="466"/>
      <c r="SNH7" s="466"/>
      <c r="SNI7" s="1859"/>
      <c r="SNJ7" s="1860"/>
      <c r="SNK7" s="1861"/>
      <c r="SNL7" s="1861"/>
      <c r="SNM7" s="1861"/>
      <c r="SNN7" s="1861"/>
      <c r="SNO7" s="1861"/>
      <c r="SNP7" s="1861"/>
      <c r="SNQ7" s="1861"/>
      <c r="SNR7" s="1861"/>
      <c r="SNS7" s="1861"/>
      <c r="SNT7" s="1861"/>
      <c r="SNU7" s="1861"/>
      <c r="SNV7" s="1861"/>
      <c r="SNW7" s="1861"/>
      <c r="SNX7" s="1861"/>
      <c r="SNY7" s="1856"/>
      <c r="SNZ7" s="1856"/>
      <c r="SOA7" s="1857"/>
      <c r="SOB7" s="1857"/>
      <c r="SOC7" s="466"/>
      <c r="SOD7" s="466"/>
      <c r="SOE7" s="466"/>
      <c r="SOF7" s="466"/>
      <c r="SOG7" s="466"/>
      <c r="SOH7" s="466"/>
      <c r="SOI7" s="1861"/>
      <c r="SOJ7" s="1862"/>
      <c r="SOK7" s="1862"/>
      <c r="SOL7" s="1862"/>
      <c r="SOM7" s="1862"/>
      <c r="SON7" s="1862"/>
      <c r="SOO7" s="1862"/>
      <c r="SOP7" s="1862"/>
      <c r="SOQ7" s="1862"/>
      <c r="SOR7" s="1862"/>
      <c r="SOS7" s="1862"/>
      <c r="SOT7" s="1862"/>
      <c r="SOU7" s="1862"/>
      <c r="SOV7" s="1862"/>
      <c r="SOW7" s="1862"/>
      <c r="SOX7" s="1862"/>
      <c r="SOY7" s="1857"/>
      <c r="SOZ7" s="1857"/>
      <c r="SPA7" s="466"/>
      <c r="SPB7" s="1863"/>
      <c r="SPC7" s="1863"/>
      <c r="SPD7" s="466"/>
      <c r="SPE7" s="466"/>
      <c r="SPF7" s="466"/>
      <c r="SPG7" s="466"/>
      <c r="SPH7" s="466"/>
      <c r="SPI7" s="466"/>
      <c r="SPJ7" s="466"/>
      <c r="SPK7" s="466"/>
      <c r="SPL7" s="466"/>
      <c r="SPM7" s="1859"/>
      <c r="SPN7" s="1860"/>
      <c r="SPO7" s="1861"/>
      <c r="SPP7" s="1861"/>
      <c r="SPQ7" s="1861"/>
      <c r="SPR7" s="1861"/>
      <c r="SPS7" s="1861"/>
      <c r="SPT7" s="1861"/>
      <c r="SPU7" s="1861"/>
      <c r="SPV7" s="1861"/>
      <c r="SPW7" s="1861"/>
      <c r="SPX7" s="1861"/>
      <c r="SPY7" s="1861"/>
      <c r="SPZ7" s="1861"/>
      <c r="SQA7" s="1861"/>
      <c r="SQB7" s="1861"/>
      <c r="SQC7" s="1856"/>
      <c r="SQD7" s="1856"/>
      <c r="SQE7" s="1857"/>
      <c r="SQF7" s="1857"/>
      <c r="SQG7" s="466"/>
      <c r="SQH7" s="466"/>
      <c r="SQI7" s="466"/>
      <c r="SQJ7" s="466"/>
      <c r="SQK7" s="466"/>
      <c r="SQL7" s="466"/>
      <c r="SQM7" s="1861"/>
      <c r="SQN7" s="1862"/>
      <c r="SQO7" s="1862"/>
      <c r="SQP7" s="1862"/>
      <c r="SQQ7" s="1862"/>
      <c r="SQR7" s="1862"/>
      <c r="SQS7" s="1862"/>
      <c r="SQT7" s="1862"/>
      <c r="SQU7" s="1862"/>
      <c r="SQV7" s="1862"/>
      <c r="SQW7" s="1862"/>
      <c r="SQX7" s="1862"/>
      <c r="SQY7" s="1862"/>
      <c r="SQZ7" s="1862"/>
      <c r="SRA7" s="1862"/>
      <c r="SRB7" s="1862"/>
      <c r="SRC7" s="1857"/>
      <c r="SRD7" s="1857"/>
      <c r="SRE7" s="466"/>
      <c r="SRF7" s="1863"/>
      <c r="SRG7" s="1863"/>
      <c r="SRH7" s="466"/>
      <c r="SRI7" s="466"/>
      <c r="SRJ7" s="466"/>
      <c r="SRK7" s="466"/>
      <c r="SRL7" s="466"/>
      <c r="SRM7" s="466"/>
      <c r="SRN7" s="466"/>
      <c r="SRO7" s="466"/>
      <c r="SRP7" s="466"/>
      <c r="SRQ7" s="1859"/>
      <c r="SRR7" s="1860"/>
      <c r="SRS7" s="1861"/>
      <c r="SRT7" s="1861"/>
      <c r="SRU7" s="1861"/>
      <c r="SRV7" s="1861"/>
      <c r="SRW7" s="1861"/>
      <c r="SRX7" s="1861"/>
      <c r="SRY7" s="1861"/>
      <c r="SRZ7" s="1861"/>
      <c r="SSA7" s="1861"/>
      <c r="SSB7" s="1861"/>
      <c r="SSC7" s="1861"/>
      <c r="SSD7" s="1861"/>
      <c r="SSE7" s="1861"/>
      <c r="SSF7" s="1861"/>
      <c r="SSG7" s="1856"/>
      <c r="SSH7" s="1856"/>
      <c r="SSI7" s="1857"/>
      <c r="SSJ7" s="1857"/>
      <c r="SSK7" s="466"/>
      <c r="SSL7" s="466"/>
      <c r="SSM7" s="466"/>
      <c r="SSN7" s="466"/>
      <c r="SSO7" s="466"/>
      <c r="SSP7" s="466"/>
      <c r="SSQ7" s="1861"/>
      <c r="SSR7" s="1862"/>
      <c r="SSS7" s="1862"/>
      <c r="SST7" s="1862"/>
      <c r="SSU7" s="1862"/>
      <c r="SSV7" s="1862"/>
      <c r="SSW7" s="1862"/>
      <c r="SSX7" s="1862"/>
      <c r="SSY7" s="1862"/>
      <c r="SSZ7" s="1862"/>
      <c r="STA7" s="1862"/>
      <c r="STB7" s="1862"/>
      <c r="STC7" s="1862"/>
      <c r="STD7" s="1862"/>
      <c r="STE7" s="1862"/>
      <c r="STF7" s="1862"/>
      <c r="STG7" s="1857"/>
      <c r="STH7" s="1857"/>
      <c r="STI7" s="466"/>
      <c r="STJ7" s="1863"/>
      <c r="STK7" s="1863"/>
      <c r="STL7" s="466"/>
      <c r="STM7" s="466"/>
      <c r="STN7" s="466"/>
      <c r="STO7" s="466"/>
      <c r="STP7" s="466"/>
      <c r="STQ7" s="466"/>
      <c r="STR7" s="466"/>
      <c r="STS7" s="466"/>
      <c r="STT7" s="466"/>
      <c r="STU7" s="1859"/>
      <c r="STV7" s="1860"/>
      <c r="STW7" s="1861"/>
      <c r="STX7" s="1861"/>
      <c r="STY7" s="1861"/>
      <c r="STZ7" s="1861"/>
      <c r="SUA7" s="1861"/>
      <c r="SUB7" s="1861"/>
      <c r="SUC7" s="1861"/>
      <c r="SUD7" s="1861"/>
      <c r="SUE7" s="1861"/>
      <c r="SUF7" s="1861"/>
      <c r="SUG7" s="1861"/>
      <c r="SUH7" s="1861"/>
      <c r="SUI7" s="1861"/>
      <c r="SUJ7" s="1861"/>
      <c r="SUK7" s="1856"/>
      <c r="SUL7" s="1856"/>
      <c r="SUM7" s="1857"/>
      <c r="SUN7" s="1857"/>
      <c r="SUO7" s="466"/>
      <c r="SUP7" s="466"/>
      <c r="SUQ7" s="466"/>
      <c r="SUR7" s="466"/>
      <c r="SUS7" s="466"/>
      <c r="SUT7" s="466"/>
      <c r="SUU7" s="1861"/>
      <c r="SUV7" s="1862"/>
      <c r="SUW7" s="1862"/>
      <c r="SUX7" s="1862"/>
      <c r="SUY7" s="1862"/>
      <c r="SUZ7" s="1862"/>
      <c r="SVA7" s="1862"/>
      <c r="SVB7" s="1862"/>
      <c r="SVC7" s="1862"/>
      <c r="SVD7" s="1862"/>
      <c r="SVE7" s="1862"/>
      <c r="SVF7" s="1862"/>
      <c r="SVG7" s="1862"/>
      <c r="SVH7" s="1862"/>
      <c r="SVI7" s="1862"/>
      <c r="SVJ7" s="1862"/>
      <c r="SVK7" s="1857"/>
      <c r="SVL7" s="1857"/>
      <c r="SVM7" s="466"/>
      <c r="SVN7" s="1863"/>
      <c r="SVO7" s="1863"/>
      <c r="SVP7" s="466"/>
      <c r="SVQ7" s="466"/>
      <c r="SVR7" s="466"/>
      <c r="SVS7" s="466"/>
      <c r="SVT7" s="466"/>
      <c r="SVU7" s="466"/>
      <c r="SVV7" s="466"/>
      <c r="SVW7" s="466"/>
      <c r="SVX7" s="466"/>
      <c r="SVY7" s="1859"/>
      <c r="SVZ7" s="1860"/>
      <c r="SWA7" s="1861"/>
      <c r="SWB7" s="1861"/>
      <c r="SWC7" s="1861"/>
      <c r="SWD7" s="1861"/>
      <c r="SWE7" s="1861"/>
      <c r="SWF7" s="1861"/>
      <c r="SWG7" s="1861"/>
      <c r="SWH7" s="1861"/>
      <c r="SWI7" s="1861"/>
      <c r="SWJ7" s="1861"/>
      <c r="SWK7" s="1861"/>
      <c r="SWL7" s="1861"/>
      <c r="SWM7" s="1861"/>
      <c r="SWN7" s="1861"/>
      <c r="SWO7" s="1856"/>
      <c r="SWP7" s="1856"/>
      <c r="SWQ7" s="1857"/>
      <c r="SWR7" s="1857"/>
      <c r="SWS7" s="466"/>
      <c r="SWT7" s="466"/>
      <c r="SWU7" s="466"/>
      <c r="SWV7" s="466"/>
      <c r="SWW7" s="466"/>
      <c r="SWX7" s="466"/>
      <c r="SWY7" s="1861"/>
      <c r="SWZ7" s="1862"/>
      <c r="SXA7" s="1862"/>
      <c r="SXB7" s="1862"/>
      <c r="SXC7" s="1862"/>
      <c r="SXD7" s="1862"/>
      <c r="SXE7" s="1862"/>
      <c r="SXF7" s="1862"/>
      <c r="SXG7" s="1862"/>
      <c r="SXH7" s="1862"/>
      <c r="SXI7" s="1862"/>
      <c r="SXJ7" s="1862"/>
      <c r="SXK7" s="1862"/>
      <c r="SXL7" s="1862"/>
      <c r="SXM7" s="1862"/>
      <c r="SXN7" s="1862"/>
      <c r="SXO7" s="1857"/>
      <c r="SXP7" s="1857"/>
      <c r="SXQ7" s="466"/>
      <c r="SXR7" s="1863"/>
      <c r="SXS7" s="1863"/>
      <c r="SXT7" s="466"/>
      <c r="SXU7" s="466"/>
      <c r="SXV7" s="466"/>
      <c r="SXW7" s="466"/>
      <c r="SXX7" s="466"/>
      <c r="SXY7" s="466"/>
      <c r="SXZ7" s="466"/>
      <c r="SYA7" s="466"/>
      <c r="SYB7" s="466"/>
      <c r="SYC7" s="1859"/>
      <c r="SYD7" s="1860"/>
      <c r="SYE7" s="1861"/>
      <c r="SYF7" s="1861"/>
      <c r="SYG7" s="1861"/>
      <c r="SYH7" s="1861"/>
      <c r="SYI7" s="1861"/>
      <c r="SYJ7" s="1861"/>
      <c r="SYK7" s="1861"/>
      <c r="SYL7" s="1861"/>
      <c r="SYM7" s="1861"/>
      <c r="SYN7" s="1861"/>
      <c r="SYO7" s="1861"/>
      <c r="SYP7" s="1861"/>
      <c r="SYQ7" s="1861"/>
      <c r="SYR7" s="1861"/>
      <c r="SYS7" s="1856"/>
      <c r="SYT7" s="1856"/>
      <c r="SYU7" s="1857"/>
      <c r="SYV7" s="1857"/>
      <c r="SYW7" s="466"/>
      <c r="SYX7" s="466"/>
      <c r="SYY7" s="466"/>
      <c r="SYZ7" s="466"/>
      <c r="SZA7" s="466"/>
      <c r="SZB7" s="466"/>
      <c r="SZC7" s="1861"/>
      <c r="SZD7" s="1862"/>
      <c r="SZE7" s="1862"/>
      <c r="SZF7" s="1862"/>
      <c r="SZG7" s="1862"/>
      <c r="SZH7" s="1862"/>
      <c r="SZI7" s="1862"/>
      <c r="SZJ7" s="1862"/>
      <c r="SZK7" s="1862"/>
      <c r="SZL7" s="1862"/>
      <c r="SZM7" s="1862"/>
      <c r="SZN7" s="1862"/>
      <c r="SZO7" s="1862"/>
      <c r="SZP7" s="1862"/>
      <c r="SZQ7" s="1862"/>
      <c r="SZR7" s="1862"/>
      <c r="SZS7" s="1857"/>
      <c r="SZT7" s="1857"/>
      <c r="SZU7" s="466"/>
      <c r="SZV7" s="1863"/>
      <c r="SZW7" s="1863"/>
      <c r="SZX7" s="466"/>
      <c r="SZY7" s="466"/>
      <c r="SZZ7" s="466"/>
      <c r="TAA7" s="466"/>
      <c r="TAB7" s="466"/>
      <c r="TAC7" s="466"/>
      <c r="TAD7" s="466"/>
      <c r="TAE7" s="466"/>
      <c r="TAF7" s="466"/>
      <c r="TAG7" s="1859"/>
      <c r="TAH7" s="1860"/>
      <c r="TAI7" s="1861"/>
      <c r="TAJ7" s="1861"/>
      <c r="TAK7" s="1861"/>
      <c r="TAL7" s="1861"/>
      <c r="TAM7" s="1861"/>
      <c r="TAN7" s="1861"/>
      <c r="TAO7" s="1861"/>
      <c r="TAP7" s="1861"/>
      <c r="TAQ7" s="1861"/>
      <c r="TAR7" s="1861"/>
      <c r="TAS7" s="1861"/>
      <c r="TAT7" s="1861"/>
      <c r="TAU7" s="1861"/>
      <c r="TAV7" s="1861"/>
      <c r="TAW7" s="1856"/>
      <c r="TAX7" s="1856"/>
      <c r="TAY7" s="1857"/>
      <c r="TAZ7" s="1857"/>
      <c r="TBA7" s="466"/>
      <c r="TBB7" s="466"/>
      <c r="TBC7" s="466"/>
      <c r="TBD7" s="466"/>
      <c r="TBE7" s="466"/>
      <c r="TBF7" s="466"/>
      <c r="TBG7" s="1861"/>
      <c r="TBH7" s="1862"/>
      <c r="TBI7" s="1862"/>
      <c r="TBJ7" s="1862"/>
      <c r="TBK7" s="1862"/>
      <c r="TBL7" s="1862"/>
      <c r="TBM7" s="1862"/>
      <c r="TBN7" s="1862"/>
      <c r="TBO7" s="1862"/>
      <c r="TBP7" s="1862"/>
      <c r="TBQ7" s="1862"/>
      <c r="TBR7" s="1862"/>
      <c r="TBS7" s="1862"/>
      <c r="TBT7" s="1862"/>
      <c r="TBU7" s="1862"/>
      <c r="TBV7" s="1862"/>
      <c r="TBW7" s="1857"/>
      <c r="TBX7" s="1857"/>
      <c r="TBY7" s="466"/>
      <c r="TBZ7" s="1863"/>
      <c r="TCA7" s="1863"/>
      <c r="TCB7" s="466"/>
      <c r="TCC7" s="466"/>
      <c r="TCD7" s="466"/>
      <c r="TCE7" s="466"/>
      <c r="TCF7" s="466"/>
      <c r="TCG7" s="466"/>
      <c r="TCH7" s="466"/>
      <c r="TCI7" s="466"/>
      <c r="TCJ7" s="466"/>
      <c r="TCK7" s="1859"/>
      <c r="TCL7" s="1860"/>
      <c r="TCM7" s="1861"/>
      <c r="TCN7" s="1861"/>
      <c r="TCO7" s="1861"/>
      <c r="TCP7" s="1861"/>
      <c r="TCQ7" s="1861"/>
      <c r="TCR7" s="1861"/>
      <c r="TCS7" s="1861"/>
      <c r="TCT7" s="1861"/>
      <c r="TCU7" s="1861"/>
      <c r="TCV7" s="1861"/>
      <c r="TCW7" s="1861"/>
      <c r="TCX7" s="1861"/>
      <c r="TCY7" s="1861"/>
      <c r="TCZ7" s="1861"/>
      <c r="TDA7" s="1856"/>
      <c r="TDB7" s="1856"/>
      <c r="TDC7" s="1857"/>
      <c r="TDD7" s="1857"/>
      <c r="TDE7" s="466"/>
      <c r="TDF7" s="466"/>
      <c r="TDG7" s="466"/>
      <c r="TDH7" s="466"/>
      <c r="TDI7" s="466"/>
      <c r="TDJ7" s="466"/>
      <c r="TDK7" s="1861"/>
      <c r="TDL7" s="1862"/>
      <c r="TDM7" s="1862"/>
      <c r="TDN7" s="1862"/>
      <c r="TDO7" s="1862"/>
      <c r="TDP7" s="1862"/>
      <c r="TDQ7" s="1862"/>
      <c r="TDR7" s="1862"/>
      <c r="TDS7" s="1862"/>
      <c r="TDT7" s="1862"/>
      <c r="TDU7" s="1862"/>
      <c r="TDV7" s="1862"/>
      <c r="TDW7" s="1862"/>
      <c r="TDX7" s="1862"/>
      <c r="TDY7" s="1862"/>
      <c r="TDZ7" s="1862"/>
      <c r="TEA7" s="1857"/>
      <c r="TEB7" s="1857"/>
      <c r="TEC7" s="466"/>
      <c r="TED7" s="1863"/>
      <c r="TEE7" s="1863"/>
      <c r="TEF7" s="466"/>
      <c r="TEG7" s="466"/>
      <c r="TEH7" s="466"/>
      <c r="TEI7" s="466"/>
      <c r="TEJ7" s="466"/>
      <c r="TEK7" s="466"/>
      <c r="TEL7" s="466"/>
      <c r="TEM7" s="466"/>
      <c r="TEN7" s="466"/>
      <c r="TEO7" s="1859"/>
      <c r="TEP7" s="1860"/>
      <c r="TEQ7" s="1861"/>
      <c r="TER7" s="1861"/>
      <c r="TES7" s="1861"/>
      <c r="TET7" s="1861"/>
      <c r="TEU7" s="1861"/>
      <c r="TEV7" s="1861"/>
      <c r="TEW7" s="1861"/>
      <c r="TEX7" s="1861"/>
      <c r="TEY7" s="1861"/>
      <c r="TEZ7" s="1861"/>
      <c r="TFA7" s="1861"/>
      <c r="TFB7" s="1861"/>
      <c r="TFC7" s="1861"/>
      <c r="TFD7" s="1861"/>
      <c r="TFE7" s="1856"/>
      <c r="TFF7" s="1856"/>
      <c r="TFG7" s="1857"/>
      <c r="TFH7" s="1857"/>
      <c r="TFI7" s="466"/>
      <c r="TFJ7" s="466"/>
      <c r="TFK7" s="466"/>
      <c r="TFL7" s="466"/>
      <c r="TFM7" s="466"/>
      <c r="TFN7" s="466"/>
      <c r="TFO7" s="1861"/>
      <c r="TFP7" s="1862"/>
      <c r="TFQ7" s="1862"/>
      <c r="TFR7" s="1862"/>
      <c r="TFS7" s="1862"/>
      <c r="TFT7" s="1862"/>
      <c r="TFU7" s="1862"/>
      <c r="TFV7" s="1862"/>
      <c r="TFW7" s="1862"/>
      <c r="TFX7" s="1862"/>
      <c r="TFY7" s="1862"/>
      <c r="TFZ7" s="1862"/>
      <c r="TGA7" s="1862"/>
      <c r="TGB7" s="1862"/>
      <c r="TGC7" s="1862"/>
      <c r="TGD7" s="1862"/>
      <c r="TGE7" s="1857"/>
      <c r="TGF7" s="1857"/>
      <c r="TGG7" s="466"/>
      <c r="TGH7" s="1863"/>
      <c r="TGI7" s="1863"/>
      <c r="TGJ7" s="466"/>
      <c r="TGK7" s="466"/>
      <c r="TGL7" s="466"/>
      <c r="TGM7" s="466"/>
      <c r="TGN7" s="466"/>
      <c r="TGO7" s="466"/>
      <c r="TGP7" s="466"/>
      <c r="TGQ7" s="466"/>
      <c r="TGR7" s="466"/>
      <c r="TGS7" s="1859"/>
      <c r="TGT7" s="1860"/>
      <c r="TGU7" s="1861"/>
      <c r="TGV7" s="1861"/>
      <c r="TGW7" s="1861"/>
      <c r="TGX7" s="1861"/>
      <c r="TGY7" s="1861"/>
      <c r="TGZ7" s="1861"/>
      <c r="THA7" s="1861"/>
      <c r="THB7" s="1861"/>
      <c r="THC7" s="1861"/>
      <c r="THD7" s="1861"/>
      <c r="THE7" s="1861"/>
      <c r="THF7" s="1861"/>
      <c r="THG7" s="1861"/>
      <c r="THH7" s="1861"/>
      <c r="THI7" s="1856"/>
      <c r="THJ7" s="1856"/>
      <c r="THK7" s="1857"/>
      <c r="THL7" s="1857"/>
      <c r="THM7" s="466"/>
      <c r="THN7" s="466"/>
      <c r="THO7" s="466"/>
      <c r="THP7" s="466"/>
      <c r="THQ7" s="466"/>
      <c r="THR7" s="466"/>
      <c r="THS7" s="1861"/>
      <c r="THT7" s="1862"/>
      <c r="THU7" s="1862"/>
      <c r="THV7" s="1862"/>
      <c r="THW7" s="1862"/>
      <c r="THX7" s="1862"/>
      <c r="THY7" s="1862"/>
      <c r="THZ7" s="1862"/>
      <c r="TIA7" s="1862"/>
      <c r="TIB7" s="1862"/>
      <c r="TIC7" s="1862"/>
      <c r="TID7" s="1862"/>
      <c r="TIE7" s="1862"/>
      <c r="TIF7" s="1862"/>
      <c r="TIG7" s="1862"/>
      <c r="TIH7" s="1862"/>
      <c r="TII7" s="1857"/>
      <c r="TIJ7" s="1857"/>
      <c r="TIK7" s="466"/>
      <c r="TIL7" s="1863"/>
      <c r="TIM7" s="1863"/>
      <c r="TIN7" s="466"/>
      <c r="TIO7" s="466"/>
      <c r="TIP7" s="466"/>
      <c r="TIQ7" s="466"/>
      <c r="TIR7" s="466"/>
      <c r="TIS7" s="466"/>
      <c r="TIT7" s="466"/>
      <c r="TIU7" s="466"/>
      <c r="TIV7" s="466"/>
      <c r="TIW7" s="1859"/>
      <c r="TIX7" s="1860"/>
      <c r="TIY7" s="1861"/>
      <c r="TIZ7" s="1861"/>
      <c r="TJA7" s="1861"/>
      <c r="TJB7" s="1861"/>
      <c r="TJC7" s="1861"/>
      <c r="TJD7" s="1861"/>
      <c r="TJE7" s="1861"/>
      <c r="TJF7" s="1861"/>
      <c r="TJG7" s="1861"/>
      <c r="TJH7" s="1861"/>
      <c r="TJI7" s="1861"/>
      <c r="TJJ7" s="1861"/>
      <c r="TJK7" s="1861"/>
      <c r="TJL7" s="1861"/>
      <c r="TJM7" s="1856"/>
      <c r="TJN7" s="1856"/>
      <c r="TJO7" s="1857"/>
      <c r="TJP7" s="1857"/>
      <c r="TJQ7" s="466"/>
      <c r="TJR7" s="466"/>
      <c r="TJS7" s="466"/>
      <c r="TJT7" s="466"/>
      <c r="TJU7" s="466"/>
      <c r="TJV7" s="466"/>
      <c r="TJW7" s="1861"/>
      <c r="TJX7" s="1862"/>
      <c r="TJY7" s="1862"/>
      <c r="TJZ7" s="1862"/>
      <c r="TKA7" s="1862"/>
      <c r="TKB7" s="1862"/>
      <c r="TKC7" s="1862"/>
      <c r="TKD7" s="1862"/>
      <c r="TKE7" s="1862"/>
      <c r="TKF7" s="1862"/>
      <c r="TKG7" s="1862"/>
      <c r="TKH7" s="1862"/>
      <c r="TKI7" s="1862"/>
      <c r="TKJ7" s="1862"/>
      <c r="TKK7" s="1862"/>
      <c r="TKL7" s="1862"/>
      <c r="TKM7" s="1857"/>
      <c r="TKN7" s="1857"/>
      <c r="TKO7" s="466"/>
      <c r="TKP7" s="1863"/>
      <c r="TKQ7" s="1863"/>
      <c r="TKR7" s="466"/>
      <c r="TKS7" s="466"/>
      <c r="TKT7" s="466"/>
      <c r="TKU7" s="466"/>
      <c r="TKV7" s="466"/>
      <c r="TKW7" s="466"/>
      <c r="TKX7" s="466"/>
      <c r="TKY7" s="466"/>
      <c r="TKZ7" s="466"/>
      <c r="TLA7" s="1859"/>
      <c r="TLB7" s="1860"/>
      <c r="TLC7" s="1861"/>
      <c r="TLD7" s="1861"/>
      <c r="TLE7" s="1861"/>
      <c r="TLF7" s="1861"/>
      <c r="TLG7" s="1861"/>
      <c r="TLH7" s="1861"/>
      <c r="TLI7" s="1861"/>
      <c r="TLJ7" s="1861"/>
      <c r="TLK7" s="1861"/>
      <c r="TLL7" s="1861"/>
      <c r="TLM7" s="1861"/>
      <c r="TLN7" s="1861"/>
      <c r="TLO7" s="1861"/>
      <c r="TLP7" s="1861"/>
      <c r="TLQ7" s="1856"/>
      <c r="TLR7" s="1856"/>
      <c r="TLS7" s="1857"/>
      <c r="TLT7" s="1857"/>
      <c r="TLU7" s="466"/>
      <c r="TLV7" s="466"/>
      <c r="TLW7" s="466"/>
      <c r="TLX7" s="466"/>
      <c r="TLY7" s="466"/>
      <c r="TLZ7" s="466"/>
      <c r="TMA7" s="1861"/>
      <c r="TMB7" s="1862"/>
      <c r="TMC7" s="1862"/>
      <c r="TMD7" s="1862"/>
      <c r="TME7" s="1862"/>
      <c r="TMF7" s="1862"/>
      <c r="TMG7" s="1862"/>
      <c r="TMH7" s="1862"/>
      <c r="TMI7" s="1862"/>
      <c r="TMJ7" s="1862"/>
      <c r="TMK7" s="1862"/>
      <c r="TML7" s="1862"/>
      <c r="TMM7" s="1862"/>
      <c r="TMN7" s="1862"/>
      <c r="TMO7" s="1862"/>
      <c r="TMP7" s="1862"/>
      <c r="TMQ7" s="1857"/>
      <c r="TMR7" s="1857"/>
      <c r="TMS7" s="466"/>
      <c r="TMT7" s="1863"/>
      <c r="TMU7" s="1863"/>
      <c r="TMV7" s="466"/>
      <c r="TMW7" s="466"/>
      <c r="TMX7" s="466"/>
      <c r="TMY7" s="466"/>
      <c r="TMZ7" s="466"/>
      <c r="TNA7" s="466"/>
      <c r="TNB7" s="466"/>
      <c r="TNC7" s="466"/>
      <c r="TND7" s="466"/>
      <c r="TNE7" s="1859"/>
      <c r="TNF7" s="1860"/>
      <c r="TNG7" s="1861"/>
      <c r="TNH7" s="1861"/>
      <c r="TNI7" s="1861"/>
      <c r="TNJ7" s="1861"/>
      <c r="TNK7" s="1861"/>
      <c r="TNL7" s="1861"/>
      <c r="TNM7" s="1861"/>
      <c r="TNN7" s="1861"/>
      <c r="TNO7" s="1861"/>
      <c r="TNP7" s="1861"/>
      <c r="TNQ7" s="1861"/>
      <c r="TNR7" s="1861"/>
      <c r="TNS7" s="1861"/>
      <c r="TNT7" s="1861"/>
      <c r="TNU7" s="1856"/>
      <c r="TNV7" s="1856"/>
      <c r="TNW7" s="1857"/>
      <c r="TNX7" s="1857"/>
      <c r="TNY7" s="466"/>
      <c r="TNZ7" s="466"/>
      <c r="TOA7" s="466"/>
      <c r="TOB7" s="466"/>
      <c r="TOC7" s="466"/>
      <c r="TOD7" s="466"/>
      <c r="TOE7" s="1861"/>
      <c r="TOF7" s="1862"/>
      <c r="TOG7" s="1862"/>
      <c r="TOH7" s="1862"/>
      <c r="TOI7" s="1862"/>
      <c r="TOJ7" s="1862"/>
      <c r="TOK7" s="1862"/>
      <c r="TOL7" s="1862"/>
      <c r="TOM7" s="1862"/>
      <c r="TON7" s="1862"/>
      <c r="TOO7" s="1862"/>
      <c r="TOP7" s="1862"/>
      <c r="TOQ7" s="1862"/>
      <c r="TOR7" s="1862"/>
      <c r="TOS7" s="1862"/>
      <c r="TOT7" s="1862"/>
      <c r="TOU7" s="1857"/>
      <c r="TOV7" s="1857"/>
      <c r="TOW7" s="466"/>
      <c r="TOX7" s="1863"/>
      <c r="TOY7" s="1863"/>
      <c r="TOZ7" s="466"/>
      <c r="TPA7" s="466"/>
      <c r="TPB7" s="466"/>
      <c r="TPC7" s="466"/>
      <c r="TPD7" s="466"/>
      <c r="TPE7" s="466"/>
      <c r="TPF7" s="466"/>
      <c r="TPG7" s="466"/>
      <c r="TPH7" s="466"/>
      <c r="TPI7" s="1859"/>
      <c r="TPJ7" s="1860"/>
      <c r="TPK7" s="1861"/>
      <c r="TPL7" s="1861"/>
      <c r="TPM7" s="1861"/>
      <c r="TPN7" s="1861"/>
      <c r="TPO7" s="1861"/>
      <c r="TPP7" s="1861"/>
      <c r="TPQ7" s="1861"/>
      <c r="TPR7" s="1861"/>
      <c r="TPS7" s="1861"/>
      <c r="TPT7" s="1861"/>
      <c r="TPU7" s="1861"/>
      <c r="TPV7" s="1861"/>
      <c r="TPW7" s="1861"/>
      <c r="TPX7" s="1861"/>
      <c r="TPY7" s="1856"/>
      <c r="TPZ7" s="1856"/>
      <c r="TQA7" s="1857"/>
      <c r="TQB7" s="1857"/>
      <c r="TQC7" s="466"/>
      <c r="TQD7" s="466"/>
      <c r="TQE7" s="466"/>
      <c r="TQF7" s="466"/>
      <c r="TQG7" s="466"/>
      <c r="TQH7" s="466"/>
      <c r="TQI7" s="1861"/>
      <c r="TQJ7" s="1862"/>
      <c r="TQK7" s="1862"/>
      <c r="TQL7" s="1862"/>
      <c r="TQM7" s="1862"/>
      <c r="TQN7" s="1862"/>
      <c r="TQO7" s="1862"/>
      <c r="TQP7" s="1862"/>
      <c r="TQQ7" s="1862"/>
      <c r="TQR7" s="1862"/>
      <c r="TQS7" s="1862"/>
      <c r="TQT7" s="1862"/>
      <c r="TQU7" s="1862"/>
      <c r="TQV7" s="1862"/>
      <c r="TQW7" s="1862"/>
      <c r="TQX7" s="1862"/>
      <c r="TQY7" s="1857"/>
      <c r="TQZ7" s="1857"/>
      <c r="TRA7" s="466"/>
      <c r="TRB7" s="1863"/>
      <c r="TRC7" s="1863"/>
      <c r="TRD7" s="466"/>
      <c r="TRE7" s="466"/>
      <c r="TRF7" s="466"/>
      <c r="TRG7" s="466"/>
      <c r="TRH7" s="466"/>
      <c r="TRI7" s="466"/>
      <c r="TRJ7" s="466"/>
      <c r="TRK7" s="466"/>
      <c r="TRL7" s="466"/>
      <c r="TRM7" s="1859"/>
      <c r="TRN7" s="1860"/>
      <c r="TRO7" s="1861"/>
      <c r="TRP7" s="1861"/>
      <c r="TRQ7" s="1861"/>
      <c r="TRR7" s="1861"/>
      <c r="TRS7" s="1861"/>
      <c r="TRT7" s="1861"/>
      <c r="TRU7" s="1861"/>
      <c r="TRV7" s="1861"/>
      <c r="TRW7" s="1861"/>
      <c r="TRX7" s="1861"/>
      <c r="TRY7" s="1861"/>
      <c r="TRZ7" s="1861"/>
      <c r="TSA7" s="1861"/>
      <c r="TSB7" s="1861"/>
      <c r="TSC7" s="1856"/>
      <c r="TSD7" s="1856"/>
      <c r="TSE7" s="1857"/>
      <c r="TSF7" s="1857"/>
      <c r="TSG7" s="466"/>
      <c r="TSH7" s="466"/>
      <c r="TSI7" s="466"/>
      <c r="TSJ7" s="466"/>
      <c r="TSK7" s="466"/>
      <c r="TSL7" s="466"/>
      <c r="TSM7" s="1861"/>
      <c r="TSN7" s="1862"/>
      <c r="TSO7" s="1862"/>
      <c r="TSP7" s="1862"/>
      <c r="TSQ7" s="1862"/>
      <c r="TSR7" s="1862"/>
      <c r="TSS7" s="1862"/>
      <c r="TST7" s="1862"/>
      <c r="TSU7" s="1862"/>
      <c r="TSV7" s="1862"/>
      <c r="TSW7" s="1862"/>
      <c r="TSX7" s="1862"/>
      <c r="TSY7" s="1862"/>
      <c r="TSZ7" s="1862"/>
      <c r="TTA7" s="1862"/>
      <c r="TTB7" s="1862"/>
      <c r="TTC7" s="1857"/>
      <c r="TTD7" s="1857"/>
      <c r="TTE7" s="466"/>
      <c r="TTF7" s="1863"/>
      <c r="TTG7" s="1863"/>
      <c r="TTH7" s="466"/>
      <c r="TTI7" s="466"/>
      <c r="TTJ7" s="466"/>
      <c r="TTK7" s="466"/>
      <c r="TTL7" s="466"/>
      <c r="TTM7" s="466"/>
      <c r="TTN7" s="466"/>
      <c r="TTO7" s="466"/>
      <c r="TTP7" s="466"/>
      <c r="TTQ7" s="1859"/>
      <c r="TTR7" s="1860"/>
      <c r="TTS7" s="1861"/>
      <c r="TTT7" s="1861"/>
      <c r="TTU7" s="1861"/>
      <c r="TTV7" s="1861"/>
      <c r="TTW7" s="1861"/>
      <c r="TTX7" s="1861"/>
      <c r="TTY7" s="1861"/>
      <c r="TTZ7" s="1861"/>
      <c r="TUA7" s="1861"/>
      <c r="TUB7" s="1861"/>
      <c r="TUC7" s="1861"/>
      <c r="TUD7" s="1861"/>
      <c r="TUE7" s="1861"/>
      <c r="TUF7" s="1861"/>
      <c r="TUG7" s="1856"/>
      <c r="TUH7" s="1856"/>
      <c r="TUI7" s="1857"/>
      <c r="TUJ7" s="1857"/>
      <c r="TUK7" s="466"/>
      <c r="TUL7" s="466"/>
      <c r="TUM7" s="466"/>
      <c r="TUN7" s="466"/>
      <c r="TUO7" s="466"/>
      <c r="TUP7" s="466"/>
      <c r="TUQ7" s="1861"/>
      <c r="TUR7" s="1862"/>
      <c r="TUS7" s="1862"/>
      <c r="TUT7" s="1862"/>
      <c r="TUU7" s="1862"/>
      <c r="TUV7" s="1862"/>
      <c r="TUW7" s="1862"/>
      <c r="TUX7" s="1862"/>
      <c r="TUY7" s="1862"/>
      <c r="TUZ7" s="1862"/>
      <c r="TVA7" s="1862"/>
      <c r="TVB7" s="1862"/>
      <c r="TVC7" s="1862"/>
      <c r="TVD7" s="1862"/>
      <c r="TVE7" s="1862"/>
      <c r="TVF7" s="1862"/>
      <c r="TVG7" s="1857"/>
      <c r="TVH7" s="1857"/>
      <c r="TVI7" s="466"/>
      <c r="TVJ7" s="1863"/>
      <c r="TVK7" s="1863"/>
      <c r="TVL7" s="466"/>
      <c r="TVM7" s="466"/>
      <c r="TVN7" s="466"/>
      <c r="TVO7" s="466"/>
      <c r="TVP7" s="466"/>
      <c r="TVQ7" s="466"/>
      <c r="TVR7" s="466"/>
      <c r="TVS7" s="466"/>
      <c r="TVT7" s="466"/>
      <c r="TVU7" s="1859"/>
      <c r="TVV7" s="1860"/>
      <c r="TVW7" s="1861"/>
      <c r="TVX7" s="1861"/>
      <c r="TVY7" s="1861"/>
      <c r="TVZ7" s="1861"/>
      <c r="TWA7" s="1861"/>
      <c r="TWB7" s="1861"/>
      <c r="TWC7" s="1861"/>
      <c r="TWD7" s="1861"/>
      <c r="TWE7" s="1861"/>
      <c r="TWF7" s="1861"/>
      <c r="TWG7" s="1861"/>
      <c r="TWH7" s="1861"/>
      <c r="TWI7" s="1861"/>
      <c r="TWJ7" s="1861"/>
      <c r="TWK7" s="1856"/>
      <c r="TWL7" s="1856"/>
      <c r="TWM7" s="1857"/>
      <c r="TWN7" s="1857"/>
      <c r="TWO7" s="466"/>
      <c r="TWP7" s="466"/>
      <c r="TWQ7" s="466"/>
      <c r="TWR7" s="466"/>
      <c r="TWS7" s="466"/>
      <c r="TWT7" s="466"/>
      <c r="TWU7" s="1861"/>
      <c r="TWV7" s="1862"/>
      <c r="TWW7" s="1862"/>
      <c r="TWX7" s="1862"/>
      <c r="TWY7" s="1862"/>
      <c r="TWZ7" s="1862"/>
      <c r="TXA7" s="1862"/>
      <c r="TXB7" s="1862"/>
      <c r="TXC7" s="1862"/>
      <c r="TXD7" s="1862"/>
      <c r="TXE7" s="1862"/>
      <c r="TXF7" s="1862"/>
      <c r="TXG7" s="1862"/>
      <c r="TXH7" s="1862"/>
      <c r="TXI7" s="1862"/>
      <c r="TXJ7" s="1862"/>
      <c r="TXK7" s="1857"/>
      <c r="TXL7" s="1857"/>
      <c r="TXM7" s="466"/>
      <c r="TXN7" s="1863"/>
      <c r="TXO7" s="1863"/>
      <c r="TXP7" s="466"/>
      <c r="TXQ7" s="466"/>
      <c r="TXR7" s="466"/>
      <c r="TXS7" s="466"/>
      <c r="TXT7" s="466"/>
      <c r="TXU7" s="466"/>
      <c r="TXV7" s="466"/>
      <c r="TXW7" s="466"/>
      <c r="TXX7" s="466"/>
      <c r="TXY7" s="1859"/>
      <c r="TXZ7" s="1860"/>
      <c r="TYA7" s="1861"/>
      <c r="TYB7" s="1861"/>
      <c r="TYC7" s="1861"/>
      <c r="TYD7" s="1861"/>
      <c r="TYE7" s="1861"/>
      <c r="TYF7" s="1861"/>
      <c r="TYG7" s="1861"/>
      <c r="TYH7" s="1861"/>
      <c r="TYI7" s="1861"/>
      <c r="TYJ7" s="1861"/>
      <c r="TYK7" s="1861"/>
      <c r="TYL7" s="1861"/>
      <c r="TYM7" s="1861"/>
      <c r="TYN7" s="1861"/>
      <c r="TYO7" s="1856"/>
      <c r="TYP7" s="1856"/>
      <c r="TYQ7" s="1857"/>
      <c r="TYR7" s="1857"/>
      <c r="TYS7" s="466"/>
      <c r="TYT7" s="466"/>
      <c r="TYU7" s="466"/>
      <c r="TYV7" s="466"/>
      <c r="TYW7" s="466"/>
      <c r="TYX7" s="466"/>
      <c r="TYY7" s="1861"/>
      <c r="TYZ7" s="1862"/>
      <c r="TZA7" s="1862"/>
      <c r="TZB7" s="1862"/>
      <c r="TZC7" s="1862"/>
      <c r="TZD7" s="1862"/>
      <c r="TZE7" s="1862"/>
      <c r="TZF7" s="1862"/>
      <c r="TZG7" s="1862"/>
      <c r="TZH7" s="1862"/>
      <c r="TZI7" s="1862"/>
      <c r="TZJ7" s="1862"/>
      <c r="TZK7" s="1862"/>
      <c r="TZL7" s="1862"/>
      <c r="TZM7" s="1862"/>
      <c r="TZN7" s="1862"/>
      <c r="TZO7" s="1857"/>
      <c r="TZP7" s="1857"/>
      <c r="TZQ7" s="466"/>
      <c r="TZR7" s="1863"/>
      <c r="TZS7" s="1863"/>
      <c r="TZT7" s="466"/>
      <c r="TZU7" s="466"/>
      <c r="TZV7" s="466"/>
      <c r="TZW7" s="466"/>
      <c r="TZX7" s="466"/>
      <c r="TZY7" s="466"/>
      <c r="TZZ7" s="466"/>
      <c r="UAA7" s="466"/>
      <c r="UAB7" s="466"/>
      <c r="UAC7" s="1859"/>
      <c r="UAD7" s="1860"/>
      <c r="UAE7" s="1861"/>
      <c r="UAF7" s="1861"/>
      <c r="UAG7" s="1861"/>
      <c r="UAH7" s="1861"/>
      <c r="UAI7" s="1861"/>
      <c r="UAJ7" s="1861"/>
      <c r="UAK7" s="1861"/>
      <c r="UAL7" s="1861"/>
      <c r="UAM7" s="1861"/>
      <c r="UAN7" s="1861"/>
      <c r="UAO7" s="1861"/>
      <c r="UAP7" s="1861"/>
      <c r="UAQ7" s="1861"/>
      <c r="UAR7" s="1861"/>
      <c r="UAS7" s="1856"/>
      <c r="UAT7" s="1856"/>
      <c r="UAU7" s="1857"/>
      <c r="UAV7" s="1857"/>
      <c r="UAW7" s="466"/>
      <c r="UAX7" s="466"/>
      <c r="UAY7" s="466"/>
      <c r="UAZ7" s="466"/>
      <c r="UBA7" s="466"/>
      <c r="UBB7" s="466"/>
      <c r="UBC7" s="1861"/>
      <c r="UBD7" s="1862"/>
      <c r="UBE7" s="1862"/>
      <c r="UBF7" s="1862"/>
      <c r="UBG7" s="1862"/>
      <c r="UBH7" s="1862"/>
      <c r="UBI7" s="1862"/>
      <c r="UBJ7" s="1862"/>
      <c r="UBK7" s="1862"/>
      <c r="UBL7" s="1862"/>
      <c r="UBM7" s="1862"/>
      <c r="UBN7" s="1862"/>
      <c r="UBO7" s="1862"/>
      <c r="UBP7" s="1862"/>
      <c r="UBQ7" s="1862"/>
      <c r="UBR7" s="1862"/>
      <c r="UBS7" s="1857"/>
      <c r="UBT7" s="1857"/>
      <c r="UBU7" s="466"/>
      <c r="UBV7" s="1863"/>
      <c r="UBW7" s="1863"/>
      <c r="UBX7" s="466"/>
      <c r="UBY7" s="466"/>
      <c r="UBZ7" s="466"/>
      <c r="UCA7" s="466"/>
      <c r="UCB7" s="466"/>
      <c r="UCC7" s="466"/>
      <c r="UCD7" s="466"/>
      <c r="UCE7" s="466"/>
      <c r="UCF7" s="466"/>
      <c r="UCG7" s="1859"/>
      <c r="UCH7" s="1860"/>
      <c r="UCI7" s="1861"/>
      <c r="UCJ7" s="1861"/>
      <c r="UCK7" s="1861"/>
      <c r="UCL7" s="1861"/>
      <c r="UCM7" s="1861"/>
      <c r="UCN7" s="1861"/>
      <c r="UCO7" s="1861"/>
      <c r="UCP7" s="1861"/>
      <c r="UCQ7" s="1861"/>
      <c r="UCR7" s="1861"/>
      <c r="UCS7" s="1861"/>
      <c r="UCT7" s="1861"/>
      <c r="UCU7" s="1861"/>
      <c r="UCV7" s="1861"/>
      <c r="UCW7" s="1856"/>
      <c r="UCX7" s="1856"/>
      <c r="UCY7" s="1857"/>
      <c r="UCZ7" s="1857"/>
      <c r="UDA7" s="466"/>
      <c r="UDB7" s="466"/>
      <c r="UDC7" s="466"/>
      <c r="UDD7" s="466"/>
      <c r="UDE7" s="466"/>
      <c r="UDF7" s="466"/>
      <c r="UDG7" s="1861"/>
      <c r="UDH7" s="1862"/>
      <c r="UDI7" s="1862"/>
      <c r="UDJ7" s="1862"/>
      <c r="UDK7" s="1862"/>
      <c r="UDL7" s="1862"/>
      <c r="UDM7" s="1862"/>
      <c r="UDN7" s="1862"/>
      <c r="UDO7" s="1862"/>
      <c r="UDP7" s="1862"/>
      <c r="UDQ7" s="1862"/>
      <c r="UDR7" s="1862"/>
      <c r="UDS7" s="1862"/>
      <c r="UDT7" s="1862"/>
      <c r="UDU7" s="1862"/>
      <c r="UDV7" s="1862"/>
      <c r="UDW7" s="1857"/>
      <c r="UDX7" s="1857"/>
      <c r="UDY7" s="466"/>
      <c r="UDZ7" s="1863"/>
      <c r="UEA7" s="1863"/>
      <c r="UEB7" s="466"/>
      <c r="UEC7" s="466"/>
      <c r="UED7" s="466"/>
      <c r="UEE7" s="466"/>
      <c r="UEF7" s="466"/>
      <c r="UEG7" s="466"/>
      <c r="UEH7" s="466"/>
      <c r="UEI7" s="466"/>
      <c r="UEJ7" s="466"/>
      <c r="UEK7" s="1859"/>
      <c r="UEL7" s="1860"/>
      <c r="UEM7" s="1861"/>
      <c r="UEN7" s="1861"/>
      <c r="UEO7" s="1861"/>
      <c r="UEP7" s="1861"/>
      <c r="UEQ7" s="1861"/>
      <c r="UER7" s="1861"/>
      <c r="UES7" s="1861"/>
      <c r="UET7" s="1861"/>
      <c r="UEU7" s="1861"/>
      <c r="UEV7" s="1861"/>
      <c r="UEW7" s="1861"/>
      <c r="UEX7" s="1861"/>
      <c r="UEY7" s="1861"/>
      <c r="UEZ7" s="1861"/>
      <c r="UFA7" s="1856"/>
      <c r="UFB7" s="1856"/>
      <c r="UFC7" s="1857"/>
      <c r="UFD7" s="1857"/>
      <c r="UFE7" s="466"/>
      <c r="UFF7" s="466"/>
      <c r="UFG7" s="466"/>
      <c r="UFH7" s="466"/>
      <c r="UFI7" s="466"/>
      <c r="UFJ7" s="466"/>
      <c r="UFK7" s="1861"/>
      <c r="UFL7" s="1862"/>
      <c r="UFM7" s="1862"/>
      <c r="UFN7" s="1862"/>
      <c r="UFO7" s="1862"/>
      <c r="UFP7" s="1862"/>
      <c r="UFQ7" s="1862"/>
      <c r="UFR7" s="1862"/>
      <c r="UFS7" s="1862"/>
      <c r="UFT7" s="1862"/>
      <c r="UFU7" s="1862"/>
      <c r="UFV7" s="1862"/>
      <c r="UFW7" s="1862"/>
      <c r="UFX7" s="1862"/>
      <c r="UFY7" s="1862"/>
      <c r="UFZ7" s="1862"/>
      <c r="UGA7" s="1857"/>
      <c r="UGB7" s="1857"/>
      <c r="UGC7" s="466"/>
      <c r="UGD7" s="1863"/>
      <c r="UGE7" s="1863"/>
      <c r="UGF7" s="466"/>
      <c r="UGG7" s="466"/>
      <c r="UGH7" s="466"/>
      <c r="UGI7" s="466"/>
      <c r="UGJ7" s="466"/>
      <c r="UGK7" s="466"/>
      <c r="UGL7" s="466"/>
      <c r="UGM7" s="466"/>
      <c r="UGN7" s="466"/>
      <c r="UGO7" s="1859"/>
      <c r="UGP7" s="1860"/>
      <c r="UGQ7" s="1861"/>
      <c r="UGR7" s="1861"/>
      <c r="UGS7" s="1861"/>
      <c r="UGT7" s="1861"/>
      <c r="UGU7" s="1861"/>
      <c r="UGV7" s="1861"/>
      <c r="UGW7" s="1861"/>
      <c r="UGX7" s="1861"/>
      <c r="UGY7" s="1861"/>
      <c r="UGZ7" s="1861"/>
      <c r="UHA7" s="1861"/>
      <c r="UHB7" s="1861"/>
      <c r="UHC7" s="1861"/>
      <c r="UHD7" s="1861"/>
      <c r="UHE7" s="1856"/>
      <c r="UHF7" s="1856"/>
      <c r="UHG7" s="1857"/>
      <c r="UHH7" s="1857"/>
      <c r="UHI7" s="466"/>
      <c r="UHJ7" s="466"/>
      <c r="UHK7" s="466"/>
      <c r="UHL7" s="466"/>
      <c r="UHM7" s="466"/>
      <c r="UHN7" s="466"/>
      <c r="UHO7" s="1861"/>
      <c r="UHP7" s="1862"/>
      <c r="UHQ7" s="1862"/>
      <c r="UHR7" s="1862"/>
      <c r="UHS7" s="1862"/>
      <c r="UHT7" s="1862"/>
      <c r="UHU7" s="1862"/>
      <c r="UHV7" s="1862"/>
      <c r="UHW7" s="1862"/>
      <c r="UHX7" s="1862"/>
      <c r="UHY7" s="1862"/>
      <c r="UHZ7" s="1862"/>
      <c r="UIA7" s="1862"/>
      <c r="UIB7" s="1862"/>
      <c r="UIC7" s="1862"/>
      <c r="UID7" s="1862"/>
      <c r="UIE7" s="1857"/>
      <c r="UIF7" s="1857"/>
      <c r="UIG7" s="466"/>
      <c r="UIH7" s="1863"/>
      <c r="UII7" s="1863"/>
      <c r="UIJ7" s="466"/>
      <c r="UIK7" s="466"/>
      <c r="UIL7" s="466"/>
      <c r="UIM7" s="466"/>
      <c r="UIN7" s="466"/>
      <c r="UIO7" s="466"/>
      <c r="UIP7" s="466"/>
      <c r="UIQ7" s="466"/>
      <c r="UIR7" s="466"/>
      <c r="UIS7" s="1859"/>
      <c r="UIT7" s="1860"/>
      <c r="UIU7" s="1861"/>
      <c r="UIV7" s="1861"/>
      <c r="UIW7" s="1861"/>
      <c r="UIX7" s="1861"/>
      <c r="UIY7" s="1861"/>
      <c r="UIZ7" s="1861"/>
      <c r="UJA7" s="1861"/>
      <c r="UJB7" s="1861"/>
      <c r="UJC7" s="1861"/>
      <c r="UJD7" s="1861"/>
      <c r="UJE7" s="1861"/>
      <c r="UJF7" s="1861"/>
      <c r="UJG7" s="1861"/>
      <c r="UJH7" s="1861"/>
      <c r="UJI7" s="1856"/>
      <c r="UJJ7" s="1856"/>
      <c r="UJK7" s="1857"/>
      <c r="UJL7" s="1857"/>
      <c r="UJM7" s="466"/>
      <c r="UJN7" s="466"/>
      <c r="UJO7" s="466"/>
      <c r="UJP7" s="466"/>
      <c r="UJQ7" s="466"/>
      <c r="UJR7" s="466"/>
      <c r="UJS7" s="1861"/>
      <c r="UJT7" s="1862"/>
      <c r="UJU7" s="1862"/>
      <c r="UJV7" s="1862"/>
      <c r="UJW7" s="1862"/>
      <c r="UJX7" s="1862"/>
      <c r="UJY7" s="1862"/>
      <c r="UJZ7" s="1862"/>
      <c r="UKA7" s="1862"/>
      <c r="UKB7" s="1862"/>
      <c r="UKC7" s="1862"/>
      <c r="UKD7" s="1862"/>
      <c r="UKE7" s="1862"/>
      <c r="UKF7" s="1862"/>
      <c r="UKG7" s="1862"/>
      <c r="UKH7" s="1862"/>
      <c r="UKI7" s="1857"/>
      <c r="UKJ7" s="1857"/>
      <c r="UKK7" s="466"/>
      <c r="UKL7" s="1863"/>
      <c r="UKM7" s="1863"/>
      <c r="UKN7" s="466"/>
      <c r="UKO7" s="466"/>
      <c r="UKP7" s="466"/>
      <c r="UKQ7" s="466"/>
      <c r="UKR7" s="466"/>
      <c r="UKS7" s="466"/>
      <c r="UKT7" s="466"/>
      <c r="UKU7" s="466"/>
      <c r="UKV7" s="466"/>
      <c r="UKW7" s="1859"/>
      <c r="UKX7" s="1860"/>
      <c r="UKY7" s="1861"/>
      <c r="UKZ7" s="1861"/>
      <c r="ULA7" s="1861"/>
      <c r="ULB7" s="1861"/>
      <c r="ULC7" s="1861"/>
      <c r="ULD7" s="1861"/>
      <c r="ULE7" s="1861"/>
      <c r="ULF7" s="1861"/>
      <c r="ULG7" s="1861"/>
      <c r="ULH7" s="1861"/>
      <c r="ULI7" s="1861"/>
      <c r="ULJ7" s="1861"/>
      <c r="ULK7" s="1861"/>
      <c r="ULL7" s="1861"/>
      <c r="ULM7" s="1856"/>
      <c r="ULN7" s="1856"/>
      <c r="ULO7" s="1857"/>
      <c r="ULP7" s="1857"/>
      <c r="ULQ7" s="466"/>
      <c r="ULR7" s="466"/>
      <c r="ULS7" s="466"/>
      <c r="ULT7" s="466"/>
      <c r="ULU7" s="466"/>
      <c r="ULV7" s="466"/>
      <c r="ULW7" s="1861"/>
      <c r="ULX7" s="1862"/>
      <c r="ULY7" s="1862"/>
      <c r="ULZ7" s="1862"/>
      <c r="UMA7" s="1862"/>
      <c r="UMB7" s="1862"/>
      <c r="UMC7" s="1862"/>
      <c r="UMD7" s="1862"/>
      <c r="UME7" s="1862"/>
      <c r="UMF7" s="1862"/>
      <c r="UMG7" s="1862"/>
      <c r="UMH7" s="1862"/>
      <c r="UMI7" s="1862"/>
      <c r="UMJ7" s="1862"/>
      <c r="UMK7" s="1862"/>
      <c r="UML7" s="1862"/>
      <c r="UMM7" s="1857"/>
      <c r="UMN7" s="1857"/>
      <c r="UMO7" s="466"/>
      <c r="UMP7" s="1863"/>
      <c r="UMQ7" s="1863"/>
      <c r="UMR7" s="466"/>
      <c r="UMS7" s="466"/>
      <c r="UMT7" s="466"/>
      <c r="UMU7" s="466"/>
      <c r="UMV7" s="466"/>
      <c r="UMW7" s="466"/>
      <c r="UMX7" s="466"/>
      <c r="UMY7" s="466"/>
      <c r="UMZ7" s="466"/>
      <c r="UNA7" s="1859"/>
      <c r="UNB7" s="1860"/>
      <c r="UNC7" s="1861"/>
      <c r="UND7" s="1861"/>
      <c r="UNE7" s="1861"/>
      <c r="UNF7" s="1861"/>
      <c r="UNG7" s="1861"/>
      <c r="UNH7" s="1861"/>
      <c r="UNI7" s="1861"/>
      <c r="UNJ7" s="1861"/>
      <c r="UNK7" s="1861"/>
      <c r="UNL7" s="1861"/>
      <c r="UNM7" s="1861"/>
      <c r="UNN7" s="1861"/>
      <c r="UNO7" s="1861"/>
      <c r="UNP7" s="1861"/>
      <c r="UNQ7" s="1856"/>
      <c r="UNR7" s="1856"/>
      <c r="UNS7" s="1857"/>
      <c r="UNT7" s="1857"/>
      <c r="UNU7" s="466"/>
      <c r="UNV7" s="466"/>
      <c r="UNW7" s="466"/>
      <c r="UNX7" s="466"/>
      <c r="UNY7" s="466"/>
      <c r="UNZ7" s="466"/>
      <c r="UOA7" s="1861"/>
      <c r="UOB7" s="1862"/>
      <c r="UOC7" s="1862"/>
      <c r="UOD7" s="1862"/>
      <c r="UOE7" s="1862"/>
      <c r="UOF7" s="1862"/>
      <c r="UOG7" s="1862"/>
      <c r="UOH7" s="1862"/>
      <c r="UOI7" s="1862"/>
      <c r="UOJ7" s="1862"/>
      <c r="UOK7" s="1862"/>
      <c r="UOL7" s="1862"/>
      <c r="UOM7" s="1862"/>
      <c r="UON7" s="1862"/>
      <c r="UOO7" s="1862"/>
      <c r="UOP7" s="1862"/>
      <c r="UOQ7" s="1857"/>
      <c r="UOR7" s="1857"/>
      <c r="UOS7" s="466"/>
      <c r="UOT7" s="1863"/>
      <c r="UOU7" s="1863"/>
      <c r="UOV7" s="466"/>
      <c r="UOW7" s="466"/>
      <c r="UOX7" s="466"/>
      <c r="UOY7" s="466"/>
      <c r="UOZ7" s="466"/>
      <c r="UPA7" s="466"/>
      <c r="UPB7" s="466"/>
      <c r="UPC7" s="466"/>
      <c r="UPD7" s="466"/>
      <c r="UPE7" s="1859"/>
      <c r="UPF7" s="1860"/>
      <c r="UPG7" s="1861"/>
      <c r="UPH7" s="1861"/>
      <c r="UPI7" s="1861"/>
      <c r="UPJ7" s="1861"/>
      <c r="UPK7" s="1861"/>
      <c r="UPL7" s="1861"/>
      <c r="UPM7" s="1861"/>
      <c r="UPN7" s="1861"/>
      <c r="UPO7" s="1861"/>
      <c r="UPP7" s="1861"/>
      <c r="UPQ7" s="1861"/>
      <c r="UPR7" s="1861"/>
      <c r="UPS7" s="1861"/>
      <c r="UPT7" s="1861"/>
      <c r="UPU7" s="1856"/>
      <c r="UPV7" s="1856"/>
      <c r="UPW7" s="1857"/>
      <c r="UPX7" s="1857"/>
      <c r="UPY7" s="466"/>
      <c r="UPZ7" s="466"/>
      <c r="UQA7" s="466"/>
      <c r="UQB7" s="466"/>
      <c r="UQC7" s="466"/>
      <c r="UQD7" s="466"/>
      <c r="UQE7" s="1861"/>
      <c r="UQF7" s="1862"/>
      <c r="UQG7" s="1862"/>
      <c r="UQH7" s="1862"/>
      <c r="UQI7" s="1862"/>
      <c r="UQJ7" s="1862"/>
      <c r="UQK7" s="1862"/>
      <c r="UQL7" s="1862"/>
      <c r="UQM7" s="1862"/>
      <c r="UQN7" s="1862"/>
      <c r="UQO7" s="1862"/>
      <c r="UQP7" s="1862"/>
      <c r="UQQ7" s="1862"/>
      <c r="UQR7" s="1862"/>
      <c r="UQS7" s="1862"/>
      <c r="UQT7" s="1862"/>
      <c r="UQU7" s="1857"/>
      <c r="UQV7" s="1857"/>
      <c r="UQW7" s="466"/>
      <c r="UQX7" s="1863"/>
      <c r="UQY7" s="1863"/>
      <c r="UQZ7" s="466"/>
      <c r="URA7" s="466"/>
      <c r="URB7" s="466"/>
      <c r="URC7" s="466"/>
      <c r="URD7" s="466"/>
      <c r="URE7" s="466"/>
      <c r="URF7" s="466"/>
      <c r="URG7" s="466"/>
      <c r="URH7" s="466"/>
      <c r="URI7" s="1859"/>
      <c r="URJ7" s="1860"/>
      <c r="URK7" s="1861"/>
      <c r="URL7" s="1861"/>
      <c r="URM7" s="1861"/>
      <c r="URN7" s="1861"/>
      <c r="URO7" s="1861"/>
      <c r="URP7" s="1861"/>
      <c r="URQ7" s="1861"/>
      <c r="URR7" s="1861"/>
      <c r="URS7" s="1861"/>
      <c r="URT7" s="1861"/>
      <c r="URU7" s="1861"/>
      <c r="URV7" s="1861"/>
      <c r="URW7" s="1861"/>
      <c r="URX7" s="1861"/>
      <c r="URY7" s="1856"/>
      <c r="URZ7" s="1856"/>
      <c r="USA7" s="1857"/>
      <c r="USB7" s="1857"/>
      <c r="USC7" s="466"/>
      <c r="USD7" s="466"/>
      <c r="USE7" s="466"/>
      <c r="USF7" s="466"/>
      <c r="USG7" s="466"/>
      <c r="USH7" s="466"/>
      <c r="USI7" s="1861"/>
      <c r="USJ7" s="1862"/>
      <c r="USK7" s="1862"/>
      <c r="USL7" s="1862"/>
      <c r="USM7" s="1862"/>
      <c r="USN7" s="1862"/>
      <c r="USO7" s="1862"/>
      <c r="USP7" s="1862"/>
      <c r="USQ7" s="1862"/>
      <c r="USR7" s="1862"/>
      <c r="USS7" s="1862"/>
      <c r="UST7" s="1862"/>
      <c r="USU7" s="1862"/>
      <c r="USV7" s="1862"/>
      <c r="USW7" s="1862"/>
      <c r="USX7" s="1862"/>
      <c r="USY7" s="1857"/>
      <c r="USZ7" s="1857"/>
      <c r="UTA7" s="466"/>
      <c r="UTB7" s="1863"/>
      <c r="UTC7" s="1863"/>
      <c r="UTD7" s="466"/>
      <c r="UTE7" s="466"/>
      <c r="UTF7" s="466"/>
      <c r="UTG7" s="466"/>
      <c r="UTH7" s="466"/>
      <c r="UTI7" s="466"/>
      <c r="UTJ7" s="466"/>
      <c r="UTK7" s="466"/>
      <c r="UTL7" s="466"/>
      <c r="UTM7" s="1859"/>
      <c r="UTN7" s="1860"/>
      <c r="UTO7" s="1861"/>
      <c r="UTP7" s="1861"/>
      <c r="UTQ7" s="1861"/>
      <c r="UTR7" s="1861"/>
      <c r="UTS7" s="1861"/>
      <c r="UTT7" s="1861"/>
      <c r="UTU7" s="1861"/>
      <c r="UTV7" s="1861"/>
      <c r="UTW7" s="1861"/>
      <c r="UTX7" s="1861"/>
      <c r="UTY7" s="1861"/>
      <c r="UTZ7" s="1861"/>
      <c r="UUA7" s="1861"/>
      <c r="UUB7" s="1861"/>
      <c r="UUC7" s="1856"/>
      <c r="UUD7" s="1856"/>
      <c r="UUE7" s="1857"/>
      <c r="UUF7" s="1857"/>
      <c r="UUG7" s="466"/>
      <c r="UUH7" s="466"/>
      <c r="UUI7" s="466"/>
      <c r="UUJ7" s="466"/>
      <c r="UUK7" s="466"/>
      <c r="UUL7" s="466"/>
      <c r="UUM7" s="1861"/>
      <c r="UUN7" s="1862"/>
      <c r="UUO7" s="1862"/>
      <c r="UUP7" s="1862"/>
      <c r="UUQ7" s="1862"/>
      <c r="UUR7" s="1862"/>
      <c r="UUS7" s="1862"/>
      <c r="UUT7" s="1862"/>
      <c r="UUU7" s="1862"/>
      <c r="UUV7" s="1862"/>
      <c r="UUW7" s="1862"/>
      <c r="UUX7" s="1862"/>
      <c r="UUY7" s="1862"/>
      <c r="UUZ7" s="1862"/>
      <c r="UVA7" s="1862"/>
      <c r="UVB7" s="1862"/>
      <c r="UVC7" s="1857"/>
      <c r="UVD7" s="1857"/>
      <c r="UVE7" s="466"/>
      <c r="UVF7" s="1863"/>
      <c r="UVG7" s="1863"/>
      <c r="UVH7" s="466"/>
      <c r="UVI7" s="466"/>
      <c r="UVJ7" s="466"/>
      <c r="UVK7" s="466"/>
      <c r="UVL7" s="466"/>
      <c r="UVM7" s="466"/>
      <c r="UVN7" s="466"/>
      <c r="UVO7" s="466"/>
      <c r="UVP7" s="466"/>
      <c r="UVQ7" s="1859"/>
      <c r="UVR7" s="1860"/>
      <c r="UVS7" s="1861"/>
      <c r="UVT7" s="1861"/>
      <c r="UVU7" s="1861"/>
      <c r="UVV7" s="1861"/>
      <c r="UVW7" s="1861"/>
      <c r="UVX7" s="1861"/>
      <c r="UVY7" s="1861"/>
      <c r="UVZ7" s="1861"/>
      <c r="UWA7" s="1861"/>
      <c r="UWB7" s="1861"/>
      <c r="UWC7" s="1861"/>
      <c r="UWD7" s="1861"/>
      <c r="UWE7" s="1861"/>
      <c r="UWF7" s="1861"/>
      <c r="UWG7" s="1856"/>
      <c r="UWH7" s="1856"/>
      <c r="UWI7" s="1857"/>
      <c r="UWJ7" s="1857"/>
      <c r="UWK7" s="466"/>
      <c r="UWL7" s="466"/>
      <c r="UWM7" s="466"/>
      <c r="UWN7" s="466"/>
      <c r="UWO7" s="466"/>
      <c r="UWP7" s="466"/>
      <c r="UWQ7" s="1861"/>
      <c r="UWR7" s="1862"/>
      <c r="UWS7" s="1862"/>
      <c r="UWT7" s="1862"/>
      <c r="UWU7" s="1862"/>
      <c r="UWV7" s="1862"/>
      <c r="UWW7" s="1862"/>
      <c r="UWX7" s="1862"/>
      <c r="UWY7" s="1862"/>
      <c r="UWZ7" s="1862"/>
      <c r="UXA7" s="1862"/>
      <c r="UXB7" s="1862"/>
      <c r="UXC7" s="1862"/>
      <c r="UXD7" s="1862"/>
      <c r="UXE7" s="1862"/>
      <c r="UXF7" s="1862"/>
      <c r="UXG7" s="1857"/>
      <c r="UXH7" s="1857"/>
      <c r="UXI7" s="466"/>
      <c r="UXJ7" s="1863"/>
      <c r="UXK7" s="1863"/>
      <c r="UXL7" s="466"/>
      <c r="UXM7" s="466"/>
      <c r="UXN7" s="466"/>
      <c r="UXO7" s="466"/>
      <c r="UXP7" s="466"/>
      <c r="UXQ7" s="466"/>
      <c r="UXR7" s="466"/>
      <c r="UXS7" s="466"/>
      <c r="UXT7" s="466"/>
      <c r="UXU7" s="1859"/>
      <c r="UXV7" s="1860"/>
      <c r="UXW7" s="1861"/>
      <c r="UXX7" s="1861"/>
      <c r="UXY7" s="1861"/>
      <c r="UXZ7" s="1861"/>
      <c r="UYA7" s="1861"/>
      <c r="UYB7" s="1861"/>
      <c r="UYC7" s="1861"/>
      <c r="UYD7" s="1861"/>
      <c r="UYE7" s="1861"/>
      <c r="UYF7" s="1861"/>
      <c r="UYG7" s="1861"/>
      <c r="UYH7" s="1861"/>
      <c r="UYI7" s="1861"/>
      <c r="UYJ7" s="1861"/>
      <c r="UYK7" s="1856"/>
      <c r="UYL7" s="1856"/>
      <c r="UYM7" s="1857"/>
      <c r="UYN7" s="1857"/>
      <c r="UYO7" s="466"/>
      <c r="UYP7" s="466"/>
      <c r="UYQ7" s="466"/>
      <c r="UYR7" s="466"/>
      <c r="UYS7" s="466"/>
      <c r="UYT7" s="466"/>
      <c r="UYU7" s="1861"/>
      <c r="UYV7" s="1862"/>
      <c r="UYW7" s="1862"/>
      <c r="UYX7" s="1862"/>
      <c r="UYY7" s="1862"/>
      <c r="UYZ7" s="1862"/>
      <c r="UZA7" s="1862"/>
      <c r="UZB7" s="1862"/>
      <c r="UZC7" s="1862"/>
      <c r="UZD7" s="1862"/>
      <c r="UZE7" s="1862"/>
      <c r="UZF7" s="1862"/>
      <c r="UZG7" s="1862"/>
      <c r="UZH7" s="1862"/>
      <c r="UZI7" s="1862"/>
      <c r="UZJ7" s="1862"/>
      <c r="UZK7" s="1857"/>
      <c r="UZL7" s="1857"/>
      <c r="UZM7" s="466"/>
      <c r="UZN7" s="1863"/>
      <c r="UZO7" s="1863"/>
      <c r="UZP7" s="466"/>
      <c r="UZQ7" s="466"/>
      <c r="UZR7" s="466"/>
      <c r="UZS7" s="466"/>
      <c r="UZT7" s="466"/>
      <c r="UZU7" s="466"/>
      <c r="UZV7" s="466"/>
      <c r="UZW7" s="466"/>
      <c r="UZX7" s="466"/>
      <c r="UZY7" s="1859"/>
      <c r="UZZ7" s="1860"/>
      <c r="VAA7" s="1861"/>
      <c r="VAB7" s="1861"/>
      <c r="VAC7" s="1861"/>
      <c r="VAD7" s="1861"/>
      <c r="VAE7" s="1861"/>
      <c r="VAF7" s="1861"/>
      <c r="VAG7" s="1861"/>
      <c r="VAH7" s="1861"/>
      <c r="VAI7" s="1861"/>
      <c r="VAJ7" s="1861"/>
      <c r="VAK7" s="1861"/>
      <c r="VAL7" s="1861"/>
      <c r="VAM7" s="1861"/>
      <c r="VAN7" s="1861"/>
      <c r="VAO7" s="1856"/>
      <c r="VAP7" s="1856"/>
      <c r="VAQ7" s="1857"/>
      <c r="VAR7" s="1857"/>
      <c r="VAS7" s="466"/>
      <c r="VAT7" s="466"/>
      <c r="VAU7" s="466"/>
      <c r="VAV7" s="466"/>
      <c r="VAW7" s="466"/>
      <c r="VAX7" s="466"/>
      <c r="VAY7" s="1861"/>
      <c r="VAZ7" s="1862"/>
      <c r="VBA7" s="1862"/>
      <c r="VBB7" s="1862"/>
      <c r="VBC7" s="1862"/>
      <c r="VBD7" s="1862"/>
      <c r="VBE7" s="1862"/>
      <c r="VBF7" s="1862"/>
      <c r="VBG7" s="1862"/>
      <c r="VBH7" s="1862"/>
      <c r="VBI7" s="1862"/>
      <c r="VBJ7" s="1862"/>
      <c r="VBK7" s="1862"/>
      <c r="VBL7" s="1862"/>
      <c r="VBM7" s="1862"/>
      <c r="VBN7" s="1862"/>
      <c r="VBO7" s="1857"/>
      <c r="VBP7" s="1857"/>
      <c r="VBQ7" s="466"/>
      <c r="VBR7" s="1863"/>
      <c r="VBS7" s="1863"/>
      <c r="VBT7" s="466"/>
      <c r="VBU7" s="466"/>
      <c r="VBV7" s="466"/>
      <c r="VBW7" s="466"/>
      <c r="VBX7" s="466"/>
      <c r="VBY7" s="466"/>
      <c r="VBZ7" s="466"/>
      <c r="VCA7" s="466"/>
      <c r="VCB7" s="466"/>
      <c r="VCC7" s="1859"/>
      <c r="VCD7" s="1860"/>
      <c r="VCE7" s="1861"/>
      <c r="VCF7" s="1861"/>
      <c r="VCG7" s="1861"/>
      <c r="VCH7" s="1861"/>
      <c r="VCI7" s="1861"/>
      <c r="VCJ7" s="1861"/>
      <c r="VCK7" s="1861"/>
      <c r="VCL7" s="1861"/>
      <c r="VCM7" s="1861"/>
      <c r="VCN7" s="1861"/>
      <c r="VCO7" s="1861"/>
      <c r="VCP7" s="1861"/>
      <c r="VCQ7" s="1861"/>
      <c r="VCR7" s="1861"/>
      <c r="VCS7" s="1856"/>
      <c r="VCT7" s="1856"/>
      <c r="VCU7" s="1857"/>
      <c r="VCV7" s="1857"/>
      <c r="VCW7" s="466"/>
      <c r="VCX7" s="466"/>
      <c r="VCY7" s="466"/>
      <c r="VCZ7" s="466"/>
      <c r="VDA7" s="466"/>
      <c r="VDB7" s="466"/>
      <c r="VDC7" s="1861"/>
      <c r="VDD7" s="1862"/>
      <c r="VDE7" s="1862"/>
      <c r="VDF7" s="1862"/>
      <c r="VDG7" s="1862"/>
      <c r="VDH7" s="1862"/>
      <c r="VDI7" s="1862"/>
      <c r="VDJ7" s="1862"/>
      <c r="VDK7" s="1862"/>
      <c r="VDL7" s="1862"/>
      <c r="VDM7" s="1862"/>
      <c r="VDN7" s="1862"/>
      <c r="VDO7" s="1862"/>
      <c r="VDP7" s="1862"/>
      <c r="VDQ7" s="1862"/>
      <c r="VDR7" s="1862"/>
      <c r="VDS7" s="1857"/>
      <c r="VDT7" s="1857"/>
      <c r="VDU7" s="466"/>
      <c r="VDV7" s="1863"/>
      <c r="VDW7" s="1863"/>
      <c r="VDX7" s="466"/>
      <c r="VDY7" s="466"/>
      <c r="VDZ7" s="466"/>
      <c r="VEA7" s="466"/>
      <c r="VEB7" s="466"/>
      <c r="VEC7" s="466"/>
      <c r="VED7" s="466"/>
      <c r="VEE7" s="466"/>
      <c r="VEF7" s="466"/>
      <c r="VEG7" s="1859"/>
      <c r="VEH7" s="1860"/>
      <c r="VEI7" s="1861"/>
      <c r="VEJ7" s="1861"/>
      <c r="VEK7" s="1861"/>
      <c r="VEL7" s="1861"/>
      <c r="VEM7" s="1861"/>
      <c r="VEN7" s="1861"/>
      <c r="VEO7" s="1861"/>
      <c r="VEP7" s="1861"/>
      <c r="VEQ7" s="1861"/>
      <c r="VER7" s="1861"/>
      <c r="VES7" s="1861"/>
      <c r="VET7" s="1861"/>
      <c r="VEU7" s="1861"/>
      <c r="VEV7" s="1861"/>
      <c r="VEW7" s="1856"/>
      <c r="VEX7" s="1856"/>
      <c r="VEY7" s="1857"/>
      <c r="VEZ7" s="1857"/>
      <c r="VFA7" s="466"/>
      <c r="VFB7" s="466"/>
      <c r="VFC7" s="466"/>
      <c r="VFD7" s="466"/>
      <c r="VFE7" s="466"/>
      <c r="VFF7" s="466"/>
      <c r="VFG7" s="1861"/>
      <c r="VFH7" s="1862"/>
      <c r="VFI7" s="1862"/>
      <c r="VFJ7" s="1862"/>
      <c r="VFK7" s="1862"/>
      <c r="VFL7" s="1862"/>
      <c r="VFM7" s="1862"/>
      <c r="VFN7" s="1862"/>
      <c r="VFO7" s="1862"/>
      <c r="VFP7" s="1862"/>
      <c r="VFQ7" s="1862"/>
      <c r="VFR7" s="1862"/>
      <c r="VFS7" s="1862"/>
      <c r="VFT7" s="1862"/>
      <c r="VFU7" s="1862"/>
      <c r="VFV7" s="1862"/>
      <c r="VFW7" s="1857"/>
      <c r="VFX7" s="1857"/>
      <c r="VFY7" s="466"/>
      <c r="VFZ7" s="1863"/>
      <c r="VGA7" s="1863"/>
      <c r="VGB7" s="466"/>
      <c r="VGC7" s="466"/>
      <c r="VGD7" s="466"/>
      <c r="VGE7" s="466"/>
      <c r="VGF7" s="466"/>
      <c r="VGG7" s="466"/>
      <c r="VGH7" s="466"/>
      <c r="VGI7" s="466"/>
      <c r="VGJ7" s="466"/>
      <c r="VGK7" s="1859"/>
      <c r="VGL7" s="1860"/>
      <c r="VGM7" s="1861"/>
      <c r="VGN7" s="1861"/>
      <c r="VGO7" s="1861"/>
      <c r="VGP7" s="1861"/>
      <c r="VGQ7" s="1861"/>
      <c r="VGR7" s="1861"/>
      <c r="VGS7" s="1861"/>
      <c r="VGT7" s="1861"/>
      <c r="VGU7" s="1861"/>
      <c r="VGV7" s="1861"/>
      <c r="VGW7" s="1861"/>
      <c r="VGX7" s="1861"/>
      <c r="VGY7" s="1861"/>
      <c r="VGZ7" s="1861"/>
      <c r="VHA7" s="1856"/>
      <c r="VHB7" s="1856"/>
      <c r="VHC7" s="1857"/>
      <c r="VHD7" s="1857"/>
      <c r="VHE7" s="466"/>
      <c r="VHF7" s="466"/>
      <c r="VHG7" s="466"/>
      <c r="VHH7" s="466"/>
      <c r="VHI7" s="466"/>
      <c r="VHJ7" s="466"/>
      <c r="VHK7" s="1861"/>
      <c r="VHL7" s="1862"/>
      <c r="VHM7" s="1862"/>
      <c r="VHN7" s="1862"/>
      <c r="VHO7" s="1862"/>
      <c r="VHP7" s="1862"/>
      <c r="VHQ7" s="1862"/>
      <c r="VHR7" s="1862"/>
      <c r="VHS7" s="1862"/>
      <c r="VHT7" s="1862"/>
      <c r="VHU7" s="1862"/>
      <c r="VHV7" s="1862"/>
      <c r="VHW7" s="1862"/>
      <c r="VHX7" s="1862"/>
      <c r="VHY7" s="1862"/>
      <c r="VHZ7" s="1862"/>
      <c r="VIA7" s="1857"/>
      <c r="VIB7" s="1857"/>
      <c r="VIC7" s="466"/>
      <c r="VID7" s="1863"/>
      <c r="VIE7" s="1863"/>
      <c r="VIF7" s="466"/>
      <c r="VIG7" s="466"/>
      <c r="VIH7" s="466"/>
      <c r="VII7" s="466"/>
      <c r="VIJ7" s="466"/>
      <c r="VIK7" s="466"/>
      <c r="VIL7" s="466"/>
      <c r="VIM7" s="466"/>
      <c r="VIN7" s="466"/>
      <c r="VIO7" s="1859"/>
      <c r="VIP7" s="1860"/>
      <c r="VIQ7" s="1861"/>
      <c r="VIR7" s="1861"/>
      <c r="VIS7" s="1861"/>
      <c r="VIT7" s="1861"/>
      <c r="VIU7" s="1861"/>
      <c r="VIV7" s="1861"/>
      <c r="VIW7" s="1861"/>
      <c r="VIX7" s="1861"/>
      <c r="VIY7" s="1861"/>
      <c r="VIZ7" s="1861"/>
      <c r="VJA7" s="1861"/>
      <c r="VJB7" s="1861"/>
      <c r="VJC7" s="1861"/>
      <c r="VJD7" s="1861"/>
      <c r="VJE7" s="1856"/>
      <c r="VJF7" s="1856"/>
      <c r="VJG7" s="1857"/>
      <c r="VJH7" s="1857"/>
      <c r="VJI7" s="466"/>
      <c r="VJJ7" s="466"/>
      <c r="VJK7" s="466"/>
      <c r="VJL7" s="466"/>
      <c r="VJM7" s="466"/>
      <c r="VJN7" s="466"/>
      <c r="VJO7" s="1861"/>
      <c r="VJP7" s="1862"/>
      <c r="VJQ7" s="1862"/>
      <c r="VJR7" s="1862"/>
      <c r="VJS7" s="1862"/>
      <c r="VJT7" s="1862"/>
      <c r="VJU7" s="1862"/>
      <c r="VJV7" s="1862"/>
      <c r="VJW7" s="1862"/>
      <c r="VJX7" s="1862"/>
      <c r="VJY7" s="1862"/>
      <c r="VJZ7" s="1862"/>
      <c r="VKA7" s="1862"/>
      <c r="VKB7" s="1862"/>
      <c r="VKC7" s="1862"/>
      <c r="VKD7" s="1862"/>
      <c r="VKE7" s="1857"/>
      <c r="VKF7" s="1857"/>
      <c r="VKG7" s="466"/>
      <c r="VKH7" s="1863"/>
      <c r="VKI7" s="1863"/>
      <c r="VKJ7" s="466"/>
      <c r="VKK7" s="466"/>
      <c r="VKL7" s="466"/>
      <c r="VKM7" s="466"/>
      <c r="VKN7" s="466"/>
      <c r="VKO7" s="466"/>
      <c r="VKP7" s="466"/>
      <c r="VKQ7" s="466"/>
      <c r="VKR7" s="466"/>
      <c r="VKS7" s="1859"/>
      <c r="VKT7" s="1860"/>
      <c r="VKU7" s="1861"/>
      <c r="VKV7" s="1861"/>
      <c r="VKW7" s="1861"/>
      <c r="VKX7" s="1861"/>
      <c r="VKY7" s="1861"/>
      <c r="VKZ7" s="1861"/>
      <c r="VLA7" s="1861"/>
      <c r="VLB7" s="1861"/>
      <c r="VLC7" s="1861"/>
      <c r="VLD7" s="1861"/>
      <c r="VLE7" s="1861"/>
      <c r="VLF7" s="1861"/>
      <c r="VLG7" s="1861"/>
      <c r="VLH7" s="1861"/>
      <c r="VLI7" s="1856"/>
      <c r="VLJ7" s="1856"/>
      <c r="VLK7" s="1857"/>
      <c r="VLL7" s="1857"/>
      <c r="VLM7" s="466"/>
      <c r="VLN7" s="466"/>
      <c r="VLO7" s="466"/>
      <c r="VLP7" s="466"/>
      <c r="VLQ7" s="466"/>
      <c r="VLR7" s="466"/>
      <c r="VLS7" s="1861"/>
      <c r="VLT7" s="1862"/>
      <c r="VLU7" s="1862"/>
      <c r="VLV7" s="1862"/>
      <c r="VLW7" s="1862"/>
      <c r="VLX7" s="1862"/>
      <c r="VLY7" s="1862"/>
      <c r="VLZ7" s="1862"/>
      <c r="VMA7" s="1862"/>
      <c r="VMB7" s="1862"/>
      <c r="VMC7" s="1862"/>
      <c r="VMD7" s="1862"/>
      <c r="VME7" s="1862"/>
      <c r="VMF7" s="1862"/>
      <c r="VMG7" s="1862"/>
      <c r="VMH7" s="1862"/>
      <c r="VMI7" s="1857"/>
      <c r="VMJ7" s="1857"/>
      <c r="VMK7" s="466"/>
      <c r="VML7" s="1863"/>
      <c r="VMM7" s="1863"/>
      <c r="VMN7" s="466"/>
      <c r="VMO7" s="466"/>
      <c r="VMP7" s="466"/>
      <c r="VMQ7" s="466"/>
      <c r="VMR7" s="466"/>
      <c r="VMS7" s="466"/>
      <c r="VMT7" s="466"/>
      <c r="VMU7" s="466"/>
      <c r="VMV7" s="466"/>
      <c r="VMW7" s="1859"/>
      <c r="VMX7" s="1860"/>
      <c r="VMY7" s="1861"/>
      <c r="VMZ7" s="1861"/>
      <c r="VNA7" s="1861"/>
      <c r="VNB7" s="1861"/>
      <c r="VNC7" s="1861"/>
      <c r="VND7" s="1861"/>
      <c r="VNE7" s="1861"/>
      <c r="VNF7" s="1861"/>
      <c r="VNG7" s="1861"/>
      <c r="VNH7" s="1861"/>
      <c r="VNI7" s="1861"/>
      <c r="VNJ7" s="1861"/>
      <c r="VNK7" s="1861"/>
      <c r="VNL7" s="1861"/>
      <c r="VNM7" s="1856"/>
      <c r="VNN7" s="1856"/>
      <c r="VNO7" s="1857"/>
      <c r="VNP7" s="1857"/>
      <c r="VNQ7" s="466"/>
      <c r="VNR7" s="466"/>
      <c r="VNS7" s="466"/>
      <c r="VNT7" s="466"/>
      <c r="VNU7" s="466"/>
      <c r="VNV7" s="466"/>
      <c r="VNW7" s="1861"/>
      <c r="VNX7" s="1862"/>
      <c r="VNY7" s="1862"/>
      <c r="VNZ7" s="1862"/>
      <c r="VOA7" s="1862"/>
      <c r="VOB7" s="1862"/>
      <c r="VOC7" s="1862"/>
      <c r="VOD7" s="1862"/>
      <c r="VOE7" s="1862"/>
      <c r="VOF7" s="1862"/>
      <c r="VOG7" s="1862"/>
      <c r="VOH7" s="1862"/>
      <c r="VOI7" s="1862"/>
      <c r="VOJ7" s="1862"/>
      <c r="VOK7" s="1862"/>
      <c r="VOL7" s="1862"/>
      <c r="VOM7" s="1857"/>
      <c r="VON7" s="1857"/>
      <c r="VOO7" s="466"/>
      <c r="VOP7" s="1863"/>
      <c r="VOQ7" s="1863"/>
      <c r="VOR7" s="466"/>
      <c r="VOS7" s="466"/>
      <c r="VOT7" s="466"/>
      <c r="VOU7" s="466"/>
      <c r="VOV7" s="466"/>
      <c r="VOW7" s="466"/>
      <c r="VOX7" s="466"/>
      <c r="VOY7" s="466"/>
      <c r="VOZ7" s="466"/>
      <c r="VPA7" s="1859"/>
      <c r="VPB7" s="1860"/>
      <c r="VPC7" s="1861"/>
      <c r="VPD7" s="1861"/>
      <c r="VPE7" s="1861"/>
      <c r="VPF7" s="1861"/>
      <c r="VPG7" s="1861"/>
      <c r="VPH7" s="1861"/>
      <c r="VPI7" s="1861"/>
      <c r="VPJ7" s="1861"/>
      <c r="VPK7" s="1861"/>
      <c r="VPL7" s="1861"/>
      <c r="VPM7" s="1861"/>
      <c r="VPN7" s="1861"/>
      <c r="VPO7" s="1861"/>
      <c r="VPP7" s="1861"/>
      <c r="VPQ7" s="1856"/>
      <c r="VPR7" s="1856"/>
      <c r="VPS7" s="1857"/>
      <c r="VPT7" s="1857"/>
      <c r="VPU7" s="466"/>
      <c r="VPV7" s="466"/>
      <c r="VPW7" s="466"/>
      <c r="VPX7" s="466"/>
      <c r="VPY7" s="466"/>
      <c r="VPZ7" s="466"/>
      <c r="VQA7" s="1861"/>
      <c r="VQB7" s="1862"/>
      <c r="VQC7" s="1862"/>
      <c r="VQD7" s="1862"/>
      <c r="VQE7" s="1862"/>
      <c r="VQF7" s="1862"/>
      <c r="VQG7" s="1862"/>
      <c r="VQH7" s="1862"/>
      <c r="VQI7" s="1862"/>
      <c r="VQJ7" s="1862"/>
      <c r="VQK7" s="1862"/>
      <c r="VQL7" s="1862"/>
      <c r="VQM7" s="1862"/>
      <c r="VQN7" s="1862"/>
      <c r="VQO7" s="1862"/>
      <c r="VQP7" s="1862"/>
      <c r="VQQ7" s="1857"/>
      <c r="VQR7" s="1857"/>
      <c r="VQS7" s="466"/>
      <c r="VQT7" s="1863"/>
      <c r="VQU7" s="1863"/>
      <c r="VQV7" s="466"/>
      <c r="VQW7" s="466"/>
      <c r="VQX7" s="466"/>
      <c r="VQY7" s="466"/>
      <c r="VQZ7" s="466"/>
      <c r="VRA7" s="466"/>
      <c r="VRB7" s="466"/>
      <c r="VRC7" s="466"/>
      <c r="VRD7" s="466"/>
      <c r="VRE7" s="1859"/>
      <c r="VRF7" s="1860"/>
      <c r="VRG7" s="1861"/>
      <c r="VRH7" s="1861"/>
      <c r="VRI7" s="1861"/>
      <c r="VRJ7" s="1861"/>
      <c r="VRK7" s="1861"/>
      <c r="VRL7" s="1861"/>
      <c r="VRM7" s="1861"/>
      <c r="VRN7" s="1861"/>
      <c r="VRO7" s="1861"/>
      <c r="VRP7" s="1861"/>
      <c r="VRQ7" s="1861"/>
      <c r="VRR7" s="1861"/>
      <c r="VRS7" s="1861"/>
      <c r="VRT7" s="1861"/>
      <c r="VRU7" s="1856"/>
      <c r="VRV7" s="1856"/>
      <c r="VRW7" s="1857"/>
      <c r="VRX7" s="1857"/>
      <c r="VRY7" s="466"/>
      <c r="VRZ7" s="466"/>
      <c r="VSA7" s="466"/>
      <c r="VSB7" s="466"/>
      <c r="VSC7" s="466"/>
      <c r="VSD7" s="466"/>
      <c r="VSE7" s="1861"/>
      <c r="VSF7" s="1862"/>
      <c r="VSG7" s="1862"/>
      <c r="VSH7" s="1862"/>
      <c r="VSI7" s="1862"/>
      <c r="VSJ7" s="1862"/>
      <c r="VSK7" s="1862"/>
      <c r="VSL7" s="1862"/>
      <c r="VSM7" s="1862"/>
      <c r="VSN7" s="1862"/>
      <c r="VSO7" s="1862"/>
      <c r="VSP7" s="1862"/>
      <c r="VSQ7" s="1862"/>
      <c r="VSR7" s="1862"/>
      <c r="VSS7" s="1862"/>
      <c r="VST7" s="1862"/>
      <c r="VSU7" s="1857"/>
      <c r="VSV7" s="1857"/>
      <c r="VSW7" s="466"/>
      <c r="VSX7" s="1863"/>
      <c r="VSY7" s="1863"/>
      <c r="VSZ7" s="466"/>
      <c r="VTA7" s="466"/>
      <c r="VTB7" s="466"/>
      <c r="VTC7" s="466"/>
      <c r="VTD7" s="466"/>
      <c r="VTE7" s="466"/>
      <c r="VTF7" s="466"/>
      <c r="VTG7" s="466"/>
      <c r="VTH7" s="466"/>
      <c r="VTI7" s="1859"/>
      <c r="VTJ7" s="1860"/>
      <c r="VTK7" s="1861"/>
      <c r="VTL7" s="1861"/>
      <c r="VTM7" s="1861"/>
      <c r="VTN7" s="1861"/>
      <c r="VTO7" s="1861"/>
      <c r="VTP7" s="1861"/>
      <c r="VTQ7" s="1861"/>
      <c r="VTR7" s="1861"/>
      <c r="VTS7" s="1861"/>
      <c r="VTT7" s="1861"/>
      <c r="VTU7" s="1861"/>
      <c r="VTV7" s="1861"/>
      <c r="VTW7" s="1861"/>
      <c r="VTX7" s="1861"/>
      <c r="VTY7" s="1856"/>
      <c r="VTZ7" s="1856"/>
      <c r="VUA7" s="1857"/>
      <c r="VUB7" s="1857"/>
      <c r="VUC7" s="466"/>
      <c r="VUD7" s="466"/>
      <c r="VUE7" s="466"/>
      <c r="VUF7" s="466"/>
      <c r="VUG7" s="466"/>
      <c r="VUH7" s="466"/>
      <c r="VUI7" s="1861"/>
      <c r="VUJ7" s="1862"/>
      <c r="VUK7" s="1862"/>
      <c r="VUL7" s="1862"/>
      <c r="VUM7" s="1862"/>
      <c r="VUN7" s="1862"/>
      <c r="VUO7" s="1862"/>
      <c r="VUP7" s="1862"/>
      <c r="VUQ7" s="1862"/>
      <c r="VUR7" s="1862"/>
      <c r="VUS7" s="1862"/>
      <c r="VUT7" s="1862"/>
      <c r="VUU7" s="1862"/>
      <c r="VUV7" s="1862"/>
      <c r="VUW7" s="1862"/>
      <c r="VUX7" s="1862"/>
      <c r="VUY7" s="1857"/>
      <c r="VUZ7" s="1857"/>
      <c r="VVA7" s="466"/>
      <c r="VVB7" s="1863"/>
      <c r="VVC7" s="1863"/>
      <c r="VVD7" s="466"/>
      <c r="VVE7" s="466"/>
      <c r="VVF7" s="466"/>
      <c r="VVG7" s="466"/>
      <c r="VVH7" s="466"/>
      <c r="VVI7" s="466"/>
      <c r="VVJ7" s="466"/>
      <c r="VVK7" s="466"/>
      <c r="VVL7" s="466"/>
      <c r="VVM7" s="1859"/>
      <c r="VVN7" s="1860"/>
      <c r="VVO7" s="1861"/>
      <c r="VVP7" s="1861"/>
      <c r="VVQ7" s="1861"/>
      <c r="VVR7" s="1861"/>
      <c r="VVS7" s="1861"/>
      <c r="VVT7" s="1861"/>
      <c r="VVU7" s="1861"/>
      <c r="VVV7" s="1861"/>
      <c r="VVW7" s="1861"/>
      <c r="VVX7" s="1861"/>
      <c r="VVY7" s="1861"/>
      <c r="VVZ7" s="1861"/>
      <c r="VWA7" s="1861"/>
      <c r="VWB7" s="1861"/>
      <c r="VWC7" s="1856"/>
      <c r="VWD7" s="1856"/>
      <c r="VWE7" s="1857"/>
      <c r="VWF7" s="1857"/>
      <c r="VWG7" s="466"/>
      <c r="VWH7" s="466"/>
      <c r="VWI7" s="466"/>
      <c r="VWJ7" s="466"/>
      <c r="VWK7" s="466"/>
      <c r="VWL7" s="466"/>
      <c r="VWM7" s="1861"/>
      <c r="VWN7" s="1862"/>
      <c r="VWO7" s="1862"/>
      <c r="VWP7" s="1862"/>
      <c r="VWQ7" s="1862"/>
      <c r="VWR7" s="1862"/>
      <c r="VWS7" s="1862"/>
      <c r="VWT7" s="1862"/>
      <c r="VWU7" s="1862"/>
      <c r="VWV7" s="1862"/>
      <c r="VWW7" s="1862"/>
      <c r="VWX7" s="1862"/>
      <c r="VWY7" s="1862"/>
      <c r="VWZ7" s="1862"/>
      <c r="VXA7" s="1862"/>
      <c r="VXB7" s="1862"/>
      <c r="VXC7" s="1857"/>
      <c r="VXD7" s="1857"/>
      <c r="VXE7" s="466"/>
      <c r="VXF7" s="1863"/>
      <c r="VXG7" s="1863"/>
      <c r="VXH7" s="466"/>
      <c r="VXI7" s="466"/>
      <c r="VXJ7" s="466"/>
      <c r="VXK7" s="466"/>
      <c r="VXL7" s="466"/>
      <c r="VXM7" s="466"/>
      <c r="VXN7" s="466"/>
      <c r="VXO7" s="466"/>
      <c r="VXP7" s="466"/>
      <c r="VXQ7" s="1859"/>
      <c r="VXR7" s="1860"/>
      <c r="VXS7" s="1861"/>
      <c r="VXT7" s="1861"/>
      <c r="VXU7" s="1861"/>
      <c r="VXV7" s="1861"/>
      <c r="VXW7" s="1861"/>
      <c r="VXX7" s="1861"/>
      <c r="VXY7" s="1861"/>
      <c r="VXZ7" s="1861"/>
      <c r="VYA7" s="1861"/>
      <c r="VYB7" s="1861"/>
      <c r="VYC7" s="1861"/>
      <c r="VYD7" s="1861"/>
      <c r="VYE7" s="1861"/>
      <c r="VYF7" s="1861"/>
      <c r="VYG7" s="1856"/>
      <c r="VYH7" s="1856"/>
      <c r="VYI7" s="1857"/>
      <c r="VYJ7" s="1857"/>
      <c r="VYK7" s="466"/>
      <c r="VYL7" s="466"/>
      <c r="VYM7" s="466"/>
      <c r="VYN7" s="466"/>
      <c r="VYO7" s="466"/>
      <c r="VYP7" s="466"/>
      <c r="VYQ7" s="1861"/>
      <c r="VYR7" s="1862"/>
      <c r="VYS7" s="1862"/>
      <c r="VYT7" s="1862"/>
      <c r="VYU7" s="1862"/>
      <c r="VYV7" s="1862"/>
      <c r="VYW7" s="1862"/>
      <c r="VYX7" s="1862"/>
      <c r="VYY7" s="1862"/>
      <c r="VYZ7" s="1862"/>
      <c r="VZA7" s="1862"/>
      <c r="VZB7" s="1862"/>
      <c r="VZC7" s="1862"/>
      <c r="VZD7" s="1862"/>
      <c r="VZE7" s="1862"/>
      <c r="VZF7" s="1862"/>
      <c r="VZG7" s="1857"/>
      <c r="VZH7" s="1857"/>
      <c r="VZI7" s="466"/>
      <c r="VZJ7" s="1863"/>
      <c r="VZK7" s="1863"/>
      <c r="VZL7" s="466"/>
      <c r="VZM7" s="466"/>
      <c r="VZN7" s="466"/>
      <c r="VZO7" s="466"/>
      <c r="VZP7" s="466"/>
      <c r="VZQ7" s="466"/>
      <c r="VZR7" s="466"/>
      <c r="VZS7" s="466"/>
      <c r="VZT7" s="466"/>
      <c r="VZU7" s="1859"/>
      <c r="VZV7" s="1860"/>
      <c r="VZW7" s="1861"/>
      <c r="VZX7" s="1861"/>
      <c r="VZY7" s="1861"/>
      <c r="VZZ7" s="1861"/>
      <c r="WAA7" s="1861"/>
      <c r="WAB7" s="1861"/>
      <c r="WAC7" s="1861"/>
      <c r="WAD7" s="1861"/>
      <c r="WAE7" s="1861"/>
      <c r="WAF7" s="1861"/>
      <c r="WAG7" s="1861"/>
      <c r="WAH7" s="1861"/>
      <c r="WAI7" s="1861"/>
      <c r="WAJ7" s="1861"/>
      <c r="WAK7" s="1856"/>
      <c r="WAL7" s="1856"/>
      <c r="WAM7" s="1857"/>
      <c r="WAN7" s="1857"/>
      <c r="WAO7" s="466"/>
      <c r="WAP7" s="466"/>
      <c r="WAQ7" s="466"/>
      <c r="WAR7" s="466"/>
      <c r="WAS7" s="466"/>
      <c r="WAT7" s="466"/>
      <c r="WAU7" s="1861"/>
      <c r="WAV7" s="1862"/>
      <c r="WAW7" s="1862"/>
      <c r="WAX7" s="1862"/>
      <c r="WAY7" s="1862"/>
      <c r="WAZ7" s="1862"/>
      <c r="WBA7" s="1862"/>
      <c r="WBB7" s="1862"/>
      <c r="WBC7" s="1862"/>
      <c r="WBD7" s="1862"/>
      <c r="WBE7" s="1862"/>
      <c r="WBF7" s="1862"/>
      <c r="WBG7" s="1862"/>
      <c r="WBH7" s="1862"/>
      <c r="WBI7" s="1862"/>
      <c r="WBJ7" s="1862"/>
      <c r="WBK7" s="1857"/>
      <c r="WBL7" s="1857"/>
      <c r="WBM7" s="466"/>
      <c r="WBN7" s="1863"/>
      <c r="WBO7" s="1863"/>
      <c r="WBP7" s="466"/>
      <c r="WBQ7" s="466"/>
      <c r="WBR7" s="466"/>
      <c r="WBS7" s="466"/>
      <c r="WBT7" s="466"/>
      <c r="WBU7" s="466"/>
      <c r="WBV7" s="466"/>
      <c r="WBW7" s="466"/>
      <c r="WBX7" s="466"/>
      <c r="WBY7" s="1859"/>
      <c r="WBZ7" s="1860"/>
      <c r="WCA7" s="1861"/>
      <c r="WCB7" s="1861"/>
      <c r="WCC7" s="1861"/>
      <c r="WCD7" s="1861"/>
      <c r="WCE7" s="1861"/>
      <c r="WCF7" s="1861"/>
      <c r="WCG7" s="1861"/>
      <c r="WCH7" s="1861"/>
      <c r="WCI7" s="1861"/>
      <c r="WCJ7" s="1861"/>
      <c r="WCK7" s="1861"/>
      <c r="WCL7" s="1861"/>
      <c r="WCM7" s="1861"/>
      <c r="WCN7" s="1861"/>
      <c r="WCO7" s="1856"/>
      <c r="WCP7" s="1856"/>
      <c r="WCQ7" s="1857"/>
      <c r="WCR7" s="1857"/>
      <c r="WCS7" s="466"/>
      <c r="WCT7" s="466"/>
      <c r="WCU7" s="466"/>
      <c r="WCV7" s="466"/>
      <c r="WCW7" s="466"/>
      <c r="WCX7" s="466"/>
      <c r="WCY7" s="1861"/>
      <c r="WCZ7" s="1862"/>
      <c r="WDA7" s="1862"/>
      <c r="WDB7" s="1862"/>
      <c r="WDC7" s="1862"/>
      <c r="WDD7" s="1862"/>
      <c r="WDE7" s="1862"/>
      <c r="WDF7" s="1862"/>
      <c r="WDG7" s="1862"/>
      <c r="WDH7" s="1862"/>
      <c r="WDI7" s="1862"/>
      <c r="WDJ7" s="1862"/>
      <c r="WDK7" s="1862"/>
      <c r="WDL7" s="1862"/>
      <c r="WDM7" s="1862"/>
      <c r="WDN7" s="1862"/>
      <c r="WDO7" s="1857"/>
      <c r="WDP7" s="1857"/>
      <c r="WDQ7" s="466"/>
      <c r="WDR7" s="1863"/>
      <c r="WDS7" s="1863"/>
      <c r="WDT7" s="466"/>
      <c r="WDU7" s="466"/>
      <c r="WDV7" s="466"/>
      <c r="WDW7" s="466"/>
      <c r="WDX7" s="466"/>
      <c r="WDY7" s="466"/>
      <c r="WDZ7" s="466"/>
      <c r="WEA7" s="466"/>
      <c r="WEB7" s="466"/>
      <c r="WEC7" s="1859"/>
      <c r="WED7" s="1860"/>
      <c r="WEE7" s="1861"/>
      <c r="WEF7" s="1861"/>
      <c r="WEG7" s="1861"/>
      <c r="WEH7" s="1861"/>
      <c r="WEI7" s="1861"/>
      <c r="WEJ7" s="1861"/>
      <c r="WEK7" s="1861"/>
      <c r="WEL7" s="1861"/>
      <c r="WEM7" s="1861"/>
      <c r="WEN7" s="1861"/>
      <c r="WEO7" s="1861"/>
      <c r="WEP7" s="1861"/>
      <c r="WEQ7" s="1861"/>
      <c r="WER7" s="1861"/>
      <c r="WES7" s="1856"/>
      <c r="WET7" s="1856"/>
      <c r="WEU7" s="1857"/>
      <c r="WEV7" s="1857"/>
      <c r="WEW7" s="466"/>
      <c r="WEX7" s="466"/>
      <c r="WEY7" s="466"/>
      <c r="WEZ7" s="466"/>
      <c r="WFA7" s="466"/>
      <c r="WFB7" s="466"/>
      <c r="WFC7" s="1861"/>
      <c r="WFD7" s="1862"/>
      <c r="WFE7" s="1862"/>
      <c r="WFF7" s="1862"/>
      <c r="WFG7" s="1862"/>
      <c r="WFH7" s="1862"/>
      <c r="WFI7" s="1862"/>
      <c r="WFJ7" s="1862"/>
      <c r="WFK7" s="1862"/>
      <c r="WFL7" s="1862"/>
      <c r="WFM7" s="1862"/>
      <c r="WFN7" s="1862"/>
      <c r="WFO7" s="1862"/>
      <c r="WFP7" s="1862"/>
      <c r="WFQ7" s="1862"/>
      <c r="WFR7" s="1862"/>
      <c r="WFS7" s="1857"/>
      <c r="WFT7" s="1857"/>
      <c r="WFU7" s="466"/>
      <c r="WFV7" s="1863"/>
      <c r="WFW7" s="1863"/>
      <c r="WFX7" s="466"/>
      <c r="WFY7" s="466"/>
      <c r="WFZ7" s="466"/>
      <c r="WGA7" s="466"/>
      <c r="WGB7" s="466"/>
      <c r="WGC7" s="466"/>
      <c r="WGD7" s="466"/>
      <c r="WGE7" s="466"/>
      <c r="WGF7" s="466"/>
      <c r="WGG7" s="1859"/>
      <c r="WGH7" s="1860"/>
      <c r="WGI7" s="1861"/>
      <c r="WGJ7" s="1861"/>
      <c r="WGK7" s="1861"/>
      <c r="WGL7" s="1861"/>
      <c r="WGM7" s="1861"/>
      <c r="WGN7" s="1861"/>
      <c r="WGO7" s="1861"/>
      <c r="WGP7" s="1861"/>
      <c r="WGQ7" s="1861"/>
      <c r="WGR7" s="1861"/>
      <c r="WGS7" s="1861"/>
      <c r="WGT7" s="1861"/>
      <c r="WGU7" s="1861"/>
      <c r="WGV7" s="1861"/>
      <c r="WGW7" s="1856"/>
      <c r="WGX7" s="1856"/>
      <c r="WGY7" s="1857"/>
      <c r="WGZ7" s="1857"/>
      <c r="WHA7" s="466"/>
      <c r="WHB7" s="466"/>
      <c r="WHC7" s="466"/>
      <c r="WHD7" s="466"/>
      <c r="WHE7" s="466"/>
      <c r="WHF7" s="466"/>
      <c r="WHG7" s="1861"/>
      <c r="WHH7" s="1862"/>
      <c r="WHI7" s="1862"/>
      <c r="WHJ7" s="1862"/>
      <c r="WHK7" s="1862"/>
      <c r="WHL7" s="1862"/>
      <c r="WHM7" s="1862"/>
      <c r="WHN7" s="1862"/>
      <c r="WHO7" s="1862"/>
      <c r="WHP7" s="1862"/>
      <c r="WHQ7" s="1862"/>
      <c r="WHR7" s="1862"/>
      <c r="WHS7" s="1862"/>
      <c r="WHT7" s="1862"/>
      <c r="WHU7" s="1862"/>
      <c r="WHV7" s="1862"/>
      <c r="WHW7" s="1857"/>
      <c r="WHX7" s="1857"/>
      <c r="WHY7" s="466"/>
      <c r="WHZ7" s="1863"/>
      <c r="WIA7" s="1863"/>
      <c r="WIB7" s="466"/>
      <c r="WIC7" s="466"/>
      <c r="WID7" s="466"/>
      <c r="WIE7" s="466"/>
      <c r="WIF7" s="466"/>
      <c r="WIG7" s="466"/>
      <c r="WIH7" s="466"/>
      <c r="WII7" s="466"/>
      <c r="WIJ7" s="466"/>
      <c r="WIK7" s="1859"/>
      <c r="WIL7" s="1860"/>
      <c r="WIM7" s="1861"/>
      <c r="WIN7" s="1861"/>
      <c r="WIO7" s="1861"/>
      <c r="WIP7" s="1861"/>
      <c r="WIQ7" s="1861"/>
      <c r="WIR7" s="1861"/>
      <c r="WIS7" s="1861"/>
      <c r="WIT7" s="1861"/>
      <c r="WIU7" s="1861"/>
      <c r="WIV7" s="1861"/>
      <c r="WIW7" s="1861"/>
      <c r="WIX7" s="1861"/>
      <c r="WIY7" s="1861"/>
      <c r="WIZ7" s="1861"/>
      <c r="WJA7" s="1856"/>
      <c r="WJB7" s="1856"/>
      <c r="WJC7" s="1857"/>
      <c r="WJD7" s="1857"/>
      <c r="WJE7" s="466"/>
      <c r="WJF7" s="466"/>
      <c r="WJG7" s="466"/>
      <c r="WJH7" s="466"/>
      <c r="WJI7" s="466"/>
      <c r="WJJ7" s="466"/>
      <c r="WJK7" s="1861"/>
      <c r="WJL7" s="1862"/>
      <c r="WJM7" s="1862"/>
      <c r="WJN7" s="1862"/>
      <c r="WJO7" s="1862"/>
      <c r="WJP7" s="1862"/>
      <c r="WJQ7" s="1862"/>
      <c r="WJR7" s="1862"/>
      <c r="WJS7" s="1862"/>
      <c r="WJT7" s="1862"/>
      <c r="WJU7" s="1862"/>
      <c r="WJV7" s="1862"/>
      <c r="WJW7" s="1862"/>
      <c r="WJX7" s="1862"/>
      <c r="WJY7" s="1862"/>
      <c r="WJZ7" s="1862"/>
      <c r="WKA7" s="1857"/>
      <c r="WKB7" s="1857"/>
      <c r="WKC7" s="466"/>
      <c r="WKD7" s="1863"/>
      <c r="WKE7" s="1863"/>
      <c r="WKF7" s="466"/>
      <c r="WKG7" s="466"/>
      <c r="WKH7" s="466"/>
      <c r="WKI7" s="466"/>
      <c r="WKJ7" s="466"/>
      <c r="WKK7" s="466"/>
      <c r="WKL7" s="466"/>
      <c r="WKM7" s="466"/>
      <c r="WKN7" s="466"/>
      <c r="WKO7" s="1859"/>
      <c r="WKP7" s="1860"/>
      <c r="WKQ7" s="1861"/>
      <c r="WKR7" s="1861"/>
      <c r="WKS7" s="1861"/>
      <c r="WKT7" s="1861"/>
      <c r="WKU7" s="1861"/>
      <c r="WKV7" s="1861"/>
      <c r="WKW7" s="1861"/>
      <c r="WKX7" s="1861"/>
      <c r="WKY7" s="1861"/>
      <c r="WKZ7" s="1861"/>
      <c r="WLA7" s="1861"/>
      <c r="WLB7" s="1861"/>
      <c r="WLC7" s="1861"/>
      <c r="WLD7" s="1861"/>
      <c r="WLE7" s="1856"/>
      <c r="WLF7" s="1856"/>
      <c r="WLG7" s="1857"/>
      <c r="WLH7" s="1857"/>
      <c r="WLI7" s="466"/>
      <c r="WLJ7" s="466"/>
      <c r="WLK7" s="466"/>
      <c r="WLL7" s="466"/>
      <c r="WLM7" s="466"/>
      <c r="WLN7" s="466"/>
      <c r="WLO7" s="1861"/>
      <c r="WLP7" s="1862"/>
      <c r="WLQ7" s="1862"/>
      <c r="WLR7" s="1862"/>
      <c r="WLS7" s="1862"/>
      <c r="WLT7" s="1862"/>
      <c r="WLU7" s="1862"/>
      <c r="WLV7" s="1862"/>
      <c r="WLW7" s="1862"/>
      <c r="WLX7" s="1862"/>
      <c r="WLY7" s="1862"/>
      <c r="WLZ7" s="1862"/>
      <c r="WMA7" s="1862"/>
      <c r="WMB7" s="1862"/>
      <c r="WMC7" s="1862"/>
      <c r="WMD7" s="1862"/>
      <c r="WME7" s="1857"/>
      <c r="WMF7" s="1857"/>
      <c r="WMG7" s="466"/>
      <c r="WMH7" s="1863"/>
      <c r="WMI7" s="1863"/>
      <c r="WMJ7" s="466"/>
      <c r="WMK7" s="466"/>
      <c r="WML7" s="466"/>
      <c r="WMM7" s="466"/>
      <c r="WMN7" s="466"/>
      <c r="WMO7" s="466"/>
      <c r="WMP7" s="466"/>
      <c r="WMQ7" s="466"/>
      <c r="WMR7" s="466"/>
      <c r="WMS7" s="1859"/>
      <c r="WMT7" s="1860"/>
      <c r="WMU7" s="1861"/>
      <c r="WMV7" s="1861"/>
      <c r="WMW7" s="1861"/>
      <c r="WMX7" s="1861"/>
      <c r="WMY7" s="1861"/>
      <c r="WMZ7" s="1861"/>
      <c r="WNA7" s="1861"/>
      <c r="WNB7" s="1861"/>
      <c r="WNC7" s="1861"/>
      <c r="WND7" s="1861"/>
      <c r="WNE7" s="1861"/>
      <c r="WNF7" s="1861"/>
      <c r="WNG7" s="1861"/>
      <c r="WNH7" s="1861"/>
      <c r="WNI7" s="1856"/>
      <c r="WNJ7" s="1856"/>
      <c r="WNK7" s="1857"/>
      <c r="WNL7" s="1857"/>
      <c r="WNM7" s="466"/>
      <c r="WNN7" s="466"/>
      <c r="WNO7" s="466"/>
      <c r="WNP7" s="466"/>
      <c r="WNQ7" s="466"/>
      <c r="WNR7" s="466"/>
      <c r="WNS7" s="1861"/>
      <c r="WNT7" s="1862"/>
      <c r="WNU7" s="1862"/>
      <c r="WNV7" s="1862"/>
      <c r="WNW7" s="1862"/>
      <c r="WNX7" s="1862"/>
      <c r="WNY7" s="1862"/>
      <c r="WNZ7" s="1862"/>
      <c r="WOA7" s="1862"/>
      <c r="WOB7" s="1862"/>
      <c r="WOC7" s="1862"/>
      <c r="WOD7" s="1862"/>
      <c r="WOE7" s="1862"/>
      <c r="WOF7" s="1862"/>
      <c r="WOG7" s="1862"/>
      <c r="WOH7" s="1862"/>
      <c r="WOI7" s="1857"/>
      <c r="WOJ7" s="1857"/>
      <c r="WOK7" s="466"/>
      <c r="WOL7" s="1863"/>
      <c r="WOM7" s="1863"/>
      <c r="WON7" s="466"/>
      <c r="WOO7" s="466"/>
      <c r="WOP7" s="466"/>
      <c r="WOQ7" s="466"/>
      <c r="WOR7" s="466"/>
      <c r="WOS7" s="466"/>
      <c r="WOT7" s="466"/>
      <c r="WOU7" s="466"/>
      <c r="WOV7" s="466"/>
      <c r="WOW7" s="1859"/>
      <c r="WOX7" s="1860"/>
      <c r="WOY7" s="1861"/>
      <c r="WOZ7" s="1861"/>
      <c r="WPA7" s="1861"/>
      <c r="WPB7" s="1861"/>
      <c r="WPC7" s="1861"/>
      <c r="WPD7" s="1861"/>
      <c r="WPE7" s="1861"/>
      <c r="WPF7" s="1861"/>
      <c r="WPG7" s="1861"/>
      <c r="WPH7" s="1861"/>
      <c r="WPI7" s="1861"/>
      <c r="WPJ7" s="1861"/>
      <c r="WPK7" s="1861"/>
      <c r="WPL7" s="1861"/>
      <c r="WPM7" s="1856"/>
      <c r="WPN7" s="1856"/>
      <c r="WPO7" s="1857"/>
      <c r="WPP7" s="1857"/>
      <c r="WPQ7" s="466"/>
      <c r="WPR7" s="466"/>
      <c r="WPS7" s="466"/>
      <c r="WPT7" s="466"/>
      <c r="WPU7" s="466"/>
      <c r="WPV7" s="466"/>
      <c r="WPW7" s="1861"/>
      <c r="WPX7" s="1862"/>
      <c r="WPY7" s="1862"/>
      <c r="WPZ7" s="1862"/>
      <c r="WQA7" s="1862"/>
      <c r="WQB7" s="1862"/>
      <c r="WQC7" s="1862"/>
      <c r="WQD7" s="1862"/>
      <c r="WQE7" s="1862"/>
      <c r="WQF7" s="1862"/>
      <c r="WQG7" s="1862"/>
      <c r="WQH7" s="1862"/>
      <c r="WQI7" s="1862"/>
      <c r="WQJ7" s="1862"/>
      <c r="WQK7" s="1862"/>
      <c r="WQL7" s="1862"/>
      <c r="WQM7" s="1857"/>
      <c r="WQN7" s="1857"/>
      <c r="WQO7" s="466"/>
      <c r="WQP7" s="1863"/>
      <c r="WQQ7" s="1863"/>
      <c r="WQR7" s="466"/>
      <c r="WQS7" s="466"/>
      <c r="WQT7" s="466"/>
      <c r="WQU7" s="466"/>
      <c r="WQV7" s="466"/>
      <c r="WQW7" s="466"/>
      <c r="WQX7" s="466"/>
      <c r="WQY7" s="466"/>
      <c r="WQZ7" s="466"/>
      <c r="WRA7" s="1859"/>
      <c r="WRB7" s="1860"/>
      <c r="WRC7" s="1861"/>
      <c r="WRD7" s="1861"/>
      <c r="WRE7" s="1861"/>
      <c r="WRF7" s="1861"/>
      <c r="WRG7" s="1861"/>
      <c r="WRH7" s="1861"/>
      <c r="WRI7" s="1861"/>
      <c r="WRJ7" s="1861"/>
      <c r="WRK7" s="1861"/>
      <c r="WRL7" s="1861"/>
      <c r="WRM7" s="1861"/>
      <c r="WRN7" s="1861"/>
      <c r="WRO7" s="1861"/>
      <c r="WRP7" s="1861"/>
      <c r="WRQ7" s="1856"/>
      <c r="WRR7" s="1856"/>
      <c r="WRS7" s="1857"/>
      <c r="WRT7" s="1857"/>
      <c r="WRU7" s="466"/>
      <c r="WRV7" s="466"/>
      <c r="WRW7" s="466"/>
      <c r="WRX7" s="466"/>
      <c r="WRY7" s="466"/>
      <c r="WRZ7" s="466"/>
      <c r="WSA7" s="1861"/>
      <c r="WSB7" s="1862"/>
      <c r="WSC7" s="1862"/>
      <c r="WSD7" s="1862"/>
      <c r="WSE7" s="1862"/>
      <c r="WSF7" s="1862"/>
      <c r="WSG7" s="1862"/>
      <c r="WSH7" s="1862"/>
      <c r="WSI7" s="1862"/>
      <c r="WSJ7" s="1862"/>
      <c r="WSK7" s="1862"/>
      <c r="WSL7" s="1862"/>
      <c r="WSM7" s="1862"/>
      <c r="WSN7" s="1862"/>
      <c r="WSO7" s="1862"/>
      <c r="WSP7" s="1862"/>
      <c r="WSQ7" s="1857"/>
      <c r="WSR7" s="1857"/>
      <c r="WSS7" s="466"/>
      <c r="WST7" s="1863"/>
      <c r="WSU7" s="1863"/>
      <c r="WSV7" s="466"/>
      <c r="WSW7" s="466"/>
      <c r="WSX7" s="466"/>
      <c r="WSY7" s="466"/>
      <c r="WSZ7" s="466"/>
      <c r="WTA7" s="466"/>
      <c r="WTB7" s="466"/>
      <c r="WTC7" s="466"/>
      <c r="WTD7" s="466"/>
      <c r="WTE7" s="1859"/>
      <c r="WTF7" s="1860"/>
      <c r="WTG7" s="1861"/>
      <c r="WTH7" s="1861"/>
      <c r="WTI7" s="1861"/>
      <c r="WTJ7" s="1861"/>
      <c r="WTK7" s="1861"/>
      <c r="WTL7" s="1861"/>
      <c r="WTM7" s="1861"/>
      <c r="WTN7" s="1861"/>
      <c r="WTO7" s="1861"/>
      <c r="WTP7" s="1861"/>
      <c r="WTQ7" s="1861"/>
      <c r="WTR7" s="1861"/>
      <c r="WTS7" s="1861"/>
      <c r="WTT7" s="1861"/>
      <c r="WTU7" s="1856"/>
      <c r="WTV7" s="1856"/>
      <c r="WTW7" s="1857"/>
      <c r="WTX7" s="1857"/>
      <c r="WTY7" s="466"/>
      <c r="WTZ7" s="466"/>
      <c r="WUA7" s="466"/>
      <c r="WUB7" s="466"/>
      <c r="WUC7" s="466"/>
      <c r="WUD7" s="466"/>
      <c r="WUE7" s="1861"/>
      <c r="WUF7" s="1862"/>
      <c r="WUG7" s="1862"/>
      <c r="WUH7" s="1862"/>
      <c r="WUI7" s="1862"/>
      <c r="WUJ7" s="1862"/>
      <c r="WUK7" s="1862"/>
      <c r="WUL7" s="1862"/>
      <c r="WUM7" s="1862"/>
      <c r="WUN7" s="1862"/>
      <c r="WUO7" s="1862"/>
      <c r="WUP7" s="1862"/>
      <c r="WUQ7" s="1862"/>
      <c r="WUR7" s="1862"/>
      <c r="WUS7" s="1862"/>
      <c r="WUT7" s="1862"/>
      <c r="WUU7" s="1857"/>
      <c r="WUV7" s="1857"/>
      <c r="WUW7" s="466"/>
      <c r="WUX7" s="1863"/>
      <c r="WUY7" s="1863"/>
      <c r="WUZ7" s="466"/>
      <c r="WVA7" s="466"/>
      <c r="WVB7" s="466"/>
      <c r="WVC7" s="466"/>
      <c r="WVD7" s="466"/>
      <c r="WVE7" s="466"/>
      <c r="WVF7" s="466"/>
      <c r="WVG7" s="466"/>
      <c r="WVH7" s="466"/>
      <c r="WVI7" s="1859"/>
      <c r="WVJ7" s="1860"/>
      <c r="WVK7" s="1861"/>
      <c r="WVL7" s="1861"/>
      <c r="WVM7" s="1861"/>
      <c r="WVN7" s="1861"/>
      <c r="WVO7" s="1861"/>
      <c r="WVP7" s="1861"/>
      <c r="WVQ7" s="1861"/>
      <c r="WVR7" s="1861"/>
      <c r="WVS7" s="1861"/>
      <c r="WVT7" s="1861"/>
      <c r="WVU7" s="1861"/>
      <c r="WVV7" s="1861"/>
      <c r="WVW7" s="1861"/>
      <c r="WVX7" s="1861"/>
      <c r="WVY7" s="1856"/>
      <c r="WVZ7" s="1856"/>
      <c r="WWA7" s="1857"/>
      <c r="WWB7" s="1857"/>
      <c r="WWC7" s="466"/>
      <c r="WWD7" s="466"/>
      <c r="WWE7" s="466"/>
      <c r="WWF7" s="466"/>
      <c r="WWG7" s="466"/>
      <c r="WWH7" s="466"/>
      <c r="WWI7" s="1861"/>
      <c r="WWJ7" s="1862"/>
      <c r="WWK7" s="1862"/>
      <c r="WWL7" s="1862"/>
      <c r="WWM7" s="1862"/>
      <c r="WWN7" s="1862"/>
      <c r="WWO7" s="1862"/>
      <c r="WWP7" s="1862"/>
      <c r="WWQ7" s="1862"/>
      <c r="WWR7" s="1862"/>
      <c r="WWS7" s="1862"/>
      <c r="WWT7" s="1862"/>
      <c r="WWU7" s="1862"/>
      <c r="WWV7" s="1862"/>
      <c r="WWW7" s="1862"/>
      <c r="WWX7" s="1862"/>
      <c r="WWY7" s="1857"/>
      <c r="WWZ7" s="1857"/>
      <c r="WXA7" s="466"/>
      <c r="WXB7" s="1863"/>
      <c r="WXC7" s="1863"/>
      <c r="WXD7" s="466"/>
      <c r="WXE7" s="466"/>
      <c r="WXF7" s="466"/>
      <c r="WXG7" s="466"/>
      <c r="WXH7" s="466"/>
      <c r="WXI7" s="466"/>
      <c r="WXJ7" s="466"/>
      <c r="WXK7" s="466"/>
      <c r="WXL7" s="466"/>
      <c r="WXM7" s="1859"/>
      <c r="WXN7" s="1860"/>
      <c r="WXO7" s="1861"/>
      <c r="WXP7" s="1861"/>
      <c r="WXQ7" s="1861"/>
      <c r="WXR7" s="1861"/>
      <c r="WXS7" s="1861"/>
      <c r="WXT7" s="1861"/>
      <c r="WXU7" s="1861"/>
      <c r="WXV7" s="1861"/>
      <c r="WXW7" s="1861"/>
      <c r="WXX7" s="1861"/>
      <c r="WXY7" s="1861"/>
      <c r="WXZ7" s="1861"/>
      <c r="WYA7" s="1861"/>
      <c r="WYB7" s="1861"/>
      <c r="WYC7" s="1856"/>
      <c r="WYD7" s="1856"/>
      <c r="WYE7" s="1857"/>
      <c r="WYF7" s="1857"/>
      <c r="WYG7" s="466"/>
      <c r="WYH7" s="466"/>
      <c r="WYI7" s="466"/>
      <c r="WYJ7" s="466"/>
      <c r="WYK7" s="466"/>
      <c r="WYL7" s="466"/>
      <c r="WYM7" s="1861"/>
      <c r="WYN7" s="1862"/>
      <c r="WYO7" s="1862"/>
      <c r="WYP7" s="1862"/>
      <c r="WYQ7" s="1862"/>
      <c r="WYR7" s="1862"/>
      <c r="WYS7" s="1862"/>
      <c r="WYT7" s="1862"/>
      <c r="WYU7" s="1862"/>
      <c r="WYV7" s="1862"/>
      <c r="WYW7" s="1862"/>
      <c r="WYX7" s="1862"/>
      <c r="WYY7" s="1862"/>
      <c r="WYZ7" s="1862"/>
      <c r="WZA7" s="1862"/>
      <c r="WZB7" s="1862"/>
      <c r="WZC7" s="1857"/>
      <c r="WZD7" s="1857"/>
      <c r="WZE7" s="466"/>
      <c r="WZF7" s="1863"/>
      <c r="WZG7" s="1863"/>
      <c r="WZH7" s="466"/>
      <c r="WZI7" s="466"/>
      <c r="WZJ7" s="466"/>
      <c r="WZK7" s="466"/>
      <c r="WZL7" s="466"/>
      <c r="WZM7" s="466"/>
      <c r="WZN7" s="466"/>
      <c r="WZO7" s="466"/>
      <c r="WZP7" s="466"/>
      <c r="WZQ7" s="1859"/>
      <c r="WZR7" s="1860"/>
      <c r="WZS7" s="1861"/>
      <c r="WZT7" s="1861"/>
      <c r="WZU7" s="1861"/>
      <c r="WZV7" s="1861"/>
      <c r="WZW7" s="1861"/>
      <c r="WZX7" s="1861"/>
      <c r="WZY7" s="1861"/>
      <c r="WZZ7" s="1861"/>
      <c r="XAA7" s="1861"/>
      <c r="XAB7" s="1861"/>
      <c r="XAC7" s="1861"/>
      <c r="XAD7" s="1861"/>
      <c r="XAE7" s="1861"/>
      <c r="XAF7" s="1861"/>
      <c r="XAG7" s="1856"/>
      <c r="XAH7" s="1856"/>
      <c r="XAI7" s="1857"/>
      <c r="XAJ7" s="1857"/>
      <c r="XAK7" s="466"/>
      <c r="XAL7" s="466"/>
      <c r="XAM7" s="466"/>
      <c r="XAN7" s="466"/>
      <c r="XAO7" s="466"/>
      <c r="XAP7" s="466"/>
      <c r="XAQ7" s="1861"/>
      <c r="XAR7" s="1862"/>
      <c r="XAS7" s="1862"/>
      <c r="XAT7" s="1862"/>
      <c r="XAU7" s="1862"/>
      <c r="XAV7" s="1862"/>
      <c r="XAW7" s="1862"/>
      <c r="XAX7" s="1862"/>
      <c r="XAY7" s="1862"/>
      <c r="XAZ7" s="1862"/>
      <c r="XBA7" s="1862"/>
      <c r="XBB7" s="1862"/>
      <c r="XBC7" s="1862"/>
      <c r="XBD7" s="1862"/>
      <c r="XBE7" s="1862"/>
      <c r="XBF7" s="1862"/>
      <c r="XBG7" s="1857"/>
      <c r="XBH7" s="1857"/>
      <c r="XBI7" s="466"/>
      <c r="XBJ7" s="1863"/>
      <c r="XBK7" s="1863"/>
      <c r="XBL7" s="466"/>
      <c r="XBM7" s="466"/>
      <c r="XBN7" s="466"/>
      <c r="XBO7" s="466"/>
      <c r="XBP7" s="466"/>
      <c r="XBQ7" s="466"/>
      <c r="XBR7" s="466"/>
      <c r="XBS7" s="466"/>
      <c r="XBT7" s="466"/>
      <c r="XBU7" s="1859"/>
      <c r="XBV7" s="1860"/>
      <c r="XBW7" s="1861"/>
      <c r="XBX7" s="1861"/>
      <c r="XBY7" s="1861"/>
      <c r="XBZ7" s="1861"/>
      <c r="XCA7" s="1861"/>
      <c r="XCB7" s="1861"/>
      <c r="XCC7" s="1861"/>
      <c r="XCD7" s="1861"/>
      <c r="XCE7" s="1861"/>
      <c r="XCF7" s="1861"/>
      <c r="XCG7" s="1861"/>
      <c r="XCH7" s="1861"/>
      <c r="XCI7" s="1861"/>
      <c r="XCJ7" s="1861"/>
      <c r="XCK7" s="1856"/>
      <c r="XCL7" s="1856"/>
      <c r="XCM7" s="1857"/>
      <c r="XCN7" s="1857"/>
      <c r="XCO7" s="466"/>
      <c r="XCP7" s="466"/>
      <c r="XCQ7" s="466"/>
      <c r="XCR7" s="466"/>
      <c r="XCS7" s="466"/>
      <c r="XCT7" s="466"/>
      <c r="XCU7" s="1861"/>
      <c r="XCV7" s="1862"/>
      <c r="XCW7" s="1862"/>
      <c r="XCX7" s="1862"/>
      <c r="XCY7" s="1862"/>
      <c r="XCZ7" s="1862"/>
      <c r="XDA7" s="1862"/>
      <c r="XDB7" s="1862"/>
      <c r="XDC7" s="1862"/>
      <c r="XDD7" s="1862"/>
      <c r="XDE7" s="1862"/>
      <c r="XDF7" s="1862"/>
      <c r="XDG7" s="1862"/>
      <c r="XDH7" s="1862"/>
      <c r="XDI7" s="1862"/>
      <c r="XDJ7" s="1862"/>
      <c r="XDK7" s="1857"/>
      <c r="XDL7" s="1857"/>
      <c r="XDM7" s="466"/>
      <c r="XDN7" s="1863"/>
      <c r="XDO7" s="1863"/>
      <c r="XDP7" s="466"/>
      <c r="XDQ7" s="466"/>
      <c r="XDR7" s="466"/>
      <c r="XDS7" s="466"/>
      <c r="XDT7" s="466"/>
      <c r="XDU7" s="466"/>
      <c r="XDV7" s="466"/>
      <c r="XDW7" s="466"/>
      <c r="XDX7" s="466"/>
      <c r="XDY7" s="1859"/>
      <c r="XDZ7" s="1860"/>
      <c r="XEA7" s="1861"/>
      <c r="XEB7" s="1861"/>
      <c r="XEC7" s="1861"/>
      <c r="XED7" s="1861"/>
      <c r="XEE7" s="1861"/>
      <c r="XEF7" s="1861"/>
      <c r="XEG7" s="1861"/>
      <c r="XEH7" s="1861"/>
      <c r="XEI7" s="1861"/>
      <c r="XEJ7" s="1861"/>
      <c r="XEK7" s="1861"/>
      <c r="XEL7" s="1861"/>
      <c r="XEM7" s="1861"/>
      <c r="XEN7" s="1861"/>
      <c r="XEO7" s="1856"/>
      <c r="XEP7" s="1856"/>
      <c r="XEQ7" s="1857"/>
      <c r="XER7" s="1857"/>
      <c r="XES7" s="466"/>
      <c r="XET7" s="466"/>
      <c r="XEU7" s="466"/>
      <c r="XEV7" s="466"/>
      <c r="XEW7" s="466"/>
      <c r="XEX7" s="466"/>
      <c r="XEY7" s="1861"/>
      <c r="XEZ7" s="1862"/>
      <c r="XFA7" s="1862"/>
      <c r="XFB7" s="1862"/>
      <c r="XFC7" s="1862"/>
      <c r="XFD7" s="1862"/>
    </row>
    <row r="8" spans="1:16384" s="466" customFormat="1" ht="13.5" customHeight="1" x14ac:dyDescent="0.25">
      <c r="A8" s="1771" t="s">
        <v>1704</v>
      </c>
      <c r="B8" s="1772" t="s">
        <v>1640</v>
      </c>
      <c r="C8" s="1787">
        <f>ROUND(AA8,0)</f>
        <v>0</v>
      </c>
      <c r="D8" s="1788">
        <f t="shared" ref="D8:P8" si="15">ROUND(AB8,0)</f>
        <v>0</v>
      </c>
      <c r="E8" s="1788">
        <f t="shared" si="15"/>
        <v>0</v>
      </c>
      <c r="F8" s="1788">
        <f t="shared" si="15"/>
        <v>0</v>
      </c>
      <c r="G8" s="1788">
        <f t="shared" si="15"/>
        <v>0</v>
      </c>
      <c r="H8" s="1788">
        <f t="shared" si="15"/>
        <v>0</v>
      </c>
      <c r="I8" s="1788">
        <f t="shared" si="15"/>
        <v>0</v>
      </c>
      <c r="J8" s="1788">
        <f t="shared" si="15"/>
        <v>0</v>
      </c>
      <c r="K8" s="1788">
        <f t="shared" si="15"/>
        <v>0</v>
      </c>
      <c r="L8" s="1788">
        <f t="shared" si="15"/>
        <v>0</v>
      </c>
      <c r="M8" s="1788">
        <f t="shared" si="15"/>
        <v>0</v>
      </c>
      <c r="N8" s="1788">
        <f t="shared" si="15"/>
        <v>0</v>
      </c>
      <c r="O8" s="1788">
        <f t="shared" si="15"/>
        <v>0</v>
      </c>
      <c r="P8" s="1788">
        <f t="shared" si="15"/>
        <v>0</v>
      </c>
      <c r="Q8" s="1788">
        <f t="shared" ref="Q8:Q19" si="16">ROUND(AO8,0)</f>
        <v>0</v>
      </c>
      <c r="R8" s="1791">
        <f t="shared" ref="R8:R19" si="17">ROUND(AP8,0)</f>
        <v>0</v>
      </c>
      <c r="S8" s="1853">
        <f>C8+E8+G8+I8+K8+M8+O8+Q8</f>
        <v>0</v>
      </c>
      <c r="T8" s="1854">
        <f>D8+F8+H8+J8+L8+N8+P8+R8</f>
        <v>0</v>
      </c>
      <c r="AA8" s="1770"/>
      <c r="AB8" s="1784"/>
      <c r="AC8" s="1784"/>
      <c r="AD8" s="1784"/>
      <c r="AE8" s="1784"/>
      <c r="AF8" s="1784"/>
      <c r="AG8" s="1784"/>
      <c r="AH8" s="1784"/>
      <c r="AI8" s="1784"/>
      <c r="AJ8" s="1784"/>
      <c r="AK8" s="1784"/>
      <c r="AL8" s="1784"/>
      <c r="AM8" s="1784"/>
      <c r="AN8" s="1784"/>
      <c r="AO8" s="1784"/>
      <c r="AP8" s="1855"/>
      <c r="AQ8" s="1853">
        <f>AA8+AC8+AE8+AG8+AI8+AK8+AM8+AO8</f>
        <v>0</v>
      </c>
      <c r="AR8" s="1854">
        <f>AB8+AD8+AF8+AH8+AJ8+AL8+AN8+AP8</f>
        <v>0</v>
      </c>
      <c r="AT8" s="1818" t="str">
        <f>IF('t1'!AI136='1E'!AQ8,"OK","Errore")</f>
        <v>OK</v>
      </c>
      <c r="AU8" s="1819" t="str">
        <f>IF('t1'!AJ136='1E'!AR8,"OK","Errore")</f>
        <v>OK</v>
      </c>
      <c r="AW8" s="1820" t="str">
        <f>IF(SUM(AC8:AN8)&gt;0,(IF('t12'!AE136&gt;0,"OK","Manca Valore in T12")),IF(AND(SUM(AC8:AN8)&gt;=0,('t12'!AE136)&gt;=0),IF('t12'!AE136&gt;0,"Mancano differenziali","OK")))</f>
        <v>OK</v>
      </c>
      <c r="AX8" s="1821" t="str">
        <f>IF(SUM(AC7:AN7)&gt;='t4'!D7,"OK","Controllare voci in T4")</f>
        <v>OK</v>
      </c>
    </row>
    <row r="9" spans="1:16384" s="466" customFormat="1" ht="13.5" customHeight="1" x14ac:dyDescent="0.25">
      <c r="A9" s="1771" t="s">
        <v>1705</v>
      </c>
      <c r="B9" s="1772" t="s">
        <v>1641</v>
      </c>
      <c r="C9" s="1787">
        <f t="shared" ref="C9:C22" si="18">ROUND(AA9,0)</f>
        <v>0</v>
      </c>
      <c r="D9" s="1788">
        <f t="shared" ref="D9:D22" si="19">ROUND(AB9,0)</f>
        <v>0</v>
      </c>
      <c r="E9" s="1788">
        <f t="shared" ref="E9:E22" si="20">ROUND(AC9,0)</f>
        <v>0</v>
      </c>
      <c r="F9" s="1788">
        <f t="shared" ref="F9:F22" si="21">ROUND(AD9,0)</f>
        <v>0</v>
      </c>
      <c r="G9" s="1788">
        <f t="shared" ref="G9:G22" si="22">ROUND(AE9,0)</f>
        <v>0</v>
      </c>
      <c r="H9" s="1788">
        <f t="shared" ref="H9:H22" si="23">ROUND(AF9,0)</f>
        <v>0</v>
      </c>
      <c r="I9" s="1788">
        <f t="shared" ref="I9:I22" si="24">ROUND(AG9,0)</f>
        <v>0</v>
      </c>
      <c r="J9" s="1788">
        <f t="shared" ref="J9:J22" si="25">ROUND(AH9,0)</f>
        <v>0</v>
      </c>
      <c r="K9" s="1788">
        <f t="shared" ref="K9:K22" si="26">ROUND(AI9,0)</f>
        <v>0</v>
      </c>
      <c r="L9" s="1788">
        <f t="shared" ref="L9:L22" si="27">ROUND(AJ9,0)</f>
        <v>0</v>
      </c>
      <c r="M9" s="1788">
        <f t="shared" ref="M9:M22" si="28">ROUND(AK9,0)</f>
        <v>0</v>
      </c>
      <c r="N9" s="1788">
        <f t="shared" ref="N9:N22" si="29">ROUND(AL9,0)</f>
        <v>0</v>
      </c>
      <c r="O9" s="1788">
        <f t="shared" ref="O9:O22" si="30">ROUND(AM9,0)</f>
        <v>0</v>
      </c>
      <c r="P9" s="1788">
        <f t="shared" ref="P9:P22" si="31">ROUND(AN9,0)</f>
        <v>0</v>
      </c>
      <c r="Q9" s="1788">
        <f t="shared" si="16"/>
        <v>0</v>
      </c>
      <c r="R9" s="1791">
        <f t="shared" si="17"/>
        <v>0</v>
      </c>
      <c r="S9" s="1789">
        <f t="shared" ref="S9:S38" si="32">C9+E9+G9+I9+K9+M9+O9+Q9</f>
        <v>0</v>
      </c>
      <c r="T9" s="1790">
        <f t="shared" ref="T9:T38" si="33">D9+F9+H9+J9+L9+N9+P9+R9</f>
        <v>0</v>
      </c>
      <c r="AA9" s="1770"/>
      <c r="AB9" s="1785"/>
      <c r="AC9" s="1784"/>
      <c r="AD9" s="1784"/>
      <c r="AE9" s="1785"/>
      <c r="AF9" s="1785"/>
      <c r="AG9" s="1785"/>
      <c r="AH9" s="1785"/>
      <c r="AI9" s="1785"/>
      <c r="AJ9" s="1785"/>
      <c r="AK9" s="1785"/>
      <c r="AL9" s="1785"/>
      <c r="AM9" s="1785"/>
      <c r="AN9" s="1785"/>
      <c r="AO9" s="1785"/>
      <c r="AP9" s="1786"/>
      <c r="AQ9" s="1789">
        <f t="shared" ref="AQ9:AQ38" si="34">AA9+AC9+AE9+AG9+AI9+AK9+AM9+AO9</f>
        <v>0</v>
      </c>
      <c r="AR9" s="1790">
        <f t="shared" ref="AR9:AR38" si="35">AB9+AD9+AF9+AH9+AJ9+AL9+AN9+AP9</f>
        <v>0</v>
      </c>
      <c r="AT9" s="1698" t="str">
        <f>IF('t1'!AI137='1E'!AQ9,"OK","Errore")</f>
        <v>OK</v>
      </c>
      <c r="AU9" s="1697" t="str">
        <f>IF('t1'!AJ137='1E'!AR9,"OK","Errore")</f>
        <v>OK</v>
      </c>
      <c r="AW9" s="1808" t="str">
        <f>IF(SUM(AC9:AN9)&gt;0,(IF('t12'!AE137&gt;0,"OK","Manca Valore in T12")),IF(AND(SUM(AC9:AN9)&gt;=0,('t12'!AE137)&gt;=0),IF('t12'!AE137&gt;0,"Mancano differenziali","OK")))</f>
        <v>OK</v>
      </c>
      <c r="AX9" s="1809" t="str">
        <f>IF(SUM(AC7:AN7)&gt;='t4'!D7,"OK","Controllare voci in T4")</f>
        <v>OK</v>
      </c>
    </row>
    <row r="10" spans="1:16384" s="466" customFormat="1" ht="13.5" customHeight="1" x14ac:dyDescent="0.25">
      <c r="A10" s="1771" t="s">
        <v>1706</v>
      </c>
      <c r="B10" s="1772" t="s">
        <v>1642</v>
      </c>
      <c r="C10" s="1787">
        <f t="shared" si="18"/>
        <v>0</v>
      </c>
      <c r="D10" s="1788">
        <f t="shared" si="19"/>
        <v>0</v>
      </c>
      <c r="E10" s="1788">
        <f t="shared" si="20"/>
        <v>0</v>
      </c>
      <c r="F10" s="1788">
        <f t="shared" si="21"/>
        <v>0</v>
      </c>
      <c r="G10" s="1788">
        <f t="shared" si="22"/>
        <v>0</v>
      </c>
      <c r="H10" s="1788">
        <f t="shared" si="23"/>
        <v>0</v>
      </c>
      <c r="I10" s="1788">
        <f t="shared" si="24"/>
        <v>0</v>
      </c>
      <c r="J10" s="1788">
        <f t="shared" si="25"/>
        <v>0</v>
      </c>
      <c r="K10" s="1788">
        <f t="shared" si="26"/>
        <v>0</v>
      </c>
      <c r="L10" s="1788">
        <f t="shared" si="27"/>
        <v>0</v>
      </c>
      <c r="M10" s="1788">
        <f t="shared" si="28"/>
        <v>0</v>
      </c>
      <c r="N10" s="1788">
        <f t="shared" si="29"/>
        <v>0</v>
      </c>
      <c r="O10" s="1788">
        <f t="shared" si="30"/>
        <v>0</v>
      </c>
      <c r="P10" s="1788">
        <f t="shared" si="31"/>
        <v>0</v>
      </c>
      <c r="Q10" s="1788">
        <f t="shared" si="16"/>
        <v>0</v>
      </c>
      <c r="R10" s="1791">
        <f t="shared" si="17"/>
        <v>0</v>
      </c>
      <c r="S10" s="1789">
        <f t="shared" si="32"/>
        <v>0</v>
      </c>
      <c r="T10" s="1790">
        <f t="shared" si="33"/>
        <v>0</v>
      </c>
      <c r="AA10" s="1770"/>
      <c r="AB10" s="1785"/>
      <c r="AC10" s="1784"/>
      <c r="AD10" s="1784"/>
      <c r="AE10" s="1785"/>
      <c r="AF10" s="1785"/>
      <c r="AG10" s="1785"/>
      <c r="AH10" s="1785"/>
      <c r="AI10" s="1785"/>
      <c r="AJ10" s="1785"/>
      <c r="AK10" s="1785"/>
      <c r="AL10" s="1785"/>
      <c r="AM10" s="1785"/>
      <c r="AN10" s="1785"/>
      <c r="AO10" s="1785"/>
      <c r="AP10" s="1786"/>
      <c r="AQ10" s="1789">
        <f t="shared" si="34"/>
        <v>0</v>
      </c>
      <c r="AR10" s="1790">
        <f t="shared" si="35"/>
        <v>0</v>
      </c>
      <c r="AT10" s="1698" t="str">
        <f>IF('t1'!AI138='1E'!AQ10,"OK","Errore")</f>
        <v>OK</v>
      </c>
      <c r="AU10" s="1697" t="str">
        <f>IF('t1'!AJ138='1E'!AR10,"OK","Errore")</f>
        <v>OK</v>
      </c>
      <c r="AW10" s="1808" t="str">
        <f>IF(SUM(AC10:AN10)&gt;0,(IF('t12'!AE138&gt;0,"OK","Manca Valore in T12")),IF(AND(SUM(AC10:AN10)&gt;=0,('t12'!AE138)&gt;=0),IF('t12'!AE138&gt;0,"Mancano differenziali","OK")))</f>
        <v>OK</v>
      </c>
      <c r="AX10" s="1809" t="str">
        <f>IF(SUM(AC7:AN7)&gt;='t4'!D7,"OK","Controllare voci in T4")</f>
        <v>OK</v>
      </c>
    </row>
    <row r="11" spans="1:16384" s="466" customFormat="1" ht="13.5" customHeight="1" x14ac:dyDescent="0.25">
      <c r="A11" s="1771" t="s">
        <v>1707</v>
      </c>
      <c r="B11" s="1772" t="s">
        <v>1643</v>
      </c>
      <c r="C11" s="1787">
        <f t="shared" si="18"/>
        <v>0</v>
      </c>
      <c r="D11" s="1788">
        <f t="shared" si="19"/>
        <v>0</v>
      </c>
      <c r="E11" s="1788">
        <f t="shared" si="20"/>
        <v>0</v>
      </c>
      <c r="F11" s="1788">
        <f t="shared" si="21"/>
        <v>0</v>
      </c>
      <c r="G11" s="1788">
        <f t="shared" si="22"/>
        <v>0</v>
      </c>
      <c r="H11" s="1788">
        <f t="shared" si="23"/>
        <v>0</v>
      </c>
      <c r="I11" s="1788">
        <f t="shared" si="24"/>
        <v>0</v>
      </c>
      <c r="J11" s="1788">
        <f t="shared" si="25"/>
        <v>0</v>
      </c>
      <c r="K11" s="1788">
        <f t="shared" si="26"/>
        <v>0</v>
      </c>
      <c r="L11" s="1788">
        <f t="shared" si="27"/>
        <v>0</v>
      </c>
      <c r="M11" s="1788">
        <f t="shared" si="28"/>
        <v>0</v>
      </c>
      <c r="N11" s="1788">
        <f t="shared" si="29"/>
        <v>0</v>
      </c>
      <c r="O11" s="1788">
        <f t="shared" si="30"/>
        <v>0</v>
      </c>
      <c r="P11" s="1788">
        <f t="shared" si="31"/>
        <v>0</v>
      </c>
      <c r="Q11" s="1788">
        <f t="shared" si="16"/>
        <v>0</v>
      </c>
      <c r="R11" s="1791">
        <f t="shared" si="17"/>
        <v>0</v>
      </c>
      <c r="S11" s="1789">
        <f t="shared" si="32"/>
        <v>0</v>
      </c>
      <c r="T11" s="1790">
        <f t="shared" si="33"/>
        <v>0</v>
      </c>
      <c r="AA11" s="1770"/>
      <c r="AB11" s="1785"/>
      <c r="AC11" s="1784"/>
      <c r="AD11" s="1784"/>
      <c r="AE11" s="1785"/>
      <c r="AF11" s="1785"/>
      <c r="AG11" s="1785"/>
      <c r="AH11" s="1785"/>
      <c r="AI11" s="1785"/>
      <c r="AJ11" s="1785"/>
      <c r="AK11" s="1785"/>
      <c r="AL11" s="1785"/>
      <c r="AM11" s="1785"/>
      <c r="AN11" s="1785"/>
      <c r="AO11" s="1785"/>
      <c r="AP11" s="1786"/>
      <c r="AQ11" s="1789">
        <f t="shared" si="34"/>
        <v>0</v>
      </c>
      <c r="AR11" s="1790">
        <f t="shared" si="35"/>
        <v>0</v>
      </c>
      <c r="AT11" s="1698" t="str">
        <f>IF('t1'!AI139='1E'!AQ11,"OK","Errore")</f>
        <v>OK</v>
      </c>
      <c r="AU11" s="1697" t="str">
        <f>IF('t1'!AJ139='1E'!AR11,"OK","Errore")</f>
        <v>OK</v>
      </c>
      <c r="AW11" s="1808" t="str">
        <f>IF(SUM(AC11:AN11)&gt;0,(IF('t12'!AE139&gt;0,"OK","Manca Valore in T12")),IF(AND(SUM(AC11:AN11)&gt;=0,('t12'!AE139)&gt;=0),IF('t12'!AE139&gt;0,"Mancano differenziali","OK")))</f>
        <v>OK</v>
      </c>
      <c r="AX11" s="1809" t="str">
        <f>IF(SUM(AC7:AN7)&gt;='t4'!D7,"OK","Controllare voci in T4")</f>
        <v>OK</v>
      </c>
    </row>
    <row r="12" spans="1:16384" s="466" customFormat="1" ht="13.5" customHeight="1" x14ac:dyDescent="0.25">
      <c r="A12" s="1771" t="s">
        <v>1708</v>
      </c>
      <c r="B12" s="1772" t="s">
        <v>1644</v>
      </c>
      <c r="C12" s="1787">
        <f t="shared" si="18"/>
        <v>0</v>
      </c>
      <c r="D12" s="1788">
        <f t="shared" si="19"/>
        <v>0</v>
      </c>
      <c r="E12" s="1788">
        <f t="shared" si="20"/>
        <v>0</v>
      </c>
      <c r="F12" s="1788">
        <f t="shared" si="21"/>
        <v>0</v>
      </c>
      <c r="G12" s="1788">
        <f t="shared" si="22"/>
        <v>0</v>
      </c>
      <c r="H12" s="1788">
        <f t="shared" si="23"/>
        <v>0</v>
      </c>
      <c r="I12" s="1788">
        <f t="shared" si="24"/>
        <v>0</v>
      </c>
      <c r="J12" s="1788">
        <f t="shared" si="25"/>
        <v>0</v>
      </c>
      <c r="K12" s="1788">
        <f t="shared" si="26"/>
        <v>0</v>
      </c>
      <c r="L12" s="1788">
        <f t="shared" si="27"/>
        <v>0</v>
      </c>
      <c r="M12" s="1788">
        <f t="shared" si="28"/>
        <v>0</v>
      </c>
      <c r="N12" s="1788">
        <f t="shared" si="29"/>
        <v>0</v>
      </c>
      <c r="O12" s="1788">
        <f t="shared" si="30"/>
        <v>0</v>
      </c>
      <c r="P12" s="1788">
        <f t="shared" si="31"/>
        <v>0</v>
      </c>
      <c r="Q12" s="1788">
        <f t="shared" si="16"/>
        <v>0</v>
      </c>
      <c r="R12" s="1791">
        <f t="shared" si="17"/>
        <v>0</v>
      </c>
      <c r="S12" s="1789">
        <f t="shared" si="32"/>
        <v>0</v>
      </c>
      <c r="T12" s="1790">
        <f t="shared" si="33"/>
        <v>0</v>
      </c>
      <c r="AA12" s="1770"/>
      <c r="AB12" s="1785"/>
      <c r="AC12" s="1784"/>
      <c r="AD12" s="1784"/>
      <c r="AE12" s="1785"/>
      <c r="AF12" s="1785"/>
      <c r="AG12" s="1785"/>
      <c r="AH12" s="1785"/>
      <c r="AI12" s="1785"/>
      <c r="AJ12" s="1785"/>
      <c r="AK12" s="1785"/>
      <c r="AL12" s="1785"/>
      <c r="AM12" s="1785"/>
      <c r="AN12" s="1785"/>
      <c r="AO12" s="1785"/>
      <c r="AP12" s="1786"/>
      <c r="AQ12" s="1789">
        <f t="shared" si="34"/>
        <v>0</v>
      </c>
      <c r="AR12" s="1790">
        <f t="shared" si="35"/>
        <v>0</v>
      </c>
      <c r="AT12" s="1698" t="str">
        <f>IF('t1'!AI140='1E'!AQ12,"OK","Errore")</f>
        <v>OK</v>
      </c>
      <c r="AU12" s="1697" t="str">
        <f>IF('t1'!AJ140='1E'!AR12,"OK","Errore")</f>
        <v>OK</v>
      </c>
      <c r="AW12" s="1808" t="str">
        <f>IF(SUM(AC12:AN12)&gt;0,(IF('t12'!AE140&gt;0,"OK","Manca Valore in T12")),IF(AND(SUM(AC12:AN12)&gt;=0,('t12'!AE140)&gt;=0),IF('t12'!AE140&gt;0,"Mancano differenziali","OK")))</f>
        <v>OK</v>
      </c>
      <c r="AX12" s="1809" t="str">
        <f>IF(SUM(AC7:AN7)&gt;='t4'!D7,"OK","Controllare voci in T4")</f>
        <v>OK</v>
      </c>
    </row>
    <row r="13" spans="1:16384" s="466" customFormat="1" ht="13.5" customHeight="1" x14ac:dyDescent="0.25">
      <c r="A13" s="1771" t="s">
        <v>1709</v>
      </c>
      <c r="B13" s="1772" t="s">
        <v>1645</v>
      </c>
      <c r="C13" s="1787">
        <f t="shared" si="18"/>
        <v>0</v>
      </c>
      <c r="D13" s="1788">
        <f t="shared" si="19"/>
        <v>0</v>
      </c>
      <c r="E13" s="1788">
        <f t="shared" si="20"/>
        <v>0</v>
      </c>
      <c r="F13" s="1788">
        <f t="shared" si="21"/>
        <v>0</v>
      </c>
      <c r="G13" s="1788">
        <f t="shared" si="22"/>
        <v>0</v>
      </c>
      <c r="H13" s="1788">
        <f t="shared" si="23"/>
        <v>0</v>
      </c>
      <c r="I13" s="1788">
        <f t="shared" si="24"/>
        <v>0</v>
      </c>
      <c r="J13" s="1788">
        <f t="shared" si="25"/>
        <v>0</v>
      </c>
      <c r="K13" s="1788">
        <f t="shared" si="26"/>
        <v>0</v>
      </c>
      <c r="L13" s="1788">
        <f t="shared" si="27"/>
        <v>0</v>
      </c>
      <c r="M13" s="1788">
        <f t="shared" si="28"/>
        <v>0</v>
      </c>
      <c r="N13" s="1788">
        <f t="shared" si="29"/>
        <v>0</v>
      </c>
      <c r="O13" s="1788">
        <f t="shared" si="30"/>
        <v>0</v>
      </c>
      <c r="P13" s="1788">
        <f t="shared" si="31"/>
        <v>0</v>
      </c>
      <c r="Q13" s="1788">
        <f t="shared" si="16"/>
        <v>0</v>
      </c>
      <c r="R13" s="1791">
        <f t="shared" si="17"/>
        <v>0</v>
      </c>
      <c r="S13" s="1789">
        <f t="shared" si="32"/>
        <v>0</v>
      </c>
      <c r="T13" s="1790">
        <f t="shared" si="33"/>
        <v>0</v>
      </c>
      <c r="AA13" s="1770"/>
      <c r="AB13" s="1785"/>
      <c r="AC13" s="1784"/>
      <c r="AD13" s="1784"/>
      <c r="AE13" s="1785"/>
      <c r="AF13" s="1785"/>
      <c r="AG13" s="1785"/>
      <c r="AH13" s="1785"/>
      <c r="AI13" s="1785"/>
      <c r="AJ13" s="1785"/>
      <c r="AK13" s="1785"/>
      <c r="AL13" s="1785"/>
      <c r="AM13" s="1785"/>
      <c r="AN13" s="1785"/>
      <c r="AO13" s="1785"/>
      <c r="AP13" s="1786"/>
      <c r="AQ13" s="1789">
        <f t="shared" si="34"/>
        <v>0</v>
      </c>
      <c r="AR13" s="1790">
        <f t="shared" si="35"/>
        <v>0</v>
      </c>
      <c r="AT13" s="1698" t="str">
        <f>IF('t1'!AI141='1E'!AQ13,"OK","Errore")</f>
        <v>OK</v>
      </c>
      <c r="AU13" s="1697" t="str">
        <f>IF('t1'!AJ141='1E'!AR13,"OK","Errore")</f>
        <v>OK</v>
      </c>
      <c r="AW13" s="1808" t="str">
        <f>IF(SUM(AC13:AN13)&gt;0,(IF('t12'!AE141&gt;0,"OK","Manca Valore in T12")),IF(AND(SUM(AC13:AN13)&gt;=0,('t12'!AE141)&gt;=0),IF('t12'!AE141&gt;0,"Mancano differenziali","OK")))</f>
        <v>OK</v>
      </c>
      <c r="AX13" s="1809" t="str">
        <f>IF(SUM(AC7:AN7)&gt;='t4'!D7,"OK","Controllare voci in T4")</f>
        <v>OK</v>
      </c>
    </row>
    <row r="14" spans="1:16384" s="466" customFormat="1" ht="13.5" customHeight="1" x14ac:dyDescent="0.25">
      <c r="A14" s="1771" t="s">
        <v>1710</v>
      </c>
      <c r="B14" s="1772" t="s">
        <v>1646</v>
      </c>
      <c r="C14" s="1787">
        <f t="shared" si="18"/>
        <v>0</v>
      </c>
      <c r="D14" s="1788">
        <f t="shared" si="19"/>
        <v>0</v>
      </c>
      <c r="E14" s="1788">
        <f t="shared" si="20"/>
        <v>0</v>
      </c>
      <c r="F14" s="1788">
        <f t="shared" si="21"/>
        <v>0</v>
      </c>
      <c r="G14" s="1788">
        <f t="shared" si="22"/>
        <v>0</v>
      </c>
      <c r="H14" s="1788">
        <f t="shared" si="23"/>
        <v>0</v>
      </c>
      <c r="I14" s="1788">
        <f t="shared" si="24"/>
        <v>0</v>
      </c>
      <c r="J14" s="1788">
        <f t="shared" si="25"/>
        <v>0</v>
      </c>
      <c r="K14" s="1788">
        <f t="shared" si="26"/>
        <v>0</v>
      </c>
      <c r="L14" s="1788">
        <f t="shared" si="27"/>
        <v>0</v>
      </c>
      <c r="M14" s="1788">
        <f t="shared" si="28"/>
        <v>0</v>
      </c>
      <c r="N14" s="1788">
        <f t="shared" si="29"/>
        <v>0</v>
      </c>
      <c r="O14" s="1788">
        <f t="shared" si="30"/>
        <v>0</v>
      </c>
      <c r="P14" s="1788">
        <f t="shared" si="31"/>
        <v>0</v>
      </c>
      <c r="Q14" s="1788">
        <f t="shared" si="16"/>
        <v>0</v>
      </c>
      <c r="R14" s="1791">
        <f t="shared" si="17"/>
        <v>0</v>
      </c>
      <c r="S14" s="1789">
        <f t="shared" si="32"/>
        <v>0</v>
      </c>
      <c r="T14" s="1790">
        <f t="shared" si="33"/>
        <v>0</v>
      </c>
      <c r="AA14" s="1770"/>
      <c r="AB14" s="1785"/>
      <c r="AC14" s="1784"/>
      <c r="AD14" s="1784"/>
      <c r="AE14" s="1785"/>
      <c r="AF14" s="1785"/>
      <c r="AG14" s="1785"/>
      <c r="AH14" s="1785"/>
      <c r="AI14" s="1785"/>
      <c r="AJ14" s="1785"/>
      <c r="AK14" s="1785"/>
      <c r="AL14" s="1785"/>
      <c r="AM14" s="1785"/>
      <c r="AN14" s="1785"/>
      <c r="AO14" s="1785"/>
      <c r="AP14" s="1786"/>
      <c r="AQ14" s="1789">
        <f t="shared" si="34"/>
        <v>0</v>
      </c>
      <c r="AR14" s="1790">
        <f t="shared" si="35"/>
        <v>0</v>
      </c>
      <c r="AT14" s="1698" t="str">
        <f>IF('t1'!AI142='1E'!AQ14,"OK","Errore")</f>
        <v>OK</v>
      </c>
      <c r="AU14" s="1697" t="str">
        <f>IF('t1'!AJ142='1E'!AR14,"OK","Errore")</f>
        <v>OK</v>
      </c>
      <c r="AW14" s="1808" t="str">
        <f>IF(SUM(AC14:AN14)&gt;0,(IF('t12'!AE142&gt;0,"OK","Manca Valore in T12")),IF(AND(SUM(AC14:AN14)&gt;=0,('t12'!AE142)&gt;=0),IF('t12'!AE142&gt;0,"Mancano differenziali","OK")))</f>
        <v>OK</v>
      </c>
      <c r="AX14" s="1809" t="str">
        <f>IF(SUM(AC7:AN7)&gt;='t4'!D7,"OK","Controllare voci in T4")</f>
        <v>OK</v>
      </c>
    </row>
    <row r="15" spans="1:16384" s="466" customFormat="1" ht="13.5" customHeight="1" x14ac:dyDescent="0.25">
      <c r="A15" s="1771" t="s">
        <v>1711</v>
      </c>
      <c r="B15" s="1772" t="s">
        <v>1647</v>
      </c>
      <c r="C15" s="1787">
        <f t="shared" si="18"/>
        <v>0</v>
      </c>
      <c r="D15" s="1788">
        <f t="shared" si="19"/>
        <v>0</v>
      </c>
      <c r="E15" s="1788">
        <f t="shared" si="20"/>
        <v>0</v>
      </c>
      <c r="F15" s="1788">
        <f t="shared" si="21"/>
        <v>0</v>
      </c>
      <c r="G15" s="1788">
        <f t="shared" si="22"/>
        <v>0</v>
      </c>
      <c r="H15" s="1788">
        <f t="shared" si="23"/>
        <v>0</v>
      </c>
      <c r="I15" s="1788">
        <f t="shared" si="24"/>
        <v>0</v>
      </c>
      <c r="J15" s="1788">
        <f t="shared" si="25"/>
        <v>0</v>
      </c>
      <c r="K15" s="1788">
        <f t="shared" si="26"/>
        <v>0</v>
      </c>
      <c r="L15" s="1788">
        <f t="shared" si="27"/>
        <v>0</v>
      </c>
      <c r="M15" s="1788">
        <f t="shared" si="28"/>
        <v>0</v>
      </c>
      <c r="N15" s="1788">
        <f t="shared" si="29"/>
        <v>0</v>
      </c>
      <c r="O15" s="1788">
        <f t="shared" si="30"/>
        <v>0</v>
      </c>
      <c r="P15" s="1788">
        <f t="shared" si="31"/>
        <v>0</v>
      </c>
      <c r="Q15" s="1788">
        <f t="shared" si="16"/>
        <v>0</v>
      </c>
      <c r="R15" s="1791">
        <f t="shared" si="17"/>
        <v>0</v>
      </c>
      <c r="S15" s="1789">
        <f t="shared" si="32"/>
        <v>0</v>
      </c>
      <c r="T15" s="1790">
        <f t="shared" si="33"/>
        <v>0</v>
      </c>
      <c r="AA15" s="1770"/>
      <c r="AB15" s="1785"/>
      <c r="AC15" s="1784"/>
      <c r="AD15" s="1784"/>
      <c r="AE15" s="1785"/>
      <c r="AF15" s="1785"/>
      <c r="AG15" s="1785"/>
      <c r="AH15" s="1785"/>
      <c r="AI15" s="1785"/>
      <c r="AJ15" s="1785"/>
      <c r="AK15" s="1785"/>
      <c r="AL15" s="1785"/>
      <c r="AM15" s="1785"/>
      <c r="AN15" s="1785"/>
      <c r="AO15" s="1785"/>
      <c r="AP15" s="1786"/>
      <c r="AQ15" s="1789">
        <f t="shared" si="34"/>
        <v>0</v>
      </c>
      <c r="AR15" s="1790">
        <f t="shared" si="35"/>
        <v>0</v>
      </c>
      <c r="AT15" s="1698" t="str">
        <f>IF('t1'!AI143='1E'!AQ15,"OK","Errore")</f>
        <v>OK</v>
      </c>
      <c r="AU15" s="1697" t="str">
        <f>IF('t1'!AJ143='1E'!AR15,"OK","Errore")</f>
        <v>OK</v>
      </c>
      <c r="AW15" s="1808" t="str">
        <f>IF(SUM(AC15:AN15)&gt;0,(IF('t12'!AE143&gt;0,"OK","Manca Valore in T12")),IF(AND(SUM(AC15:AN15)&gt;=0,('t12'!AE143)&gt;=0),IF('t12'!AE143&gt;0,"Mancano differenziali","OK")))</f>
        <v>OK</v>
      </c>
      <c r="AX15" s="1809" t="str">
        <f>IF(SUM(AC7:AN7)&gt;='t4'!D7,"OK","Controllare voci in T4")</f>
        <v>OK</v>
      </c>
    </row>
    <row r="16" spans="1:16384" s="466" customFormat="1" ht="13.5" customHeight="1" x14ac:dyDescent="0.25">
      <c r="A16" s="1773" t="s">
        <v>1712</v>
      </c>
      <c r="B16" s="1774" t="s">
        <v>1648</v>
      </c>
      <c r="C16" s="1787">
        <f t="shared" si="18"/>
        <v>0</v>
      </c>
      <c r="D16" s="1788">
        <f t="shared" si="19"/>
        <v>0</v>
      </c>
      <c r="E16" s="1788">
        <f t="shared" si="20"/>
        <v>0</v>
      </c>
      <c r="F16" s="1788">
        <f t="shared" si="21"/>
        <v>0</v>
      </c>
      <c r="G16" s="1788">
        <f t="shared" si="22"/>
        <v>0</v>
      </c>
      <c r="H16" s="1788">
        <f t="shared" si="23"/>
        <v>0</v>
      </c>
      <c r="I16" s="1788">
        <f t="shared" si="24"/>
        <v>0</v>
      </c>
      <c r="J16" s="1788">
        <f t="shared" si="25"/>
        <v>0</v>
      </c>
      <c r="K16" s="1788">
        <f t="shared" si="26"/>
        <v>0</v>
      </c>
      <c r="L16" s="1788">
        <f t="shared" si="27"/>
        <v>0</v>
      </c>
      <c r="M16" s="1788">
        <f t="shared" si="28"/>
        <v>0</v>
      </c>
      <c r="N16" s="1788">
        <f t="shared" si="29"/>
        <v>0</v>
      </c>
      <c r="O16" s="1788">
        <f t="shared" si="30"/>
        <v>0</v>
      </c>
      <c r="P16" s="1788">
        <f t="shared" si="31"/>
        <v>0</v>
      </c>
      <c r="Q16" s="1788">
        <f t="shared" si="16"/>
        <v>0</v>
      </c>
      <c r="R16" s="1791">
        <f t="shared" si="17"/>
        <v>0</v>
      </c>
      <c r="S16" s="1789">
        <f t="shared" si="32"/>
        <v>0</v>
      </c>
      <c r="T16" s="1790">
        <f t="shared" si="33"/>
        <v>0</v>
      </c>
      <c r="AA16" s="1770"/>
      <c r="AB16" s="1785"/>
      <c r="AC16" s="1784"/>
      <c r="AD16" s="1784"/>
      <c r="AE16" s="1785"/>
      <c r="AF16" s="1785"/>
      <c r="AG16" s="1785"/>
      <c r="AH16" s="1785"/>
      <c r="AI16" s="1785"/>
      <c r="AJ16" s="1785"/>
      <c r="AK16" s="1785"/>
      <c r="AL16" s="1785"/>
      <c r="AM16" s="1785"/>
      <c r="AN16" s="1785"/>
      <c r="AO16" s="1785"/>
      <c r="AP16" s="1786"/>
      <c r="AQ16" s="1789">
        <f t="shared" si="34"/>
        <v>0</v>
      </c>
      <c r="AR16" s="1790">
        <f t="shared" si="35"/>
        <v>0</v>
      </c>
      <c r="AT16" s="1698" t="str">
        <f>IF('t1'!AI144='1E'!AQ16,"OK","Errore")</f>
        <v>OK</v>
      </c>
      <c r="AU16" s="1697" t="str">
        <f>IF('t1'!AJ144='1E'!AR16,"OK","Errore")</f>
        <v>OK</v>
      </c>
      <c r="AW16" s="1808" t="str">
        <f>IF(SUM(AC16:AN16)&gt;0,(IF('t12'!AE144&gt;0,"OK","Manca Valore in T12")),IF(AND(SUM(AC16:AN16)&gt;=0,('t12'!AE144)&gt;=0),IF('t12'!AE144&gt;0,"Mancano differenziali","OK")))</f>
        <v>OK</v>
      </c>
      <c r="AX16" s="1809" t="str">
        <f>IF(SUM(AC7:AN7)&gt;='t4'!D7,"OK","Controllare voci in T4")</f>
        <v>OK</v>
      </c>
    </row>
    <row r="17" spans="1:50" ht="13.5" customHeight="1" x14ac:dyDescent="0.25">
      <c r="A17" s="1773" t="s">
        <v>1713</v>
      </c>
      <c r="B17" s="1774" t="s">
        <v>1649</v>
      </c>
      <c r="C17" s="1787">
        <f t="shared" si="18"/>
        <v>0</v>
      </c>
      <c r="D17" s="1788">
        <f t="shared" si="19"/>
        <v>0</v>
      </c>
      <c r="E17" s="1788">
        <f t="shared" si="20"/>
        <v>0</v>
      </c>
      <c r="F17" s="1788">
        <f t="shared" si="21"/>
        <v>0</v>
      </c>
      <c r="G17" s="1788">
        <f t="shared" si="22"/>
        <v>0</v>
      </c>
      <c r="H17" s="1788">
        <f t="shared" si="23"/>
        <v>0</v>
      </c>
      <c r="I17" s="1788">
        <f t="shared" si="24"/>
        <v>0</v>
      </c>
      <c r="J17" s="1788">
        <f t="shared" si="25"/>
        <v>0</v>
      </c>
      <c r="K17" s="1788">
        <f t="shared" si="26"/>
        <v>0</v>
      </c>
      <c r="L17" s="1788">
        <f t="shared" si="27"/>
        <v>0</v>
      </c>
      <c r="M17" s="1788">
        <f t="shared" si="28"/>
        <v>0</v>
      </c>
      <c r="N17" s="1788">
        <f t="shared" si="29"/>
        <v>0</v>
      </c>
      <c r="O17" s="1788">
        <f t="shared" si="30"/>
        <v>0</v>
      </c>
      <c r="P17" s="1788">
        <f t="shared" si="31"/>
        <v>0</v>
      </c>
      <c r="Q17" s="1788">
        <f t="shared" si="16"/>
        <v>0</v>
      </c>
      <c r="R17" s="1791">
        <f t="shared" si="17"/>
        <v>0</v>
      </c>
      <c r="S17" s="1789">
        <f t="shared" si="32"/>
        <v>0</v>
      </c>
      <c r="T17" s="1790">
        <f t="shared" si="33"/>
        <v>0</v>
      </c>
      <c r="AA17" s="1770"/>
      <c r="AB17" s="1785"/>
      <c r="AC17" s="1784"/>
      <c r="AD17" s="1784"/>
      <c r="AE17" s="1785"/>
      <c r="AF17" s="1785"/>
      <c r="AG17" s="1785"/>
      <c r="AH17" s="1785"/>
      <c r="AI17" s="1785"/>
      <c r="AJ17" s="1785"/>
      <c r="AK17" s="1785"/>
      <c r="AL17" s="1785"/>
      <c r="AM17" s="1785"/>
      <c r="AN17" s="1785"/>
      <c r="AO17" s="1785"/>
      <c r="AP17" s="1786"/>
      <c r="AQ17" s="1789">
        <f t="shared" si="34"/>
        <v>0</v>
      </c>
      <c r="AR17" s="1790">
        <f t="shared" si="35"/>
        <v>0</v>
      </c>
      <c r="AT17" s="1698" t="str">
        <f>IF('t1'!AI145='1E'!AQ17,"OK","Errore")</f>
        <v>OK</v>
      </c>
      <c r="AU17" s="1697" t="str">
        <f>IF('t1'!AJ145='1E'!AR17,"OK","Errore")</f>
        <v>OK</v>
      </c>
      <c r="AW17" s="1808" t="str">
        <f>IF(SUM(AC17:AN17)&gt;0,(IF('t12'!AE145&gt;0,"OK","Manca Valore in T12")),IF(AND(SUM(AC17:AN17)&gt;=0,('t12'!AE145)&gt;=0),IF('t12'!AE145&gt;0,"Mancano differenziali","OK")))</f>
        <v>OK</v>
      </c>
      <c r="AX17" s="1809" t="str">
        <f>IF(SUM(AC7:AN7)&gt;='t4'!D7,"OK","Controllare voci in T4")</f>
        <v>OK</v>
      </c>
    </row>
    <row r="18" spans="1:50" ht="13.5" customHeight="1" x14ac:dyDescent="0.25">
      <c r="A18" s="1773" t="s">
        <v>1714</v>
      </c>
      <c r="B18" s="1774" t="s">
        <v>1650</v>
      </c>
      <c r="C18" s="1787">
        <f t="shared" si="18"/>
        <v>0</v>
      </c>
      <c r="D18" s="1788">
        <f t="shared" si="19"/>
        <v>0</v>
      </c>
      <c r="E18" s="1788">
        <f t="shared" si="20"/>
        <v>0</v>
      </c>
      <c r="F18" s="1788">
        <f t="shared" si="21"/>
        <v>0</v>
      </c>
      <c r="G18" s="1788">
        <f t="shared" si="22"/>
        <v>0</v>
      </c>
      <c r="H18" s="1788">
        <f t="shared" si="23"/>
        <v>0</v>
      </c>
      <c r="I18" s="1788">
        <f t="shared" si="24"/>
        <v>0</v>
      </c>
      <c r="J18" s="1788">
        <f t="shared" si="25"/>
        <v>0</v>
      </c>
      <c r="K18" s="1788">
        <f t="shared" si="26"/>
        <v>0</v>
      </c>
      <c r="L18" s="1788">
        <f t="shared" si="27"/>
        <v>0</v>
      </c>
      <c r="M18" s="1788">
        <f t="shared" si="28"/>
        <v>0</v>
      </c>
      <c r="N18" s="1788">
        <f t="shared" si="29"/>
        <v>0</v>
      </c>
      <c r="O18" s="1788">
        <f t="shared" si="30"/>
        <v>0</v>
      </c>
      <c r="P18" s="1788">
        <f t="shared" si="31"/>
        <v>0</v>
      </c>
      <c r="Q18" s="1788">
        <f t="shared" si="16"/>
        <v>0</v>
      </c>
      <c r="R18" s="1791">
        <f t="shared" si="17"/>
        <v>0</v>
      </c>
      <c r="S18" s="1789">
        <f t="shared" si="32"/>
        <v>0</v>
      </c>
      <c r="T18" s="1790">
        <f t="shared" si="33"/>
        <v>0</v>
      </c>
      <c r="AA18" s="1770"/>
      <c r="AB18" s="1785"/>
      <c r="AC18" s="1784"/>
      <c r="AD18" s="1784"/>
      <c r="AE18" s="1785"/>
      <c r="AF18" s="1785"/>
      <c r="AG18" s="1785"/>
      <c r="AH18" s="1785"/>
      <c r="AI18" s="1785"/>
      <c r="AJ18" s="1785"/>
      <c r="AK18" s="1785"/>
      <c r="AL18" s="1785"/>
      <c r="AM18" s="1785"/>
      <c r="AN18" s="1785"/>
      <c r="AO18" s="1785"/>
      <c r="AP18" s="1786"/>
      <c r="AQ18" s="1789">
        <f t="shared" si="34"/>
        <v>0</v>
      </c>
      <c r="AR18" s="1790">
        <f t="shared" si="35"/>
        <v>0</v>
      </c>
      <c r="AT18" s="1698" t="str">
        <f>IF('t1'!AI146='1E'!AQ18,"OK","Errore")</f>
        <v>OK</v>
      </c>
      <c r="AU18" s="1697" t="str">
        <f>IF('t1'!AJ146='1E'!AR18,"OK","Errore")</f>
        <v>OK</v>
      </c>
      <c r="AW18" s="1808" t="str">
        <f>IF(SUM(AC18:AN18)&gt;0,(IF('t12'!AE146&gt;0,"OK","Manca Valore in T12")),IF(AND(SUM(AC18:AN18)&gt;=0,('t12'!AE146)&gt;=0),IF('t12'!AE146&gt;0,"Mancano differenziali","OK")))</f>
        <v>OK</v>
      </c>
      <c r="AX18" s="1809" t="str">
        <f>IF(SUM(AC7:AN7)&gt;='t4'!D7,"OK","Controllare voci in T4")</f>
        <v>OK</v>
      </c>
    </row>
    <row r="19" spans="1:50" ht="13.5" customHeight="1" x14ac:dyDescent="0.25">
      <c r="A19" s="1773" t="s">
        <v>1715</v>
      </c>
      <c r="B19" s="1774" t="s">
        <v>1651</v>
      </c>
      <c r="C19" s="1787">
        <f t="shared" si="18"/>
        <v>0</v>
      </c>
      <c r="D19" s="1788">
        <f t="shared" si="19"/>
        <v>0</v>
      </c>
      <c r="E19" s="1788">
        <f t="shared" si="20"/>
        <v>0</v>
      </c>
      <c r="F19" s="1788">
        <f t="shared" si="21"/>
        <v>0</v>
      </c>
      <c r="G19" s="1788">
        <f t="shared" si="22"/>
        <v>0</v>
      </c>
      <c r="H19" s="1788">
        <f t="shared" si="23"/>
        <v>0</v>
      </c>
      <c r="I19" s="1788">
        <f t="shared" si="24"/>
        <v>0</v>
      </c>
      <c r="J19" s="1788">
        <f t="shared" si="25"/>
        <v>0</v>
      </c>
      <c r="K19" s="1788">
        <f t="shared" si="26"/>
        <v>0</v>
      </c>
      <c r="L19" s="1788">
        <f t="shared" si="27"/>
        <v>0</v>
      </c>
      <c r="M19" s="1788">
        <f t="shared" si="28"/>
        <v>0</v>
      </c>
      <c r="N19" s="1788">
        <f t="shared" si="29"/>
        <v>0</v>
      </c>
      <c r="O19" s="1788">
        <f t="shared" si="30"/>
        <v>0</v>
      </c>
      <c r="P19" s="1788">
        <f t="shared" si="31"/>
        <v>0</v>
      </c>
      <c r="Q19" s="1788">
        <f t="shared" si="16"/>
        <v>0</v>
      </c>
      <c r="R19" s="1791">
        <f t="shared" si="17"/>
        <v>0</v>
      </c>
      <c r="S19" s="1789">
        <f t="shared" si="32"/>
        <v>0</v>
      </c>
      <c r="T19" s="1790">
        <f t="shared" si="33"/>
        <v>0</v>
      </c>
      <c r="AA19" s="1770"/>
      <c r="AB19" s="1785"/>
      <c r="AC19" s="1784"/>
      <c r="AD19" s="1784"/>
      <c r="AE19" s="1785"/>
      <c r="AF19" s="1785"/>
      <c r="AG19" s="1785"/>
      <c r="AH19" s="1785"/>
      <c r="AI19" s="1785"/>
      <c r="AJ19" s="1785"/>
      <c r="AK19" s="1785"/>
      <c r="AL19" s="1785"/>
      <c r="AM19" s="1785"/>
      <c r="AN19" s="1785"/>
      <c r="AO19" s="1785"/>
      <c r="AP19" s="1786"/>
      <c r="AQ19" s="1789">
        <f t="shared" si="34"/>
        <v>0</v>
      </c>
      <c r="AR19" s="1790">
        <f t="shared" si="35"/>
        <v>0</v>
      </c>
      <c r="AT19" s="1698" t="str">
        <f>IF('t1'!AI147='1E'!AQ19,"OK","Errore")</f>
        <v>OK</v>
      </c>
      <c r="AU19" s="1697" t="str">
        <f>IF('t1'!AJ147='1E'!AR19,"OK","Errore")</f>
        <v>OK</v>
      </c>
      <c r="AW19" s="1808" t="str">
        <f>IF(SUM(AC19:AN19)&gt;0,(IF('t12'!AE147&gt;0,"OK","Manca Valore in T12")),IF(AND(SUM(AC19:AN19)&gt;=0,('t12'!AE147)&gt;=0),IF('t12'!AE147&gt;0,"Mancano differenziali","OK")))</f>
        <v>OK</v>
      </c>
      <c r="AX19" s="1809" t="str">
        <f>IF(SUM(AC7:AN7)&gt;='t4'!D7,"OK","Controllare voci in T4")</f>
        <v>OK</v>
      </c>
    </row>
    <row r="20" spans="1:50" ht="13.5" customHeight="1" x14ac:dyDescent="0.25">
      <c r="A20" s="1773" t="s">
        <v>1716</v>
      </c>
      <c r="B20" s="1774" t="s">
        <v>1652</v>
      </c>
      <c r="C20" s="1787">
        <f t="shared" si="18"/>
        <v>0</v>
      </c>
      <c r="D20" s="1788">
        <f t="shared" si="19"/>
        <v>0</v>
      </c>
      <c r="E20" s="1788">
        <f t="shared" si="20"/>
        <v>0</v>
      </c>
      <c r="F20" s="1788">
        <f t="shared" si="21"/>
        <v>0</v>
      </c>
      <c r="G20" s="1788">
        <f t="shared" si="22"/>
        <v>0</v>
      </c>
      <c r="H20" s="1788">
        <f t="shared" si="23"/>
        <v>0</v>
      </c>
      <c r="I20" s="1788">
        <f t="shared" si="24"/>
        <v>0</v>
      </c>
      <c r="J20" s="1788">
        <f t="shared" si="25"/>
        <v>0</v>
      </c>
      <c r="K20" s="1788">
        <f t="shared" si="26"/>
        <v>0</v>
      </c>
      <c r="L20" s="1788">
        <f t="shared" si="27"/>
        <v>0</v>
      </c>
      <c r="M20" s="1788">
        <f t="shared" si="28"/>
        <v>0</v>
      </c>
      <c r="N20" s="1788">
        <f t="shared" si="29"/>
        <v>0</v>
      </c>
      <c r="O20" s="1788">
        <f t="shared" si="30"/>
        <v>0</v>
      </c>
      <c r="P20" s="1788">
        <f t="shared" si="31"/>
        <v>0</v>
      </c>
      <c r="Q20" s="1788">
        <f t="shared" ref="Q20:Q22" si="36">ROUND(AO20,0)</f>
        <v>0</v>
      </c>
      <c r="R20" s="1791">
        <f t="shared" ref="R20:R22" si="37">ROUND(AP20,0)</f>
        <v>0</v>
      </c>
      <c r="S20" s="1789">
        <f t="shared" si="32"/>
        <v>0</v>
      </c>
      <c r="T20" s="1790">
        <f t="shared" si="33"/>
        <v>0</v>
      </c>
      <c r="AA20" s="1770"/>
      <c r="AB20" s="1785"/>
      <c r="AC20" s="1784"/>
      <c r="AD20" s="1784"/>
      <c r="AE20" s="1785"/>
      <c r="AF20" s="1785"/>
      <c r="AG20" s="1785"/>
      <c r="AH20" s="1785"/>
      <c r="AI20" s="1785"/>
      <c r="AJ20" s="1785"/>
      <c r="AK20" s="1785"/>
      <c r="AL20" s="1785"/>
      <c r="AM20" s="1785"/>
      <c r="AN20" s="1785"/>
      <c r="AO20" s="1785"/>
      <c r="AP20" s="1786"/>
      <c r="AQ20" s="1789">
        <f t="shared" si="34"/>
        <v>0</v>
      </c>
      <c r="AR20" s="1790">
        <f t="shared" si="35"/>
        <v>0</v>
      </c>
      <c r="AT20" s="1698" t="str">
        <f>IF('t1'!AI148='1E'!AQ20,"OK","Errore")</f>
        <v>OK</v>
      </c>
      <c r="AU20" s="1697" t="str">
        <f>IF('t1'!AJ148='1E'!AR20,"OK","Errore")</f>
        <v>OK</v>
      </c>
      <c r="AW20" s="1808" t="str">
        <f>IF(SUM(AC20:AN20)&gt;0,(IF('t12'!AE148&gt;0,"OK","Manca Valore in T12")),IF(AND(SUM(AC20:AN20)&gt;=0,('t12'!AE148)&gt;=0),IF('t12'!AE148&gt;0,"Mancano differenziali","OK")))</f>
        <v>OK</v>
      </c>
      <c r="AX20" s="1809" t="str">
        <f>IF(SUM(AC7:AN7)&gt;='t4'!D7,"OK","Controllare voci in T4")</f>
        <v>OK</v>
      </c>
    </row>
    <row r="21" spans="1:50" ht="13.5" customHeight="1" x14ac:dyDescent="0.25">
      <c r="A21" s="1773" t="s">
        <v>1717</v>
      </c>
      <c r="B21" s="1774" t="s">
        <v>1653</v>
      </c>
      <c r="C21" s="1787">
        <f t="shared" si="18"/>
        <v>0</v>
      </c>
      <c r="D21" s="1788">
        <f t="shared" si="19"/>
        <v>0</v>
      </c>
      <c r="E21" s="1788">
        <f t="shared" si="20"/>
        <v>0</v>
      </c>
      <c r="F21" s="1788">
        <f t="shared" si="21"/>
        <v>0</v>
      </c>
      <c r="G21" s="1788">
        <f t="shared" si="22"/>
        <v>0</v>
      </c>
      <c r="H21" s="1788">
        <f t="shared" si="23"/>
        <v>0</v>
      </c>
      <c r="I21" s="1788">
        <f t="shared" si="24"/>
        <v>0</v>
      </c>
      <c r="J21" s="1788">
        <f t="shared" si="25"/>
        <v>0</v>
      </c>
      <c r="K21" s="1788">
        <f t="shared" si="26"/>
        <v>0</v>
      </c>
      <c r="L21" s="1788">
        <f t="shared" si="27"/>
        <v>0</v>
      </c>
      <c r="M21" s="1788">
        <f t="shared" si="28"/>
        <v>0</v>
      </c>
      <c r="N21" s="1788">
        <f t="shared" si="29"/>
        <v>0</v>
      </c>
      <c r="O21" s="1788">
        <f t="shared" si="30"/>
        <v>0</v>
      </c>
      <c r="P21" s="1788">
        <f t="shared" si="31"/>
        <v>0</v>
      </c>
      <c r="Q21" s="1788">
        <f>ROUND(AO21,0)</f>
        <v>0</v>
      </c>
      <c r="R21" s="1791">
        <f>ROUND(AP21,0)</f>
        <v>0</v>
      </c>
      <c r="S21" s="1789">
        <f t="shared" si="32"/>
        <v>0</v>
      </c>
      <c r="T21" s="1790">
        <f t="shared" si="33"/>
        <v>0</v>
      </c>
      <c r="AA21" s="1770"/>
      <c r="AB21" s="1785"/>
      <c r="AC21" s="1784"/>
      <c r="AD21" s="1784"/>
      <c r="AE21" s="1785"/>
      <c r="AF21" s="1785"/>
      <c r="AG21" s="1785"/>
      <c r="AH21" s="1785"/>
      <c r="AI21" s="1785"/>
      <c r="AJ21" s="1785"/>
      <c r="AK21" s="1785"/>
      <c r="AL21" s="1785"/>
      <c r="AM21" s="1785"/>
      <c r="AN21" s="1785"/>
      <c r="AO21" s="1785"/>
      <c r="AP21" s="1786"/>
      <c r="AQ21" s="1789">
        <f>AA21+AC21+AE21+AG21+AI21+AK21+AM21+AO21</f>
        <v>0</v>
      </c>
      <c r="AR21" s="1790">
        <f>AB21+AD21+AF21+AH21+AJ21+AL21+AN21+AP21</f>
        <v>0</v>
      </c>
      <c r="AT21" s="1698" t="str">
        <f>IF('t1'!AI149='1E'!AQ21,"OK","Errore")</f>
        <v>OK</v>
      </c>
      <c r="AU21" s="1697" t="str">
        <f>IF('t1'!AJ149='1E'!AR21,"OK","Errore")</f>
        <v>OK</v>
      </c>
      <c r="AW21" s="1808" t="str">
        <f>IF(SUM(AC21:AN21)&gt;0,(IF('t12'!AE149&gt;0,"OK","Manca Valore in T12")),IF(AND(SUM(AC21:AN21)&gt;=0,('t12'!AE149)&gt;=0),IF('t12'!AE149&gt;0,"Mancano differenziali","OK")))</f>
        <v>OK</v>
      </c>
      <c r="AX21" s="1809" t="str">
        <f>IF(SUM(AC7:AN7)&gt;='t4'!D7,"OK","Controllare voci in T4")</f>
        <v>OK</v>
      </c>
    </row>
    <row r="22" spans="1:50" ht="13.5" customHeight="1" x14ac:dyDescent="0.25">
      <c r="A22" s="1773" t="s">
        <v>1718</v>
      </c>
      <c r="B22" s="1774" t="s">
        <v>1654</v>
      </c>
      <c r="C22" s="1787">
        <f t="shared" si="18"/>
        <v>0</v>
      </c>
      <c r="D22" s="1788">
        <f t="shared" si="19"/>
        <v>0</v>
      </c>
      <c r="E22" s="1788">
        <f t="shared" si="20"/>
        <v>0</v>
      </c>
      <c r="F22" s="1788">
        <f t="shared" si="21"/>
        <v>0</v>
      </c>
      <c r="G22" s="1788">
        <f t="shared" si="22"/>
        <v>0</v>
      </c>
      <c r="H22" s="1788">
        <f t="shared" si="23"/>
        <v>0</v>
      </c>
      <c r="I22" s="1788">
        <f t="shared" si="24"/>
        <v>0</v>
      </c>
      <c r="J22" s="1788">
        <f t="shared" si="25"/>
        <v>0</v>
      </c>
      <c r="K22" s="1788">
        <f t="shared" si="26"/>
        <v>0</v>
      </c>
      <c r="L22" s="1788">
        <f t="shared" si="27"/>
        <v>0</v>
      </c>
      <c r="M22" s="1788">
        <f t="shared" si="28"/>
        <v>0</v>
      </c>
      <c r="N22" s="1788">
        <f t="shared" si="29"/>
        <v>0</v>
      </c>
      <c r="O22" s="1788">
        <f t="shared" si="30"/>
        <v>0</v>
      </c>
      <c r="P22" s="1788">
        <f t="shared" si="31"/>
        <v>0</v>
      </c>
      <c r="Q22" s="1788">
        <f t="shared" si="36"/>
        <v>0</v>
      </c>
      <c r="R22" s="1791">
        <f t="shared" si="37"/>
        <v>0</v>
      </c>
      <c r="S22" s="1789">
        <f t="shared" si="32"/>
        <v>0</v>
      </c>
      <c r="T22" s="1790">
        <f t="shared" si="33"/>
        <v>0</v>
      </c>
      <c r="AA22" s="1770"/>
      <c r="AB22" s="1785"/>
      <c r="AC22" s="1784"/>
      <c r="AD22" s="1784"/>
      <c r="AE22" s="1785"/>
      <c r="AF22" s="1785"/>
      <c r="AG22" s="1785"/>
      <c r="AH22" s="1785"/>
      <c r="AI22" s="1785"/>
      <c r="AJ22" s="1785"/>
      <c r="AK22" s="1785"/>
      <c r="AL22" s="1785"/>
      <c r="AM22" s="1785"/>
      <c r="AN22" s="1785"/>
      <c r="AO22" s="1785"/>
      <c r="AP22" s="1786"/>
      <c r="AQ22" s="1789">
        <f t="shared" si="34"/>
        <v>0</v>
      </c>
      <c r="AR22" s="1790">
        <f t="shared" si="35"/>
        <v>0</v>
      </c>
      <c r="AT22" s="1698" t="str">
        <f>IF('t1'!AI150='1E'!AQ22,"OK","Errore")</f>
        <v>OK</v>
      </c>
      <c r="AU22" s="1697" t="str">
        <f>IF('t1'!AJ150='1E'!AR22,"OK","Errore")</f>
        <v>OK</v>
      </c>
      <c r="AW22" s="1808" t="str">
        <f>IF(SUM(AC22:AN22)&gt;0,(IF('t12'!AE150&gt;0,"OK","Manca Valore in T12")),IF(AND(SUM(AC22:AN22)&gt;=0,('t12'!AE150)&gt;=0),IF('t12'!AE150&gt;0,"Mancano differenziali","OK")))</f>
        <v>OK</v>
      </c>
      <c r="AX22" s="1809" t="str">
        <f>IF(SUM(AC7:AN7)&gt;='t4'!D7,"OK","Controllare voci in T4")</f>
        <v>OK</v>
      </c>
    </row>
    <row r="23" spans="1:50" ht="13.5" customHeight="1" x14ac:dyDescent="0.25">
      <c r="A23" s="1773" t="s">
        <v>1719</v>
      </c>
      <c r="B23" s="1772" t="s">
        <v>1655</v>
      </c>
      <c r="C23" s="1787">
        <f t="shared" ref="C23:C38" si="38">ROUND(AA23,0)</f>
        <v>0</v>
      </c>
      <c r="D23" s="1788">
        <f t="shared" ref="D23:D38" si="39">ROUND(AB23,0)</f>
        <v>0</v>
      </c>
      <c r="E23" s="1788">
        <f t="shared" ref="E23:E38" si="40">ROUND(AC23,0)</f>
        <v>0</v>
      </c>
      <c r="F23" s="1788">
        <f t="shared" ref="F23:F38" si="41">ROUND(AD23,0)</f>
        <v>0</v>
      </c>
      <c r="G23" s="1788">
        <f t="shared" ref="G23:G38" si="42">ROUND(AE23,0)</f>
        <v>0</v>
      </c>
      <c r="H23" s="1788">
        <f t="shared" ref="H23:H38" si="43">ROUND(AF23,0)</f>
        <v>0</v>
      </c>
      <c r="I23" s="1788">
        <f t="shared" ref="I23:I38" si="44">ROUND(AG23,0)</f>
        <v>0</v>
      </c>
      <c r="J23" s="1788">
        <f t="shared" ref="J23:J38" si="45">ROUND(AH23,0)</f>
        <v>0</v>
      </c>
      <c r="K23" s="1788">
        <f t="shared" ref="K23:K38" si="46">ROUND(AI23,0)</f>
        <v>0</v>
      </c>
      <c r="L23" s="1788">
        <f t="shared" ref="L23:L38" si="47">ROUND(AJ23,0)</f>
        <v>0</v>
      </c>
      <c r="M23" s="1788">
        <f t="shared" ref="M23:M38" si="48">ROUND(AK23,0)</f>
        <v>0</v>
      </c>
      <c r="N23" s="1788">
        <f t="shared" ref="N23:N38" si="49">ROUND(AL23,0)</f>
        <v>0</v>
      </c>
      <c r="O23" s="1788">
        <f t="shared" ref="O23:O38" si="50">ROUND(AM23,0)</f>
        <v>0</v>
      </c>
      <c r="P23" s="1788">
        <f t="shared" ref="P23:P38" si="51">ROUND(AN23,0)</f>
        <v>0</v>
      </c>
      <c r="Q23" s="1788">
        <f t="shared" ref="Q23:Q38" si="52">ROUND(AO23,0)</f>
        <v>0</v>
      </c>
      <c r="R23" s="1791">
        <f t="shared" ref="R23:R38" si="53">ROUND(AP23,0)</f>
        <v>0</v>
      </c>
      <c r="S23" s="1789">
        <f t="shared" si="32"/>
        <v>0</v>
      </c>
      <c r="T23" s="1790">
        <f t="shared" si="33"/>
        <v>0</v>
      </c>
      <c r="AA23" s="1770"/>
      <c r="AB23" s="1785"/>
      <c r="AC23" s="1784"/>
      <c r="AD23" s="1784"/>
      <c r="AE23" s="1785"/>
      <c r="AF23" s="1785"/>
      <c r="AG23" s="1785"/>
      <c r="AH23" s="1785"/>
      <c r="AI23" s="1785"/>
      <c r="AJ23" s="1785"/>
      <c r="AK23" s="1785"/>
      <c r="AL23" s="1785"/>
      <c r="AM23" s="1785"/>
      <c r="AN23" s="1785"/>
      <c r="AO23" s="1785"/>
      <c r="AP23" s="1786"/>
      <c r="AQ23" s="1789">
        <f t="shared" si="34"/>
        <v>0</v>
      </c>
      <c r="AR23" s="1790">
        <f t="shared" si="35"/>
        <v>0</v>
      </c>
      <c r="AT23" s="1698" t="str">
        <f>IF('t1'!AI151='1E'!AQ23,"OK","Errore")</f>
        <v>OK</v>
      </c>
      <c r="AU23" s="1697" t="str">
        <f>IF('t1'!AJ151='1E'!AR23,"OK","Errore")</f>
        <v>OK</v>
      </c>
      <c r="AW23" s="1808" t="str">
        <f>IF(SUM(AC23:AN23)&gt;0,(IF('t12'!AE151&gt;0,"OK","Manca Valore in T12")),IF(AND(SUM(AC23:AN23)&gt;=0,('t12'!AE151)&gt;=0),IF('t12'!AE151&gt;0,"Mancano differenziali","OK")))</f>
        <v>OK</v>
      </c>
      <c r="AX23" s="1809" t="str">
        <f>IF(SUM(AC7:AN7)&gt;='t4'!D7,"OK","Controllare voci in T4")</f>
        <v>OK</v>
      </c>
    </row>
    <row r="24" spans="1:50" ht="13.5" customHeight="1" x14ac:dyDescent="0.25">
      <c r="A24" s="1806" t="s">
        <v>1720</v>
      </c>
      <c r="B24" s="1774" t="s">
        <v>1656</v>
      </c>
      <c r="C24" s="1787">
        <f t="shared" si="38"/>
        <v>0</v>
      </c>
      <c r="D24" s="1788">
        <f t="shared" si="39"/>
        <v>0</v>
      </c>
      <c r="E24" s="1788">
        <f t="shared" si="40"/>
        <v>0</v>
      </c>
      <c r="F24" s="1788">
        <f t="shared" si="41"/>
        <v>0</v>
      </c>
      <c r="G24" s="1788">
        <f t="shared" si="42"/>
        <v>0</v>
      </c>
      <c r="H24" s="1788">
        <f t="shared" si="43"/>
        <v>0</v>
      </c>
      <c r="I24" s="1788">
        <f t="shared" si="44"/>
        <v>0</v>
      </c>
      <c r="J24" s="1788">
        <f t="shared" si="45"/>
        <v>0</v>
      </c>
      <c r="K24" s="1788">
        <f t="shared" si="46"/>
        <v>0</v>
      </c>
      <c r="L24" s="1788">
        <f t="shared" si="47"/>
        <v>0</v>
      </c>
      <c r="M24" s="1788">
        <f t="shared" si="48"/>
        <v>0</v>
      </c>
      <c r="N24" s="1788">
        <f t="shared" si="49"/>
        <v>0</v>
      </c>
      <c r="O24" s="1788">
        <f t="shared" si="50"/>
        <v>0</v>
      </c>
      <c r="P24" s="1788">
        <f t="shared" si="51"/>
        <v>0</v>
      </c>
      <c r="Q24" s="1788">
        <f t="shared" si="52"/>
        <v>0</v>
      </c>
      <c r="R24" s="1791">
        <f t="shared" si="53"/>
        <v>0</v>
      </c>
      <c r="S24" s="1789">
        <f t="shared" si="32"/>
        <v>0</v>
      </c>
      <c r="T24" s="1790">
        <f t="shared" si="33"/>
        <v>0</v>
      </c>
      <c r="AA24" s="1770"/>
      <c r="AB24" s="1792"/>
      <c r="AC24" s="1784"/>
      <c r="AD24" s="1784"/>
      <c r="AE24" s="1792"/>
      <c r="AF24" s="1792"/>
      <c r="AG24" s="1792"/>
      <c r="AH24" s="1792"/>
      <c r="AI24" s="1792"/>
      <c r="AJ24" s="1792"/>
      <c r="AK24" s="1792"/>
      <c r="AL24" s="1792"/>
      <c r="AM24" s="1785"/>
      <c r="AN24" s="1785"/>
      <c r="AO24" s="995"/>
      <c r="AP24" s="1675"/>
      <c r="AQ24" s="1789">
        <f t="shared" si="34"/>
        <v>0</v>
      </c>
      <c r="AR24" s="1790">
        <f t="shared" si="35"/>
        <v>0</v>
      </c>
      <c r="AT24" s="1698" t="str">
        <f>IF('t1'!AI152='1E'!AQ24,"OK","Errore")</f>
        <v>OK</v>
      </c>
      <c r="AU24" s="1697" t="str">
        <f>IF('t1'!AJ152='1E'!AR24,"OK","Errore")</f>
        <v>OK</v>
      </c>
      <c r="AW24" s="1808" t="str">
        <f>IF(SUM(AC24:AN24)&gt;0,(IF('t12'!AE152&gt;0,"OK","Manca Valore in T12")),IF(AND(SUM(AC24:AN24)&gt;=0,('t12'!AE152)&gt;=0),IF('t12'!AE152&gt;0,"Mancano differenziali","OK")))</f>
        <v>OK</v>
      </c>
      <c r="AX24" s="1809" t="str">
        <f>IF(SUM(AC7:AN7)&gt;='t4'!D8,"OK","Controllare voci in T4")</f>
        <v>OK</v>
      </c>
    </row>
    <row r="25" spans="1:50" ht="13.5" customHeight="1" x14ac:dyDescent="0.25">
      <c r="A25" s="1806" t="s">
        <v>1721</v>
      </c>
      <c r="B25" s="1774" t="s">
        <v>1657</v>
      </c>
      <c r="C25" s="1787">
        <f t="shared" si="38"/>
        <v>0</v>
      </c>
      <c r="D25" s="1788">
        <f t="shared" si="39"/>
        <v>0</v>
      </c>
      <c r="E25" s="1788">
        <f t="shared" si="40"/>
        <v>0</v>
      </c>
      <c r="F25" s="1788">
        <f t="shared" si="41"/>
        <v>0</v>
      </c>
      <c r="G25" s="1788">
        <f t="shared" si="42"/>
        <v>0</v>
      </c>
      <c r="H25" s="1788">
        <f t="shared" si="43"/>
        <v>0</v>
      </c>
      <c r="I25" s="1788">
        <f t="shared" si="44"/>
        <v>0</v>
      </c>
      <c r="J25" s="1788">
        <f t="shared" si="45"/>
        <v>0</v>
      </c>
      <c r="K25" s="1788">
        <f t="shared" si="46"/>
        <v>0</v>
      </c>
      <c r="L25" s="1788">
        <f t="shared" si="47"/>
        <v>0</v>
      </c>
      <c r="M25" s="1788">
        <f t="shared" si="48"/>
        <v>0</v>
      </c>
      <c r="N25" s="1788">
        <f t="shared" si="49"/>
        <v>0</v>
      </c>
      <c r="O25" s="1788">
        <f t="shared" si="50"/>
        <v>0</v>
      </c>
      <c r="P25" s="1788">
        <f t="shared" si="51"/>
        <v>0</v>
      </c>
      <c r="Q25" s="1788">
        <f t="shared" si="52"/>
        <v>0</v>
      </c>
      <c r="R25" s="1791">
        <f t="shared" si="53"/>
        <v>0</v>
      </c>
      <c r="S25" s="1789">
        <f t="shared" si="32"/>
        <v>0</v>
      </c>
      <c r="T25" s="1790">
        <f t="shared" si="33"/>
        <v>0</v>
      </c>
      <c r="AA25" s="1770"/>
      <c r="AB25" s="1792"/>
      <c r="AC25" s="1784"/>
      <c r="AD25" s="1784"/>
      <c r="AE25" s="1792"/>
      <c r="AF25" s="1792"/>
      <c r="AG25" s="1792"/>
      <c r="AH25" s="1792"/>
      <c r="AI25" s="1792"/>
      <c r="AJ25" s="1792"/>
      <c r="AK25" s="1792"/>
      <c r="AL25" s="1792"/>
      <c r="AM25" s="1785"/>
      <c r="AN25" s="1785"/>
      <c r="AO25" s="995"/>
      <c r="AP25" s="1675"/>
      <c r="AQ25" s="1789">
        <f t="shared" si="34"/>
        <v>0</v>
      </c>
      <c r="AR25" s="1790">
        <f t="shared" si="35"/>
        <v>0</v>
      </c>
      <c r="AT25" s="1698" t="str">
        <f>IF('t1'!AI153='1E'!AQ25,"OK","Errore")</f>
        <v>OK</v>
      </c>
      <c r="AU25" s="1697" t="str">
        <f>IF('t1'!AJ153='1E'!AR25,"OK","Errore")</f>
        <v>OK</v>
      </c>
      <c r="AW25" s="1808" t="str">
        <f>IF(SUM(AC25:AN25)&gt;0,(IF('t12'!AE153&gt;0,"OK","Manca Valore in T12")),IF(AND(SUM(AC25:AN25)&gt;=0,('t12'!AE153)&gt;=0),IF('t12'!AE153&gt;0,"Mancano differenziali","OK")))</f>
        <v>OK</v>
      </c>
      <c r="AX25" s="1809" t="str">
        <f>IF(SUM(AC7:AN7)&gt;='t4'!D8,"OK","Controllare voci in T4")</f>
        <v>OK</v>
      </c>
    </row>
    <row r="26" spans="1:50" ht="13.5" customHeight="1" x14ac:dyDescent="0.25">
      <c r="A26" s="1806" t="s">
        <v>1722</v>
      </c>
      <c r="B26" s="1774" t="s">
        <v>1658</v>
      </c>
      <c r="C26" s="1787">
        <f t="shared" si="38"/>
        <v>0</v>
      </c>
      <c r="D26" s="1788">
        <f t="shared" si="39"/>
        <v>0</v>
      </c>
      <c r="E26" s="1788">
        <f t="shared" si="40"/>
        <v>0</v>
      </c>
      <c r="F26" s="1788">
        <f t="shared" si="41"/>
        <v>0</v>
      </c>
      <c r="G26" s="1788">
        <f t="shared" si="42"/>
        <v>0</v>
      </c>
      <c r="H26" s="1788">
        <f t="shared" si="43"/>
        <v>0</v>
      </c>
      <c r="I26" s="1788">
        <f t="shared" si="44"/>
        <v>0</v>
      </c>
      <c r="J26" s="1788">
        <f t="shared" si="45"/>
        <v>0</v>
      </c>
      <c r="K26" s="1788">
        <f t="shared" si="46"/>
        <v>0</v>
      </c>
      <c r="L26" s="1788">
        <f t="shared" si="47"/>
        <v>0</v>
      </c>
      <c r="M26" s="1788">
        <f t="shared" si="48"/>
        <v>0</v>
      </c>
      <c r="N26" s="1788">
        <f t="shared" si="49"/>
        <v>0</v>
      </c>
      <c r="O26" s="1788">
        <f t="shared" si="50"/>
        <v>0</v>
      </c>
      <c r="P26" s="1788">
        <f t="shared" si="51"/>
        <v>0</v>
      </c>
      <c r="Q26" s="1788">
        <f t="shared" si="52"/>
        <v>0</v>
      </c>
      <c r="R26" s="1791">
        <f t="shared" si="53"/>
        <v>0</v>
      </c>
      <c r="S26" s="1789">
        <f t="shared" si="32"/>
        <v>0</v>
      </c>
      <c r="T26" s="1790">
        <f t="shared" si="33"/>
        <v>0</v>
      </c>
      <c r="AA26" s="1770"/>
      <c r="AB26" s="1792"/>
      <c r="AC26" s="1784"/>
      <c r="AD26" s="1784"/>
      <c r="AE26" s="1792"/>
      <c r="AF26" s="1792"/>
      <c r="AG26" s="1792"/>
      <c r="AH26" s="1792"/>
      <c r="AI26" s="1792"/>
      <c r="AJ26" s="1792"/>
      <c r="AK26" s="1792"/>
      <c r="AL26" s="1792"/>
      <c r="AM26" s="1785"/>
      <c r="AN26" s="1785"/>
      <c r="AO26" s="995"/>
      <c r="AP26" s="1675"/>
      <c r="AQ26" s="1789">
        <f t="shared" si="34"/>
        <v>0</v>
      </c>
      <c r="AR26" s="1790">
        <f t="shared" si="35"/>
        <v>0</v>
      </c>
      <c r="AT26" s="1698" t="str">
        <f>IF('t1'!AI154='1E'!AQ26,"OK","Errore")</f>
        <v>OK</v>
      </c>
      <c r="AU26" s="1697" t="str">
        <f>IF('t1'!AJ154='1E'!AR26,"OK","Errore")</f>
        <v>OK</v>
      </c>
      <c r="AW26" s="1808" t="str">
        <f>IF(SUM(AC26:AN26)&gt;0,(IF('t12'!AE154&gt;0,"OK","Manca Valore in T12")),IF(AND(SUM(AC26:AN26)&gt;=0,('t12'!AE154)&gt;=0),IF('t12'!AE154&gt;0,"Mancano differenziali","OK")))</f>
        <v>OK</v>
      </c>
      <c r="AX26" s="1809" t="str">
        <f>IF(SUM(AC7:AN7)&gt;='t4'!D8,"OK","Controllare voci in T4")</f>
        <v>OK</v>
      </c>
    </row>
    <row r="27" spans="1:50" ht="13.5" customHeight="1" x14ac:dyDescent="0.25">
      <c r="A27" s="1806" t="s">
        <v>1963</v>
      </c>
      <c r="B27" s="1774" t="s">
        <v>1659</v>
      </c>
      <c r="C27" s="1787">
        <f t="shared" si="38"/>
        <v>0</v>
      </c>
      <c r="D27" s="1788">
        <f t="shared" si="39"/>
        <v>0</v>
      </c>
      <c r="E27" s="1788">
        <f t="shared" si="40"/>
        <v>0</v>
      </c>
      <c r="F27" s="1788">
        <f t="shared" si="41"/>
        <v>0</v>
      </c>
      <c r="G27" s="1788">
        <f t="shared" si="42"/>
        <v>0</v>
      </c>
      <c r="H27" s="1788">
        <f t="shared" si="43"/>
        <v>0</v>
      </c>
      <c r="I27" s="1788">
        <f t="shared" si="44"/>
        <v>0</v>
      </c>
      <c r="J27" s="1788">
        <f t="shared" si="45"/>
        <v>0</v>
      </c>
      <c r="K27" s="1788">
        <f t="shared" si="46"/>
        <v>0</v>
      </c>
      <c r="L27" s="1788">
        <f t="shared" si="47"/>
        <v>0</v>
      </c>
      <c r="M27" s="1788">
        <f t="shared" si="48"/>
        <v>0</v>
      </c>
      <c r="N27" s="1788">
        <f t="shared" si="49"/>
        <v>0</v>
      </c>
      <c r="O27" s="1788">
        <f t="shared" si="50"/>
        <v>0</v>
      </c>
      <c r="P27" s="1788">
        <f t="shared" si="51"/>
        <v>0</v>
      </c>
      <c r="Q27" s="1788">
        <f t="shared" si="52"/>
        <v>0</v>
      </c>
      <c r="R27" s="1791">
        <f t="shared" si="53"/>
        <v>0</v>
      </c>
      <c r="S27" s="1789">
        <f t="shared" si="32"/>
        <v>0</v>
      </c>
      <c r="T27" s="1790">
        <f t="shared" si="33"/>
        <v>0</v>
      </c>
      <c r="AA27" s="1770"/>
      <c r="AB27" s="1792"/>
      <c r="AC27" s="1784"/>
      <c r="AD27" s="1784"/>
      <c r="AE27" s="1792"/>
      <c r="AF27" s="1792"/>
      <c r="AG27" s="1792"/>
      <c r="AH27" s="1792"/>
      <c r="AI27" s="1792"/>
      <c r="AJ27" s="1792"/>
      <c r="AK27" s="1792"/>
      <c r="AL27" s="1792"/>
      <c r="AM27" s="1785"/>
      <c r="AN27" s="1785"/>
      <c r="AO27" s="995"/>
      <c r="AP27" s="1675"/>
      <c r="AQ27" s="1789">
        <f t="shared" si="34"/>
        <v>0</v>
      </c>
      <c r="AR27" s="1790">
        <f t="shared" si="35"/>
        <v>0</v>
      </c>
      <c r="AT27" s="1698" t="str">
        <f>IF('t1'!AI155='1E'!AQ27,"OK","Errore")</f>
        <v>OK</v>
      </c>
      <c r="AU27" s="1697" t="str">
        <f>IF('t1'!AJ155='1E'!AR27,"OK","Errore")</f>
        <v>OK</v>
      </c>
      <c r="AW27" s="1808" t="str">
        <f>IF(SUM(AC27:AN27)&gt;0,(IF('t12'!AE155&gt;0,"OK","Manca Valore in T12")),IF(AND(SUM(AC27:AN27)&gt;=0,('t12'!AE155)&gt;=0),IF('t12'!AE155&gt;0,"Mancano differenziali","OK")))</f>
        <v>OK</v>
      </c>
      <c r="AX27" s="1809" t="str">
        <f>IF(SUM(AC7:AN7)&gt;='t4'!D8,"OK","Controllare voci in T4")</f>
        <v>OK</v>
      </c>
    </row>
    <row r="28" spans="1:50" ht="13.5" customHeight="1" x14ac:dyDescent="0.25">
      <c r="A28" s="1806" t="s">
        <v>1723</v>
      </c>
      <c r="B28" s="1774" t="s">
        <v>1660</v>
      </c>
      <c r="C28" s="1787">
        <f t="shared" si="38"/>
        <v>0</v>
      </c>
      <c r="D28" s="1788">
        <f t="shared" si="39"/>
        <v>0</v>
      </c>
      <c r="E28" s="1788">
        <f t="shared" si="40"/>
        <v>0</v>
      </c>
      <c r="F28" s="1788">
        <f t="shared" si="41"/>
        <v>0</v>
      </c>
      <c r="G28" s="1788">
        <f t="shared" si="42"/>
        <v>0</v>
      </c>
      <c r="H28" s="1788">
        <f t="shared" si="43"/>
        <v>0</v>
      </c>
      <c r="I28" s="1788">
        <f t="shared" si="44"/>
        <v>0</v>
      </c>
      <c r="J28" s="1788">
        <f t="shared" si="45"/>
        <v>0</v>
      </c>
      <c r="K28" s="1788">
        <f t="shared" si="46"/>
        <v>0</v>
      </c>
      <c r="L28" s="1788">
        <f t="shared" si="47"/>
        <v>0</v>
      </c>
      <c r="M28" s="1788">
        <f t="shared" si="48"/>
        <v>0</v>
      </c>
      <c r="N28" s="1788">
        <f t="shared" si="49"/>
        <v>0</v>
      </c>
      <c r="O28" s="1788">
        <f t="shared" si="50"/>
        <v>0</v>
      </c>
      <c r="P28" s="1788">
        <f t="shared" si="51"/>
        <v>0</v>
      </c>
      <c r="Q28" s="1788">
        <f t="shared" si="52"/>
        <v>0</v>
      </c>
      <c r="R28" s="1791">
        <f t="shared" si="53"/>
        <v>0</v>
      </c>
      <c r="S28" s="1789">
        <f t="shared" si="32"/>
        <v>0</v>
      </c>
      <c r="T28" s="1790">
        <f t="shared" si="33"/>
        <v>0</v>
      </c>
      <c r="AA28" s="1770"/>
      <c r="AB28" s="1792"/>
      <c r="AC28" s="1784"/>
      <c r="AD28" s="1784"/>
      <c r="AE28" s="1792"/>
      <c r="AF28" s="1792"/>
      <c r="AG28" s="1792"/>
      <c r="AH28" s="1792"/>
      <c r="AI28" s="1792"/>
      <c r="AJ28" s="1792"/>
      <c r="AK28" s="1792"/>
      <c r="AL28" s="1792"/>
      <c r="AM28" s="1785"/>
      <c r="AN28" s="1785"/>
      <c r="AO28" s="995"/>
      <c r="AP28" s="1675"/>
      <c r="AQ28" s="1789">
        <f t="shared" si="34"/>
        <v>0</v>
      </c>
      <c r="AR28" s="1790">
        <f t="shared" si="35"/>
        <v>0</v>
      </c>
      <c r="AT28" s="1698" t="str">
        <f>IF('t1'!AI156='1E'!AQ28,"OK","Errore")</f>
        <v>OK</v>
      </c>
      <c r="AU28" s="1697" t="str">
        <f>IF('t1'!AJ156='1E'!AR28,"OK","Errore")</f>
        <v>OK</v>
      </c>
      <c r="AW28" s="1808" t="str">
        <f>IF(SUM(AC28:AN28)&gt;0,(IF('t12'!AE156&gt;0,"OK","Manca Valore in T12")),IF(AND(SUM(AC28:AN28)&gt;=0,('t12'!AE156)&gt;=0),IF('t12'!AE156&gt;0,"Mancano differenziali","OK")))</f>
        <v>OK</v>
      </c>
      <c r="AX28" s="1809" t="str">
        <f>IF(SUM(AC7:AN7)&gt;='t4'!D8,"OK","Controllare voci in T4")</f>
        <v>OK</v>
      </c>
    </row>
    <row r="29" spans="1:50" ht="13.5" customHeight="1" x14ac:dyDescent="0.25">
      <c r="A29" s="1806" t="s">
        <v>1724</v>
      </c>
      <c r="B29" s="1774" t="s">
        <v>1661</v>
      </c>
      <c r="C29" s="1787">
        <f t="shared" si="38"/>
        <v>0</v>
      </c>
      <c r="D29" s="1788">
        <f t="shared" si="39"/>
        <v>0</v>
      </c>
      <c r="E29" s="1788">
        <f t="shared" si="40"/>
        <v>0</v>
      </c>
      <c r="F29" s="1788">
        <f t="shared" si="41"/>
        <v>0</v>
      </c>
      <c r="G29" s="1788">
        <f t="shared" si="42"/>
        <v>0</v>
      </c>
      <c r="H29" s="1788">
        <f t="shared" si="43"/>
        <v>0</v>
      </c>
      <c r="I29" s="1788">
        <f t="shared" si="44"/>
        <v>0</v>
      </c>
      <c r="J29" s="1788">
        <f t="shared" si="45"/>
        <v>0</v>
      </c>
      <c r="K29" s="1788">
        <f t="shared" si="46"/>
        <v>0</v>
      </c>
      <c r="L29" s="1788">
        <f t="shared" si="47"/>
        <v>0</v>
      </c>
      <c r="M29" s="1788">
        <f t="shared" si="48"/>
        <v>0</v>
      </c>
      <c r="N29" s="1788">
        <f t="shared" si="49"/>
        <v>0</v>
      </c>
      <c r="O29" s="1788">
        <f t="shared" si="50"/>
        <v>0</v>
      </c>
      <c r="P29" s="1788">
        <f t="shared" si="51"/>
        <v>0</v>
      </c>
      <c r="Q29" s="1788">
        <f t="shared" si="52"/>
        <v>0</v>
      </c>
      <c r="R29" s="1791">
        <f t="shared" si="53"/>
        <v>0</v>
      </c>
      <c r="S29" s="1789">
        <f t="shared" si="32"/>
        <v>0</v>
      </c>
      <c r="T29" s="1790">
        <f t="shared" si="33"/>
        <v>0</v>
      </c>
      <c r="AA29" s="1770"/>
      <c r="AB29" s="1792"/>
      <c r="AC29" s="1784"/>
      <c r="AD29" s="1784"/>
      <c r="AE29" s="1792"/>
      <c r="AF29" s="1792"/>
      <c r="AG29" s="1792"/>
      <c r="AH29" s="1792"/>
      <c r="AI29" s="1792"/>
      <c r="AJ29" s="1792"/>
      <c r="AK29" s="1792"/>
      <c r="AL29" s="1792"/>
      <c r="AM29" s="1785"/>
      <c r="AN29" s="1785"/>
      <c r="AO29" s="995"/>
      <c r="AP29" s="1675"/>
      <c r="AQ29" s="1789">
        <f t="shared" si="34"/>
        <v>0</v>
      </c>
      <c r="AR29" s="1790">
        <f t="shared" si="35"/>
        <v>0</v>
      </c>
      <c r="AT29" s="1698" t="str">
        <f>IF('t1'!AI157='1E'!AQ29,"OK","Errore")</f>
        <v>OK</v>
      </c>
      <c r="AU29" s="1697" t="str">
        <f>IF('t1'!AJ157='1E'!AR29,"OK","Errore")</f>
        <v>OK</v>
      </c>
      <c r="AW29" s="1808" t="str">
        <f>IF(SUM(AC29:AN29)&gt;0,(IF('t12'!AE157&gt;0,"OK","Manca Valore in T12")),IF(AND(SUM(AC29:AN29)&gt;=0,('t12'!AE157)&gt;=0),IF('t12'!AE157&gt;0,"Mancano differenziali","OK")))</f>
        <v>OK</v>
      </c>
      <c r="AX29" s="1809" t="str">
        <f>IF(SUM(AC7:AN7)&gt;='t4'!D8,"OK","Controllare voci in T4")</f>
        <v>OK</v>
      </c>
    </row>
    <row r="30" spans="1:50" ht="13.5" customHeight="1" x14ac:dyDescent="0.25">
      <c r="A30" s="1806" t="s">
        <v>1725</v>
      </c>
      <c r="B30" s="1774" t="s">
        <v>1662</v>
      </c>
      <c r="C30" s="1787">
        <f t="shared" si="38"/>
        <v>0</v>
      </c>
      <c r="D30" s="1788">
        <f t="shared" si="39"/>
        <v>0</v>
      </c>
      <c r="E30" s="1788">
        <f t="shared" si="40"/>
        <v>0</v>
      </c>
      <c r="F30" s="1788">
        <f t="shared" si="41"/>
        <v>0</v>
      </c>
      <c r="G30" s="1788">
        <f t="shared" si="42"/>
        <v>0</v>
      </c>
      <c r="H30" s="1788">
        <f t="shared" si="43"/>
        <v>0</v>
      </c>
      <c r="I30" s="1788">
        <f t="shared" si="44"/>
        <v>0</v>
      </c>
      <c r="J30" s="1788">
        <f t="shared" si="45"/>
        <v>0</v>
      </c>
      <c r="K30" s="1788">
        <f t="shared" si="46"/>
        <v>0</v>
      </c>
      <c r="L30" s="1788">
        <f t="shared" si="47"/>
        <v>0</v>
      </c>
      <c r="M30" s="1788">
        <f t="shared" si="48"/>
        <v>0</v>
      </c>
      <c r="N30" s="1788">
        <f t="shared" si="49"/>
        <v>0</v>
      </c>
      <c r="O30" s="1788">
        <f t="shared" si="50"/>
        <v>0</v>
      </c>
      <c r="P30" s="1788">
        <f t="shared" si="51"/>
        <v>0</v>
      </c>
      <c r="Q30" s="1788">
        <f t="shared" si="52"/>
        <v>0</v>
      </c>
      <c r="R30" s="1791">
        <f t="shared" si="53"/>
        <v>0</v>
      </c>
      <c r="S30" s="1789">
        <f t="shared" si="32"/>
        <v>0</v>
      </c>
      <c r="T30" s="1790">
        <f t="shared" si="33"/>
        <v>0</v>
      </c>
      <c r="AA30" s="1770"/>
      <c r="AB30" s="1792"/>
      <c r="AC30" s="1784"/>
      <c r="AD30" s="1784"/>
      <c r="AE30" s="1792"/>
      <c r="AF30" s="1792"/>
      <c r="AG30" s="1792"/>
      <c r="AH30" s="1792"/>
      <c r="AI30" s="1792"/>
      <c r="AJ30" s="1792"/>
      <c r="AK30" s="1792"/>
      <c r="AL30" s="1792"/>
      <c r="AM30" s="1785"/>
      <c r="AN30" s="1785"/>
      <c r="AO30" s="995"/>
      <c r="AP30" s="1675"/>
      <c r="AQ30" s="1789">
        <f t="shared" si="34"/>
        <v>0</v>
      </c>
      <c r="AR30" s="1790">
        <f t="shared" si="35"/>
        <v>0</v>
      </c>
      <c r="AT30" s="1698" t="str">
        <f>IF('t1'!AI158='1E'!AQ30,"OK","Errore")</f>
        <v>OK</v>
      </c>
      <c r="AU30" s="1697" t="str">
        <f>IF('t1'!AJ158='1E'!AR30,"OK","Errore")</f>
        <v>OK</v>
      </c>
      <c r="AW30" s="1808" t="str">
        <f>IF(SUM(AC30:AN30)&gt;0,(IF('t12'!AE158&gt;0,"OK","Manca Valore in T12")),IF(AND(SUM(AC30:AN30)&gt;=0,('t12'!AE158)&gt;=0),IF('t12'!AE158&gt;0,"Mancano differenziali","OK")))</f>
        <v>OK</v>
      </c>
      <c r="AX30" s="1809" t="str">
        <f>IF(SUM(AC7:AN7)&gt;='t4'!D8,"OK","Controllare voci in T4")</f>
        <v>OK</v>
      </c>
    </row>
    <row r="31" spans="1:50" ht="13.5" customHeight="1" x14ac:dyDescent="0.25">
      <c r="A31" s="1806" t="s">
        <v>1726</v>
      </c>
      <c r="B31" s="1774" t="s">
        <v>1663</v>
      </c>
      <c r="C31" s="1787">
        <f t="shared" si="38"/>
        <v>0</v>
      </c>
      <c r="D31" s="1788">
        <f t="shared" si="39"/>
        <v>0</v>
      </c>
      <c r="E31" s="1788">
        <f t="shared" si="40"/>
        <v>0</v>
      </c>
      <c r="F31" s="1788">
        <f t="shared" si="41"/>
        <v>0</v>
      </c>
      <c r="G31" s="1788">
        <f t="shared" si="42"/>
        <v>0</v>
      </c>
      <c r="H31" s="1788">
        <f t="shared" si="43"/>
        <v>0</v>
      </c>
      <c r="I31" s="1788">
        <f t="shared" si="44"/>
        <v>0</v>
      </c>
      <c r="J31" s="1788">
        <f t="shared" si="45"/>
        <v>0</v>
      </c>
      <c r="K31" s="1788">
        <f t="shared" si="46"/>
        <v>0</v>
      </c>
      <c r="L31" s="1788">
        <f t="shared" si="47"/>
        <v>0</v>
      </c>
      <c r="M31" s="1788">
        <f t="shared" si="48"/>
        <v>0</v>
      </c>
      <c r="N31" s="1788">
        <f t="shared" si="49"/>
        <v>0</v>
      </c>
      <c r="O31" s="1788">
        <f t="shared" si="50"/>
        <v>0</v>
      </c>
      <c r="P31" s="1788">
        <f t="shared" si="51"/>
        <v>0</v>
      </c>
      <c r="Q31" s="1788">
        <f t="shared" si="52"/>
        <v>0</v>
      </c>
      <c r="R31" s="1791">
        <f t="shared" si="53"/>
        <v>0</v>
      </c>
      <c r="S31" s="1789">
        <f t="shared" si="32"/>
        <v>0</v>
      </c>
      <c r="T31" s="1790">
        <f t="shared" si="33"/>
        <v>0</v>
      </c>
      <c r="AA31" s="1770"/>
      <c r="AB31" s="1792"/>
      <c r="AC31" s="1784"/>
      <c r="AD31" s="1784"/>
      <c r="AE31" s="1792"/>
      <c r="AF31" s="1792"/>
      <c r="AG31" s="1792"/>
      <c r="AH31" s="1792"/>
      <c r="AI31" s="1792"/>
      <c r="AJ31" s="1792"/>
      <c r="AK31" s="1792"/>
      <c r="AL31" s="1792"/>
      <c r="AM31" s="1785"/>
      <c r="AN31" s="1785"/>
      <c r="AO31" s="995"/>
      <c r="AP31" s="1675"/>
      <c r="AQ31" s="1789">
        <f t="shared" si="34"/>
        <v>0</v>
      </c>
      <c r="AR31" s="1790">
        <f t="shared" si="35"/>
        <v>0</v>
      </c>
      <c r="AT31" s="1698" t="str">
        <f>IF('t1'!AI159='1E'!AQ31,"OK","Errore")</f>
        <v>OK</v>
      </c>
      <c r="AU31" s="1697" t="str">
        <f>IF('t1'!AJ159='1E'!AR31,"OK","Errore")</f>
        <v>OK</v>
      </c>
      <c r="AW31" s="1808" t="str">
        <f>IF(SUM(AC31:AN31)&gt;0,(IF('t12'!AE159&gt;0,"OK","Manca Valore in T12")),IF(AND(SUM(AC31:AN31)&gt;=0,('t12'!AE159)&gt;=0),IF('t12'!AE159&gt;0,"Mancano differenziali","OK")))</f>
        <v>OK</v>
      </c>
      <c r="AX31" s="1809" t="str">
        <f>IF(SUM(AC7:AN7)&gt;='t4'!D8,"OK","Controllare voci in T4")</f>
        <v>OK</v>
      </c>
    </row>
    <row r="32" spans="1:50" ht="13.5" customHeight="1" x14ac:dyDescent="0.25">
      <c r="A32" s="1807" t="s">
        <v>1727</v>
      </c>
      <c r="B32" s="1774" t="s">
        <v>1664</v>
      </c>
      <c r="C32" s="1787">
        <f t="shared" si="38"/>
        <v>0</v>
      </c>
      <c r="D32" s="1788">
        <f t="shared" si="39"/>
        <v>0</v>
      </c>
      <c r="E32" s="1788">
        <f t="shared" si="40"/>
        <v>0</v>
      </c>
      <c r="F32" s="1788">
        <f t="shared" si="41"/>
        <v>0</v>
      </c>
      <c r="G32" s="1788">
        <f t="shared" si="42"/>
        <v>0</v>
      </c>
      <c r="H32" s="1788">
        <f t="shared" si="43"/>
        <v>0</v>
      </c>
      <c r="I32" s="1788">
        <f t="shared" si="44"/>
        <v>0</v>
      </c>
      <c r="J32" s="1788">
        <f t="shared" si="45"/>
        <v>0</v>
      </c>
      <c r="K32" s="1788">
        <f t="shared" si="46"/>
        <v>0</v>
      </c>
      <c r="L32" s="1788">
        <f t="shared" si="47"/>
        <v>0</v>
      </c>
      <c r="M32" s="1788">
        <f t="shared" si="48"/>
        <v>0</v>
      </c>
      <c r="N32" s="1788">
        <f t="shared" si="49"/>
        <v>0</v>
      </c>
      <c r="O32" s="1788">
        <f t="shared" si="50"/>
        <v>0</v>
      </c>
      <c r="P32" s="1788">
        <f t="shared" si="51"/>
        <v>0</v>
      </c>
      <c r="Q32" s="1788">
        <f t="shared" si="52"/>
        <v>0</v>
      </c>
      <c r="R32" s="1791">
        <f t="shared" si="53"/>
        <v>0</v>
      </c>
      <c r="S32" s="1789">
        <f t="shared" si="32"/>
        <v>0</v>
      </c>
      <c r="T32" s="1790">
        <f t="shared" si="33"/>
        <v>0</v>
      </c>
      <c r="AA32" s="1770"/>
      <c r="AB32" s="1792"/>
      <c r="AC32" s="1784"/>
      <c r="AD32" s="1784"/>
      <c r="AE32" s="1792"/>
      <c r="AF32" s="1792"/>
      <c r="AG32" s="1792"/>
      <c r="AH32" s="1792"/>
      <c r="AI32" s="1792"/>
      <c r="AJ32" s="1792"/>
      <c r="AK32" s="1792"/>
      <c r="AL32" s="1792"/>
      <c r="AM32" s="1785"/>
      <c r="AN32" s="1785"/>
      <c r="AO32" s="995"/>
      <c r="AP32" s="1675"/>
      <c r="AQ32" s="1789">
        <f t="shared" si="34"/>
        <v>0</v>
      </c>
      <c r="AR32" s="1790">
        <f t="shared" si="35"/>
        <v>0</v>
      </c>
      <c r="AT32" s="1698" t="str">
        <f>IF('t1'!AI160='1E'!AQ32,"OK","Errore")</f>
        <v>OK</v>
      </c>
      <c r="AU32" s="1697" t="str">
        <f>IF('t1'!AJ160='1E'!AR32,"OK","Errore")</f>
        <v>OK</v>
      </c>
      <c r="AW32" s="1808" t="str">
        <f>IF(SUM(AC32:AN32)&gt;0,(IF('t12'!AE160&gt;0,"OK","Manca Valore in T12")),IF(AND(SUM(AC32:AN32)&gt;=0,('t12'!AE160)&gt;=0),IF('t12'!AE160&gt;0,"Mancano differenziali","OK")))</f>
        <v>OK</v>
      </c>
      <c r="AX32" s="1809" t="str">
        <f>IF(SUM(AC7:AN7)&gt;='t4'!D9,"OK","Controllare voci in T4")</f>
        <v>OK</v>
      </c>
    </row>
    <row r="33" spans="1:50" ht="13.5" customHeight="1" x14ac:dyDescent="0.25">
      <c r="A33" s="1807" t="s">
        <v>1728</v>
      </c>
      <c r="B33" s="1774" t="s">
        <v>1665</v>
      </c>
      <c r="C33" s="1787">
        <f t="shared" si="38"/>
        <v>0</v>
      </c>
      <c r="D33" s="1788">
        <f t="shared" si="39"/>
        <v>0</v>
      </c>
      <c r="E33" s="1788">
        <f t="shared" si="40"/>
        <v>0</v>
      </c>
      <c r="F33" s="1788">
        <f t="shared" si="41"/>
        <v>0</v>
      </c>
      <c r="G33" s="1788">
        <f t="shared" si="42"/>
        <v>0</v>
      </c>
      <c r="H33" s="1788">
        <f t="shared" si="43"/>
        <v>0</v>
      </c>
      <c r="I33" s="1788">
        <f t="shared" si="44"/>
        <v>0</v>
      </c>
      <c r="J33" s="1788">
        <f t="shared" si="45"/>
        <v>0</v>
      </c>
      <c r="K33" s="1788">
        <f t="shared" si="46"/>
        <v>0</v>
      </c>
      <c r="L33" s="1788">
        <f t="shared" si="47"/>
        <v>0</v>
      </c>
      <c r="M33" s="1788">
        <f t="shared" si="48"/>
        <v>0</v>
      </c>
      <c r="N33" s="1788">
        <f t="shared" si="49"/>
        <v>0</v>
      </c>
      <c r="O33" s="1788">
        <f t="shared" si="50"/>
        <v>0</v>
      </c>
      <c r="P33" s="1788">
        <f t="shared" si="51"/>
        <v>0</v>
      </c>
      <c r="Q33" s="1788">
        <f t="shared" si="52"/>
        <v>0</v>
      </c>
      <c r="R33" s="1791">
        <f t="shared" si="53"/>
        <v>0</v>
      </c>
      <c r="S33" s="1789">
        <f t="shared" si="32"/>
        <v>0</v>
      </c>
      <c r="T33" s="1790">
        <f t="shared" si="33"/>
        <v>0</v>
      </c>
      <c r="AA33" s="1770"/>
      <c r="AB33" s="1792"/>
      <c r="AC33" s="1784"/>
      <c r="AD33" s="1784"/>
      <c r="AE33" s="1792"/>
      <c r="AF33" s="1792"/>
      <c r="AG33" s="1792"/>
      <c r="AH33" s="1792"/>
      <c r="AI33" s="1792"/>
      <c r="AJ33" s="1792"/>
      <c r="AK33" s="1792"/>
      <c r="AL33" s="1792"/>
      <c r="AM33" s="1785"/>
      <c r="AN33" s="1785"/>
      <c r="AO33" s="995"/>
      <c r="AP33" s="1675"/>
      <c r="AQ33" s="1789">
        <f t="shared" si="34"/>
        <v>0</v>
      </c>
      <c r="AR33" s="1790">
        <f t="shared" si="35"/>
        <v>0</v>
      </c>
      <c r="AT33" s="1698" t="str">
        <f>IF('t1'!AI161='1E'!AQ33,"OK","Errore")</f>
        <v>OK</v>
      </c>
      <c r="AU33" s="1697" t="str">
        <f>IF('t1'!AJ161='1E'!AR33,"OK","Errore")</f>
        <v>OK</v>
      </c>
      <c r="AW33" s="1808" t="str">
        <f>IF(SUM(AC33:AN33)&gt;0,(IF('t12'!AE161&gt;0,"OK","Manca Valore in T12")),IF(AND(SUM(AC33:AN33)&gt;=0,('t12'!AE161)&gt;=0),IF('t12'!AE161&gt;0,"Mancano differenziali","OK")))</f>
        <v>OK</v>
      </c>
      <c r="AX33" s="1809" t="str">
        <f>IF(SUM(AC7:AN7)&gt;='t4'!D9,"OK","Controllare voci in T4")</f>
        <v>OK</v>
      </c>
    </row>
    <row r="34" spans="1:50" ht="13.5" customHeight="1" x14ac:dyDescent="0.25">
      <c r="A34" s="1807" t="s">
        <v>1729</v>
      </c>
      <c r="B34" s="1774" t="s">
        <v>1666</v>
      </c>
      <c r="C34" s="1787">
        <f t="shared" si="38"/>
        <v>0</v>
      </c>
      <c r="D34" s="1788">
        <f t="shared" si="39"/>
        <v>0</v>
      </c>
      <c r="E34" s="1788">
        <f t="shared" si="40"/>
        <v>0</v>
      </c>
      <c r="F34" s="1788">
        <f t="shared" si="41"/>
        <v>0</v>
      </c>
      <c r="G34" s="1788">
        <f t="shared" si="42"/>
        <v>0</v>
      </c>
      <c r="H34" s="1788">
        <f t="shared" si="43"/>
        <v>0</v>
      </c>
      <c r="I34" s="1788">
        <f t="shared" si="44"/>
        <v>0</v>
      </c>
      <c r="J34" s="1788">
        <f t="shared" si="45"/>
        <v>0</v>
      </c>
      <c r="K34" s="1788">
        <f t="shared" si="46"/>
        <v>0</v>
      </c>
      <c r="L34" s="1788">
        <f t="shared" si="47"/>
        <v>0</v>
      </c>
      <c r="M34" s="1788">
        <f t="shared" si="48"/>
        <v>0</v>
      </c>
      <c r="N34" s="1788">
        <f t="shared" si="49"/>
        <v>0</v>
      </c>
      <c r="O34" s="1788">
        <f t="shared" si="50"/>
        <v>0</v>
      </c>
      <c r="P34" s="1788">
        <f t="shared" si="51"/>
        <v>0</v>
      </c>
      <c r="Q34" s="1788">
        <f t="shared" si="52"/>
        <v>0</v>
      </c>
      <c r="R34" s="1791">
        <f t="shared" si="53"/>
        <v>0</v>
      </c>
      <c r="S34" s="1789">
        <f t="shared" si="32"/>
        <v>0</v>
      </c>
      <c r="T34" s="1790">
        <f t="shared" si="33"/>
        <v>0</v>
      </c>
      <c r="AA34" s="1770"/>
      <c r="AB34" s="1792"/>
      <c r="AC34" s="1784"/>
      <c r="AD34" s="1784"/>
      <c r="AE34" s="1792"/>
      <c r="AF34" s="1792"/>
      <c r="AG34" s="1792"/>
      <c r="AH34" s="1792"/>
      <c r="AI34" s="1792"/>
      <c r="AJ34" s="1792"/>
      <c r="AK34" s="1792"/>
      <c r="AL34" s="1792"/>
      <c r="AM34" s="1785"/>
      <c r="AN34" s="1785"/>
      <c r="AO34" s="995"/>
      <c r="AP34" s="1675"/>
      <c r="AQ34" s="1789">
        <f t="shared" si="34"/>
        <v>0</v>
      </c>
      <c r="AR34" s="1790">
        <f t="shared" si="35"/>
        <v>0</v>
      </c>
      <c r="AT34" s="1698" t="str">
        <f>IF('t1'!AI162='1E'!AQ34,"OK","Errore")</f>
        <v>OK</v>
      </c>
      <c r="AU34" s="1697" t="str">
        <f>IF('t1'!AJ162='1E'!AR34,"OK","Errore")</f>
        <v>OK</v>
      </c>
      <c r="AW34" s="1808" t="str">
        <f>IF(SUM(AC34:AN34)&gt;0,(IF('t12'!AE162&gt;0,"OK","Manca Valore in T12")),IF(AND(SUM(AC34:AN34)&gt;=0,('t12'!AE162)&gt;=0),IF('t12'!AE162&gt;0,"Mancano differenziali","OK")))</f>
        <v>OK</v>
      </c>
      <c r="AX34" s="1809" t="str">
        <f>IF(SUM(AC7:AN7)&gt;='t4'!D9,"OK","Controllare voci in T4")</f>
        <v>OK</v>
      </c>
    </row>
    <row r="35" spans="1:50" ht="13.5" customHeight="1" x14ac:dyDescent="0.25">
      <c r="A35" s="1807" t="s">
        <v>1730</v>
      </c>
      <c r="B35" s="1774" t="s">
        <v>1667</v>
      </c>
      <c r="C35" s="1787">
        <f t="shared" si="38"/>
        <v>0</v>
      </c>
      <c r="D35" s="1788">
        <f t="shared" si="39"/>
        <v>0</v>
      </c>
      <c r="E35" s="1788">
        <f t="shared" si="40"/>
        <v>0</v>
      </c>
      <c r="F35" s="1788">
        <f t="shared" si="41"/>
        <v>0</v>
      </c>
      <c r="G35" s="1788">
        <f t="shared" si="42"/>
        <v>0</v>
      </c>
      <c r="H35" s="1788">
        <f t="shared" si="43"/>
        <v>0</v>
      </c>
      <c r="I35" s="1788">
        <f t="shared" si="44"/>
        <v>0</v>
      </c>
      <c r="J35" s="1788">
        <f t="shared" si="45"/>
        <v>0</v>
      </c>
      <c r="K35" s="1788">
        <f t="shared" si="46"/>
        <v>0</v>
      </c>
      <c r="L35" s="1788">
        <f t="shared" si="47"/>
        <v>0</v>
      </c>
      <c r="M35" s="1788">
        <f t="shared" si="48"/>
        <v>0</v>
      </c>
      <c r="N35" s="1788">
        <f t="shared" si="49"/>
        <v>0</v>
      </c>
      <c r="O35" s="1788">
        <f t="shared" si="50"/>
        <v>0</v>
      </c>
      <c r="P35" s="1788">
        <f t="shared" si="51"/>
        <v>0</v>
      </c>
      <c r="Q35" s="1788">
        <f t="shared" si="52"/>
        <v>0</v>
      </c>
      <c r="R35" s="1791">
        <f t="shared" si="53"/>
        <v>0</v>
      </c>
      <c r="S35" s="1789">
        <f t="shared" si="32"/>
        <v>0</v>
      </c>
      <c r="T35" s="1790">
        <f t="shared" si="33"/>
        <v>0</v>
      </c>
      <c r="AA35" s="1770"/>
      <c r="AB35" s="1792"/>
      <c r="AC35" s="1784"/>
      <c r="AD35" s="1784"/>
      <c r="AE35" s="1792"/>
      <c r="AF35" s="1792"/>
      <c r="AG35" s="1792"/>
      <c r="AH35" s="1792"/>
      <c r="AI35" s="1792"/>
      <c r="AJ35" s="1792"/>
      <c r="AK35" s="1792"/>
      <c r="AL35" s="1792"/>
      <c r="AM35" s="1785"/>
      <c r="AN35" s="1785"/>
      <c r="AO35" s="995"/>
      <c r="AP35" s="1675"/>
      <c r="AQ35" s="1789">
        <f t="shared" si="34"/>
        <v>0</v>
      </c>
      <c r="AR35" s="1790">
        <f t="shared" si="35"/>
        <v>0</v>
      </c>
      <c r="AT35" s="1698" t="str">
        <f>IF('t1'!AI163='1E'!AQ35,"OK","Errore")</f>
        <v>OK</v>
      </c>
      <c r="AU35" s="1697" t="str">
        <f>IF('t1'!AJ163='1E'!AR35,"OK","Errore")</f>
        <v>OK</v>
      </c>
      <c r="AW35" s="1808" t="str">
        <f>IF(SUM(AC35:AN35)&gt;0,(IF('t12'!AE163&gt;0,"OK","Manca Valore in T12")),IF(AND(SUM(AC35:AN35)&gt;=0,('t12'!AE163)&gt;=0),IF('t12'!AE163&gt;0,"Mancano differenziali","OK")))</f>
        <v>OK</v>
      </c>
      <c r="AX35" s="1809" t="str">
        <f>IF(SUM(AC7:AN7)&gt;='t4'!D9,"OK","Controllare voci in T4")</f>
        <v>OK</v>
      </c>
    </row>
    <row r="36" spans="1:50" ht="13.5" customHeight="1" x14ac:dyDescent="0.25">
      <c r="A36" s="1807" t="s">
        <v>1731</v>
      </c>
      <c r="B36" s="1774" t="s">
        <v>1668</v>
      </c>
      <c r="C36" s="1787">
        <f t="shared" si="38"/>
        <v>0</v>
      </c>
      <c r="D36" s="1788">
        <f t="shared" si="39"/>
        <v>0</v>
      </c>
      <c r="E36" s="1788">
        <f t="shared" si="40"/>
        <v>0</v>
      </c>
      <c r="F36" s="1788">
        <f t="shared" si="41"/>
        <v>0</v>
      </c>
      <c r="G36" s="1788">
        <f t="shared" si="42"/>
        <v>0</v>
      </c>
      <c r="H36" s="1788">
        <f t="shared" si="43"/>
        <v>0</v>
      </c>
      <c r="I36" s="1788">
        <f t="shared" si="44"/>
        <v>0</v>
      </c>
      <c r="J36" s="1788">
        <f t="shared" si="45"/>
        <v>0</v>
      </c>
      <c r="K36" s="1788">
        <f t="shared" si="46"/>
        <v>0</v>
      </c>
      <c r="L36" s="1788">
        <f t="shared" si="47"/>
        <v>0</v>
      </c>
      <c r="M36" s="1788">
        <f t="shared" si="48"/>
        <v>0</v>
      </c>
      <c r="N36" s="1788">
        <f t="shared" si="49"/>
        <v>0</v>
      </c>
      <c r="O36" s="1788">
        <f t="shared" si="50"/>
        <v>0</v>
      </c>
      <c r="P36" s="1788">
        <f t="shared" si="51"/>
        <v>0</v>
      </c>
      <c r="Q36" s="1788">
        <f t="shared" si="52"/>
        <v>0</v>
      </c>
      <c r="R36" s="1791">
        <f t="shared" si="53"/>
        <v>0</v>
      </c>
      <c r="S36" s="1789">
        <f t="shared" si="32"/>
        <v>0</v>
      </c>
      <c r="T36" s="1790">
        <f t="shared" si="33"/>
        <v>0</v>
      </c>
      <c r="AA36" s="1770"/>
      <c r="AB36" s="1792"/>
      <c r="AC36" s="1784"/>
      <c r="AD36" s="1784"/>
      <c r="AE36" s="1792"/>
      <c r="AF36" s="1792"/>
      <c r="AG36" s="1792"/>
      <c r="AH36" s="1792"/>
      <c r="AI36" s="1792"/>
      <c r="AJ36" s="1792"/>
      <c r="AK36" s="1792"/>
      <c r="AL36" s="1792"/>
      <c r="AM36" s="1785"/>
      <c r="AN36" s="1785"/>
      <c r="AO36" s="995"/>
      <c r="AP36" s="1675"/>
      <c r="AQ36" s="1789">
        <f t="shared" si="34"/>
        <v>0</v>
      </c>
      <c r="AR36" s="1790">
        <f t="shared" si="35"/>
        <v>0</v>
      </c>
      <c r="AT36" s="1698" t="str">
        <f>IF('t1'!AI164='1E'!AQ36,"OK","Errore")</f>
        <v>OK</v>
      </c>
      <c r="AU36" s="1697" t="str">
        <f>IF('t1'!AJ164='1E'!AR36,"OK","Errore")</f>
        <v>OK</v>
      </c>
      <c r="AW36" s="1808" t="str">
        <f>IF(SUM(AC36:AN36)&gt;0,(IF('t12'!AE164&gt;0,"OK","Manca Valore in T12")),IF(AND(SUM(AC36:AN36)&gt;=0,('t12'!AE164)&gt;=0),IF('t12'!AE164&gt;0,"Mancano differenziali","OK")))</f>
        <v>OK</v>
      </c>
      <c r="AX36" s="1809" t="str">
        <f>IF(SUM(AC7:AN7)&gt;='t4'!D9,"OK","Controllare voci in T4")</f>
        <v>OK</v>
      </c>
    </row>
    <row r="37" spans="1:50" ht="13.5" customHeight="1" x14ac:dyDescent="0.25">
      <c r="A37" s="1807" t="s">
        <v>1732</v>
      </c>
      <c r="B37" s="1774" t="s">
        <v>1669</v>
      </c>
      <c r="C37" s="1787">
        <f t="shared" si="38"/>
        <v>0</v>
      </c>
      <c r="D37" s="1788">
        <f t="shared" si="39"/>
        <v>0</v>
      </c>
      <c r="E37" s="1788">
        <f t="shared" si="40"/>
        <v>0</v>
      </c>
      <c r="F37" s="1788">
        <f t="shared" si="41"/>
        <v>0</v>
      </c>
      <c r="G37" s="1788">
        <f t="shared" si="42"/>
        <v>0</v>
      </c>
      <c r="H37" s="1788">
        <f t="shared" si="43"/>
        <v>0</v>
      </c>
      <c r="I37" s="1788">
        <f t="shared" si="44"/>
        <v>0</v>
      </c>
      <c r="J37" s="1788">
        <f t="shared" si="45"/>
        <v>0</v>
      </c>
      <c r="K37" s="1788">
        <f t="shared" si="46"/>
        <v>0</v>
      </c>
      <c r="L37" s="1788">
        <f t="shared" si="47"/>
        <v>0</v>
      </c>
      <c r="M37" s="1788">
        <f t="shared" si="48"/>
        <v>0</v>
      </c>
      <c r="N37" s="1788">
        <f t="shared" si="49"/>
        <v>0</v>
      </c>
      <c r="O37" s="1788">
        <f t="shared" si="50"/>
        <v>0</v>
      </c>
      <c r="P37" s="1788">
        <f t="shared" si="51"/>
        <v>0</v>
      </c>
      <c r="Q37" s="1788">
        <f t="shared" si="52"/>
        <v>0</v>
      </c>
      <c r="R37" s="1791">
        <f t="shared" si="53"/>
        <v>0</v>
      </c>
      <c r="S37" s="1789">
        <f t="shared" si="32"/>
        <v>0</v>
      </c>
      <c r="T37" s="1790">
        <f t="shared" si="33"/>
        <v>0</v>
      </c>
      <c r="AA37" s="1770"/>
      <c r="AB37" s="1792"/>
      <c r="AC37" s="1784"/>
      <c r="AD37" s="1784"/>
      <c r="AE37" s="1792"/>
      <c r="AF37" s="1792"/>
      <c r="AG37" s="1792"/>
      <c r="AH37" s="1792"/>
      <c r="AI37" s="1792"/>
      <c r="AJ37" s="1792"/>
      <c r="AK37" s="1792"/>
      <c r="AL37" s="1792"/>
      <c r="AM37" s="1785"/>
      <c r="AN37" s="1785"/>
      <c r="AO37" s="995"/>
      <c r="AP37" s="1675"/>
      <c r="AQ37" s="1789">
        <f t="shared" si="34"/>
        <v>0</v>
      </c>
      <c r="AR37" s="1790">
        <f t="shared" si="35"/>
        <v>0</v>
      </c>
      <c r="AT37" s="1698" t="str">
        <f>IF('t1'!AI165='1E'!AQ37,"OK","Errore")</f>
        <v>OK</v>
      </c>
      <c r="AU37" s="1697" t="str">
        <f>IF('t1'!AJ165='1E'!AR37,"OK","Errore")</f>
        <v>OK</v>
      </c>
      <c r="AW37" s="1808" t="str">
        <f>IF(SUM(AC37:AN37)&gt;0,(IF('t12'!AE165&gt;0,"OK","Manca Valore in T12")),IF(AND(SUM(AC37:AN37)&gt;=0,('t12'!AE165)&gt;=0),IF('t12'!AE165&gt;0,"Mancano differenziali","OK")))</f>
        <v>OK</v>
      </c>
      <c r="AX37" s="1809" t="str">
        <f>IF(SUM(AC7:AN7)&gt;='t4'!D9,"OK","Controllare voci in T4")</f>
        <v>OK</v>
      </c>
    </row>
    <row r="38" spans="1:50" ht="13.5" customHeight="1" thickBot="1" x14ac:dyDescent="0.3">
      <c r="A38" s="1773" t="s">
        <v>1733</v>
      </c>
      <c r="B38" s="1775" t="s">
        <v>1670</v>
      </c>
      <c r="C38" s="1793">
        <f t="shared" si="38"/>
        <v>0</v>
      </c>
      <c r="D38" s="1794">
        <f t="shared" si="39"/>
        <v>0</v>
      </c>
      <c r="E38" s="1794">
        <f t="shared" si="40"/>
        <v>0</v>
      </c>
      <c r="F38" s="1794">
        <f t="shared" si="41"/>
        <v>0</v>
      </c>
      <c r="G38" s="1794">
        <f t="shared" si="42"/>
        <v>0</v>
      </c>
      <c r="H38" s="1794">
        <f t="shared" si="43"/>
        <v>0</v>
      </c>
      <c r="I38" s="1794">
        <f t="shared" si="44"/>
        <v>0</v>
      </c>
      <c r="J38" s="1794">
        <f t="shared" si="45"/>
        <v>0</v>
      </c>
      <c r="K38" s="1794">
        <f t="shared" si="46"/>
        <v>0</v>
      </c>
      <c r="L38" s="1794">
        <f t="shared" si="47"/>
        <v>0</v>
      </c>
      <c r="M38" s="1794">
        <f t="shared" si="48"/>
        <v>0</v>
      </c>
      <c r="N38" s="1794">
        <f t="shared" si="49"/>
        <v>0</v>
      </c>
      <c r="O38" s="1794">
        <f t="shared" si="50"/>
        <v>0</v>
      </c>
      <c r="P38" s="1794">
        <f t="shared" si="51"/>
        <v>0</v>
      </c>
      <c r="Q38" s="1788">
        <f t="shared" si="52"/>
        <v>0</v>
      </c>
      <c r="R38" s="1791">
        <f t="shared" si="53"/>
        <v>0</v>
      </c>
      <c r="S38" s="1789">
        <f t="shared" si="32"/>
        <v>0</v>
      </c>
      <c r="T38" s="1790">
        <f t="shared" si="33"/>
        <v>0</v>
      </c>
      <c r="AA38" s="1770"/>
      <c r="AB38" s="1792"/>
      <c r="AC38" s="1784"/>
      <c r="AD38" s="1784"/>
      <c r="AE38" s="1792"/>
      <c r="AF38" s="1792"/>
      <c r="AG38" s="1792"/>
      <c r="AH38" s="1792"/>
      <c r="AI38" s="1792"/>
      <c r="AJ38" s="1792"/>
      <c r="AK38" s="1792"/>
      <c r="AL38" s="1792"/>
      <c r="AM38" s="1785"/>
      <c r="AN38" s="1785"/>
      <c r="AO38" s="995"/>
      <c r="AP38" s="1675"/>
      <c r="AQ38" s="1789">
        <f t="shared" si="34"/>
        <v>0</v>
      </c>
      <c r="AR38" s="1790">
        <f t="shared" si="35"/>
        <v>0</v>
      </c>
      <c r="AT38" s="1698" t="str">
        <f>IF('t1'!AI166='1E'!AQ38,"OK","Errore")</f>
        <v>OK</v>
      </c>
      <c r="AU38" s="1697" t="str">
        <f>IF('t1'!AJ166='1E'!AR38,"OK","Errore")</f>
        <v>OK</v>
      </c>
      <c r="AW38" s="1823" t="str">
        <f>IF(SUM(AC38:AN38)&gt;0,(IF('t12'!AE166&gt;0,"OK","Manca Valore in T12")),IF(AND(SUM(AC38:AN38)&gt;=0,('t12'!AE166)&gt;=0),IF('t12'!AE166&gt;0,"Mancano differenziali","OK")))</f>
        <v>OK</v>
      </c>
      <c r="AX38" s="1824" t="str">
        <f>IF(SUM(AC7:AN7)&gt;='t4'!D10,"OK","Controllare voci in T4")</f>
        <v>OK</v>
      </c>
    </row>
    <row r="39" spans="1:50" s="470" customFormat="1" ht="15.75" customHeight="1" thickTop="1" thickBot="1" x14ac:dyDescent="0.3">
      <c r="A39" s="1795" t="s">
        <v>265</v>
      </c>
      <c r="B39" s="469"/>
      <c r="C39" s="1796">
        <f t="shared" ref="C39:R39" si="54">SUM(C8:C38)</f>
        <v>0</v>
      </c>
      <c r="D39" s="1796">
        <f t="shared" si="54"/>
        <v>0</v>
      </c>
      <c r="E39" s="1796">
        <f t="shared" si="54"/>
        <v>0</v>
      </c>
      <c r="F39" s="1796">
        <f t="shared" si="54"/>
        <v>0</v>
      </c>
      <c r="G39" s="1796">
        <f t="shared" si="54"/>
        <v>0</v>
      </c>
      <c r="H39" s="1796">
        <f t="shared" si="54"/>
        <v>0</v>
      </c>
      <c r="I39" s="1796">
        <f t="shared" si="54"/>
        <v>0</v>
      </c>
      <c r="J39" s="1796">
        <f t="shared" si="54"/>
        <v>0</v>
      </c>
      <c r="K39" s="1796">
        <f t="shared" si="54"/>
        <v>0</v>
      </c>
      <c r="L39" s="1796">
        <f t="shared" si="54"/>
        <v>0</v>
      </c>
      <c r="M39" s="1796">
        <f t="shared" si="54"/>
        <v>0</v>
      </c>
      <c r="N39" s="1796">
        <f t="shared" si="54"/>
        <v>0</v>
      </c>
      <c r="O39" s="1796">
        <f t="shared" si="54"/>
        <v>0</v>
      </c>
      <c r="P39" s="1796">
        <f t="shared" si="54"/>
        <v>0</v>
      </c>
      <c r="Q39" s="1796">
        <f t="shared" si="54"/>
        <v>0</v>
      </c>
      <c r="R39" s="1796">
        <f t="shared" si="54"/>
        <v>0</v>
      </c>
      <c r="S39" s="1797">
        <f>SUM(S7:S38)</f>
        <v>0</v>
      </c>
      <c r="T39" s="1798">
        <f>SUM(T7:T38)</f>
        <v>0</v>
      </c>
      <c r="U39" s="1799"/>
      <c r="V39" s="1799"/>
      <c r="W39" s="1799"/>
      <c r="X39" s="1799"/>
      <c r="Y39" s="1799"/>
      <c r="Z39" s="1799"/>
      <c r="AA39" s="1796">
        <f t="shared" ref="AA39:AR39" si="55">SUM(AA8:AA38)</f>
        <v>0</v>
      </c>
      <c r="AB39" s="1796">
        <f t="shared" si="55"/>
        <v>0</v>
      </c>
      <c r="AC39" s="1796">
        <f t="shared" si="55"/>
        <v>0</v>
      </c>
      <c r="AD39" s="1796">
        <f t="shared" si="55"/>
        <v>0</v>
      </c>
      <c r="AE39" s="1796">
        <f t="shared" si="55"/>
        <v>0</v>
      </c>
      <c r="AF39" s="1796">
        <f t="shared" si="55"/>
        <v>0</v>
      </c>
      <c r="AG39" s="1796">
        <f t="shared" si="55"/>
        <v>0</v>
      </c>
      <c r="AH39" s="1796">
        <f t="shared" si="55"/>
        <v>0</v>
      </c>
      <c r="AI39" s="1796">
        <f t="shared" si="55"/>
        <v>0</v>
      </c>
      <c r="AJ39" s="1796">
        <f t="shared" si="55"/>
        <v>0</v>
      </c>
      <c r="AK39" s="1796">
        <f t="shared" si="55"/>
        <v>0</v>
      </c>
      <c r="AL39" s="1796">
        <f t="shared" si="55"/>
        <v>0</v>
      </c>
      <c r="AM39" s="1796">
        <f t="shared" si="55"/>
        <v>0</v>
      </c>
      <c r="AN39" s="1796">
        <f t="shared" si="55"/>
        <v>0</v>
      </c>
      <c r="AO39" s="1796">
        <f t="shared" si="55"/>
        <v>0</v>
      </c>
      <c r="AP39" s="1796">
        <f t="shared" si="55"/>
        <v>0</v>
      </c>
      <c r="AQ39" s="1797">
        <f>SUM(AQ7:AQ38)</f>
        <v>0</v>
      </c>
      <c r="AR39" s="1798">
        <f>SUM(AR7:AR38)</f>
        <v>0</v>
      </c>
      <c r="AS39" s="1799"/>
      <c r="AT39" s="1810">
        <f>SUM('t1'!AI136:AI167)</f>
        <v>0</v>
      </c>
      <c r="AU39" s="1811">
        <f>SUM('t1'!AJ136:AJ167)</f>
        <v>0</v>
      </c>
      <c r="AV39" s="1799"/>
      <c r="AW39" s="1825" t="str">
        <f>IF(COUNTIF(AW7:AW38,"OK")=32,"OK","Errore")</f>
        <v>OK</v>
      </c>
      <c r="AX39" s="1826" t="str">
        <f>IF(COUNTIF(AX7:AX38,"OK")=32,"OK","Errore")</f>
        <v>OK</v>
      </c>
    </row>
    <row r="40" spans="1:50" x14ac:dyDescent="0.25">
      <c r="A40" s="1800"/>
      <c r="B40" s="1801"/>
      <c r="C40" s="1801"/>
      <c r="AA40" s="1801"/>
    </row>
    <row r="66" spans="46:47" x14ac:dyDescent="0.25">
      <c r="AT66" s="470"/>
      <c r="AU66" s="470"/>
    </row>
  </sheetData>
  <sheetProtection algorithmName="SHA-512" hashValue="hzM0amOp6Z9ZmvTns9EvXVgJr0S2IIsHID9rbpsIwh9Kp9qW+yUzDlsaCUi2EKYIBKCzUarHqw+lGRdA7xegHQ==" saltValue="StegHSzp94+KMmc+7TH3rg==" spinCount="100000" sheet="1" formatColumns="0" selectLockedCells="1"/>
  <protectedRanges>
    <protectedRange sqref="AA8:AL38 AM24:AN38 AM8:AP23 C7:R38" name="Intervallo1"/>
    <protectedRange sqref="AO24:AP38" name="Intervallo1_1_1"/>
  </protectedRanges>
  <mergeCells count="26">
    <mergeCell ref="AA4:AR4"/>
    <mergeCell ref="AA5:AB5"/>
    <mergeCell ref="AC5:AD5"/>
    <mergeCell ref="AE5:AF5"/>
    <mergeCell ref="AG5:AH5"/>
    <mergeCell ref="AI5:AJ5"/>
    <mergeCell ref="AK5:AL5"/>
    <mergeCell ref="AM5:AN5"/>
    <mergeCell ref="AO5:AP5"/>
    <mergeCell ref="AQ5:AR5"/>
    <mergeCell ref="AW4:AX4"/>
    <mergeCell ref="AW6:AX6"/>
    <mergeCell ref="A4:A6"/>
    <mergeCell ref="B4:B6"/>
    <mergeCell ref="C5:D5"/>
    <mergeCell ref="E5:F5"/>
    <mergeCell ref="S5:T5"/>
    <mergeCell ref="G5:H5"/>
    <mergeCell ref="C4:T4"/>
    <mergeCell ref="I5:J5"/>
    <mergeCell ref="K5:L5"/>
    <mergeCell ref="M5:N5"/>
    <mergeCell ref="Q5:R5"/>
    <mergeCell ref="O5:P5"/>
    <mergeCell ref="AT5:AU5"/>
    <mergeCell ref="AT4:AU4"/>
  </mergeCells>
  <phoneticPr fontId="4" type="noConversion"/>
  <conditionalFormatting sqref="AT7:AU38">
    <cfRule type="containsText" dxfId="29" priority="3" operator="containsText" text="Errore">
      <formula>NOT(ISERROR(SEARCH("Errore",AT7)))</formula>
    </cfRule>
    <cfRule type="expression" dxfId="28" priority="4" stopIfTrue="1">
      <formula>$M7&gt;0</formula>
    </cfRule>
  </conditionalFormatting>
  <conditionalFormatting sqref="AT38:AU38">
    <cfRule type="expression" dxfId="27" priority="22" stopIfTrue="1">
      <formula>$M11&gt;0</formula>
    </cfRule>
  </conditionalFormatting>
  <conditionalFormatting sqref="CX7:CY7 FB7:FC7 HF7:HG7 JJ7:JK7 LN7:LO7 NR7:NS7 PV7:PW7 RZ7:SA7 UD7:UE7 WH7:WI7 YL7:YM7 AAP7:AAQ7 ACT7:ACU7 AEX7:AEY7 AHB7:AHC7 AJF7:AJG7 ALJ7:ALK7 ANN7:ANO7 APR7:APS7 ARV7:ARW7 ATZ7:AUA7 AWD7:AWE7 AYH7:AYI7 BAL7:BAM7 BCP7:BCQ7 BET7:BEU7 BGX7:BGY7 BJB7:BJC7 BLF7:BLG7 BNJ7:BNK7 BPN7:BPO7 BRR7:BRS7 BTV7:BTW7 BVZ7:BWA7 BYD7:BYE7 CAH7:CAI7 CCL7:CCM7 CEP7:CEQ7 CGT7:CGU7 CIX7:CIY7 CLB7:CLC7 CNF7:CNG7 CPJ7:CPK7 CRN7:CRO7 CTR7:CTS7 CVV7:CVW7 CXZ7:CYA7 DAD7:DAE7 DCH7:DCI7 DEL7:DEM7 DGP7:DGQ7 DIT7:DIU7 DKX7:DKY7 DNB7:DNC7 DPF7:DPG7 DRJ7:DRK7 DTN7:DTO7 DVR7:DVS7 DXV7:DXW7 DZZ7:EAA7 ECD7:ECE7 EEH7:EEI7 EGL7:EGM7 EIP7:EIQ7 EKT7:EKU7 EMX7:EMY7 EPB7:EPC7 ERF7:ERG7 ETJ7:ETK7 EVN7:EVO7 EXR7:EXS7 EZV7:EZW7 FBZ7:FCA7 FED7:FEE7 FGH7:FGI7 FIL7:FIM7 FKP7:FKQ7 FMT7:FMU7 FOX7:FOY7 FRB7:FRC7 FTF7:FTG7 FVJ7:FVK7 FXN7:FXO7 FZR7:FZS7 GBV7:GBW7 GDZ7:GEA7 GGD7:GGE7 GIH7:GII7 GKL7:GKM7 GMP7:GMQ7 GOT7:GOU7 GQX7:GQY7 GTB7:GTC7 GVF7:GVG7 GXJ7:GXK7 GZN7:GZO7 HBR7:HBS7 HDV7:HDW7 HFZ7:HGA7 HID7:HIE7 HKH7:HKI7 HML7:HMM7 HOP7:HOQ7 HQT7:HQU7 HSX7:HSY7 HVB7:HVC7 HXF7:HXG7 HZJ7:HZK7 IBN7:IBO7 IDR7:IDS7 IFV7:IFW7 IHZ7:IIA7 IKD7:IKE7 IMH7:IMI7 IOL7:IOM7 IQP7:IQQ7 IST7:ISU7 IUX7:IUY7 IXB7:IXC7 IZF7:IZG7 JBJ7:JBK7 JDN7:JDO7 JFR7:JFS7 JHV7:JHW7 JJZ7:JKA7 JMD7:JME7 JOH7:JOI7 JQL7:JQM7 JSP7:JSQ7 JUT7:JUU7 JWX7:JWY7 JZB7:JZC7 KBF7:KBG7 KDJ7:KDK7 KFN7:KFO7 KHR7:KHS7 KJV7:KJW7 KLZ7:KMA7 KOD7:KOE7 KQH7:KQI7 KSL7:KSM7 KUP7:KUQ7 KWT7:KWU7 KYX7:KYY7 LBB7:LBC7 LDF7:LDG7 LFJ7:LFK7 LHN7:LHO7 LJR7:LJS7 LLV7:LLW7 LNZ7:LOA7 LQD7:LQE7 LSH7:LSI7 LUL7:LUM7 LWP7:LWQ7 LYT7:LYU7 MAX7:MAY7 MDB7:MDC7 MFF7:MFG7 MHJ7:MHK7 MJN7:MJO7 MLR7:MLS7 MNV7:MNW7 MPZ7:MQA7 MSD7:MSE7 MUH7:MUI7 MWL7:MWM7 MYP7:MYQ7 NAT7:NAU7 NCX7:NCY7 NFB7:NFC7 NHF7:NHG7 NJJ7:NJK7 NLN7:NLO7 NNR7:NNS7 NPV7:NPW7 NRZ7:NSA7 NUD7:NUE7 NWH7:NWI7 NYL7:NYM7 OAP7:OAQ7 OCT7:OCU7 OEX7:OEY7 OHB7:OHC7 OJF7:OJG7 OLJ7:OLK7 ONN7:ONO7 OPR7:OPS7 ORV7:ORW7 OTZ7:OUA7 OWD7:OWE7 OYH7:OYI7 PAL7:PAM7 PCP7:PCQ7 PET7:PEU7 PGX7:PGY7 PJB7:PJC7 PLF7:PLG7 PNJ7:PNK7 PPN7:PPO7 PRR7:PRS7 PTV7:PTW7 PVZ7:PWA7 PYD7:PYE7 QAH7:QAI7 QCL7:QCM7 QEP7:QEQ7 QGT7:QGU7 QIX7:QIY7 QLB7:QLC7 QNF7:QNG7 QPJ7:QPK7 QRN7:QRO7 QTR7:QTS7 QVV7:QVW7 QXZ7:QYA7 RAD7:RAE7 RCH7:RCI7 REL7:REM7 RGP7:RGQ7 RIT7:RIU7 RKX7:RKY7 RNB7:RNC7 RPF7:RPG7 RRJ7:RRK7 RTN7:RTO7 RVR7:RVS7 RXV7:RXW7 RZZ7:SAA7 SCD7:SCE7 SEH7:SEI7 SGL7:SGM7 SIP7:SIQ7 SKT7:SKU7 SMX7:SMY7 SPB7:SPC7 SRF7:SRG7 STJ7:STK7 SVN7:SVO7 SXR7:SXS7 SZV7:SZW7 TBZ7:TCA7 TED7:TEE7 TGH7:TGI7 TIL7:TIM7 TKP7:TKQ7 TMT7:TMU7 TOX7:TOY7 TRB7:TRC7 TTF7:TTG7 TVJ7:TVK7 TXN7:TXO7 TZR7:TZS7 UBV7:UBW7 UDZ7:UEA7 UGD7:UGE7 UIH7:UII7 UKL7:UKM7 UMP7:UMQ7 UOT7:UOU7 UQX7:UQY7 UTB7:UTC7 UVF7:UVG7 UXJ7:UXK7 UZN7:UZO7 VBR7:VBS7 VDV7:VDW7 VFZ7:VGA7 VID7:VIE7 VKH7:VKI7 VML7:VMM7 VOP7:VOQ7 VQT7:VQU7 VSX7:VSY7 VVB7:VVC7 VXF7:VXG7 VZJ7:VZK7 WBN7:WBO7 WDR7:WDS7 WFV7:WFW7 WHZ7:WIA7 WKD7:WKE7 WMH7:WMI7 WOL7:WOM7 WQP7:WQQ7 WST7:WSU7 WUX7:WUY7 WXB7:WXC7 WZF7:WZG7 XBJ7:XBK7 XDN7:XDO7">
    <cfRule type="containsText" dxfId="26" priority="1" operator="containsText" text="Errore">
      <formula>NOT(ISERROR(SEARCH("Errore",CX7)))</formula>
    </cfRule>
    <cfRule type="expression" dxfId="25" priority="2" stopIfTrue="1">
      <formula>$M7&gt;0</formula>
    </cfRule>
  </conditionalFormatting>
  <printOptions horizontalCentered="1"/>
  <pageMargins left="0.23622047244094491" right="0.23622047244094491" top="0.23622047244094491" bottom="0.23622047244094491" header="0.15748031496062992" footer="0.15748031496062992"/>
  <pageSetup paperSize="9" scale="80" orientation="landscape" horizontalDpi="0"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32"/>
  <dimension ref="A1:L74"/>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3.2" x14ac:dyDescent="0.25"/>
  <cols>
    <col min="1" max="1" width="39.7109375" style="498" customWidth="1"/>
    <col min="2" max="2" width="11.7109375" style="525" customWidth="1"/>
    <col min="3" max="12" width="17.28515625" style="498" customWidth="1"/>
    <col min="13" max="16384" width="10.7109375" style="498"/>
  </cols>
  <sheetData>
    <row r="1" spans="1:12" ht="23.85" customHeight="1" x14ac:dyDescent="0.25">
      <c r="A1" s="719" t="str">
        <f>'t1'!A1</f>
        <v>SERVIZIO SANITARIO NAZIONALE - anno 2024</v>
      </c>
      <c r="B1" s="519"/>
    </row>
    <row r="2" spans="1:12" ht="70.5" customHeight="1" x14ac:dyDescent="0.25">
      <c r="A2" s="497"/>
      <c r="B2" s="519"/>
    </row>
    <row r="3" spans="1:12" ht="51" customHeight="1" x14ac:dyDescent="0.25">
      <c r="A3" s="1989" t="s">
        <v>1158</v>
      </c>
      <c r="B3" s="1990"/>
      <c r="C3" s="1990"/>
      <c r="D3" s="1990"/>
      <c r="E3" s="1990"/>
      <c r="F3" s="1990"/>
      <c r="G3" s="1990"/>
      <c r="H3" s="1990"/>
      <c r="I3" s="1990"/>
      <c r="J3" s="1990"/>
      <c r="K3" s="1990"/>
      <c r="L3" s="1990"/>
    </row>
    <row r="4" spans="1:12" ht="13.8" thickBot="1" x14ac:dyDescent="0.3">
      <c r="A4" s="1995" t="s">
        <v>98</v>
      </c>
      <c r="B4" s="1995"/>
      <c r="C4" s="1995"/>
      <c r="D4" s="1995"/>
      <c r="E4" s="1995"/>
      <c r="F4" s="1995"/>
      <c r="G4" s="833"/>
      <c r="H4" s="833"/>
      <c r="I4" s="833"/>
      <c r="J4" s="833"/>
    </row>
    <row r="5" spans="1:12" ht="24" customHeight="1" x14ac:dyDescent="0.25">
      <c r="A5" s="1997" t="s">
        <v>99</v>
      </c>
      <c r="B5" s="1997" t="s">
        <v>320</v>
      </c>
      <c r="C5" s="1987" t="s">
        <v>666</v>
      </c>
      <c r="D5" s="1988"/>
      <c r="E5" s="1987" t="s">
        <v>100</v>
      </c>
      <c r="F5" s="1988"/>
      <c r="G5" s="1987" t="s">
        <v>959</v>
      </c>
      <c r="H5" s="1988"/>
      <c r="I5" s="1987" t="s">
        <v>1172</v>
      </c>
      <c r="J5" s="1988"/>
      <c r="K5" s="1996" t="s">
        <v>139</v>
      </c>
      <c r="L5" s="1988"/>
    </row>
    <row r="6" spans="1:12" s="499" customFormat="1" ht="21" thickBot="1" x14ac:dyDescent="0.3">
      <c r="A6" s="1998"/>
      <c r="B6" s="1998"/>
      <c r="C6" s="936" t="s">
        <v>1138</v>
      </c>
      <c r="D6" s="937" t="s">
        <v>1139</v>
      </c>
      <c r="E6" s="936" t="s">
        <v>1140</v>
      </c>
      <c r="F6" s="938" t="s">
        <v>1141</v>
      </c>
      <c r="G6" s="936" t="s">
        <v>1142</v>
      </c>
      <c r="H6" s="937" t="s">
        <v>1143</v>
      </c>
      <c r="I6" s="936" t="s">
        <v>263</v>
      </c>
      <c r="J6" s="937" t="s">
        <v>264</v>
      </c>
      <c r="K6" s="939" t="s">
        <v>1144</v>
      </c>
      <c r="L6" s="937" t="s">
        <v>1145</v>
      </c>
    </row>
    <row r="7" spans="1:12" ht="13.5" customHeight="1" x14ac:dyDescent="0.25">
      <c r="A7" s="500" t="s">
        <v>101</v>
      </c>
      <c r="B7" s="520" t="s">
        <v>542</v>
      </c>
      <c r="C7" s="676"/>
      <c r="D7" s="677"/>
      <c r="E7" s="676"/>
      <c r="F7" s="934"/>
      <c r="G7" s="676"/>
      <c r="H7" s="677"/>
      <c r="I7" s="676"/>
      <c r="J7" s="677"/>
      <c r="K7" s="501">
        <f>C7+E7+G7</f>
        <v>0</v>
      </c>
      <c r="L7" s="935">
        <f>D7+F7+H7</f>
        <v>0</v>
      </c>
    </row>
    <row r="8" spans="1:12" ht="13.5" customHeight="1" x14ac:dyDescent="0.25">
      <c r="A8" s="503" t="s">
        <v>102</v>
      </c>
      <c r="B8" s="521" t="s">
        <v>543</v>
      </c>
      <c r="C8" s="676"/>
      <c r="D8" s="671"/>
      <c r="E8" s="672"/>
      <c r="F8" s="834"/>
      <c r="G8" s="672"/>
      <c r="H8" s="671"/>
      <c r="I8" s="672"/>
      <c r="J8" s="671"/>
      <c r="K8" s="504">
        <f t="shared" ref="K8:K56" si="0">C8+E8+G8</f>
        <v>0</v>
      </c>
      <c r="L8" s="502">
        <f t="shared" ref="L8:L56" si="1">D8+F8+H8</f>
        <v>0</v>
      </c>
    </row>
    <row r="9" spans="1:12" ht="13.5" customHeight="1" x14ac:dyDescent="0.25">
      <c r="A9" s="503" t="s">
        <v>1147</v>
      </c>
      <c r="B9" s="521" t="s">
        <v>544</v>
      </c>
      <c r="C9" s="676"/>
      <c r="D9" s="671"/>
      <c r="E9" s="672"/>
      <c r="F9" s="834"/>
      <c r="G9" s="672"/>
      <c r="H9" s="671"/>
      <c r="I9" s="672"/>
      <c r="J9" s="671"/>
      <c r="K9" s="504">
        <f t="shared" si="0"/>
        <v>0</v>
      </c>
      <c r="L9" s="502">
        <f t="shared" si="1"/>
        <v>0</v>
      </c>
    </row>
    <row r="10" spans="1:12" ht="13.5" customHeight="1" x14ac:dyDescent="0.25">
      <c r="A10" s="503" t="s">
        <v>103</v>
      </c>
      <c r="B10" s="521" t="s">
        <v>545</v>
      </c>
      <c r="C10" s="676"/>
      <c r="D10" s="671"/>
      <c r="E10" s="672"/>
      <c r="F10" s="834"/>
      <c r="G10" s="672"/>
      <c r="H10" s="671"/>
      <c r="I10" s="672"/>
      <c r="J10" s="671"/>
      <c r="K10" s="504">
        <f t="shared" si="0"/>
        <v>0</v>
      </c>
      <c r="L10" s="502">
        <f t="shared" si="1"/>
        <v>0</v>
      </c>
    </row>
    <row r="11" spans="1:12" ht="13.5" customHeight="1" x14ac:dyDescent="0.25">
      <c r="A11" s="503" t="s">
        <v>104</v>
      </c>
      <c r="B11" s="521" t="s">
        <v>546</v>
      </c>
      <c r="C11" s="676"/>
      <c r="D11" s="671"/>
      <c r="E11" s="672"/>
      <c r="F11" s="834"/>
      <c r="G11" s="672"/>
      <c r="H11" s="671"/>
      <c r="I11" s="672"/>
      <c r="J11" s="671"/>
      <c r="K11" s="504">
        <f t="shared" si="0"/>
        <v>0</v>
      </c>
      <c r="L11" s="502">
        <f t="shared" si="1"/>
        <v>0</v>
      </c>
    </row>
    <row r="12" spans="1:12" ht="13.5" customHeight="1" x14ac:dyDescent="0.25">
      <c r="A12" s="503" t="s">
        <v>824</v>
      </c>
      <c r="B12" s="521" t="s">
        <v>547</v>
      </c>
      <c r="C12" s="676"/>
      <c r="D12" s="671"/>
      <c r="E12" s="672"/>
      <c r="F12" s="834"/>
      <c r="G12" s="672"/>
      <c r="H12" s="671"/>
      <c r="I12" s="672"/>
      <c r="J12" s="671"/>
      <c r="K12" s="504">
        <f t="shared" si="0"/>
        <v>0</v>
      </c>
      <c r="L12" s="502">
        <f t="shared" si="1"/>
        <v>0</v>
      </c>
    </row>
    <row r="13" spans="1:12" ht="13.5" customHeight="1" x14ac:dyDescent="0.25">
      <c r="A13" s="503" t="s">
        <v>105</v>
      </c>
      <c r="B13" s="521" t="s">
        <v>548</v>
      </c>
      <c r="C13" s="676"/>
      <c r="D13" s="671"/>
      <c r="E13" s="672"/>
      <c r="F13" s="834"/>
      <c r="G13" s="672"/>
      <c r="H13" s="671"/>
      <c r="I13" s="672"/>
      <c r="J13" s="671"/>
      <c r="K13" s="504">
        <f t="shared" si="0"/>
        <v>0</v>
      </c>
      <c r="L13" s="502">
        <f t="shared" si="1"/>
        <v>0</v>
      </c>
    </row>
    <row r="14" spans="1:12" ht="13.5" customHeight="1" x14ac:dyDescent="0.25">
      <c r="A14" s="503" t="s">
        <v>106</v>
      </c>
      <c r="B14" s="521" t="s">
        <v>549</v>
      </c>
      <c r="C14" s="676"/>
      <c r="D14" s="671"/>
      <c r="E14" s="672"/>
      <c r="F14" s="834"/>
      <c r="G14" s="672"/>
      <c r="H14" s="671"/>
      <c r="I14" s="672"/>
      <c r="J14" s="671"/>
      <c r="K14" s="504">
        <f t="shared" si="0"/>
        <v>0</v>
      </c>
      <c r="L14" s="502">
        <f t="shared" si="1"/>
        <v>0</v>
      </c>
    </row>
    <row r="15" spans="1:12" ht="13.5" customHeight="1" x14ac:dyDescent="0.25">
      <c r="A15" s="503" t="s">
        <v>107</v>
      </c>
      <c r="B15" s="521" t="s">
        <v>550</v>
      </c>
      <c r="C15" s="676"/>
      <c r="D15" s="671"/>
      <c r="E15" s="672"/>
      <c r="F15" s="834"/>
      <c r="G15" s="672"/>
      <c r="H15" s="671"/>
      <c r="I15" s="672"/>
      <c r="J15" s="671"/>
      <c r="K15" s="504">
        <f t="shared" si="0"/>
        <v>0</v>
      </c>
      <c r="L15" s="502">
        <f t="shared" si="1"/>
        <v>0</v>
      </c>
    </row>
    <row r="16" spans="1:12" ht="13.5" customHeight="1" x14ac:dyDescent="0.25">
      <c r="A16" s="503" t="s">
        <v>825</v>
      </c>
      <c r="B16" s="521" t="s">
        <v>551</v>
      </c>
      <c r="C16" s="676"/>
      <c r="D16" s="671"/>
      <c r="E16" s="672"/>
      <c r="F16" s="834"/>
      <c r="G16" s="672"/>
      <c r="H16" s="671"/>
      <c r="I16" s="672"/>
      <c r="J16" s="671"/>
      <c r="K16" s="504">
        <f t="shared" si="0"/>
        <v>0</v>
      </c>
      <c r="L16" s="502">
        <f t="shared" si="1"/>
        <v>0</v>
      </c>
    </row>
    <row r="17" spans="1:12" ht="13.5" customHeight="1" x14ac:dyDescent="0.25">
      <c r="A17" s="503" t="s">
        <v>108</v>
      </c>
      <c r="B17" s="521" t="s">
        <v>552</v>
      </c>
      <c r="C17" s="676"/>
      <c r="D17" s="671"/>
      <c r="E17" s="672"/>
      <c r="F17" s="834"/>
      <c r="G17" s="672"/>
      <c r="H17" s="671"/>
      <c r="I17" s="672"/>
      <c r="J17" s="671"/>
      <c r="K17" s="504">
        <f t="shared" si="0"/>
        <v>0</v>
      </c>
      <c r="L17" s="502">
        <f t="shared" si="1"/>
        <v>0</v>
      </c>
    </row>
    <row r="18" spans="1:12" ht="13.5" customHeight="1" x14ac:dyDescent="0.25">
      <c r="A18" s="503" t="s">
        <v>109</v>
      </c>
      <c r="B18" s="521" t="s">
        <v>553</v>
      </c>
      <c r="C18" s="676"/>
      <c r="D18" s="671"/>
      <c r="E18" s="672"/>
      <c r="F18" s="834"/>
      <c r="G18" s="672"/>
      <c r="H18" s="671"/>
      <c r="I18" s="672"/>
      <c r="J18" s="671"/>
      <c r="K18" s="504">
        <f t="shared" si="0"/>
        <v>0</v>
      </c>
      <c r="L18" s="502">
        <f t="shared" si="1"/>
        <v>0</v>
      </c>
    </row>
    <row r="19" spans="1:12" ht="13.5" customHeight="1" x14ac:dyDescent="0.25">
      <c r="A19" s="505" t="s">
        <v>110</v>
      </c>
      <c r="B19" s="522" t="s">
        <v>554</v>
      </c>
      <c r="C19" s="676"/>
      <c r="D19" s="671"/>
      <c r="E19" s="672"/>
      <c r="F19" s="834"/>
      <c r="G19" s="672"/>
      <c r="H19" s="671"/>
      <c r="I19" s="672"/>
      <c r="J19" s="671"/>
      <c r="K19" s="504">
        <f t="shared" si="0"/>
        <v>0</v>
      </c>
      <c r="L19" s="502">
        <f t="shared" si="1"/>
        <v>0</v>
      </c>
    </row>
    <row r="20" spans="1:12" ht="13.5" customHeight="1" x14ac:dyDescent="0.25">
      <c r="A20" s="503" t="s">
        <v>111</v>
      </c>
      <c r="B20" s="521" t="s">
        <v>555</v>
      </c>
      <c r="C20" s="676"/>
      <c r="D20" s="671"/>
      <c r="E20" s="672"/>
      <c r="F20" s="834"/>
      <c r="G20" s="672"/>
      <c r="H20" s="671"/>
      <c r="I20" s="672"/>
      <c r="J20" s="671"/>
      <c r="K20" s="504">
        <f t="shared" si="0"/>
        <v>0</v>
      </c>
      <c r="L20" s="502">
        <f t="shared" si="1"/>
        <v>0</v>
      </c>
    </row>
    <row r="21" spans="1:12" ht="13.5" customHeight="1" x14ac:dyDescent="0.25">
      <c r="A21" s="505" t="s">
        <v>1148</v>
      </c>
      <c r="B21" s="522" t="s">
        <v>556</v>
      </c>
      <c r="C21" s="676"/>
      <c r="D21" s="671"/>
      <c r="E21" s="672"/>
      <c r="F21" s="834"/>
      <c r="G21" s="672"/>
      <c r="H21" s="671"/>
      <c r="I21" s="672"/>
      <c r="J21" s="671"/>
      <c r="K21" s="504">
        <f t="shared" si="0"/>
        <v>0</v>
      </c>
      <c r="L21" s="502">
        <f t="shared" si="1"/>
        <v>0</v>
      </c>
    </row>
    <row r="22" spans="1:12" ht="13.5" customHeight="1" x14ac:dyDescent="0.25">
      <c r="A22" s="503" t="s">
        <v>1149</v>
      </c>
      <c r="B22" s="521" t="s">
        <v>1150</v>
      </c>
      <c r="C22" s="676"/>
      <c r="D22" s="671"/>
      <c r="E22" s="672"/>
      <c r="F22" s="834"/>
      <c r="G22" s="672"/>
      <c r="H22" s="671"/>
      <c r="I22" s="672"/>
      <c r="J22" s="671"/>
      <c r="K22" s="504">
        <f t="shared" si="0"/>
        <v>0</v>
      </c>
      <c r="L22" s="502">
        <f t="shared" si="1"/>
        <v>0</v>
      </c>
    </row>
    <row r="23" spans="1:12" ht="13.5" customHeight="1" x14ac:dyDescent="0.25">
      <c r="A23" s="505" t="s">
        <v>112</v>
      </c>
      <c r="B23" s="522" t="s">
        <v>557</v>
      </c>
      <c r="C23" s="676"/>
      <c r="D23" s="671"/>
      <c r="E23" s="672"/>
      <c r="F23" s="834"/>
      <c r="G23" s="672"/>
      <c r="H23" s="671"/>
      <c r="I23" s="672"/>
      <c r="J23" s="671"/>
      <c r="K23" s="504">
        <f t="shared" si="0"/>
        <v>0</v>
      </c>
      <c r="L23" s="502">
        <f t="shared" si="1"/>
        <v>0</v>
      </c>
    </row>
    <row r="24" spans="1:12" ht="13.5" customHeight="1" x14ac:dyDescent="0.25">
      <c r="A24" s="503" t="s">
        <v>113</v>
      </c>
      <c r="B24" s="521" t="s">
        <v>558</v>
      </c>
      <c r="C24" s="676"/>
      <c r="D24" s="671"/>
      <c r="E24" s="672"/>
      <c r="F24" s="834"/>
      <c r="G24" s="672"/>
      <c r="H24" s="671"/>
      <c r="I24" s="672"/>
      <c r="J24" s="671"/>
      <c r="K24" s="504">
        <f t="shared" si="0"/>
        <v>0</v>
      </c>
      <c r="L24" s="502">
        <f t="shared" si="1"/>
        <v>0</v>
      </c>
    </row>
    <row r="25" spans="1:12" ht="13.5" customHeight="1" x14ac:dyDescent="0.25">
      <c r="A25" s="505" t="s">
        <v>114</v>
      </c>
      <c r="B25" s="522" t="s">
        <v>559</v>
      </c>
      <c r="C25" s="676"/>
      <c r="D25" s="671"/>
      <c r="E25" s="672"/>
      <c r="F25" s="834"/>
      <c r="G25" s="672"/>
      <c r="H25" s="671"/>
      <c r="I25" s="672"/>
      <c r="J25" s="671"/>
      <c r="K25" s="504">
        <f t="shared" si="0"/>
        <v>0</v>
      </c>
      <c r="L25" s="502">
        <f t="shared" si="1"/>
        <v>0</v>
      </c>
    </row>
    <row r="26" spans="1:12" ht="13.5" customHeight="1" x14ac:dyDescent="0.25">
      <c r="A26" s="503" t="s">
        <v>115</v>
      </c>
      <c r="B26" s="521" t="s">
        <v>560</v>
      </c>
      <c r="C26" s="676"/>
      <c r="D26" s="671"/>
      <c r="E26" s="672"/>
      <c r="F26" s="834"/>
      <c r="G26" s="672"/>
      <c r="H26" s="671"/>
      <c r="I26" s="672"/>
      <c r="J26" s="671"/>
      <c r="K26" s="504">
        <f t="shared" si="0"/>
        <v>0</v>
      </c>
      <c r="L26" s="502">
        <f t="shared" si="1"/>
        <v>0</v>
      </c>
    </row>
    <row r="27" spans="1:12" ht="13.5" customHeight="1" x14ac:dyDescent="0.25">
      <c r="A27" s="505" t="s">
        <v>116</v>
      </c>
      <c r="B27" s="522" t="s">
        <v>561</v>
      </c>
      <c r="C27" s="676"/>
      <c r="D27" s="671"/>
      <c r="E27" s="672"/>
      <c r="F27" s="834"/>
      <c r="G27" s="672"/>
      <c r="H27" s="671"/>
      <c r="I27" s="672"/>
      <c r="J27" s="671"/>
      <c r="K27" s="504">
        <f t="shared" si="0"/>
        <v>0</v>
      </c>
      <c r="L27" s="502">
        <f t="shared" si="1"/>
        <v>0</v>
      </c>
    </row>
    <row r="28" spans="1:12" ht="13.5" customHeight="1" x14ac:dyDescent="0.25">
      <c r="A28" s="503" t="s">
        <v>117</v>
      </c>
      <c r="B28" s="521" t="s">
        <v>562</v>
      </c>
      <c r="C28" s="676"/>
      <c r="D28" s="671"/>
      <c r="E28" s="672"/>
      <c r="F28" s="834"/>
      <c r="G28" s="672"/>
      <c r="H28" s="671"/>
      <c r="I28" s="672"/>
      <c r="J28" s="671"/>
      <c r="K28" s="504">
        <f t="shared" si="0"/>
        <v>0</v>
      </c>
      <c r="L28" s="502">
        <f t="shared" si="1"/>
        <v>0</v>
      </c>
    </row>
    <row r="29" spans="1:12" ht="13.5" customHeight="1" x14ac:dyDescent="0.25">
      <c r="A29" s="505" t="s">
        <v>1151</v>
      </c>
      <c r="B29" s="522" t="s">
        <v>1152</v>
      </c>
      <c r="C29" s="676"/>
      <c r="D29" s="671"/>
      <c r="E29" s="672"/>
      <c r="F29" s="834"/>
      <c r="G29" s="672"/>
      <c r="H29" s="671"/>
      <c r="I29" s="672"/>
      <c r="J29" s="671"/>
      <c r="K29" s="504">
        <f t="shared" si="0"/>
        <v>0</v>
      </c>
      <c r="L29" s="502">
        <f t="shared" si="1"/>
        <v>0</v>
      </c>
    </row>
    <row r="30" spans="1:12" ht="13.5" customHeight="1" x14ac:dyDescent="0.25">
      <c r="A30" s="503" t="s">
        <v>118</v>
      </c>
      <c r="B30" s="521" t="s">
        <v>563</v>
      </c>
      <c r="C30" s="676"/>
      <c r="D30" s="671"/>
      <c r="E30" s="672"/>
      <c r="F30" s="834"/>
      <c r="G30" s="672"/>
      <c r="H30" s="671"/>
      <c r="I30" s="672"/>
      <c r="J30" s="671"/>
      <c r="K30" s="504">
        <f t="shared" si="0"/>
        <v>0</v>
      </c>
      <c r="L30" s="502">
        <f t="shared" si="1"/>
        <v>0</v>
      </c>
    </row>
    <row r="31" spans="1:12" ht="13.5" customHeight="1" x14ac:dyDescent="0.25">
      <c r="A31" s="503" t="s">
        <v>1153</v>
      </c>
      <c r="B31" s="521" t="s">
        <v>564</v>
      </c>
      <c r="C31" s="676"/>
      <c r="D31" s="671"/>
      <c r="E31" s="672"/>
      <c r="F31" s="834"/>
      <c r="G31" s="672"/>
      <c r="H31" s="671"/>
      <c r="I31" s="672"/>
      <c r="J31" s="671"/>
      <c r="K31" s="504">
        <f t="shared" si="0"/>
        <v>0</v>
      </c>
      <c r="L31" s="502">
        <f t="shared" si="1"/>
        <v>0</v>
      </c>
    </row>
    <row r="32" spans="1:12" ht="13.5" customHeight="1" x14ac:dyDescent="0.25">
      <c r="A32" s="503" t="s">
        <v>1154</v>
      </c>
      <c r="B32" s="521" t="s">
        <v>565</v>
      </c>
      <c r="C32" s="676"/>
      <c r="D32" s="671"/>
      <c r="E32" s="672"/>
      <c r="F32" s="834"/>
      <c r="G32" s="672"/>
      <c r="H32" s="671"/>
      <c r="I32" s="672"/>
      <c r="J32" s="671"/>
      <c r="K32" s="504">
        <f t="shared" si="0"/>
        <v>0</v>
      </c>
      <c r="L32" s="502">
        <f t="shared" si="1"/>
        <v>0</v>
      </c>
    </row>
    <row r="33" spans="1:12" ht="13.5" customHeight="1" x14ac:dyDescent="0.25">
      <c r="A33" s="503" t="s">
        <v>826</v>
      </c>
      <c r="B33" s="521" t="s">
        <v>566</v>
      </c>
      <c r="C33" s="676"/>
      <c r="D33" s="671"/>
      <c r="E33" s="672"/>
      <c r="F33" s="834"/>
      <c r="G33" s="672"/>
      <c r="H33" s="671"/>
      <c r="I33" s="672"/>
      <c r="J33" s="671"/>
      <c r="K33" s="504">
        <f t="shared" si="0"/>
        <v>0</v>
      </c>
      <c r="L33" s="502">
        <f t="shared" si="1"/>
        <v>0</v>
      </c>
    </row>
    <row r="34" spans="1:12" ht="13.5" customHeight="1" x14ac:dyDescent="0.25">
      <c r="A34" s="503" t="s">
        <v>119</v>
      </c>
      <c r="B34" s="521" t="s">
        <v>567</v>
      </c>
      <c r="C34" s="676"/>
      <c r="D34" s="671"/>
      <c r="E34" s="672"/>
      <c r="F34" s="834"/>
      <c r="G34" s="672"/>
      <c r="H34" s="671"/>
      <c r="I34" s="672"/>
      <c r="J34" s="671"/>
      <c r="K34" s="504">
        <f t="shared" si="0"/>
        <v>0</v>
      </c>
      <c r="L34" s="502">
        <f t="shared" si="1"/>
        <v>0</v>
      </c>
    </row>
    <row r="35" spans="1:12" ht="13.5" customHeight="1" x14ac:dyDescent="0.25">
      <c r="A35" s="503" t="s">
        <v>120</v>
      </c>
      <c r="B35" s="521" t="s">
        <v>568</v>
      </c>
      <c r="C35" s="676"/>
      <c r="D35" s="671"/>
      <c r="E35" s="672"/>
      <c r="F35" s="834"/>
      <c r="G35" s="672"/>
      <c r="H35" s="671"/>
      <c r="I35" s="672"/>
      <c r="J35" s="671"/>
      <c r="K35" s="504">
        <f t="shared" si="0"/>
        <v>0</v>
      </c>
      <c r="L35" s="502">
        <f t="shared" si="1"/>
        <v>0</v>
      </c>
    </row>
    <row r="36" spans="1:12" ht="13.5" customHeight="1" x14ac:dyDescent="0.25">
      <c r="A36" s="503" t="s">
        <v>121</v>
      </c>
      <c r="B36" s="521" t="s">
        <v>569</v>
      </c>
      <c r="C36" s="676"/>
      <c r="D36" s="671"/>
      <c r="E36" s="672"/>
      <c r="F36" s="834"/>
      <c r="G36" s="672"/>
      <c r="H36" s="671"/>
      <c r="I36" s="672"/>
      <c r="J36" s="671"/>
      <c r="K36" s="504">
        <f t="shared" si="0"/>
        <v>0</v>
      </c>
      <c r="L36" s="502">
        <f t="shared" si="1"/>
        <v>0</v>
      </c>
    </row>
    <row r="37" spans="1:12" ht="13.5" customHeight="1" x14ac:dyDescent="0.25">
      <c r="A37" s="503" t="s">
        <v>122</v>
      </c>
      <c r="B37" s="521" t="s">
        <v>570</v>
      </c>
      <c r="C37" s="676"/>
      <c r="D37" s="671"/>
      <c r="E37" s="672"/>
      <c r="F37" s="834"/>
      <c r="G37" s="672"/>
      <c r="H37" s="671"/>
      <c r="I37" s="672"/>
      <c r="J37" s="671"/>
      <c r="K37" s="504">
        <f t="shared" si="0"/>
        <v>0</v>
      </c>
      <c r="L37" s="502">
        <f t="shared" si="1"/>
        <v>0</v>
      </c>
    </row>
    <row r="38" spans="1:12" ht="13.5" customHeight="1" x14ac:dyDescent="0.25">
      <c r="A38" s="506" t="s">
        <v>123</v>
      </c>
      <c r="B38" s="523" t="s">
        <v>571</v>
      </c>
      <c r="C38" s="676"/>
      <c r="D38" s="671"/>
      <c r="E38" s="672"/>
      <c r="F38" s="834"/>
      <c r="G38" s="672"/>
      <c r="H38" s="671"/>
      <c r="I38" s="672"/>
      <c r="J38" s="671"/>
      <c r="K38" s="504">
        <f t="shared" si="0"/>
        <v>0</v>
      </c>
      <c r="L38" s="502">
        <f t="shared" si="1"/>
        <v>0</v>
      </c>
    </row>
    <row r="39" spans="1:12" ht="13.5" customHeight="1" x14ac:dyDescent="0.25">
      <c r="A39" s="503" t="s">
        <v>124</v>
      </c>
      <c r="B39" s="521" t="s">
        <v>572</v>
      </c>
      <c r="C39" s="676"/>
      <c r="D39" s="671"/>
      <c r="E39" s="672"/>
      <c r="F39" s="834"/>
      <c r="G39" s="672"/>
      <c r="H39" s="671"/>
      <c r="I39" s="672"/>
      <c r="J39" s="671"/>
      <c r="K39" s="504">
        <f t="shared" si="0"/>
        <v>0</v>
      </c>
      <c r="L39" s="502">
        <f t="shared" si="1"/>
        <v>0</v>
      </c>
    </row>
    <row r="40" spans="1:12" ht="13.5" customHeight="1" x14ac:dyDescent="0.25">
      <c r="A40" s="506" t="s">
        <v>125</v>
      </c>
      <c r="B40" s="523" t="s">
        <v>573</v>
      </c>
      <c r="C40" s="676"/>
      <c r="D40" s="678"/>
      <c r="E40" s="679"/>
      <c r="F40" s="835"/>
      <c r="G40" s="679"/>
      <c r="H40" s="678"/>
      <c r="I40" s="679"/>
      <c r="J40" s="678"/>
      <c r="K40" s="504">
        <f t="shared" si="0"/>
        <v>0</v>
      </c>
      <c r="L40" s="502">
        <f t="shared" si="1"/>
        <v>0</v>
      </c>
    </row>
    <row r="41" spans="1:12" ht="13.5" customHeight="1" x14ac:dyDescent="0.25">
      <c r="A41" s="503" t="s">
        <v>126</v>
      </c>
      <c r="B41" s="521" t="s">
        <v>574</v>
      </c>
      <c r="C41" s="676"/>
      <c r="D41" s="678"/>
      <c r="E41" s="679"/>
      <c r="F41" s="835"/>
      <c r="G41" s="679"/>
      <c r="H41" s="678"/>
      <c r="I41" s="679"/>
      <c r="J41" s="678"/>
      <c r="K41" s="504">
        <f t="shared" si="0"/>
        <v>0</v>
      </c>
      <c r="L41" s="502">
        <f t="shared" si="1"/>
        <v>0</v>
      </c>
    </row>
    <row r="42" spans="1:12" ht="13.5" customHeight="1" x14ac:dyDescent="0.25">
      <c r="A42" s="500" t="s">
        <v>127</v>
      </c>
      <c r="B42" s="520" t="s">
        <v>575</v>
      </c>
      <c r="C42" s="676"/>
      <c r="D42" s="671"/>
      <c r="E42" s="672"/>
      <c r="F42" s="834"/>
      <c r="G42" s="672"/>
      <c r="H42" s="671"/>
      <c r="I42" s="672"/>
      <c r="J42" s="671"/>
      <c r="K42" s="504">
        <f t="shared" si="0"/>
        <v>0</v>
      </c>
      <c r="L42" s="502">
        <f t="shared" si="1"/>
        <v>0</v>
      </c>
    </row>
    <row r="43" spans="1:12" ht="13.5" customHeight="1" x14ac:dyDescent="0.25">
      <c r="A43" s="503" t="s">
        <v>827</v>
      </c>
      <c r="B43" s="521" t="s">
        <v>576</v>
      </c>
      <c r="C43" s="676"/>
      <c r="D43" s="671"/>
      <c r="E43" s="672"/>
      <c r="F43" s="834"/>
      <c r="G43" s="672"/>
      <c r="H43" s="671"/>
      <c r="I43" s="672"/>
      <c r="J43" s="671"/>
      <c r="K43" s="504">
        <f t="shared" si="0"/>
        <v>0</v>
      </c>
      <c r="L43" s="502">
        <f t="shared" si="1"/>
        <v>0</v>
      </c>
    </row>
    <row r="44" spans="1:12" ht="13.5" customHeight="1" x14ac:dyDescent="0.25">
      <c r="A44" s="503" t="s">
        <v>128</v>
      </c>
      <c r="B44" s="521" t="s">
        <v>577</v>
      </c>
      <c r="C44" s="676"/>
      <c r="D44" s="671"/>
      <c r="E44" s="672"/>
      <c r="F44" s="834"/>
      <c r="G44" s="672"/>
      <c r="H44" s="671"/>
      <c r="I44" s="672"/>
      <c r="J44" s="671"/>
      <c r="K44" s="504">
        <f t="shared" si="0"/>
        <v>0</v>
      </c>
      <c r="L44" s="502">
        <f t="shared" si="1"/>
        <v>0</v>
      </c>
    </row>
    <row r="45" spans="1:12" ht="13.5" customHeight="1" x14ac:dyDescent="0.25">
      <c r="A45" s="503" t="s">
        <v>129</v>
      </c>
      <c r="B45" s="521" t="s">
        <v>578</v>
      </c>
      <c r="C45" s="676"/>
      <c r="D45" s="671"/>
      <c r="E45" s="672"/>
      <c r="F45" s="834"/>
      <c r="G45" s="672"/>
      <c r="H45" s="671"/>
      <c r="I45" s="672"/>
      <c r="J45" s="671"/>
      <c r="K45" s="504">
        <f t="shared" si="0"/>
        <v>0</v>
      </c>
      <c r="L45" s="502">
        <f t="shared" si="1"/>
        <v>0</v>
      </c>
    </row>
    <row r="46" spans="1:12" ht="13.5" customHeight="1" x14ac:dyDescent="0.25">
      <c r="A46" s="503" t="s">
        <v>1155</v>
      </c>
      <c r="B46" s="521" t="s">
        <v>1156</v>
      </c>
      <c r="C46" s="676"/>
      <c r="D46" s="671"/>
      <c r="E46" s="672"/>
      <c r="F46" s="834"/>
      <c r="G46" s="672"/>
      <c r="H46" s="671"/>
      <c r="I46" s="672"/>
      <c r="J46" s="671"/>
      <c r="K46" s="504">
        <f t="shared" si="0"/>
        <v>0</v>
      </c>
      <c r="L46" s="502">
        <f t="shared" si="1"/>
        <v>0</v>
      </c>
    </row>
    <row r="47" spans="1:12" ht="13.5" customHeight="1" x14ac:dyDescent="0.25">
      <c r="A47" s="503" t="s">
        <v>130</v>
      </c>
      <c r="B47" s="521" t="s">
        <v>579</v>
      </c>
      <c r="C47" s="676"/>
      <c r="D47" s="671"/>
      <c r="E47" s="672"/>
      <c r="F47" s="834"/>
      <c r="G47" s="672"/>
      <c r="H47" s="671"/>
      <c r="I47" s="672"/>
      <c r="J47" s="671"/>
      <c r="K47" s="504">
        <f t="shared" si="0"/>
        <v>0</v>
      </c>
      <c r="L47" s="502">
        <f t="shared" si="1"/>
        <v>0</v>
      </c>
    </row>
    <row r="48" spans="1:12" ht="13.5" customHeight="1" x14ac:dyDescent="0.25">
      <c r="A48" s="503" t="s">
        <v>131</v>
      </c>
      <c r="B48" s="521" t="s">
        <v>580</v>
      </c>
      <c r="C48" s="676"/>
      <c r="D48" s="671"/>
      <c r="E48" s="672"/>
      <c r="F48" s="834"/>
      <c r="G48" s="672"/>
      <c r="H48" s="671"/>
      <c r="I48" s="672"/>
      <c r="J48" s="671"/>
      <c r="K48" s="504">
        <f t="shared" si="0"/>
        <v>0</v>
      </c>
      <c r="L48" s="502">
        <f t="shared" si="1"/>
        <v>0</v>
      </c>
    </row>
    <row r="49" spans="1:12" ht="13.5" customHeight="1" x14ac:dyDescent="0.25">
      <c r="A49" s="503" t="s">
        <v>132</v>
      </c>
      <c r="B49" s="521" t="s">
        <v>581</v>
      </c>
      <c r="C49" s="676"/>
      <c r="D49" s="671"/>
      <c r="E49" s="672"/>
      <c r="F49" s="834"/>
      <c r="G49" s="672"/>
      <c r="H49" s="671"/>
      <c r="I49" s="672"/>
      <c r="J49" s="671"/>
      <c r="K49" s="504">
        <f t="shared" si="0"/>
        <v>0</v>
      </c>
      <c r="L49" s="502">
        <f t="shared" si="1"/>
        <v>0</v>
      </c>
    </row>
    <row r="50" spans="1:12" ht="13.5" customHeight="1" x14ac:dyDescent="0.25">
      <c r="A50" s="503" t="s">
        <v>133</v>
      </c>
      <c r="B50" s="521" t="s">
        <v>582</v>
      </c>
      <c r="C50" s="676"/>
      <c r="D50" s="671"/>
      <c r="E50" s="672"/>
      <c r="F50" s="834"/>
      <c r="G50" s="672"/>
      <c r="H50" s="671"/>
      <c r="I50" s="672"/>
      <c r="J50" s="671"/>
      <c r="K50" s="504">
        <f t="shared" si="0"/>
        <v>0</v>
      </c>
      <c r="L50" s="502">
        <f t="shared" si="1"/>
        <v>0</v>
      </c>
    </row>
    <row r="51" spans="1:12" ht="13.5" customHeight="1" x14ac:dyDescent="0.25">
      <c r="A51" s="503" t="s">
        <v>134</v>
      </c>
      <c r="B51" s="521" t="s">
        <v>583</v>
      </c>
      <c r="C51" s="676"/>
      <c r="D51" s="671"/>
      <c r="E51" s="672"/>
      <c r="F51" s="834"/>
      <c r="G51" s="672"/>
      <c r="H51" s="671"/>
      <c r="I51" s="672"/>
      <c r="J51" s="671"/>
      <c r="K51" s="504">
        <f t="shared" si="0"/>
        <v>0</v>
      </c>
      <c r="L51" s="502">
        <f t="shared" si="1"/>
        <v>0</v>
      </c>
    </row>
    <row r="52" spans="1:12" ht="13.5" customHeight="1" x14ac:dyDescent="0.25">
      <c r="A52" s="503" t="s">
        <v>135</v>
      </c>
      <c r="B52" s="521" t="s">
        <v>584</v>
      </c>
      <c r="C52" s="676"/>
      <c r="D52" s="671"/>
      <c r="E52" s="672"/>
      <c r="F52" s="834"/>
      <c r="G52" s="672"/>
      <c r="H52" s="671"/>
      <c r="I52" s="672"/>
      <c r="J52" s="671"/>
      <c r="K52" s="504">
        <f t="shared" si="0"/>
        <v>0</v>
      </c>
      <c r="L52" s="502">
        <f t="shared" si="1"/>
        <v>0</v>
      </c>
    </row>
    <row r="53" spans="1:12" ht="13.5" customHeight="1" x14ac:dyDescent="0.25">
      <c r="A53" s="503" t="s">
        <v>136</v>
      </c>
      <c r="B53" s="521" t="s">
        <v>585</v>
      </c>
      <c r="C53" s="676"/>
      <c r="D53" s="671"/>
      <c r="E53" s="672"/>
      <c r="F53" s="834"/>
      <c r="G53" s="672"/>
      <c r="H53" s="671"/>
      <c r="I53" s="672"/>
      <c r="J53" s="671"/>
      <c r="K53" s="504">
        <f t="shared" si="0"/>
        <v>0</v>
      </c>
      <c r="L53" s="502">
        <f t="shared" si="1"/>
        <v>0</v>
      </c>
    </row>
    <row r="54" spans="1:12" ht="13.5" customHeight="1" x14ac:dyDescent="0.25">
      <c r="A54" s="503" t="s">
        <v>828</v>
      </c>
      <c r="B54" s="521" t="s">
        <v>829</v>
      </c>
      <c r="C54" s="676"/>
      <c r="D54" s="671"/>
      <c r="E54" s="672"/>
      <c r="F54" s="834"/>
      <c r="G54" s="672"/>
      <c r="H54" s="671"/>
      <c r="I54" s="672"/>
      <c r="J54" s="671"/>
      <c r="K54" s="504">
        <f t="shared" si="0"/>
        <v>0</v>
      </c>
      <c r="L54" s="502">
        <f t="shared" si="1"/>
        <v>0</v>
      </c>
    </row>
    <row r="55" spans="1:12" ht="13.5" customHeight="1" x14ac:dyDescent="0.25">
      <c r="A55" s="503" t="s">
        <v>830</v>
      </c>
      <c r="B55" s="521" t="s">
        <v>831</v>
      </c>
      <c r="C55" s="676"/>
      <c r="D55" s="671"/>
      <c r="E55" s="672"/>
      <c r="F55" s="834"/>
      <c r="G55" s="672"/>
      <c r="H55" s="671"/>
      <c r="I55" s="672"/>
      <c r="J55" s="671"/>
      <c r="K55" s="504">
        <f t="shared" si="0"/>
        <v>0</v>
      </c>
      <c r="L55" s="502">
        <f t="shared" si="1"/>
        <v>0</v>
      </c>
    </row>
    <row r="56" spans="1:12" ht="13.5" customHeight="1" x14ac:dyDescent="0.25">
      <c r="A56" s="503" t="s">
        <v>1157</v>
      </c>
      <c r="B56" s="521" t="s">
        <v>832</v>
      </c>
      <c r="C56" s="676"/>
      <c r="D56" s="671"/>
      <c r="E56" s="672"/>
      <c r="F56" s="834"/>
      <c r="G56" s="672"/>
      <c r="H56" s="671"/>
      <c r="I56" s="672"/>
      <c r="J56" s="671"/>
      <c r="K56" s="504">
        <f t="shared" si="0"/>
        <v>0</v>
      </c>
      <c r="L56" s="502">
        <f t="shared" si="1"/>
        <v>0</v>
      </c>
    </row>
    <row r="57" spans="1:12" ht="6.75" customHeight="1" x14ac:dyDescent="0.25">
      <c r="A57" s="657"/>
      <c r="B57" s="657"/>
      <c r="C57" s="656"/>
      <c r="D57" s="655"/>
      <c r="E57" s="654"/>
      <c r="F57" s="653"/>
      <c r="G57" s="654"/>
      <c r="H57" s="655"/>
      <c r="I57" s="654"/>
      <c r="J57" s="655"/>
      <c r="K57" s="656"/>
      <c r="L57" s="655"/>
    </row>
    <row r="58" spans="1:12" ht="13.5" customHeight="1" x14ac:dyDescent="0.25">
      <c r="A58" s="503" t="s">
        <v>137</v>
      </c>
      <c r="B58" s="521" t="s">
        <v>586</v>
      </c>
      <c r="C58" s="670"/>
      <c r="D58" s="671"/>
      <c r="E58" s="672"/>
      <c r="F58" s="834"/>
      <c r="G58" s="672"/>
      <c r="H58" s="671"/>
      <c r="I58" s="672"/>
      <c r="J58" s="671"/>
      <c r="K58" s="504">
        <f>C58+E58+G58</f>
        <v>0</v>
      </c>
      <c r="L58" s="502">
        <f>D58+F58+H58</f>
        <v>0</v>
      </c>
    </row>
    <row r="59" spans="1:12" ht="13.5" customHeight="1" thickBot="1" x14ac:dyDescent="0.3">
      <c r="A59" s="505" t="s">
        <v>138</v>
      </c>
      <c r="B59" s="522" t="s">
        <v>587</v>
      </c>
      <c r="C59" s="673"/>
      <c r="D59" s="674"/>
      <c r="E59" s="675"/>
      <c r="F59" s="836"/>
      <c r="G59" s="672"/>
      <c r="H59" s="671"/>
      <c r="I59" s="672"/>
      <c r="J59" s="671"/>
      <c r="K59" s="507">
        <f>C59+E59+G59</f>
        <v>0</v>
      </c>
      <c r="L59" s="508">
        <f>D59+F59+H59</f>
        <v>0</v>
      </c>
    </row>
    <row r="60" spans="1:12" ht="19.5" customHeight="1" thickTop="1" thickBot="1" x14ac:dyDescent="0.3">
      <c r="A60" s="509" t="s">
        <v>265</v>
      </c>
      <c r="B60" s="524"/>
      <c r="C60" s="666">
        <f t="shared" ref="C60:L60" si="2">SUM(C7:C56)+C58+C59</f>
        <v>0</v>
      </c>
      <c r="D60" s="667">
        <f t="shared" si="2"/>
        <v>0</v>
      </c>
      <c r="E60" s="668">
        <f t="shared" si="2"/>
        <v>0</v>
      </c>
      <c r="F60" s="837">
        <f t="shared" si="2"/>
        <v>0</v>
      </c>
      <c r="G60" s="668">
        <f t="shared" si="2"/>
        <v>0</v>
      </c>
      <c r="H60" s="667">
        <f t="shared" si="2"/>
        <v>0</v>
      </c>
      <c r="I60" s="667">
        <f t="shared" si="2"/>
        <v>0</v>
      </c>
      <c r="J60" s="667">
        <f t="shared" si="2"/>
        <v>0</v>
      </c>
      <c r="K60" s="669">
        <f t="shared" si="2"/>
        <v>0</v>
      </c>
      <c r="L60" s="667">
        <f t="shared" si="2"/>
        <v>0</v>
      </c>
    </row>
    <row r="61" spans="1:12" ht="15" customHeight="1" x14ac:dyDescent="0.25">
      <c r="A61" s="931" t="s">
        <v>1146</v>
      </c>
      <c r="B61" s="651"/>
      <c r="C61" s="652"/>
      <c r="D61" s="652"/>
      <c r="E61" s="652"/>
      <c r="F61" s="652"/>
      <c r="G61" s="652"/>
      <c r="H61" s="652"/>
      <c r="I61" s="652"/>
      <c r="J61" s="652"/>
      <c r="K61" s="652"/>
      <c r="L61" s="652"/>
    </row>
    <row r="62" spans="1:12" ht="21" customHeight="1" x14ac:dyDescent="0.25"/>
    <row r="63" spans="1:12" ht="14.4" hidden="1" thickBot="1" x14ac:dyDescent="0.3">
      <c r="A63" s="179" t="str">
        <f>"Controllo di coerenza tra presenti al 31.12."&amp;'t1'!$L$1&amp;" rilevati nelle Tabelle 1 ed 1F"</f>
        <v>Controllo di coerenza tra presenti al 31.12.2024 rilevati nelle Tabelle 1 ed 1F</v>
      </c>
      <c r="B63" s="294"/>
    </row>
    <row r="64" spans="1:12" ht="15" hidden="1" customHeight="1" x14ac:dyDescent="0.25">
      <c r="A64" s="1981"/>
      <c r="B64" s="1982"/>
      <c r="C64" s="1991" t="s">
        <v>443</v>
      </c>
      <c r="D64" s="1992"/>
      <c r="E64" s="1993"/>
      <c r="F64" s="1994" t="s">
        <v>444</v>
      </c>
      <c r="G64" s="1991"/>
      <c r="H64" s="1991"/>
      <c r="I64" s="1991"/>
      <c r="J64" s="1991"/>
      <c r="K64" s="1992"/>
      <c r="L64" s="1993"/>
    </row>
    <row r="65" spans="1:12" ht="54.75" hidden="1" customHeight="1" x14ac:dyDescent="0.25">
      <c r="A65" s="1983"/>
      <c r="B65" s="1984"/>
      <c r="C65" s="298" t="str">
        <f>"Totale dirigenti presenti al 31.12."&amp;'t1'!$L$1&amp;" 
(Tab 1)"</f>
        <v>Totale dirigenti presenti al 31.12.2024 
(Tab 1)</v>
      </c>
      <c r="D65" s="166" t="s">
        <v>682</v>
      </c>
      <c r="E65" s="511" t="s">
        <v>390</v>
      </c>
      <c r="F65" s="514" t="str">
        <f>"Totale dirigenti presenti al 31.12."&amp;'t1'!$L$1&amp;" 
(Tab 1)"</f>
        <v>Totale dirigenti presenti al 31.12.2024 
(Tab 1)</v>
      </c>
      <c r="G65" s="298"/>
      <c r="H65" s="298"/>
      <c r="I65" s="298"/>
      <c r="J65" s="298"/>
      <c r="K65" s="166" t="s">
        <v>682</v>
      </c>
      <c r="L65" s="511" t="s">
        <v>390</v>
      </c>
    </row>
    <row r="66" spans="1:12" hidden="1" x14ac:dyDescent="0.25">
      <c r="A66" s="1985"/>
      <c r="B66" s="1986"/>
      <c r="C66" s="526" t="s">
        <v>382</v>
      </c>
      <c r="D66" s="172" t="s">
        <v>383</v>
      </c>
      <c r="E66" s="512" t="s">
        <v>175</v>
      </c>
      <c r="F66" s="515" t="s">
        <v>384</v>
      </c>
      <c r="G66" s="526"/>
      <c r="H66" s="526"/>
      <c r="I66" s="526"/>
      <c r="J66" s="526"/>
      <c r="K66" s="172" t="s">
        <v>385</v>
      </c>
      <c r="L66" s="512" t="s">
        <v>176</v>
      </c>
    </row>
    <row r="67" spans="1:12" ht="17.25" hidden="1" customHeight="1" x14ac:dyDescent="0.25">
      <c r="A67" s="1999" t="s">
        <v>666</v>
      </c>
      <c r="B67" s="2000"/>
      <c r="C67" s="527">
        <f>SUM('t1'!K10:K15)</f>
        <v>0</v>
      </c>
      <c r="D67" s="320">
        <f>C60</f>
        <v>0</v>
      </c>
      <c r="E67" s="513" t="str">
        <f>IF(C67=D67,"OK","ERRORE")</f>
        <v>OK</v>
      </c>
      <c r="F67" s="516">
        <f>SUM('t1'!L10:L15)</f>
        <v>0</v>
      </c>
      <c r="G67" s="527"/>
      <c r="H67" s="527"/>
      <c r="I67" s="527"/>
      <c r="J67" s="527"/>
      <c r="K67" s="320">
        <f>D60</f>
        <v>0</v>
      </c>
      <c r="L67" s="513" t="str">
        <f>IF(F67=K67,"OK","ERRORE")</f>
        <v>OK</v>
      </c>
    </row>
    <row r="68" spans="1:12" ht="17.25" hidden="1" customHeight="1" thickBot="1" x14ac:dyDescent="0.3">
      <c r="A68" s="1979" t="s">
        <v>681</v>
      </c>
      <c r="B68" s="1980"/>
      <c r="C68" s="528">
        <f>'t1'!K16</f>
        <v>0</v>
      </c>
      <c r="D68" s="518">
        <f>E60</f>
        <v>0</v>
      </c>
      <c r="E68" s="510" t="str">
        <f>IF(C68=D68,"OK","ERRORE")</f>
        <v>OK</v>
      </c>
      <c r="F68" s="517">
        <f>'t1'!L16</f>
        <v>0</v>
      </c>
      <c r="G68" s="528"/>
      <c r="H68" s="528"/>
      <c r="I68" s="528"/>
      <c r="J68" s="528"/>
      <c r="K68" s="518">
        <f>F60</f>
        <v>0</v>
      </c>
      <c r="L68" s="510" t="str">
        <f>IF(F68=K68,"OK","ERRORE")</f>
        <v>OK</v>
      </c>
    </row>
    <row r="71" spans="1:12" x14ac:dyDescent="0.25">
      <c r="B71" s="498"/>
    </row>
    <row r="72" spans="1:12" x14ac:dyDescent="0.25">
      <c r="B72" s="498"/>
    </row>
    <row r="73" spans="1:12" x14ac:dyDescent="0.25">
      <c r="B73" s="498"/>
    </row>
    <row r="74" spans="1:12" x14ac:dyDescent="0.25">
      <c r="B74" s="498"/>
    </row>
  </sheetData>
  <sheetProtection algorithmName="SHA-512" hashValue="jgt4zf4P9TxQO7YjZ7wDlMvyNL+E+v9Y4wRR9hQjTEgMr4VOLkmGi4huKl79NKmQ1bRbTCHh+WLVc6xscbgHXA==" saltValue="FYRQQNRCQqNYzf3VKBYVlw==" spinCount="100000" sheet="1" formatColumns="0" selectLockedCells="1"/>
  <mergeCells count="14">
    <mergeCell ref="A68:B68"/>
    <mergeCell ref="A64:B66"/>
    <mergeCell ref="I5:J5"/>
    <mergeCell ref="G5:H5"/>
    <mergeCell ref="A3:L3"/>
    <mergeCell ref="C5:D5"/>
    <mergeCell ref="C64:E64"/>
    <mergeCell ref="F64:L64"/>
    <mergeCell ref="A4:F4"/>
    <mergeCell ref="K5:L5"/>
    <mergeCell ref="A5:A6"/>
    <mergeCell ref="E5:F5"/>
    <mergeCell ref="B5:B6"/>
    <mergeCell ref="A67:B67"/>
  </mergeCells>
  <phoneticPr fontId="16" type="noConversion"/>
  <printOptions horizontalCentered="1"/>
  <pageMargins left="0.39370078740157483" right="0.23622047244094491" top="0.31496062992125984" bottom="0.23622047244094491" header="0.19685039370078741" footer="0.1574803149606299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3"/>
  <dimension ref="A1:AI139"/>
  <sheetViews>
    <sheetView zoomScaleNormal="100" workbookViewId="0">
      <pane xSplit="3" ySplit="5" topLeftCell="D6" activePane="bottomRight" state="frozen"/>
      <selection pane="topRight" activeCell="E1" sqref="E1"/>
      <selection pane="bottomLeft" activeCell="A5" sqref="A5"/>
      <selection pane="bottomRight" activeCell="D6" sqref="D6"/>
    </sheetView>
  </sheetViews>
  <sheetFormatPr defaultRowHeight="15.6" x14ac:dyDescent="0.3"/>
  <cols>
    <col min="1" max="1" width="25.7109375" style="443" customWidth="1"/>
    <col min="2" max="3" width="30.42578125" style="443" customWidth="1"/>
    <col min="4" max="27" width="13.42578125" style="443" customWidth="1"/>
    <col min="28" max="28" width="11.7109375" style="582" customWidth="1"/>
    <col min="29" max="31" width="6.7109375" style="446" customWidth="1"/>
    <col min="32" max="32" width="11.7109375" style="446" customWidth="1"/>
    <col min="33" max="35" width="11.7109375" style="443" customWidth="1"/>
  </cols>
  <sheetData>
    <row r="1" spans="1:35" x14ac:dyDescent="0.3">
      <c r="A1" s="737" t="str">
        <f>'t1'!A1:J1</f>
        <v>SERVIZIO SANITARIO NAZIONALE - anno 2024</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C1" s="737"/>
      <c r="AD1" s="737"/>
      <c r="AE1" s="737"/>
      <c r="AF1" s="737"/>
      <c r="AG1" s="737"/>
      <c r="AH1" s="737"/>
      <c r="AI1" s="737"/>
    </row>
    <row r="2" spans="1:35" ht="62.85" customHeight="1" x14ac:dyDescent="0.3">
      <c r="AA2" s="736"/>
    </row>
    <row r="3" spans="1:35" ht="16.2" thickBot="1" x14ac:dyDescent="0.35">
      <c r="A3" s="445" t="s">
        <v>1785</v>
      </c>
      <c r="B3" s="445"/>
      <c r="C3" s="445"/>
    </row>
    <row r="4" spans="1:35" ht="10.199999999999999" x14ac:dyDescent="0.2">
      <c r="A4" s="2016" t="s">
        <v>1192</v>
      </c>
      <c r="B4" s="2018" t="s">
        <v>1196</v>
      </c>
      <c r="C4" s="2026" t="s">
        <v>1197</v>
      </c>
      <c r="D4" s="993" t="s">
        <v>881</v>
      </c>
      <c r="E4" s="994" t="s">
        <v>882</v>
      </c>
      <c r="F4" s="994" t="s">
        <v>883</v>
      </c>
      <c r="G4" s="994" t="s">
        <v>884</v>
      </c>
      <c r="H4" s="994" t="s">
        <v>885</v>
      </c>
      <c r="I4" s="994" t="s">
        <v>886</v>
      </c>
      <c r="J4" s="994" t="s">
        <v>887</v>
      </c>
      <c r="K4" s="994" t="s">
        <v>888</v>
      </c>
      <c r="L4" s="994" t="s">
        <v>889</v>
      </c>
      <c r="M4" s="994" t="s">
        <v>890</v>
      </c>
      <c r="N4" s="994" t="s">
        <v>891</v>
      </c>
      <c r="O4" s="994" t="s">
        <v>892</v>
      </c>
      <c r="P4" s="994" t="s">
        <v>893</v>
      </c>
      <c r="Q4" s="994" t="s">
        <v>894</v>
      </c>
      <c r="R4" s="994" t="s">
        <v>895</v>
      </c>
      <c r="S4" s="994" t="s">
        <v>896</v>
      </c>
      <c r="T4" s="994" t="s">
        <v>897</v>
      </c>
      <c r="U4" s="994" t="s">
        <v>898</v>
      </c>
      <c r="V4" s="994" t="s">
        <v>899</v>
      </c>
      <c r="W4" s="994" t="s">
        <v>900</v>
      </c>
      <c r="X4" s="994" t="s">
        <v>901</v>
      </c>
      <c r="Y4" s="994" t="s">
        <v>1190</v>
      </c>
      <c r="Z4" s="994" t="s">
        <v>1191</v>
      </c>
      <c r="AA4" s="2024" t="s">
        <v>265</v>
      </c>
      <c r="AB4" s="583"/>
      <c r="AC4" s="738"/>
      <c r="AD4" s="738"/>
      <c r="AE4" s="738"/>
      <c r="AF4" s="738"/>
      <c r="AG4" s="738"/>
      <c r="AH4" s="738"/>
      <c r="AI4" s="738"/>
    </row>
    <row r="5" spans="1:35" ht="10.8" thickBot="1" x14ac:dyDescent="0.25">
      <c r="A5" s="2017"/>
      <c r="B5" s="2019"/>
      <c r="C5" s="2027"/>
      <c r="D5" s="992">
        <v>1</v>
      </c>
      <c r="E5" s="985"/>
      <c r="F5" s="985" t="s">
        <v>300</v>
      </c>
      <c r="G5" s="985" t="s">
        <v>300</v>
      </c>
      <c r="H5" s="985" t="s">
        <v>300</v>
      </c>
      <c r="I5" s="985" t="s">
        <v>300</v>
      </c>
      <c r="J5" s="985" t="s">
        <v>300</v>
      </c>
      <c r="K5" s="985" t="s">
        <v>300</v>
      </c>
      <c r="L5" s="985" t="s">
        <v>300</v>
      </c>
      <c r="M5" s="985" t="s">
        <v>300</v>
      </c>
      <c r="N5" s="985"/>
      <c r="O5" s="985" t="s">
        <v>300</v>
      </c>
      <c r="P5" s="985" t="s">
        <v>300</v>
      </c>
      <c r="Q5" s="985" t="s">
        <v>300</v>
      </c>
      <c r="R5" s="985" t="s">
        <v>300</v>
      </c>
      <c r="S5" s="985"/>
      <c r="T5" s="985"/>
      <c r="U5" s="985"/>
      <c r="V5" s="985" t="s">
        <v>300</v>
      </c>
      <c r="W5" s="985" t="s">
        <v>300</v>
      </c>
      <c r="X5" s="985"/>
      <c r="Y5" s="985"/>
      <c r="Z5" s="985" t="s">
        <v>300</v>
      </c>
      <c r="AA5" s="2025"/>
      <c r="AB5" s="583"/>
      <c r="AC5" s="738"/>
      <c r="AD5" s="738"/>
      <c r="AE5" s="738"/>
      <c r="AF5" s="738"/>
      <c r="AG5" s="738"/>
      <c r="AH5" s="738"/>
      <c r="AI5" s="738"/>
    </row>
    <row r="6" spans="1:35" ht="15" customHeight="1" x14ac:dyDescent="0.2">
      <c r="A6" s="2010" t="s">
        <v>1193</v>
      </c>
      <c r="B6" s="2013" t="s">
        <v>902</v>
      </c>
      <c r="C6" s="961" t="s">
        <v>850</v>
      </c>
      <c r="D6" s="986"/>
      <c r="E6" s="987"/>
      <c r="F6" s="987"/>
      <c r="G6" s="987"/>
      <c r="H6" s="987"/>
      <c r="I6" s="987"/>
      <c r="J6" s="987"/>
      <c r="K6" s="987"/>
      <c r="L6" s="987"/>
      <c r="M6" s="987"/>
      <c r="N6" s="987"/>
      <c r="O6" s="987"/>
      <c r="P6" s="987"/>
      <c r="Q6" s="987"/>
      <c r="R6" s="987"/>
      <c r="S6" s="987"/>
      <c r="T6" s="987"/>
      <c r="U6" s="987"/>
      <c r="V6" s="987"/>
      <c r="W6" s="987"/>
      <c r="X6" s="987"/>
      <c r="Y6" s="987"/>
      <c r="Z6" s="987"/>
      <c r="AA6" s="990">
        <f t="shared" ref="AA6:AA37" si="0">SUM(D6:Z6)</f>
        <v>0</v>
      </c>
      <c r="AB6" s="583"/>
      <c r="AC6" s="1866">
        <v>1</v>
      </c>
      <c r="AD6" s="1867">
        <v>1</v>
      </c>
      <c r="AE6" s="1867">
        <v>1</v>
      </c>
      <c r="AF6" s="738"/>
      <c r="AG6" s="738"/>
      <c r="AH6" s="738"/>
      <c r="AI6" s="738"/>
    </row>
    <row r="7" spans="1:35" ht="28.35" customHeight="1" x14ac:dyDescent="0.2">
      <c r="A7" s="2011"/>
      <c r="B7" s="2014"/>
      <c r="C7" s="959" t="s">
        <v>851</v>
      </c>
      <c r="D7" s="988"/>
      <c r="E7" s="989" t="s">
        <v>300</v>
      </c>
      <c r="F7" s="989"/>
      <c r="G7" s="989" t="s">
        <v>300</v>
      </c>
      <c r="H7" s="989" t="s">
        <v>300</v>
      </c>
      <c r="I7" s="989" t="s">
        <v>300</v>
      </c>
      <c r="J7" s="989" t="s">
        <v>300</v>
      </c>
      <c r="K7" s="989" t="s">
        <v>300</v>
      </c>
      <c r="L7" s="989" t="s">
        <v>300</v>
      </c>
      <c r="M7" s="989" t="s">
        <v>300</v>
      </c>
      <c r="N7" s="989" t="s">
        <v>300</v>
      </c>
      <c r="O7" s="989" t="s">
        <v>300</v>
      </c>
      <c r="P7" s="989" t="s">
        <v>300</v>
      </c>
      <c r="Q7" s="989" t="s">
        <v>300</v>
      </c>
      <c r="R7" s="989" t="s">
        <v>300</v>
      </c>
      <c r="S7" s="989" t="s">
        <v>300</v>
      </c>
      <c r="T7" s="989" t="s">
        <v>300</v>
      </c>
      <c r="U7" s="989" t="s">
        <v>300</v>
      </c>
      <c r="V7" s="989" t="s">
        <v>300</v>
      </c>
      <c r="W7" s="989" t="s">
        <v>300</v>
      </c>
      <c r="X7" s="989"/>
      <c r="Y7" s="989"/>
      <c r="Z7" s="989" t="s">
        <v>300</v>
      </c>
      <c r="AA7" s="991">
        <f t="shared" si="0"/>
        <v>0</v>
      </c>
      <c r="AB7" s="583"/>
      <c r="AC7" s="1866">
        <v>1</v>
      </c>
      <c r="AD7" s="1867">
        <v>1</v>
      </c>
      <c r="AE7" s="1867">
        <v>2</v>
      </c>
      <c r="AF7" s="738"/>
      <c r="AG7" s="738"/>
      <c r="AH7" s="738"/>
      <c r="AI7" s="738"/>
    </row>
    <row r="8" spans="1:35" ht="28.35" customHeight="1" x14ac:dyDescent="0.3">
      <c r="A8" s="2011"/>
      <c r="B8" s="2014"/>
      <c r="C8" s="959" t="s">
        <v>852</v>
      </c>
      <c r="D8" s="988"/>
      <c r="E8" s="989"/>
      <c r="F8" s="989"/>
      <c r="G8" s="989"/>
      <c r="H8" s="989"/>
      <c r="I8" s="989"/>
      <c r="J8" s="989"/>
      <c r="K8" s="989"/>
      <c r="L8" s="989"/>
      <c r="M8" s="989"/>
      <c r="N8" s="989"/>
      <c r="O8" s="989"/>
      <c r="P8" s="989"/>
      <c r="Q8" s="989"/>
      <c r="R8" s="989"/>
      <c r="S8" s="989"/>
      <c r="T8" s="989"/>
      <c r="U8" s="989"/>
      <c r="V8" s="989"/>
      <c r="W8" s="989"/>
      <c r="X8" s="989"/>
      <c r="Y8" s="989"/>
      <c r="Z8" s="989"/>
      <c r="AA8" s="991">
        <f t="shared" si="0"/>
        <v>0</v>
      </c>
      <c r="AC8" s="1866">
        <v>1</v>
      </c>
      <c r="AD8" s="1867">
        <v>1</v>
      </c>
      <c r="AE8" s="1867">
        <v>3</v>
      </c>
    </row>
    <row r="9" spans="1:35" ht="15" customHeight="1" x14ac:dyDescent="0.2">
      <c r="A9" s="2011"/>
      <c r="B9" s="2015" t="s">
        <v>1983</v>
      </c>
      <c r="C9" s="959" t="s">
        <v>853</v>
      </c>
      <c r="D9" s="988"/>
      <c r="E9" s="989"/>
      <c r="F9" s="989"/>
      <c r="G9" s="989"/>
      <c r="H9" s="989"/>
      <c r="I9" s="989"/>
      <c r="J9" s="989"/>
      <c r="K9" s="989"/>
      <c r="L9" s="989"/>
      <c r="M9" s="989"/>
      <c r="N9" s="989"/>
      <c r="O9" s="989"/>
      <c r="P9" s="989"/>
      <c r="Q9" s="989"/>
      <c r="R9" s="989"/>
      <c r="S9" s="989"/>
      <c r="T9" s="989"/>
      <c r="U9" s="989"/>
      <c r="V9" s="989"/>
      <c r="W9" s="989"/>
      <c r="X9" s="989"/>
      <c r="Y9" s="989"/>
      <c r="Z9" s="989"/>
      <c r="AA9" s="991">
        <f t="shared" si="0"/>
        <v>0</v>
      </c>
      <c r="AB9" s="583"/>
      <c r="AC9" s="1866">
        <v>1</v>
      </c>
      <c r="AD9" s="1867">
        <v>82</v>
      </c>
      <c r="AE9" s="1867">
        <v>217</v>
      </c>
      <c r="AF9" s="738"/>
      <c r="AG9" s="738"/>
      <c r="AH9" s="738"/>
      <c r="AI9" s="738"/>
    </row>
    <row r="10" spans="1:35" ht="28.35" customHeight="1" x14ac:dyDescent="0.2">
      <c r="A10" s="2011"/>
      <c r="B10" s="2014"/>
      <c r="C10" s="959" t="s">
        <v>856</v>
      </c>
      <c r="D10" s="988"/>
      <c r="E10" s="989"/>
      <c r="F10" s="989"/>
      <c r="G10" s="989"/>
      <c r="H10" s="989"/>
      <c r="I10" s="989"/>
      <c r="J10" s="989"/>
      <c r="K10" s="989"/>
      <c r="L10" s="989"/>
      <c r="M10" s="989"/>
      <c r="N10" s="989"/>
      <c r="O10" s="989"/>
      <c r="P10" s="989"/>
      <c r="Q10" s="989"/>
      <c r="R10" s="989"/>
      <c r="S10" s="989"/>
      <c r="T10" s="989"/>
      <c r="U10" s="989"/>
      <c r="V10" s="989"/>
      <c r="W10" s="989"/>
      <c r="X10" s="989"/>
      <c r="Y10" s="989"/>
      <c r="Z10" s="989"/>
      <c r="AA10" s="991">
        <f t="shared" si="0"/>
        <v>0</v>
      </c>
      <c r="AB10" s="583"/>
      <c r="AC10" s="1866">
        <v>1</v>
      </c>
      <c r="AD10" s="1867">
        <v>82</v>
      </c>
      <c r="AE10" s="1867">
        <v>218</v>
      </c>
      <c r="AF10" s="738"/>
      <c r="AG10" s="738"/>
      <c r="AH10" s="738"/>
      <c r="AI10" s="738"/>
    </row>
    <row r="11" spans="1:35" ht="28.35" customHeight="1" x14ac:dyDescent="0.2">
      <c r="A11" s="2011"/>
      <c r="B11" s="2014"/>
      <c r="C11" s="959" t="s">
        <v>857</v>
      </c>
      <c r="D11" s="988"/>
      <c r="E11" s="989"/>
      <c r="F11" s="989"/>
      <c r="G11" s="989"/>
      <c r="H11" s="989"/>
      <c r="I11" s="989"/>
      <c r="J11" s="989"/>
      <c r="K11" s="989"/>
      <c r="L11" s="989"/>
      <c r="M11" s="989"/>
      <c r="N11" s="989"/>
      <c r="O11" s="989"/>
      <c r="P11" s="989"/>
      <c r="Q11" s="989"/>
      <c r="R11" s="989"/>
      <c r="S11" s="989"/>
      <c r="T11" s="989"/>
      <c r="U11" s="989"/>
      <c r="V11" s="989"/>
      <c r="W11" s="989"/>
      <c r="X11" s="989"/>
      <c r="Y11" s="989"/>
      <c r="Z11" s="989"/>
      <c r="AA11" s="991">
        <f t="shared" si="0"/>
        <v>0</v>
      </c>
      <c r="AB11" s="583"/>
      <c r="AC11" s="1866">
        <v>1</v>
      </c>
      <c r="AD11" s="1867">
        <v>82</v>
      </c>
      <c r="AE11" s="1867">
        <v>219</v>
      </c>
      <c r="AF11" s="739"/>
      <c r="AG11" s="739"/>
      <c r="AH11" s="739"/>
      <c r="AI11" s="739"/>
    </row>
    <row r="12" spans="1:35" ht="15" customHeight="1" x14ac:dyDescent="0.2">
      <c r="A12" s="2011"/>
      <c r="B12" s="2015" t="s">
        <v>1984</v>
      </c>
      <c r="C12" s="959" t="s">
        <v>853</v>
      </c>
      <c r="D12" s="988"/>
      <c r="E12" s="989"/>
      <c r="F12" s="989"/>
      <c r="G12" s="989"/>
      <c r="H12" s="989"/>
      <c r="I12" s="989"/>
      <c r="J12" s="989"/>
      <c r="K12" s="989"/>
      <c r="L12" s="989"/>
      <c r="M12" s="989"/>
      <c r="N12" s="989"/>
      <c r="O12" s="989"/>
      <c r="P12" s="989"/>
      <c r="Q12" s="989"/>
      <c r="R12" s="989"/>
      <c r="S12" s="989"/>
      <c r="T12" s="989"/>
      <c r="U12" s="989"/>
      <c r="V12" s="989"/>
      <c r="W12" s="989"/>
      <c r="X12" s="989"/>
      <c r="Y12" s="989"/>
      <c r="Z12" s="989"/>
      <c r="AA12" s="991">
        <f t="shared" si="0"/>
        <v>0</v>
      </c>
      <c r="AB12" s="583"/>
      <c r="AC12" s="1866">
        <v>1</v>
      </c>
      <c r="AD12" s="1867">
        <v>83</v>
      </c>
      <c r="AE12" s="1867">
        <v>220</v>
      </c>
      <c r="AF12" s="738"/>
      <c r="AG12" s="738"/>
      <c r="AH12" s="738"/>
      <c r="AI12" s="738"/>
    </row>
    <row r="13" spans="1:35" ht="28.35" customHeight="1" x14ac:dyDescent="0.2">
      <c r="A13" s="2011"/>
      <c r="B13" s="2014"/>
      <c r="C13" s="959" t="s">
        <v>856</v>
      </c>
      <c r="D13" s="988"/>
      <c r="E13" s="989"/>
      <c r="F13" s="989"/>
      <c r="G13" s="989"/>
      <c r="H13" s="989"/>
      <c r="I13" s="989"/>
      <c r="J13" s="989"/>
      <c r="K13" s="989"/>
      <c r="L13" s="989"/>
      <c r="M13" s="989"/>
      <c r="N13" s="989"/>
      <c r="O13" s="989"/>
      <c r="P13" s="989"/>
      <c r="Q13" s="989"/>
      <c r="R13" s="989"/>
      <c r="S13" s="989"/>
      <c r="T13" s="989"/>
      <c r="U13" s="989"/>
      <c r="V13" s="989"/>
      <c r="W13" s="989"/>
      <c r="X13" s="989"/>
      <c r="Y13" s="989"/>
      <c r="Z13" s="989"/>
      <c r="AA13" s="991">
        <f t="shared" si="0"/>
        <v>0</v>
      </c>
      <c r="AB13" s="583"/>
      <c r="AC13" s="1866">
        <v>1</v>
      </c>
      <c r="AD13" s="1867">
        <v>83</v>
      </c>
      <c r="AE13" s="1867">
        <v>221</v>
      </c>
      <c r="AF13" s="739"/>
      <c r="AG13" s="739"/>
      <c r="AH13" s="739"/>
      <c r="AI13" s="739"/>
    </row>
    <row r="14" spans="1:35" ht="28.35" customHeight="1" x14ac:dyDescent="0.2">
      <c r="A14" s="2011"/>
      <c r="B14" s="2014"/>
      <c r="C14" s="959" t="s">
        <v>857</v>
      </c>
      <c r="D14" s="988"/>
      <c r="E14" s="989"/>
      <c r="F14" s="989"/>
      <c r="G14" s="989"/>
      <c r="H14" s="989"/>
      <c r="I14" s="989"/>
      <c r="J14" s="989"/>
      <c r="K14" s="989"/>
      <c r="L14" s="989"/>
      <c r="M14" s="989"/>
      <c r="N14" s="989"/>
      <c r="O14" s="989"/>
      <c r="P14" s="989"/>
      <c r="Q14" s="989"/>
      <c r="R14" s="989"/>
      <c r="S14" s="989"/>
      <c r="T14" s="989"/>
      <c r="U14" s="989"/>
      <c r="V14" s="989"/>
      <c r="W14" s="989"/>
      <c r="X14" s="989"/>
      <c r="Y14" s="989"/>
      <c r="Z14" s="989"/>
      <c r="AA14" s="991">
        <f t="shared" si="0"/>
        <v>0</v>
      </c>
      <c r="AB14" s="583"/>
      <c r="AC14" s="1866">
        <v>1</v>
      </c>
      <c r="AD14" s="1867">
        <v>83</v>
      </c>
      <c r="AE14" s="1867">
        <v>222</v>
      </c>
      <c r="AF14" s="739"/>
      <c r="AG14" s="739"/>
      <c r="AH14" s="739"/>
      <c r="AI14" s="739"/>
    </row>
    <row r="15" spans="1:35" ht="15" customHeight="1" x14ac:dyDescent="0.2">
      <c r="A15" s="2011"/>
      <c r="B15" s="2015" t="s">
        <v>1985</v>
      </c>
      <c r="C15" s="959" t="s">
        <v>853</v>
      </c>
      <c r="D15" s="988"/>
      <c r="E15" s="989"/>
      <c r="F15" s="989"/>
      <c r="G15" s="989"/>
      <c r="H15" s="989"/>
      <c r="I15" s="989"/>
      <c r="J15" s="989"/>
      <c r="K15" s="989"/>
      <c r="L15" s="989"/>
      <c r="M15" s="989"/>
      <c r="N15" s="989"/>
      <c r="O15" s="989"/>
      <c r="P15" s="989"/>
      <c r="Q15" s="989"/>
      <c r="R15" s="989"/>
      <c r="S15" s="989"/>
      <c r="T15" s="989"/>
      <c r="U15" s="989"/>
      <c r="V15" s="989"/>
      <c r="W15" s="989"/>
      <c r="X15" s="989"/>
      <c r="Y15" s="989"/>
      <c r="Z15" s="989"/>
      <c r="AA15" s="991">
        <f t="shared" si="0"/>
        <v>0</v>
      </c>
      <c r="AB15" s="583"/>
      <c r="AC15" s="1866">
        <v>1</v>
      </c>
      <c r="AD15" s="1867">
        <v>84</v>
      </c>
      <c r="AE15" s="1867">
        <v>223</v>
      </c>
      <c r="AF15" s="739"/>
      <c r="AG15" s="739"/>
      <c r="AH15" s="739"/>
      <c r="AI15" s="739"/>
    </row>
    <row r="16" spans="1:35" ht="28.35" customHeight="1" x14ac:dyDescent="0.2">
      <c r="A16" s="2011"/>
      <c r="B16" s="2014"/>
      <c r="C16" s="959" t="s">
        <v>856</v>
      </c>
      <c r="D16" s="988"/>
      <c r="E16" s="989"/>
      <c r="F16" s="989"/>
      <c r="G16" s="989"/>
      <c r="H16" s="989"/>
      <c r="I16" s="989"/>
      <c r="J16" s="989"/>
      <c r="K16" s="989"/>
      <c r="L16" s="989"/>
      <c r="M16" s="989"/>
      <c r="N16" s="989"/>
      <c r="O16" s="989"/>
      <c r="P16" s="989"/>
      <c r="Q16" s="989"/>
      <c r="R16" s="989"/>
      <c r="S16" s="989"/>
      <c r="T16" s="989"/>
      <c r="U16" s="989"/>
      <c r="V16" s="989"/>
      <c r="W16" s="989"/>
      <c r="X16" s="989"/>
      <c r="Y16" s="989"/>
      <c r="Z16" s="989"/>
      <c r="AA16" s="991">
        <f t="shared" si="0"/>
        <v>0</v>
      </c>
      <c r="AB16" s="583"/>
      <c r="AC16" s="1866">
        <v>1</v>
      </c>
      <c r="AD16" s="1867">
        <v>84</v>
      </c>
      <c r="AE16" s="1867">
        <v>224</v>
      </c>
      <c r="AF16" s="738"/>
      <c r="AG16" s="738"/>
      <c r="AH16" s="738"/>
      <c r="AI16" s="738"/>
    </row>
    <row r="17" spans="1:35" ht="28.35" customHeight="1" x14ac:dyDescent="0.2">
      <c r="A17" s="2011"/>
      <c r="B17" s="2014"/>
      <c r="C17" s="959" t="s">
        <v>857</v>
      </c>
      <c r="D17" s="988"/>
      <c r="E17" s="989"/>
      <c r="F17" s="989"/>
      <c r="G17" s="989"/>
      <c r="H17" s="989"/>
      <c r="I17" s="989"/>
      <c r="J17" s="989"/>
      <c r="K17" s="989"/>
      <c r="L17" s="989"/>
      <c r="M17" s="989"/>
      <c r="N17" s="989"/>
      <c r="O17" s="989"/>
      <c r="P17" s="989"/>
      <c r="Q17" s="989"/>
      <c r="R17" s="989"/>
      <c r="S17" s="989"/>
      <c r="T17" s="989"/>
      <c r="U17" s="989"/>
      <c r="V17" s="989"/>
      <c r="W17" s="989"/>
      <c r="X17" s="989"/>
      <c r="Y17" s="989"/>
      <c r="Z17" s="989"/>
      <c r="AA17" s="991">
        <f t="shared" si="0"/>
        <v>0</v>
      </c>
      <c r="AB17" s="583"/>
      <c r="AC17" s="1866">
        <v>1</v>
      </c>
      <c r="AD17" s="1867">
        <v>84</v>
      </c>
      <c r="AE17" s="1867">
        <v>225</v>
      </c>
      <c r="AF17" s="739"/>
      <c r="AG17" s="739"/>
      <c r="AH17" s="739"/>
      <c r="AI17" s="739"/>
    </row>
    <row r="18" spans="1:35" ht="15" customHeight="1" x14ac:dyDescent="0.2">
      <c r="A18" s="2011"/>
      <c r="B18" s="2015" t="s">
        <v>2001</v>
      </c>
      <c r="C18" s="959" t="s">
        <v>850</v>
      </c>
      <c r="D18" s="988"/>
      <c r="E18" s="989"/>
      <c r="F18" s="989"/>
      <c r="G18" s="989"/>
      <c r="H18" s="989"/>
      <c r="I18" s="989"/>
      <c r="J18" s="989"/>
      <c r="K18" s="989"/>
      <c r="L18" s="989"/>
      <c r="M18" s="989"/>
      <c r="N18" s="989"/>
      <c r="O18" s="989"/>
      <c r="P18" s="989"/>
      <c r="Q18" s="989"/>
      <c r="R18" s="989"/>
      <c r="S18" s="989"/>
      <c r="T18" s="989"/>
      <c r="U18" s="989"/>
      <c r="V18" s="989"/>
      <c r="W18" s="989"/>
      <c r="X18" s="989"/>
      <c r="Y18" s="989"/>
      <c r="Z18" s="989"/>
      <c r="AA18" s="991">
        <f t="shared" si="0"/>
        <v>0</v>
      </c>
      <c r="AB18" s="583"/>
      <c r="AC18" s="1866">
        <v>1</v>
      </c>
      <c r="AD18" s="1867">
        <v>85</v>
      </c>
      <c r="AE18" s="1867">
        <v>226</v>
      </c>
      <c r="AF18" s="739"/>
      <c r="AG18" s="739"/>
      <c r="AH18" s="739"/>
      <c r="AI18" s="739"/>
    </row>
    <row r="19" spans="1:35" ht="28.35" customHeight="1" x14ac:dyDescent="0.2">
      <c r="A19" s="2011"/>
      <c r="B19" s="2014"/>
      <c r="C19" s="959" t="s">
        <v>851</v>
      </c>
      <c r="D19" s="988"/>
      <c r="E19" s="989"/>
      <c r="F19" s="989"/>
      <c r="G19" s="989"/>
      <c r="H19" s="989"/>
      <c r="I19" s="989"/>
      <c r="J19" s="989"/>
      <c r="K19" s="989"/>
      <c r="L19" s="989"/>
      <c r="M19" s="989"/>
      <c r="N19" s="989"/>
      <c r="O19" s="989"/>
      <c r="P19" s="989"/>
      <c r="Q19" s="989"/>
      <c r="R19" s="989"/>
      <c r="S19" s="989"/>
      <c r="T19" s="989"/>
      <c r="U19" s="989"/>
      <c r="V19" s="989"/>
      <c r="W19" s="989"/>
      <c r="X19" s="989"/>
      <c r="Y19" s="989"/>
      <c r="Z19" s="989"/>
      <c r="AA19" s="991">
        <f t="shared" si="0"/>
        <v>0</v>
      </c>
      <c r="AB19" s="583"/>
      <c r="AC19" s="1866">
        <v>1</v>
      </c>
      <c r="AD19" s="1867">
        <v>85</v>
      </c>
      <c r="AE19" s="1867">
        <v>227</v>
      </c>
      <c r="AF19" s="739"/>
      <c r="AG19" s="739"/>
      <c r="AH19" s="739"/>
      <c r="AI19" s="739"/>
    </row>
    <row r="20" spans="1:35" ht="28.35" customHeight="1" x14ac:dyDescent="0.2">
      <c r="A20" s="2011"/>
      <c r="B20" s="2014"/>
      <c r="C20" s="959" t="s">
        <v>852</v>
      </c>
      <c r="D20" s="988"/>
      <c r="E20" s="989"/>
      <c r="F20" s="989"/>
      <c r="G20" s="989"/>
      <c r="H20" s="989"/>
      <c r="I20" s="989"/>
      <c r="J20" s="989"/>
      <c r="K20" s="989"/>
      <c r="L20" s="989"/>
      <c r="M20" s="989"/>
      <c r="N20" s="989"/>
      <c r="O20" s="989"/>
      <c r="P20" s="989"/>
      <c r="Q20" s="989"/>
      <c r="R20" s="989"/>
      <c r="S20" s="989"/>
      <c r="T20" s="989"/>
      <c r="U20" s="989"/>
      <c r="V20" s="989"/>
      <c r="W20" s="989"/>
      <c r="X20" s="989"/>
      <c r="Y20" s="989"/>
      <c r="Z20" s="989"/>
      <c r="AA20" s="991">
        <f t="shared" si="0"/>
        <v>0</v>
      </c>
      <c r="AB20" s="583"/>
      <c r="AC20" s="1866">
        <v>1</v>
      </c>
      <c r="AD20" s="1867">
        <v>85</v>
      </c>
      <c r="AE20" s="1867">
        <v>228</v>
      </c>
      <c r="AF20" s="738"/>
      <c r="AG20" s="738"/>
      <c r="AH20" s="738"/>
      <c r="AI20" s="738"/>
    </row>
    <row r="21" spans="1:35" ht="15" customHeight="1" x14ac:dyDescent="0.2">
      <c r="A21" s="2011"/>
      <c r="B21" s="2015" t="s">
        <v>2002</v>
      </c>
      <c r="C21" s="959" t="s">
        <v>850</v>
      </c>
      <c r="D21" s="988"/>
      <c r="E21" s="989"/>
      <c r="F21" s="989"/>
      <c r="G21" s="989"/>
      <c r="H21" s="989"/>
      <c r="I21" s="989"/>
      <c r="J21" s="989"/>
      <c r="K21" s="989"/>
      <c r="L21" s="989"/>
      <c r="M21" s="989"/>
      <c r="N21" s="989"/>
      <c r="O21" s="989"/>
      <c r="P21" s="989"/>
      <c r="Q21" s="989"/>
      <c r="R21" s="989"/>
      <c r="S21" s="989"/>
      <c r="T21" s="989"/>
      <c r="U21" s="989"/>
      <c r="V21" s="989"/>
      <c r="W21" s="989"/>
      <c r="X21" s="989"/>
      <c r="Y21" s="989"/>
      <c r="Z21" s="989"/>
      <c r="AA21" s="991">
        <f t="shared" si="0"/>
        <v>0</v>
      </c>
      <c r="AB21" s="583"/>
      <c r="AC21" s="1866">
        <v>1</v>
      </c>
      <c r="AD21" s="1867">
        <v>86</v>
      </c>
      <c r="AE21" s="1867">
        <v>229</v>
      </c>
      <c r="AF21" s="739"/>
      <c r="AG21" s="739"/>
      <c r="AH21" s="739"/>
      <c r="AI21" s="739"/>
    </row>
    <row r="22" spans="1:35" ht="28.35" customHeight="1" x14ac:dyDescent="0.2">
      <c r="A22" s="2011"/>
      <c r="B22" s="2014"/>
      <c r="C22" s="959" t="s">
        <v>851</v>
      </c>
      <c r="D22" s="988"/>
      <c r="E22" s="989"/>
      <c r="F22" s="989"/>
      <c r="G22" s="989"/>
      <c r="H22" s="989"/>
      <c r="I22" s="989"/>
      <c r="J22" s="989"/>
      <c r="K22" s="989"/>
      <c r="L22" s="989"/>
      <c r="M22" s="989"/>
      <c r="N22" s="989"/>
      <c r="O22" s="989"/>
      <c r="P22" s="989"/>
      <c r="Q22" s="989"/>
      <c r="R22" s="989"/>
      <c r="S22" s="989"/>
      <c r="T22" s="989"/>
      <c r="U22" s="989"/>
      <c r="V22" s="989"/>
      <c r="W22" s="989"/>
      <c r="X22" s="989"/>
      <c r="Y22" s="989"/>
      <c r="Z22" s="989"/>
      <c r="AA22" s="991">
        <f t="shared" si="0"/>
        <v>0</v>
      </c>
      <c r="AB22" s="583"/>
      <c r="AC22" s="1866">
        <v>1</v>
      </c>
      <c r="AD22" s="1867">
        <v>86</v>
      </c>
      <c r="AE22" s="1867">
        <v>230</v>
      </c>
      <c r="AF22" s="739"/>
      <c r="AG22" s="739"/>
      <c r="AH22" s="739"/>
      <c r="AI22" s="739"/>
    </row>
    <row r="23" spans="1:35" ht="28.35" customHeight="1" x14ac:dyDescent="0.2">
      <c r="A23" s="2011"/>
      <c r="B23" s="2014"/>
      <c r="C23" s="959" t="s">
        <v>852</v>
      </c>
      <c r="D23" s="988"/>
      <c r="E23" s="989"/>
      <c r="F23" s="989"/>
      <c r="G23" s="989"/>
      <c r="H23" s="989"/>
      <c r="I23" s="989"/>
      <c r="J23" s="989"/>
      <c r="K23" s="989"/>
      <c r="L23" s="989"/>
      <c r="M23" s="989"/>
      <c r="N23" s="989"/>
      <c r="O23" s="989"/>
      <c r="P23" s="989"/>
      <c r="Q23" s="989"/>
      <c r="R23" s="989"/>
      <c r="S23" s="989"/>
      <c r="T23" s="989"/>
      <c r="U23" s="989"/>
      <c r="V23" s="989"/>
      <c r="W23" s="989"/>
      <c r="X23" s="989"/>
      <c r="Y23" s="989"/>
      <c r="Z23" s="989"/>
      <c r="AA23" s="991">
        <f t="shared" si="0"/>
        <v>0</v>
      </c>
      <c r="AB23" s="583"/>
      <c r="AC23" s="1866">
        <v>1</v>
      </c>
      <c r="AD23" s="1867">
        <v>86</v>
      </c>
      <c r="AE23" s="1867">
        <v>231</v>
      </c>
      <c r="AF23" s="739"/>
      <c r="AG23" s="739"/>
      <c r="AH23" s="739"/>
      <c r="AI23" s="739"/>
    </row>
    <row r="24" spans="1:35" ht="28.35" customHeight="1" x14ac:dyDescent="0.2">
      <c r="A24" s="2011"/>
      <c r="B24" s="2015" t="s">
        <v>2003</v>
      </c>
      <c r="C24" s="959" t="s">
        <v>851</v>
      </c>
      <c r="D24" s="988"/>
      <c r="E24" s="989"/>
      <c r="F24" s="989"/>
      <c r="G24" s="989"/>
      <c r="H24" s="989"/>
      <c r="I24" s="989"/>
      <c r="J24" s="989"/>
      <c r="K24" s="989"/>
      <c r="L24" s="989"/>
      <c r="M24" s="989"/>
      <c r="N24" s="989"/>
      <c r="O24" s="989"/>
      <c r="P24" s="989"/>
      <c r="Q24" s="989"/>
      <c r="R24" s="989"/>
      <c r="S24" s="989"/>
      <c r="T24" s="989"/>
      <c r="U24" s="989"/>
      <c r="V24" s="989"/>
      <c r="W24" s="989"/>
      <c r="X24" s="989"/>
      <c r="Y24" s="989"/>
      <c r="Z24" s="989"/>
      <c r="AA24" s="991">
        <f t="shared" si="0"/>
        <v>0</v>
      </c>
      <c r="AB24" s="583"/>
      <c r="AC24" s="1866">
        <v>1</v>
      </c>
      <c r="AD24" s="1867">
        <v>87</v>
      </c>
      <c r="AE24" s="1867">
        <v>232</v>
      </c>
      <c r="AF24" s="738"/>
      <c r="AG24" s="738"/>
      <c r="AH24" s="738"/>
      <c r="AI24" s="738"/>
    </row>
    <row r="25" spans="1:35" ht="28.35" customHeight="1" x14ac:dyDescent="0.2">
      <c r="A25" s="2011"/>
      <c r="B25" s="2014"/>
      <c r="C25" s="959" t="s">
        <v>852</v>
      </c>
      <c r="D25" s="988"/>
      <c r="E25" s="989"/>
      <c r="F25" s="989"/>
      <c r="G25" s="989"/>
      <c r="H25" s="989"/>
      <c r="I25" s="989"/>
      <c r="J25" s="989"/>
      <c r="K25" s="989"/>
      <c r="L25" s="989"/>
      <c r="M25" s="989"/>
      <c r="N25" s="989"/>
      <c r="O25" s="989"/>
      <c r="P25" s="989"/>
      <c r="Q25" s="989"/>
      <c r="R25" s="989"/>
      <c r="S25" s="989"/>
      <c r="T25" s="989"/>
      <c r="U25" s="989"/>
      <c r="V25" s="989"/>
      <c r="W25" s="989"/>
      <c r="X25" s="989"/>
      <c r="Y25" s="989"/>
      <c r="Z25" s="989"/>
      <c r="AA25" s="991">
        <f t="shared" si="0"/>
        <v>0</v>
      </c>
      <c r="AB25" s="583"/>
      <c r="AC25" s="1866">
        <v>1</v>
      </c>
      <c r="AD25" s="1867">
        <v>87</v>
      </c>
      <c r="AE25" s="1867">
        <v>233</v>
      </c>
      <c r="AF25" s="739"/>
      <c r="AG25" s="739"/>
      <c r="AH25" s="739"/>
      <c r="AI25" s="739"/>
    </row>
    <row r="26" spans="1:35" ht="28.35" customHeight="1" x14ac:dyDescent="0.2">
      <c r="A26" s="2011"/>
      <c r="B26" s="2015" t="s">
        <v>2004</v>
      </c>
      <c r="C26" s="959" t="s">
        <v>851</v>
      </c>
      <c r="D26" s="988"/>
      <c r="E26" s="989"/>
      <c r="F26" s="989"/>
      <c r="G26" s="989"/>
      <c r="H26" s="989"/>
      <c r="I26" s="989"/>
      <c r="J26" s="989"/>
      <c r="K26" s="989"/>
      <c r="L26" s="989"/>
      <c r="M26" s="989"/>
      <c r="N26" s="989"/>
      <c r="O26" s="989"/>
      <c r="P26" s="989"/>
      <c r="Q26" s="989"/>
      <c r="R26" s="989"/>
      <c r="S26" s="989"/>
      <c r="T26" s="989"/>
      <c r="U26" s="989"/>
      <c r="V26" s="989"/>
      <c r="W26" s="989"/>
      <c r="X26" s="989"/>
      <c r="Y26" s="989"/>
      <c r="Z26" s="989"/>
      <c r="AA26" s="991">
        <f t="shared" si="0"/>
        <v>0</v>
      </c>
      <c r="AB26" s="583"/>
      <c r="AC26" s="1866">
        <v>1</v>
      </c>
      <c r="AD26" s="1867">
        <v>88</v>
      </c>
      <c r="AE26" s="1867">
        <v>234</v>
      </c>
      <c r="AF26" s="739"/>
      <c r="AG26" s="739"/>
      <c r="AH26" s="739"/>
      <c r="AI26" s="739"/>
    </row>
    <row r="27" spans="1:35" ht="28.35" customHeight="1" x14ac:dyDescent="0.2">
      <c r="A27" s="2011"/>
      <c r="B27" s="2014"/>
      <c r="C27" s="959" t="s">
        <v>852</v>
      </c>
      <c r="D27" s="988"/>
      <c r="E27" s="989"/>
      <c r="F27" s="989"/>
      <c r="G27" s="989"/>
      <c r="H27" s="989"/>
      <c r="I27" s="989"/>
      <c r="J27" s="989"/>
      <c r="K27" s="989"/>
      <c r="L27" s="989"/>
      <c r="M27" s="989"/>
      <c r="N27" s="989"/>
      <c r="O27" s="989"/>
      <c r="P27" s="989"/>
      <c r="Q27" s="989"/>
      <c r="R27" s="989"/>
      <c r="S27" s="989"/>
      <c r="T27" s="989"/>
      <c r="U27" s="989"/>
      <c r="V27" s="989"/>
      <c r="W27" s="989"/>
      <c r="X27" s="989"/>
      <c r="Y27" s="989"/>
      <c r="Z27" s="989"/>
      <c r="AA27" s="991">
        <f t="shared" si="0"/>
        <v>0</v>
      </c>
      <c r="AB27" s="583"/>
      <c r="AC27" s="1866">
        <v>1</v>
      </c>
      <c r="AD27" s="1867">
        <v>88</v>
      </c>
      <c r="AE27" s="1867">
        <v>235</v>
      </c>
      <c r="AF27" s="739"/>
      <c r="AG27" s="739"/>
      <c r="AH27" s="739"/>
      <c r="AI27" s="739"/>
    </row>
    <row r="28" spans="1:35" ht="28.35" customHeight="1" x14ac:dyDescent="0.2">
      <c r="A28" s="2011"/>
      <c r="B28" s="2015" t="s">
        <v>2005</v>
      </c>
      <c r="C28" s="959" t="s">
        <v>851</v>
      </c>
      <c r="D28" s="988" t="s">
        <v>300</v>
      </c>
      <c r="E28" s="989" t="s">
        <v>300</v>
      </c>
      <c r="F28" s="989" t="s">
        <v>300</v>
      </c>
      <c r="G28" s="989" t="s">
        <v>300</v>
      </c>
      <c r="H28" s="989" t="s">
        <v>300</v>
      </c>
      <c r="I28" s="989" t="s">
        <v>300</v>
      </c>
      <c r="J28" s="989" t="s">
        <v>300</v>
      </c>
      <c r="K28" s="989" t="s">
        <v>300</v>
      </c>
      <c r="L28" s="989" t="s">
        <v>300</v>
      </c>
      <c r="M28" s="989" t="s">
        <v>300</v>
      </c>
      <c r="N28" s="989" t="s">
        <v>300</v>
      </c>
      <c r="O28" s="989" t="s">
        <v>300</v>
      </c>
      <c r="P28" s="989" t="s">
        <v>300</v>
      </c>
      <c r="Q28" s="989" t="s">
        <v>300</v>
      </c>
      <c r="R28" s="989" t="s">
        <v>300</v>
      </c>
      <c r="S28" s="989" t="s">
        <v>300</v>
      </c>
      <c r="T28" s="989" t="s">
        <v>300</v>
      </c>
      <c r="U28" s="989" t="s">
        <v>300</v>
      </c>
      <c r="V28" s="989" t="s">
        <v>300</v>
      </c>
      <c r="W28" s="989" t="s">
        <v>300</v>
      </c>
      <c r="X28" s="989"/>
      <c r="Y28" s="989"/>
      <c r="Z28" s="989" t="s">
        <v>300</v>
      </c>
      <c r="AA28" s="991">
        <f t="shared" si="0"/>
        <v>0</v>
      </c>
      <c r="AB28" s="583"/>
      <c r="AC28" s="1866">
        <v>1</v>
      </c>
      <c r="AD28" s="1867">
        <v>89</v>
      </c>
      <c r="AE28" s="1867">
        <v>236</v>
      </c>
      <c r="AF28" s="738"/>
      <c r="AG28" s="738"/>
      <c r="AH28" s="738"/>
      <c r="AI28" s="738"/>
    </row>
    <row r="29" spans="1:35" ht="28.35" customHeight="1" thickBot="1" x14ac:dyDescent="0.3">
      <c r="A29" s="2012"/>
      <c r="B29" s="2023"/>
      <c r="C29" s="962" t="s">
        <v>852</v>
      </c>
      <c r="D29" s="988"/>
      <c r="E29" s="989"/>
      <c r="F29" s="989"/>
      <c r="G29" s="989"/>
      <c r="H29" s="989"/>
      <c r="I29" s="989"/>
      <c r="J29" s="989"/>
      <c r="K29" s="989"/>
      <c r="L29" s="989"/>
      <c r="M29" s="989"/>
      <c r="N29" s="989"/>
      <c r="O29" s="989"/>
      <c r="P29" s="989"/>
      <c r="Q29" s="989"/>
      <c r="R29" s="989"/>
      <c r="S29" s="989"/>
      <c r="T29" s="989"/>
      <c r="U29" s="989"/>
      <c r="V29" s="989"/>
      <c r="W29" s="989"/>
      <c r="X29" s="989"/>
      <c r="Y29" s="989"/>
      <c r="Z29" s="989"/>
      <c r="AA29" s="991">
        <f t="shared" si="0"/>
        <v>0</v>
      </c>
      <c r="AB29" s="583"/>
      <c r="AC29" s="1866">
        <v>1</v>
      </c>
      <c r="AD29" s="1867">
        <v>89</v>
      </c>
      <c r="AE29" s="1867">
        <v>237</v>
      </c>
    </row>
    <row r="30" spans="1:35" ht="15" customHeight="1" x14ac:dyDescent="0.2">
      <c r="A30" s="2020" t="s">
        <v>1194</v>
      </c>
      <c r="B30" s="2013" t="s">
        <v>902</v>
      </c>
      <c r="C30" s="961" t="s">
        <v>850</v>
      </c>
      <c r="D30" s="988"/>
      <c r="E30" s="989"/>
      <c r="F30" s="989"/>
      <c r="G30" s="989"/>
      <c r="H30" s="989"/>
      <c r="I30" s="989"/>
      <c r="J30" s="989"/>
      <c r="K30" s="989"/>
      <c r="L30" s="989"/>
      <c r="M30" s="989"/>
      <c r="N30" s="989"/>
      <c r="O30" s="989"/>
      <c r="P30" s="989"/>
      <c r="Q30" s="989"/>
      <c r="R30" s="989"/>
      <c r="S30" s="989"/>
      <c r="T30" s="989"/>
      <c r="U30" s="989"/>
      <c r="V30" s="989"/>
      <c r="W30" s="989"/>
      <c r="X30" s="989"/>
      <c r="Y30" s="989"/>
      <c r="Z30" s="989"/>
      <c r="AA30" s="991">
        <f t="shared" si="0"/>
        <v>0</v>
      </c>
      <c r="AB30" s="583"/>
      <c r="AC30" s="1866">
        <v>5</v>
      </c>
      <c r="AD30" s="1867">
        <v>30</v>
      </c>
      <c r="AE30" s="1867">
        <v>87</v>
      </c>
      <c r="AF30" s="738"/>
      <c r="AG30" s="738"/>
      <c r="AH30" s="738"/>
      <c r="AI30" s="738"/>
    </row>
    <row r="31" spans="1:35" ht="28.35" customHeight="1" x14ac:dyDescent="0.2">
      <c r="A31" s="2021"/>
      <c r="B31" s="2014"/>
      <c r="C31" s="959" t="s">
        <v>851</v>
      </c>
      <c r="D31" s="988"/>
      <c r="E31" s="989"/>
      <c r="F31" s="989"/>
      <c r="G31" s="989"/>
      <c r="H31" s="989"/>
      <c r="I31" s="989"/>
      <c r="J31" s="989"/>
      <c r="K31" s="989"/>
      <c r="L31" s="989"/>
      <c r="M31" s="989"/>
      <c r="N31" s="989"/>
      <c r="O31" s="989"/>
      <c r="P31" s="989"/>
      <c r="Q31" s="989"/>
      <c r="R31" s="989"/>
      <c r="S31" s="989"/>
      <c r="T31" s="989"/>
      <c r="U31" s="989"/>
      <c r="V31" s="989"/>
      <c r="W31" s="989"/>
      <c r="X31" s="989"/>
      <c r="Y31" s="989"/>
      <c r="Z31" s="989"/>
      <c r="AA31" s="991">
        <f t="shared" si="0"/>
        <v>0</v>
      </c>
      <c r="AB31" s="583"/>
      <c r="AC31" s="1866">
        <v>5</v>
      </c>
      <c r="AD31" s="1867">
        <v>30</v>
      </c>
      <c r="AE31" s="1867">
        <v>88</v>
      </c>
      <c r="AF31" s="738"/>
      <c r="AG31" s="738"/>
      <c r="AH31" s="738"/>
      <c r="AI31" s="738"/>
    </row>
    <row r="32" spans="1:35" ht="28.35" customHeight="1" x14ac:dyDescent="0.2">
      <c r="A32" s="2021"/>
      <c r="B32" s="2014"/>
      <c r="C32" s="959" t="s">
        <v>852</v>
      </c>
      <c r="D32" s="988"/>
      <c r="E32" s="989"/>
      <c r="F32" s="989"/>
      <c r="G32" s="989"/>
      <c r="H32" s="989"/>
      <c r="I32" s="989"/>
      <c r="J32" s="989"/>
      <c r="K32" s="989"/>
      <c r="L32" s="989"/>
      <c r="M32" s="989"/>
      <c r="N32" s="989"/>
      <c r="O32" s="989"/>
      <c r="P32" s="989"/>
      <c r="Q32" s="989"/>
      <c r="R32" s="989"/>
      <c r="S32" s="989"/>
      <c r="T32" s="989"/>
      <c r="U32" s="989"/>
      <c r="V32" s="989"/>
      <c r="W32" s="989"/>
      <c r="X32" s="989"/>
      <c r="Y32" s="989"/>
      <c r="Z32" s="989"/>
      <c r="AA32" s="991">
        <f t="shared" si="0"/>
        <v>0</v>
      </c>
      <c r="AB32" s="583"/>
      <c r="AC32" s="1866">
        <v>5</v>
      </c>
      <c r="AD32" s="1867">
        <v>30</v>
      </c>
      <c r="AE32" s="1867">
        <v>89</v>
      </c>
      <c r="AF32" s="739"/>
      <c r="AG32" s="739"/>
      <c r="AH32" s="739"/>
      <c r="AI32" s="739"/>
    </row>
    <row r="33" spans="1:35" ht="15" customHeight="1" x14ac:dyDescent="0.2">
      <c r="A33" s="2021"/>
      <c r="B33" s="2015" t="s">
        <v>1986</v>
      </c>
      <c r="C33" s="959" t="s">
        <v>853</v>
      </c>
      <c r="D33" s="988"/>
      <c r="E33" s="989"/>
      <c r="F33" s="989"/>
      <c r="G33" s="989"/>
      <c r="H33" s="989"/>
      <c r="I33" s="989"/>
      <c r="J33" s="989"/>
      <c r="K33" s="989"/>
      <c r="L33" s="989"/>
      <c r="M33" s="989"/>
      <c r="N33" s="989"/>
      <c r="O33" s="989"/>
      <c r="P33" s="989"/>
      <c r="Q33" s="989"/>
      <c r="R33" s="989"/>
      <c r="S33" s="989"/>
      <c r="T33" s="989"/>
      <c r="U33" s="989"/>
      <c r="V33" s="989"/>
      <c r="W33" s="989"/>
      <c r="X33" s="989"/>
      <c r="Y33" s="989"/>
      <c r="Z33" s="989"/>
      <c r="AA33" s="991">
        <f t="shared" si="0"/>
        <v>0</v>
      </c>
      <c r="AB33" s="583"/>
      <c r="AC33" s="1866">
        <v>5</v>
      </c>
      <c r="AD33" s="1867">
        <v>90</v>
      </c>
      <c r="AE33" s="1867">
        <v>238</v>
      </c>
      <c r="AF33" s="738"/>
      <c r="AG33" s="738"/>
      <c r="AH33" s="738"/>
      <c r="AI33" s="738"/>
    </row>
    <row r="34" spans="1:35" ht="28.35" customHeight="1" x14ac:dyDescent="0.2">
      <c r="A34" s="2021"/>
      <c r="B34" s="2014"/>
      <c r="C34" s="959" t="s">
        <v>856</v>
      </c>
      <c r="D34" s="988"/>
      <c r="E34" s="989"/>
      <c r="F34" s="989"/>
      <c r="G34" s="989"/>
      <c r="H34" s="989"/>
      <c r="I34" s="989"/>
      <c r="J34" s="989"/>
      <c r="K34" s="989"/>
      <c r="L34" s="989"/>
      <c r="M34" s="989"/>
      <c r="N34" s="989"/>
      <c r="O34" s="989"/>
      <c r="P34" s="989"/>
      <c r="Q34" s="989"/>
      <c r="R34" s="989"/>
      <c r="S34" s="989"/>
      <c r="T34" s="989"/>
      <c r="U34" s="989"/>
      <c r="V34" s="989"/>
      <c r="W34" s="989"/>
      <c r="X34" s="989"/>
      <c r="Y34" s="989"/>
      <c r="Z34" s="989"/>
      <c r="AA34" s="991">
        <f t="shared" si="0"/>
        <v>0</v>
      </c>
      <c r="AB34" s="583"/>
      <c r="AC34" s="1866">
        <v>5</v>
      </c>
      <c r="AD34" s="1867">
        <v>90</v>
      </c>
      <c r="AE34" s="1867">
        <v>239</v>
      </c>
      <c r="AF34" s="739"/>
      <c r="AG34" s="739"/>
      <c r="AH34" s="739"/>
      <c r="AI34" s="739"/>
    </row>
    <row r="35" spans="1:35" ht="28.35" customHeight="1" x14ac:dyDescent="0.2">
      <c r="A35" s="2021"/>
      <c r="B35" s="2014"/>
      <c r="C35" s="959" t="s">
        <v>857</v>
      </c>
      <c r="D35" s="988"/>
      <c r="E35" s="989"/>
      <c r="F35" s="989"/>
      <c r="G35" s="989"/>
      <c r="H35" s="989"/>
      <c r="I35" s="989"/>
      <c r="J35" s="989"/>
      <c r="K35" s="989"/>
      <c r="L35" s="989"/>
      <c r="M35" s="989"/>
      <c r="N35" s="989"/>
      <c r="O35" s="989"/>
      <c r="P35" s="989"/>
      <c r="Q35" s="989"/>
      <c r="R35" s="989"/>
      <c r="S35" s="989"/>
      <c r="T35" s="989"/>
      <c r="U35" s="989"/>
      <c r="V35" s="989"/>
      <c r="W35" s="989"/>
      <c r="X35" s="989"/>
      <c r="Y35" s="989"/>
      <c r="Z35" s="989"/>
      <c r="AA35" s="991">
        <f t="shared" si="0"/>
        <v>0</v>
      </c>
      <c r="AB35" s="583"/>
      <c r="AC35" s="1866">
        <v>5</v>
      </c>
      <c r="AD35" s="1867">
        <v>90</v>
      </c>
      <c r="AE35" s="1867">
        <v>240</v>
      </c>
      <c r="AF35" s="739"/>
      <c r="AG35" s="739"/>
      <c r="AH35" s="739"/>
      <c r="AI35" s="739"/>
    </row>
    <row r="36" spans="1:35" ht="15" customHeight="1" x14ac:dyDescent="0.2">
      <c r="A36" s="2021"/>
      <c r="B36" s="2015" t="s">
        <v>1987</v>
      </c>
      <c r="C36" s="959" t="s">
        <v>853</v>
      </c>
      <c r="D36" s="988"/>
      <c r="E36" s="989"/>
      <c r="F36" s="989"/>
      <c r="G36" s="989"/>
      <c r="H36" s="989"/>
      <c r="I36" s="989"/>
      <c r="J36" s="989"/>
      <c r="K36" s="989"/>
      <c r="L36" s="989"/>
      <c r="M36" s="989"/>
      <c r="N36" s="989"/>
      <c r="O36" s="989"/>
      <c r="P36" s="989"/>
      <c r="Q36" s="989"/>
      <c r="R36" s="989"/>
      <c r="S36" s="989"/>
      <c r="T36" s="989"/>
      <c r="U36" s="989"/>
      <c r="V36" s="989"/>
      <c r="W36" s="989"/>
      <c r="X36" s="989"/>
      <c r="Y36" s="989"/>
      <c r="Z36" s="989"/>
      <c r="AA36" s="991">
        <f t="shared" si="0"/>
        <v>0</v>
      </c>
      <c r="AB36" s="583"/>
      <c r="AC36" s="1866">
        <v>5</v>
      </c>
      <c r="AD36" s="1867">
        <v>91</v>
      </c>
      <c r="AE36" s="1867">
        <v>241</v>
      </c>
      <c r="AF36" s="739"/>
      <c r="AG36" s="739"/>
      <c r="AH36" s="739"/>
      <c r="AI36" s="739"/>
    </row>
    <row r="37" spans="1:35" ht="28.35" customHeight="1" x14ac:dyDescent="0.2">
      <c r="A37" s="2021"/>
      <c r="B37" s="2014"/>
      <c r="C37" s="959" t="s">
        <v>856</v>
      </c>
      <c r="D37" s="988"/>
      <c r="E37" s="989"/>
      <c r="F37" s="989"/>
      <c r="G37" s="989"/>
      <c r="H37" s="989"/>
      <c r="I37" s="989"/>
      <c r="J37" s="989"/>
      <c r="K37" s="989"/>
      <c r="L37" s="989"/>
      <c r="M37" s="989"/>
      <c r="N37" s="989"/>
      <c r="O37" s="989"/>
      <c r="P37" s="989"/>
      <c r="Q37" s="989"/>
      <c r="R37" s="989"/>
      <c r="S37" s="989"/>
      <c r="T37" s="989"/>
      <c r="U37" s="989"/>
      <c r="V37" s="989"/>
      <c r="W37" s="989"/>
      <c r="X37" s="989"/>
      <c r="Y37" s="989"/>
      <c r="Z37" s="989"/>
      <c r="AA37" s="991">
        <f t="shared" si="0"/>
        <v>0</v>
      </c>
      <c r="AB37" s="583"/>
      <c r="AC37" s="1866">
        <v>5</v>
      </c>
      <c r="AD37" s="1867">
        <v>91</v>
      </c>
      <c r="AE37" s="1867">
        <v>242</v>
      </c>
      <c r="AF37" s="738"/>
      <c r="AG37" s="738"/>
      <c r="AH37" s="738"/>
      <c r="AI37" s="738"/>
    </row>
    <row r="38" spans="1:35" ht="28.35" customHeight="1" x14ac:dyDescent="0.2">
      <c r="A38" s="2021"/>
      <c r="B38" s="2014"/>
      <c r="C38" s="959" t="s">
        <v>857</v>
      </c>
      <c r="D38" s="988"/>
      <c r="E38" s="989"/>
      <c r="F38" s="989"/>
      <c r="G38" s="989"/>
      <c r="H38" s="989"/>
      <c r="I38" s="989"/>
      <c r="J38" s="989"/>
      <c r="K38" s="989"/>
      <c r="L38" s="989"/>
      <c r="M38" s="989"/>
      <c r="N38" s="989"/>
      <c r="O38" s="989"/>
      <c r="P38" s="989"/>
      <c r="Q38" s="989"/>
      <c r="R38" s="989"/>
      <c r="S38" s="989"/>
      <c r="T38" s="989"/>
      <c r="U38" s="989"/>
      <c r="V38" s="989"/>
      <c r="W38" s="989"/>
      <c r="X38" s="989"/>
      <c r="Y38" s="989"/>
      <c r="Z38" s="989"/>
      <c r="AA38" s="991">
        <f t="shared" ref="AA38:AA69" si="1">SUM(D38:Z38)</f>
        <v>0</v>
      </c>
      <c r="AB38" s="583"/>
      <c r="AC38" s="1866">
        <v>5</v>
      </c>
      <c r="AD38" s="1867">
        <v>91</v>
      </c>
      <c r="AE38" s="1867">
        <v>243</v>
      </c>
      <c r="AF38" s="739"/>
      <c r="AG38" s="739"/>
      <c r="AH38" s="739"/>
      <c r="AI38" s="739"/>
    </row>
    <row r="39" spans="1:35" ht="15" customHeight="1" x14ac:dyDescent="0.2">
      <c r="A39" s="2021"/>
      <c r="B39" s="2015" t="s">
        <v>1988</v>
      </c>
      <c r="C39" s="959" t="s">
        <v>853</v>
      </c>
      <c r="D39" s="988"/>
      <c r="E39" s="989"/>
      <c r="F39" s="989"/>
      <c r="G39" s="989"/>
      <c r="H39" s="989"/>
      <c r="I39" s="989"/>
      <c r="J39" s="989"/>
      <c r="K39" s="989"/>
      <c r="L39" s="989"/>
      <c r="M39" s="989"/>
      <c r="N39" s="989"/>
      <c r="O39" s="989"/>
      <c r="P39" s="989"/>
      <c r="Q39" s="989"/>
      <c r="R39" s="989"/>
      <c r="S39" s="989"/>
      <c r="T39" s="989"/>
      <c r="U39" s="989"/>
      <c r="V39" s="989"/>
      <c r="W39" s="989"/>
      <c r="X39" s="989"/>
      <c r="Y39" s="989"/>
      <c r="Z39" s="989"/>
      <c r="AA39" s="991">
        <f t="shared" si="1"/>
        <v>0</v>
      </c>
      <c r="AB39" s="583"/>
      <c r="AC39" s="1866">
        <v>5</v>
      </c>
      <c r="AD39" s="1867">
        <v>92</v>
      </c>
      <c r="AE39" s="1867">
        <v>244</v>
      </c>
      <c r="AF39" s="739"/>
      <c r="AG39" s="739"/>
      <c r="AH39" s="739"/>
      <c r="AI39" s="739"/>
    </row>
    <row r="40" spans="1:35" ht="28.35" customHeight="1" x14ac:dyDescent="0.2">
      <c r="A40" s="2021"/>
      <c r="B40" s="2014"/>
      <c r="C40" s="959" t="s">
        <v>856</v>
      </c>
      <c r="D40" s="988"/>
      <c r="E40" s="989"/>
      <c r="F40" s="989"/>
      <c r="G40" s="989"/>
      <c r="H40" s="989"/>
      <c r="I40" s="989"/>
      <c r="J40" s="989"/>
      <c r="K40" s="989"/>
      <c r="L40" s="989"/>
      <c r="M40" s="989"/>
      <c r="N40" s="989"/>
      <c r="O40" s="989"/>
      <c r="P40" s="989"/>
      <c r="Q40" s="989"/>
      <c r="R40" s="989"/>
      <c r="S40" s="989"/>
      <c r="T40" s="989"/>
      <c r="U40" s="989"/>
      <c r="V40" s="989"/>
      <c r="W40" s="989"/>
      <c r="X40" s="989"/>
      <c r="Y40" s="989"/>
      <c r="Z40" s="989"/>
      <c r="AA40" s="991">
        <f t="shared" si="1"/>
        <v>0</v>
      </c>
      <c r="AB40" s="583"/>
      <c r="AC40" s="1866">
        <v>5</v>
      </c>
      <c r="AD40" s="1867">
        <v>92</v>
      </c>
      <c r="AE40" s="1867">
        <v>245</v>
      </c>
      <c r="AF40" s="739"/>
      <c r="AG40" s="739"/>
      <c r="AH40" s="739"/>
      <c r="AI40" s="739"/>
    </row>
    <row r="41" spans="1:35" ht="28.35" customHeight="1" x14ac:dyDescent="0.2">
      <c r="A41" s="2021"/>
      <c r="B41" s="2014"/>
      <c r="C41" s="959" t="s">
        <v>857</v>
      </c>
      <c r="D41" s="988"/>
      <c r="E41" s="989"/>
      <c r="F41" s="989"/>
      <c r="G41" s="989"/>
      <c r="H41" s="989"/>
      <c r="I41" s="989"/>
      <c r="J41" s="989"/>
      <c r="K41" s="989"/>
      <c r="L41" s="989"/>
      <c r="M41" s="989"/>
      <c r="N41" s="989"/>
      <c r="O41" s="989"/>
      <c r="P41" s="989"/>
      <c r="Q41" s="989"/>
      <c r="R41" s="989"/>
      <c r="S41" s="989"/>
      <c r="T41" s="989"/>
      <c r="U41" s="989"/>
      <c r="V41" s="989"/>
      <c r="W41" s="989"/>
      <c r="X41" s="989"/>
      <c r="Y41" s="989"/>
      <c r="Z41" s="989"/>
      <c r="AA41" s="991">
        <f t="shared" si="1"/>
        <v>0</v>
      </c>
      <c r="AB41" s="583"/>
      <c r="AC41" s="1866">
        <v>5</v>
      </c>
      <c r="AD41" s="1867">
        <v>92</v>
      </c>
      <c r="AE41" s="1867">
        <v>246</v>
      </c>
      <c r="AF41" s="738"/>
      <c r="AG41" s="738"/>
      <c r="AH41" s="738"/>
      <c r="AI41" s="738"/>
    </row>
    <row r="42" spans="1:35" ht="15" customHeight="1" x14ac:dyDescent="0.2">
      <c r="A42" s="2021"/>
      <c r="B42" s="2015" t="s">
        <v>2001</v>
      </c>
      <c r="C42" s="960" t="s">
        <v>850</v>
      </c>
      <c r="D42" s="988"/>
      <c r="E42" s="989"/>
      <c r="F42" s="989"/>
      <c r="G42" s="989"/>
      <c r="H42" s="989"/>
      <c r="I42" s="989"/>
      <c r="J42" s="989"/>
      <c r="K42" s="989"/>
      <c r="L42" s="989"/>
      <c r="M42" s="989"/>
      <c r="N42" s="989"/>
      <c r="O42" s="989"/>
      <c r="P42" s="989"/>
      <c r="Q42" s="989"/>
      <c r="R42" s="989"/>
      <c r="S42" s="989"/>
      <c r="T42" s="989"/>
      <c r="U42" s="989"/>
      <c r="V42" s="989"/>
      <c r="W42" s="989"/>
      <c r="X42" s="989"/>
      <c r="Y42" s="989"/>
      <c r="Z42" s="989"/>
      <c r="AA42" s="991">
        <f t="shared" si="1"/>
        <v>0</v>
      </c>
      <c r="AB42" s="583"/>
      <c r="AC42" s="1866">
        <v>5</v>
      </c>
      <c r="AD42" s="1867">
        <v>93</v>
      </c>
      <c r="AE42" s="1867">
        <v>247</v>
      </c>
      <c r="AF42" s="739"/>
      <c r="AG42" s="739"/>
      <c r="AH42" s="739"/>
      <c r="AI42" s="739"/>
    </row>
    <row r="43" spans="1:35" ht="28.35" customHeight="1" x14ac:dyDescent="0.2">
      <c r="A43" s="2021"/>
      <c r="B43" s="2014"/>
      <c r="C43" s="960" t="s">
        <v>851</v>
      </c>
      <c r="D43" s="988"/>
      <c r="E43" s="989"/>
      <c r="F43" s="989"/>
      <c r="G43" s="989"/>
      <c r="H43" s="989"/>
      <c r="I43" s="989"/>
      <c r="J43" s="989"/>
      <c r="K43" s="989"/>
      <c r="L43" s="989"/>
      <c r="M43" s="989"/>
      <c r="N43" s="989"/>
      <c r="O43" s="989"/>
      <c r="P43" s="989"/>
      <c r="Q43" s="989"/>
      <c r="R43" s="989"/>
      <c r="S43" s="989"/>
      <c r="T43" s="989"/>
      <c r="U43" s="989"/>
      <c r="V43" s="989"/>
      <c r="W43" s="989"/>
      <c r="X43" s="989"/>
      <c r="Y43" s="989"/>
      <c r="Z43" s="989"/>
      <c r="AA43" s="991">
        <f t="shared" si="1"/>
        <v>0</v>
      </c>
      <c r="AB43" s="583"/>
      <c r="AC43" s="1866">
        <v>5</v>
      </c>
      <c r="AD43" s="1867">
        <v>93</v>
      </c>
      <c r="AE43" s="1867">
        <v>248</v>
      </c>
      <c r="AF43" s="739"/>
      <c r="AG43" s="739"/>
      <c r="AH43" s="739"/>
      <c r="AI43" s="739"/>
    </row>
    <row r="44" spans="1:35" ht="28.35" customHeight="1" x14ac:dyDescent="0.2">
      <c r="A44" s="2021"/>
      <c r="B44" s="2014"/>
      <c r="C44" s="960" t="s">
        <v>852</v>
      </c>
      <c r="D44" s="988"/>
      <c r="E44" s="989"/>
      <c r="F44" s="989"/>
      <c r="G44" s="989"/>
      <c r="H44" s="989"/>
      <c r="I44" s="989"/>
      <c r="J44" s="989"/>
      <c r="K44" s="989"/>
      <c r="L44" s="989"/>
      <c r="M44" s="989"/>
      <c r="N44" s="989"/>
      <c r="O44" s="989"/>
      <c r="P44" s="989"/>
      <c r="Q44" s="989"/>
      <c r="R44" s="989"/>
      <c r="S44" s="989"/>
      <c r="T44" s="989"/>
      <c r="U44" s="989"/>
      <c r="V44" s="989"/>
      <c r="W44" s="989"/>
      <c r="X44" s="989"/>
      <c r="Y44" s="989"/>
      <c r="Z44" s="989"/>
      <c r="AA44" s="991">
        <f t="shared" si="1"/>
        <v>0</v>
      </c>
      <c r="AB44" s="583"/>
      <c r="AC44" s="1866">
        <v>5</v>
      </c>
      <c r="AD44" s="1867">
        <v>93</v>
      </c>
      <c r="AE44" s="1867">
        <v>249</v>
      </c>
      <c r="AF44" s="739"/>
      <c r="AG44" s="739"/>
      <c r="AH44" s="739"/>
      <c r="AI44" s="739"/>
    </row>
    <row r="45" spans="1:35" ht="15" customHeight="1" x14ac:dyDescent="0.2">
      <c r="A45" s="2021"/>
      <c r="B45" s="2015" t="s">
        <v>2002</v>
      </c>
      <c r="C45" s="959" t="s">
        <v>850</v>
      </c>
      <c r="D45" s="988"/>
      <c r="E45" s="989"/>
      <c r="F45" s="989"/>
      <c r="G45" s="989"/>
      <c r="H45" s="989"/>
      <c r="I45" s="989"/>
      <c r="J45" s="989"/>
      <c r="K45" s="989"/>
      <c r="L45" s="989"/>
      <c r="M45" s="989"/>
      <c r="N45" s="989"/>
      <c r="O45" s="989"/>
      <c r="P45" s="989"/>
      <c r="Q45" s="989"/>
      <c r="R45" s="989"/>
      <c r="S45" s="989"/>
      <c r="T45" s="989"/>
      <c r="U45" s="989"/>
      <c r="V45" s="989"/>
      <c r="W45" s="989"/>
      <c r="X45" s="989"/>
      <c r="Y45" s="989"/>
      <c r="Z45" s="989"/>
      <c r="AA45" s="991">
        <f t="shared" si="1"/>
        <v>0</v>
      </c>
      <c r="AB45" s="583"/>
      <c r="AC45" s="1866">
        <v>5</v>
      </c>
      <c r="AD45" s="1867">
        <v>94</v>
      </c>
      <c r="AE45" s="1867">
        <v>250</v>
      </c>
      <c r="AF45" s="738"/>
      <c r="AG45" s="738"/>
      <c r="AH45" s="738"/>
      <c r="AI45" s="738"/>
    </row>
    <row r="46" spans="1:35" ht="29.85" customHeight="1" x14ac:dyDescent="0.2">
      <c r="A46" s="2021"/>
      <c r="B46" s="2014"/>
      <c r="C46" s="959" t="s">
        <v>851</v>
      </c>
      <c r="D46" s="988"/>
      <c r="E46" s="989"/>
      <c r="F46" s="989"/>
      <c r="G46" s="989"/>
      <c r="H46" s="989"/>
      <c r="I46" s="989"/>
      <c r="J46" s="989"/>
      <c r="K46" s="989"/>
      <c r="L46" s="989"/>
      <c r="M46" s="989"/>
      <c r="N46" s="989"/>
      <c r="O46" s="989"/>
      <c r="P46" s="989"/>
      <c r="Q46" s="989"/>
      <c r="R46" s="989"/>
      <c r="S46" s="989"/>
      <c r="T46" s="989"/>
      <c r="U46" s="989"/>
      <c r="V46" s="989"/>
      <c r="W46" s="989"/>
      <c r="X46" s="989"/>
      <c r="Y46" s="989"/>
      <c r="Z46" s="989"/>
      <c r="AA46" s="991">
        <f t="shared" si="1"/>
        <v>0</v>
      </c>
      <c r="AB46" s="583"/>
      <c r="AC46" s="1866">
        <v>5</v>
      </c>
      <c r="AD46" s="1867">
        <v>94</v>
      </c>
      <c r="AE46" s="1867">
        <v>251</v>
      </c>
      <c r="AF46" s="739"/>
      <c r="AG46" s="739"/>
      <c r="AH46" s="739"/>
      <c r="AI46" s="739"/>
    </row>
    <row r="47" spans="1:35" ht="29.85" customHeight="1" x14ac:dyDescent="0.2">
      <c r="A47" s="2021"/>
      <c r="B47" s="2014"/>
      <c r="C47" s="959" t="s">
        <v>852</v>
      </c>
      <c r="D47" s="988"/>
      <c r="E47" s="989"/>
      <c r="F47" s="989"/>
      <c r="G47" s="989"/>
      <c r="H47" s="989"/>
      <c r="I47" s="989"/>
      <c r="J47" s="989"/>
      <c r="K47" s="989"/>
      <c r="L47" s="989"/>
      <c r="M47" s="989"/>
      <c r="N47" s="989"/>
      <c r="O47" s="989"/>
      <c r="P47" s="989"/>
      <c r="Q47" s="989"/>
      <c r="R47" s="989"/>
      <c r="S47" s="989"/>
      <c r="T47" s="989"/>
      <c r="U47" s="989"/>
      <c r="V47" s="989"/>
      <c r="W47" s="989"/>
      <c r="X47" s="989"/>
      <c r="Y47" s="989"/>
      <c r="Z47" s="989"/>
      <c r="AA47" s="991">
        <f t="shared" si="1"/>
        <v>0</v>
      </c>
      <c r="AB47" s="583"/>
      <c r="AC47" s="1866">
        <v>5</v>
      </c>
      <c r="AD47" s="1867">
        <v>94</v>
      </c>
      <c r="AE47" s="1867">
        <v>252</v>
      </c>
      <c r="AF47" s="739"/>
      <c r="AG47" s="739"/>
      <c r="AH47" s="739"/>
      <c r="AI47" s="739"/>
    </row>
    <row r="48" spans="1:35" ht="29.85" customHeight="1" x14ac:dyDescent="0.2">
      <c r="A48" s="2021"/>
      <c r="B48" s="2015" t="s">
        <v>2003</v>
      </c>
      <c r="C48" s="959" t="s">
        <v>851</v>
      </c>
      <c r="D48" s="988"/>
      <c r="E48" s="989"/>
      <c r="F48" s="989"/>
      <c r="G48" s="989"/>
      <c r="H48" s="989"/>
      <c r="I48" s="989"/>
      <c r="J48" s="989"/>
      <c r="K48" s="989"/>
      <c r="L48" s="989"/>
      <c r="M48" s="989"/>
      <c r="N48" s="989"/>
      <c r="O48" s="989"/>
      <c r="P48" s="989"/>
      <c r="Q48" s="989"/>
      <c r="R48" s="989"/>
      <c r="S48" s="989"/>
      <c r="T48" s="989"/>
      <c r="U48" s="989"/>
      <c r="V48" s="989"/>
      <c r="W48" s="989"/>
      <c r="X48" s="989"/>
      <c r="Y48" s="989"/>
      <c r="Z48" s="989"/>
      <c r="AA48" s="991">
        <f t="shared" si="1"/>
        <v>0</v>
      </c>
      <c r="AB48" s="583"/>
      <c r="AC48" s="1866">
        <v>5</v>
      </c>
      <c r="AD48" s="1867">
        <v>95</v>
      </c>
      <c r="AE48" s="1867">
        <v>257</v>
      </c>
      <c r="AF48" s="739"/>
      <c r="AG48" s="739"/>
      <c r="AH48" s="739"/>
      <c r="AI48" s="739"/>
    </row>
    <row r="49" spans="1:35" ht="29.85" customHeight="1" x14ac:dyDescent="0.2">
      <c r="A49" s="2021"/>
      <c r="B49" s="2014"/>
      <c r="C49" s="959" t="s">
        <v>852</v>
      </c>
      <c r="D49" s="988" t="s">
        <v>300</v>
      </c>
      <c r="E49" s="989" t="s">
        <v>300</v>
      </c>
      <c r="F49" s="989" t="s">
        <v>300</v>
      </c>
      <c r="G49" s="989" t="s">
        <v>300</v>
      </c>
      <c r="H49" s="989" t="s">
        <v>300</v>
      </c>
      <c r="I49" s="989" t="s">
        <v>300</v>
      </c>
      <c r="J49" s="989" t="s">
        <v>300</v>
      </c>
      <c r="K49" s="989" t="s">
        <v>300</v>
      </c>
      <c r="L49" s="989" t="s">
        <v>300</v>
      </c>
      <c r="M49" s="989" t="s">
        <v>300</v>
      </c>
      <c r="N49" s="989" t="s">
        <v>300</v>
      </c>
      <c r="O49" s="989" t="s">
        <v>300</v>
      </c>
      <c r="P49" s="989" t="s">
        <v>300</v>
      </c>
      <c r="Q49" s="989" t="s">
        <v>300</v>
      </c>
      <c r="R49" s="989" t="s">
        <v>300</v>
      </c>
      <c r="S49" s="989" t="s">
        <v>300</v>
      </c>
      <c r="T49" s="989" t="s">
        <v>300</v>
      </c>
      <c r="U49" s="989" t="s">
        <v>300</v>
      </c>
      <c r="V49" s="989" t="s">
        <v>300</v>
      </c>
      <c r="W49" s="989" t="s">
        <v>300</v>
      </c>
      <c r="X49" s="989"/>
      <c r="Y49" s="989"/>
      <c r="Z49" s="989" t="s">
        <v>300</v>
      </c>
      <c r="AA49" s="991">
        <f t="shared" si="1"/>
        <v>0</v>
      </c>
      <c r="AB49" s="583"/>
      <c r="AC49" s="1866">
        <v>5</v>
      </c>
      <c r="AD49" s="1867">
        <v>95</v>
      </c>
      <c r="AE49" s="1867">
        <v>258</v>
      </c>
      <c r="AF49" s="738"/>
      <c r="AG49" s="738"/>
      <c r="AH49" s="738"/>
      <c r="AI49" s="738"/>
    </row>
    <row r="50" spans="1:35" ht="29.85" customHeight="1" x14ac:dyDescent="0.25">
      <c r="A50" s="2021"/>
      <c r="B50" s="2015" t="s">
        <v>2004</v>
      </c>
      <c r="C50" s="959" t="s">
        <v>851</v>
      </c>
      <c r="D50" s="988"/>
      <c r="E50" s="989"/>
      <c r="F50" s="989"/>
      <c r="G50" s="989"/>
      <c r="H50" s="989"/>
      <c r="I50" s="989"/>
      <c r="J50" s="989"/>
      <c r="K50" s="989"/>
      <c r="L50" s="989"/>
      <c r="M50" s="989"/>
      <c r="N50" s="989"/>
      <c r="O50" s="989"/>
      <c r="P50" s="989"/>
      <c r="Q50" s="989"/>
      <c r="R50" s="989"/>
      <c r="S50" s="989"/>
      <c r="T50" s="989"/>
      <c r="U50" s="989"/>
      <c r="V50" s="989"/>
      <c r="W50" s="989"/>
      <c r="X50" s="989"/>
      <c r="Y50" s="989"/>
      <c r="Z50" s="989"/>
      <c r="AA50" s="991">
        <f t="shared" si="1"/>
        <v>0</v>
      </c>
      <c r="AB50" s="583"/>
      <c r="AC50" s="1866">
        <v>5</v>
      </c>
      <c r="AD50" s="1867">
        <v>96</v>
      </c>
      <c r="AE50" s="1867">
        <v>259</v>
      </c>
    </row>
    <row r="51" spans="1:35" ht="29.85" customHeight="1" x14ac:dyDescent="0.2">
      <c r="A51" s="2021"/>
      <c r="B51" s="2014"/>
      <c r="C51" s="959" t="s">
        <v>852</v>
      </c>
      <c r="D51" s="988"/>
      <c r="E51" s="989"/>
      <c r="F51" s="989"/>
      <c r="G51" s="989"/>
      <c r="H51" s="989"/>
      <c r="I51" s="989"/>
      <c r="J51" s="989"/>
      <c r="K51" s="989"/>
      <c r="L51" s="989"/>
      <c r="M51" s="989"/>
      <c r="N51" s="989"/>
      <c r="O51" s="989"/>
      <c r="P51" s="989"/>
      <c r="Q51" s="989"/>
      <c r="R51" s="989"/>
      <c r="S51" s="989"/>
      <c r="T51" s="989"/>
      <c r="U51" s="989"/>
      <c r="V51" s="989"/>
      <c r="W51" s="989"/>
      <c r="X51" s="989"/>
      <c r="Y51" s="989"/>
      <c r="Z51" s="989"/>
      <c r="AA51" s="991">
        <f t="shared" si="1"/>
        <v>0</v>
      </c>
      <c r="AB51" s="583"/>
      <c r="AC51" s="1866">
        <v>5</v>
      </c>
      <c r="AD51" s="1867">
        <v>96</v>
      </c>
      <c r="AE51" s="1867">
        <v>260</v>
      </c>
      <c r="AF51" s="738"/>
      <c r="AG51" s="738"/>
      <c r="AH51" s="738"/>
      <c r="AI51" s="738"/>
    </row>
    <row r="52" spans="1:35" ht="29.85" customHeight="1" x14ac:dyDescent="0.2">
      <c r="A52" s="2021"/>
      <c r="B52" s="2015" t="s">
        <v>2005</v>
      </c>
      <c r="C52" s="959" t="s">
        <v>851</v>
      </c>
      <c r="D52" s="988"/>
      <c r="E52" s="989"/>
      <c r="F52" s="989"/>
      <c r="G52" s="989"/>
      <c r="H52" s="989"/>
      <c r="I52" s="989"/>
      <c r="J52" s="989"/>
      <c r="K52" s="989"/>
      <c r="L52" s="989"/>
      <c r="M52" s="989"/>
      <c r="N52" s="989"/>
      <c r="O52" s="989"/>
      <c r="P52" s="989"/>
      <c r="Q52" s="989"/>
      <c r="R52" s="989"/>
      <c r="S52" s="989"/>
      <c r="T52" s="989"/>
      <c r="U52" s="989"/>
      <c r="V52" s="989"/>
      <c r="W52" s="989"/>
      <c r="X52" s="989"/>
      <c r="Y52" s="989"/>
      <c r="Z52" s="989"/>
      <c r="AA52" s="991">
        <f t="shared" si="1"/>
        <v>0</v>
      </c>
      <c r="AB52" s="583"/>
      <c r="AC52" s="1866">
        <v>5</v>
      </c>
      <c r="AD52" s="1867">
        <v>97</v>
      </c>
      <c r="AE52" s="1867">
        <v>261</v>
      </c>
      <c r="AF52" s="738"/>
      <c r="AG52" s="738"/>
      <c r="AH52" s="738"/>
      <c r="AI52" s="738"/>
    </row>
    <row r="53" spans="1:35" ht="29.85" customHeight="1" thickBot="1" x14ac:dyDescent="0.25">
      <c r="A53" s="2022"/>
      <c r="B53" s="2023"/>
      <c r="C53" s="962" t="s">
        <v>852</v>
      </c>
      <c r="D53" s="988"/>
      <c r="E53" s="989"/>
      <c r="F53" s="989"/>
      <c r="G53" s="989"/>
      <c r="H53" s="989"/>
      <c r="I53" s="989"/>
      <c r="J53" s="989"/>
      <c r="K53" s="989"/>
      <c r="L53" s="989"/>
      <c r="M53" s="989"/>
      <c r="N53" s="989"/>
      <c r="O53" s="989"/>
      <c r="P53" s="989"/>
      <c r="Q53" s="989"/>
      <c r="R53" s="989"/>
      <c r="S53" s="989"/>
      <c r="T53" s="989"/>
      <c r="U53" s="989"/>
      <c r="V53" s="989"/>
      <c r="W53" s="989"/>
      <c r="X53" s="989"/>
      <c r="Y53" s="989"/>
      <c r="Z53" s="989"/>
      <c r="AA53" s="991">
        <f t="shared" si="1"/>
        <v>0</v>
      </c>
      <c r="AB53" s="583"/>
      <c r="AC53" s="1866">
        <v>5</v>
      </c>
      <c r="AD53" s="1867">
        <v>97</v>
      </c>
      <c r="AE53" s="1867">
        <v>262</v>
      </c>
      <c r="AF53" s="739"/>
      <c r="AG53" s="739"/>
      <c r="AH53" s="739"/>
      <c r="AI53" s="739"/>
    </row>
    <row r="54" spans="1:35" ht="15" customHeight="1" x14ac:dyDescent="0.2">
      <c r="A54" s="2020" t="s">
        <v>1184</v>
      </c>
      <c r="B54" s="2013" t="s">
        <v>902</v>
      </c>
      <c r="C54" s="961" t="s">
        <v>850</v>
      </c>
      <c r="D54" s="988"/>
      <c r="E54" s="989"/>
      <c r="F54" s="989"/>
      <c r="G54" s="989"/>
      <c r="H54" s="989"/>
      <c r="I54" s="989"/>
      <c r="J54" s="989"/>
      <c r="K54" s="989"/>
      <c r="L54" s="989"/>
      <c r="M54" s="989"/>
      <c r="N54" s="989"/>
      <c r="O54" s="989"/>
      <c r="P54" s="989"/>
      <c r="Q54" s="989"/>
      <c r="R54" s="989"/>
      <c r="S54" s="989"/>
      <c r="T54" s="989"/>
      <c r="U54" s="989"/>
      <c r="V54" s="989"/>
      <c r="W54" s="989"/>
      <c r="X54" s="989"/>
      <c r="Y54" s="989"/>
      <c r="Z54" s="989"/>
      <c r="AA54" s="991">
        <f t="shared" si="1"/>
        <v>0</v>
      </c>
      <c r="AB54" s="583"/>
      <c r="AC54" s="1866">
        <v>6</v>
      </c>
      <c r="AD54" s="1867">
        <v>39</v>
      </c>
      <c r="AE54" s="1867">
        <v>111</v>
      </c>
      <c r="AF54" s="738"/>
      <c r="AG54" s="738"/>
      <c r="AH54" s="738"/>
      <c r="AI54" s="738"/>
    </row>
    <row r="55" spans="1:35" ht="29.85" customHeight="1" x14ac:dyDescent="0.2">
      <c r="A55" s="2021"/>
      <c r="B55" s="2014"/>
      <c r="C55" s="959" t="s">
        <v>851</v>
      </c>
      <c r="D55" s="988"/>
      <c r="E55" s="989"/>
      <c r="F55" s="989"/>
      <c r="G55" s="989"/>
      <c r="H55" s="989"/>
      <c r="I55" s="989"/>
      <c r="J55" s="989"/>
      <c r="K55" s="989"/>
      <c r="L55" s="989"/>
      <c r="M55" s="989"/>
      <c r="N55" s="989"/>
      <c r="O55" s="989"/>
      <c r="P55" s="989"/>
      <c r="Q55" s="989"/>
      <c r="R55" s="989"/>
      <c r="S55" s="989"/>
      <c r="T55" s="989"/>
      <c r="U55" s="989"/>
      <c r="V55" s="989"/>
      <c r="W55" s="989"/>
      <c r="X55" s="989"/>
      <c r="Y55" s="989"/>
      <c r="Z55" s="989"/>
      <c r="AA55" s="991">
        <f t="shared" si="1"/>
        <v>0</v>
      </c>
      <c r="AB55" s="583"/>
      <c r="AC55" s="1866">
        <v>6</v>
      </c>
      <c r="AD55" s="1867">
        <v>39</v>
      </c>
      <c r="AE55" s="1867">
        <v>112</v>
      </c>
      <c r="AF55" s="739"/>
      <c r="AG55" s="739"/>
      <c r="AH55" s="739"/>
      <c r="AI55" s="739"/>
    </row>
    <row r="56" spans="1:35" ht="29.85" customHeight="1" x14ac:dyDescent="0.2">
      <c r="A56" s="2021"/>
      <c r="B56" s="2014"/>
      <c r="C56" s="959" t="s">
        <v>852</v>
      </c>
      <c r="D56" s="988"/>
      <c r="E56" s="989"/>
      <c r="F56" s="989"/>
      <c r="G56" s="989"/>
      <c r="H56" s="989"/>
      <c r="I56" s="989"/>
      <c r="J56" s="989"/>
      <c r="K56" s="989"/>
      <c r="L56" s="989"/>
      <c r="M56" s="989"/>
      <c r="N56" s="989"/>
      <c r="O56" s="989"/>
      <c r="P56" s="989"/>
      <c r="Q56" s="989"/>
      <c r="R56" s="989"/>
      <c r="S56" s="989"/>
      <c r="T56" s="989"/>
      <c r="U56" s="989"/>
      <c r="V56" s="989"/>
      <c r="W56" s="989"/>
      <c r="X56" s="989"/>
      <c r="Y56" s="989"/>
      <c r="Z56" s="989"/>
      <c r="AA56" s="991">
        <f t="shared" si="1"/>
        <v>0</v>
      </c>
      <c r="AB56" s="583"/>
      <c r="AC56" s="1866">
        <v>6</v>
      </c>
      <c r="AD56" s="1867">
        <v>39</v>
      </c>
      <c r="AE56" s="1867">
        <v>113</v>
      </c>
      <c r="AF56" s="739"/>
      <c r="AG56" s="739"/>
      <c r="AH56" s="739"/>
      <c r="AI56" s="739"/>
    </row>
    <row r="57" spans="1:35" ht="15" customHeight="1" x14ac:dyDescent="0.2">
      <c r="A57" s="2021"/>
      <c r="B57" s="2015" t="s">
        <v>1986</v>
      </c>
      <c r="C57" s="959" t="s">
        <v>853</v>
      </c>
      <c r="D57" s="988"/>
      <c r="E57" s="989"/>
      <c r="F57" s="989"/>
      <c r="G57" s="989"/>
      <c r="H57" s="989"/>
      <c r="I57" s="989"/>
      <c r="J57" s="989"/>
      <c r="K57" s="989"/>
      <c r="L57" s="989"/>
      <c r="M57" s="989"/>
      <c r="N57" s="989"/>
      <c r="O57" s="989"/>
      <c r="P57" s="989"/>
      <c r="Q57" s="989"/>
      <c r="R57" s="989"/>
      <c r="S57" s="989"/>
      <c r="T57" s="989"/>
      <c r="U57" s="989"/>
      <c r="V57" s="989"/>
      <c r="W57" s="989"/>
      <c r="X57" s="989"/>
      <c r="Y57" s="989"/>
      <c r="Z57" s="989"/>
      <c r="AA57" s="991">
        <f t="shared" si="1"/>
        <v>0</v>
      </c>
      <c r="AB57" s="583"/>
      <c r="AC57" s="1866">
        <v>6</v>
      </c>
      <c r="AD57" s="1867">
        <v>98</v>
      </c>
      <c r="AE57" s="1867">
        <v>263</v>
      </c>
      <c r="AF57" s="739"/>
      <c r="AG57" s="739"/>
      <c r="AH57" s="739"/>
      <c r="AI57" s="739"/>
    </row>
    <row r="58" spans="1:35" ht="29.85" customHeight="1" x14ac:dyDescent="0.2">
      <c r="A58" s="2021"/>
      <c r="B58" s="2014"/>
      <c r="C58" s="959" t="s">
        <v>856</v>
      </c>
      <c r="D58" s="988"/>
      <c r="E58" s="989"/>
      <c r="F58" s="989"/>
      <c r="G58" s="989"/>
      <c r="H58" s="989"/>
      <c r="I58" s="989"/>
      <c r="J58" s="989"/>
      <c r="K58" s="989"/>
      <c r="L58" s="989"/>
      <c r="M58" s="989"/>
      <c r="N58" s="989"/>
      <c r="O58" s="989"/>
      <c r="P58" s="989"/>
      <c r="Q58" s="989"/>
      <c r="R58" s="989"/>
      <c r="S58" s="989"/>
      <c r="T58" s="989"/>
      <c r="U58" s="989"/>
      <c r="V58" s="989"/>
      <c r="W58" s="989"/>
      <c r="X58" s="989"/>
      <c r="Y58" s="989"/>
      <c r="Z58" s="989"/>
      <c r="AA58" s="991">
        <f t="shared" si="1"/>
        <v>0</v>
      </c>
      <c r="AB58" s="583"/>
      <c r="AC58" s="1866">
        <v>6</v>
      </c>
      <c r="AD58" s="1867">
        <v>98</v>
      </c>
      <c r="AE58" s="1867">
        <v>264</v>
      </c>
      <c r="AF58" s="738"/>
      <c r="AG58" s="738"/>
      <c r="AH58" s="738"/>
      <c r="AI58" s="738"/>
    </row>
    <row r="59" spans="1:35" ht="29.85" customHeight="1" x14ac:dyDescent="0.2">
      <c r="A59" s="2021"/>
      <c r="B59" s="2014"/>
      <c r="C59" s="959" t="s">
        <v>857</v>
      </c>
      <c r="D59" s="988"/>
      <c r="E59" s="989"/>
      <c r="F59" s="989"/>
      <c r="G59" s="989"/>
      <c r="H59" s="989"/>
      <c r="I59" s="989"/>
      <c r="J59" s="989"/>
      <c r="K59" s="989"/>
      <c r="L59" s="989"/>
      <c r="M59" s="989"/>
      <c r="N59" s="989"/>
      <c r="O59" s="989"/>
      <c r="P59" s="989"/>
      <c r="Q59" s="989"/>
      <c r="R59" s="989"/>
      <c r="S59" s="989"/>
      <c r="T59" s="989"/>
      <c r="U59" s="989"/>
      <c r="V59" s="989"/>
      <c r="W59" s="989"/>
      <c r="X59" s="989"/>
      <c r="Y59" s="989"/>
      <c r="Z59" s="989"/>
      <c r="AA59" s="991">
        <f t="shared" si="1"/>
        <v>0</v>
      </c>
      <c r="AB59" s="583"/>
      <c r="AC59" s="1866">
        <v>6</v>
      </c>
      <c r="AD59" s="1867">
        <v>98</v>
      </c>
      <c r="AE59" s="1867">
        <v>265</v>
      </c>
      <c r="AF59" s="739"/>
      <c r="AG59" s="739"/>
      <c r="AH59" s="739"/>
      <c r="AI59" s="739"/>
    </row>
    <row r="60" spans="1:35" ht="15" customHeight="1" x14ac:dyDescent="0.2">
      <c r="A60" s="2021"/>
      <c r="B60" s="2015" t="s">
        <v>1987</v>
      </c>
      <c r="C60" s="959" t="s">
        <v>853</v>
      </c>
      <c r="D60" s="988"/>
      <c r="E60" s="989"/>
      <c r="F60" s="989"/>
      <c r="G60" s="989"/>
      <c r="H60" s="989"/>
      <c r="I60" s="989"/>
      <c r="J60" s="989"/>
      <c r="K60" s="989"/>
      <c r="L60" s="989"/>
      <c r="M60" s="989"/>
      <c r="N60" s="989"/>
      <c r="O60" s="989"/>
      <c r="P60" s="989"/>
      <c r="Q60" s="989"/>
      <c r="R60" s="989"/>
      <c r="S60" s="989"/>
      <c r="T60" s="989"/>
      <c r="U60" s="989"/>
      <c r="V60" s="989"/>
      <c r="W60" s="989"/>
      <c r="X60" s="989"/>
      <c r="Y60" s="989"/>
      <c r="Z60" s="989"/>
      <c r="AA60" s="991">
        <f t="shared" si="1"/>
        <v>0</v>
      </c>
      <c r="AB60" s="583"/>
      <c r="AC60" s="1866">
        <v>6</v>
      </c>
      <c r="AD60" s="1867">
        <v>99</v>
      </c>
      <c r="AE60" s="1867">
        <v>268</v>
      </c>
      <c r="AF60" s="739"/>
      <c r="AG60" s="739"/>
      <c r="AH60" s="739"/>
      <c r="AI60" s="739"/>
    </row>
    <row r="61" spans="1:35" ht="29.85" customHeight="1" x14ac:dyDescent="0.2">
      <c r="A61" s="2021"/>
      <c r="B61" s="2014"/>
      <c r="C61" s="959" t="s">
        <v>856</v>
      </c>
      <c r="D61" s="988"/>
      <c r="E61" s="989"/>
      <c r="F61" s="989"/>
      <c r="G61" s="989"/>
      <c r="H61" s="989"/>
      <c r="I61" s="989"/>
      <c r="J61" s="989"/>
      <c r="K61" s="989"/>
      <c r="L61" s="989"/>
      <c r="M61" s="989"/>
      <c r="N61" s="989"/>
      <c r="O61" s="989"/>
      <c r="P61" s="989"/>
      <c r="Q61" s="989"/>
      <c r="R61" s="989"/>
      <c r="S61" s="989"/>
      <c r="T61" s="989"/>
      <c r="U61" s="989"/>
      <c r="V61" s="989"/>
      <c r="W61" s="989"/>
      <c r="X61" s="989"/>
      <c r="Y61" s="989"/>
      <c r="Z61" s="989"/>
      <c r="AA61" s="991">
        <f t="shared" si="1"/>
        <v>0</v>
      </c>
      <c r="AB61" s="583"/>
      <c r="AC61" s="1866">
        <v>6</v>
      </c>
      <c r="AD61" s="1867">
        <v>99</v>
      </c>
      <c r="AE61" s="1867">
        <v>269</v>
      </c>
      <c r="AF61" s="739"/>
      <c r="AG61" s="739"/>
      <c r="AH61" s="739"/>
      <c r="AI61" s="739"/>
    </row>
    <row r="62" spans="1:35" ht="29.85" customHeight="1" x14ac:dyDescent="0.2">
      <c r="A62" s="2021"/>
      <c r="B62" s="2014"/>
      <c r="C62" s="959" t="s">
        <v>857</v>
      </c>
      <c r="D62" s="988"/>
      <c r="E62" s="989"/>
      <c r="F62" s="989"/>
      <c r="G62" s="989"/>
      <c r="H62" s="989"/>
      <c r="I62" s="989"/>
      <c r="J62" s="989"/>
      <c r="K62" s="989"/>
      <c r="L62" s="989"/>
      <c r="M62" s="989"/>
      <c r="N62" s="989"/>
      <c r="O62" s="989"/>
      <c r="P62" s="989"/>
      <c r="Q62" s="989"/>
      <c r="R62" s="989"/>
      <c r="S62" s="989"/>
      <c r="T62" s="989"/>
      <c r="U62" s="989"/>
      <c r="V62" s="989"/>
      <c r="W62" s="989"/>
      <c r="X62" s="989"/>
      <c r="Y62" s="989"/>
      <c r="Z62" s="989"/>
      <c r="AA62" s="991">
        <f t="shared" si="1"/>
        <v>0</v>
      </c>
      <c r="AB62" s="583"/>
      <c r="AC62" s="1866">
        <v>6</v>
      </c>
      <c r="AD62" s="1867">
        <v>99</v>
      </c>
      <c r="AE62" s="1867">
        <v>270</v>
      </c>
      <c r="AF62" s="738"/>
      <c r="AG62" s="738"/>
      <c r="AH62" s="738"/>
      <c r="AI62" s="738"/>
    </row>
    <row r="63" spans="1:35" ht="15" customHeight="1" x14ac:dyDescent="0.2">
      <c r="A63" s="2021"/>
      <c r="B63" s="2015" t="s">
        <v>1988</v>
      </c>
      <c r="C63" s="959" t="s">
        <v>853</v>
      </c>
      <c r="D63" s="988"/>
      <c r="E63" s="989"/>
      <c r="F63" s="989"/>
      <c r="G63" s="989"/>
      <c r="H63" s="989"/>
      <c r="I63" s="989"/>
      <c r="J63" s="989"/>
      <c r="K63" s="989"/>
      <c r="L63" s="989"/>
      <c r="M63" s="989"/>
      <c r="N63" s="989"/>
      <c r="O63" s="989"/>
      <c r="P63" s="989"/>
      <c r="Q63" s="989"/>
      <c r="R63" s="989"/>
      <c r="S63" s="989"/>
      <c r="T63" s="989"/>
      <c r="U63" s="989"/>
      <c r="V63" s="989"/>
      <c r="W63" s="989"/>
      <c r="X63" s="989"/>
      <c r="Y63" s="989"/>
      <c r="Z63" s="989"/>
      <c r="AA63" s="991">
        <f t="shared" si="1"/>
        <v>0</v>
      </c>
      <c r="AB63" s="583"/>
      <c r="AC63" s="1866">
        <v>6</v>
      </c>
      <c r="AD63" s="1867">
        <v>100</v>
      </c>
      <c r="AE63" s="1867">
        <v>271</v>
      </c>
      <c r="AF63" s="739"/>
      <c r="AG63" s="739"/>
      <c r="AH63" s="739"/>
      <c r="AI63" s="739"/>
    </row>
    <row r="64" spans="1:35" ht="29.85" customHeight="1" x14ac:dyDescent="0.2">
      <c r="A64" s="2021"/>
      <c r="B64" s="2014"/>
      <c r="C64" s="959" t="s">
        <v>856</v>
      </c>
      <c r="D64" s="988"/>
      <c r="E64" s="989"/>
      <c r="F64" s="989"/>
      <c r="G64" s="989"/>
      <c r="H64" s="989"/>
      <c r="I64" s="989"/>
      <c r="J64" s="989"/>
      <c r="K64" s="989"/>
      <c r="L64" s="989"/>
      <c r="M64" s="989"/>
      <c r="N64" s="989"/>
      <c r="O64" s="989"/>
      <c r="P64" s="989"/>
      <c r="Q64" s="989"/>
      <c r="R64" s="989"/>
      <c r="S64" s="989"/>
      <c r="T64" s="989"/>
      <c r="U64" s="989"/>
      <c r="V64" s="989"/>
      <c r="W64" s="989"/>
      <c r="X64" s="989"/>
      <c r="Y64" s="989"/>
      <c r="Z64" s="989"/>
      <c r="AA64" s="991">
        <f t="shared" si="1"/>
        <v>0</v>
      </c>
      <c r="AB64" s="583"/>
      <c r="AC64" s="1866">
        <v>6</v>
      </c>
      <c r="AD64" s="1867">
        <v>100</v>
      </c>
      <c r="AE64" s="1867">
        <v>272</v>
      </c>
      <c r="AF64" s="739"/>
      <c r="AG64" s="739"/>
      <c r="AH64" s="739"/>
      <c r="AI64" s="739"/>
    </row>
    <row r="65" spans="1:35" ht="29.85" customHeight="1" x14ac:dyDescent="0.2">
      <c r="A65" s="2021"/>
      <c r="B65" s="2014"/>
      <c r="C65" s="959" t="s">
        <v>857</v>
      </c>
      <c r="D65" s="988"/>
      <c r="E65" s="989"/>
      <c r="F65" s="989"/>
      <c r="G65" s="989"/>
      <c r="H65" s="989"/>
      <c r="I65" s="989"/>
      <c r="J65" s="989"/>
      <c r="K65" s="989"/>
      <c r="L65" s="989"/>
      <c r="M65" s="989"/>
      <c r="N65" s="989"/>
      <c r="O65" s="989"/>
      <c r="P65" s="989"/>
      <c r="Q65" s="989"/>
      <c r="R65" s="989"/>
      <c r="S65" s="989"/>
      <c r="T65" s="989"/>
      <c r="U65" s="989"/>
      <c r="V65" s="989"/>
      <c r="W65" s="989"/>
      <c r="X65" s="989"/>
      <c r="Y65" s="989"/>
      <c r="Z65" s="989"/>
      <c r="AA65" s="991">
        <f t="shared" si="1"/>
        <v>0</v>
      </c>
      <c r="AB65" s="583"/>
      <c r="AC65" s="1866">
        <v>6</v>
      </c>
      <c r="AD65" s="1867">
        <v>100</v>
      </c>
      <c r="AE65" s="1867">
        <v>273</v>
      </c>
      <c r="AF65" s="739"/>
      <c r="AG65" s="739"/>
      <c r="AH65" s="739"/>
      <c r="AI65" s="739"/>
    </row>
    <row r="66" spans="1:35" ht="15" customHeight="1" x14ac:dyDescent="0.2">
      <c r="A66" s="2021"/>
      <c r="B66" s="2015" t="s">
        <v>2001</v>
      </c>
      <c r="C66" s="960" t="s">
        <v>850</v>
      </c>
      <c r="D66" s="988"/>
      <c r="E66" s="989"/>
      <c r="F66" s="989"/>
      <c r="G66" s="989"/>
      <c r="H66" s="989"/>
      <c r="I66" s="989"/>
      <c r="J66" s="989"/>
      <c r="K66" s="989"/>
      <c r="L66" s="989"/>
      <c r="M66" s="989"/>
      <c r="N66" s="989"/>
      <c r="O66" s="989"/>
      <c r="P66" s="989"/>
      <c r="Q66" s="989"/>
      <c r="R66" s="989"/>
      <c r="S66" s="989"/>
      <c r="T66" s="989"/>
      <c r="U66" s="989"/>
      <c r="V66" s="989"/>
      <c r="W66" s="989"/>
      <c r="X66" s="989"/>
      <c r="Y66" s="989"/>
      <c r="Z66" s="989"/>
      <c r="AA66" s="991">
        <f t="shared" si="1"/>
        <v>0</v>
      </c>
      <c r="AB66" s="583"/>
      <c r="AC66" s="1866">
        <v>6</v>
      </c>
      <c r="AD66" s="1867">
        <v>101</v>
      </c>
      <c r="AE66" s="1867">
        <v>274</v>
      </c>
      <c r="AF66" s="738"/>
      <c r="AG66" s="738"/>
      <c r="AH66" s="738"/>
      <c r="AI66" s="738"/>
    </row>
    <row r="67" spans="1:35" ht="29.85" customHeight="1" x14ac:dyDescent="0.2">
      <c r="A67" s="2021"/>
      <c r="B67" s="2014"/>
      <c r="C67" s="960" t="s">
        <v>851</v>
      </c>
      <c r="D67" s="988"/>
      <c r="E67" s="989"/>
      <c r="F67" s="989"/>
      <c r="G67" s="989"/>
      <c r="H67" s="989"/>
      <c r="I67" s="989"/>
      <c r="J67" s="989"/>
      <c r="K67" s="989"/>
      <c r="L67" s="989"/>
      <c r="M67" s="989"/>
      <c r="N67" s="989"/>
      <c r="O67" s="989"/>
      <c r="P67" s="989"/>
      <c r="Q67" s="989"/>
      <c r="R67" s="989"/>
      <c r="S67" s="989"/>
      <c r="T67" s="989"/>
      <c r="U67" s="989"/>
      <c r="V67" s="989"/>
      <c r="W67" s="989"/>
      <c r="X67" s="989"/>
      <c r="Y67" s="989"/>
      <c r="Z67" s="989"/>
      <c r="AA67" s="991">
        <f t="shared" si="1"/>
        <v>0</v>
      </c>
      <c r="AB67" s="583"/>
      <c r="AC67" s="1866">
        <v>6</v>
      </c>
      <c r="AD67" s="1867">
        <v>101</v>
      </c>
      <c r="AE67" s="1867">
        <v>275</v>
      </c>
      <c r="AF67" s="739"/>
      <c r="AG67" s="739"/>
      <c r="AH67" s="739"/>
      <c r="AI67" s="739"/>
    </row>
    <row r="68" spans="1:35" ht="29.85" customHeight="1" x14ac:dyDescent="0.2">
      <c r="A68" s="2021"/>
      <c r="B68" s="2014"/>
      <c r="C68" s="960" t="s">
        <v>852</v>
      </c>
      <c r="D68" s="988"/>
      <c r="E68" s="989"/>
      <c r="F68" s="989"/>
      <c r="G68" s="989"/>
      <c r="H68" s="989"/>
      <c r="I68" s="989"/>
      <c r="J68" s="989"/>
      <c r="K68" s="989"/>
      <c r="L68" s="989"/>
      <c r="M68" s="989"/>
      <c r="N68" s="989"/>
      <c r="O68" s="989"/>
      <c r="P68" s="989"/>
      <c r="Q68" s="989"/>
      <c r="R68" s="989"/>
      <c r="S68" s="989"/>
      <c r="T68" s="989"/>
      <c r="U68" s="989"/>
      <c r="V68" s="989"/>
      <c r="W68" s="989"/>
      <c r="X68" s="989"/>
      <c r="Y68" s="989"/>
      <c r="Z68" s="989"/>
      <c r="AA68" s="991">
        <f t="shared" si="1"/>
        <v>0</v>
      </c>
      <c r="AB68" s="583"/>
      <c r="AC68" s="1866">
        <v>6</v>
      </c>
      <c r="AD68" s="1867">
        <v>101</v>
      </c>
      <c r="AE68" s="1867">
        <v>276</v>
      </c>
      <c r="AF68" s="739"/>
      <c r="AG68" s="739"/>
      <c r="AH68" s="739"/>
      <c r="AI68" s="739"/>
    </row>
    <row r="69" spans="1:35" ht="15" customHeight="1" x14ac:dyDescent="0.2">
      <c r="A69" s="2021"/>
      <c r="B69" s="2015" t="s">
        <v>2002</v>
      </c>
      <c r="C69" s="959" t="s">
        <v>850</v>
      </c>
      <c r="D69" s="988"/>
      <c r="E69" s="989"/>
      <c r="F69" s="989"/>
      <c r="G69" s="989"/>
      <c r="H69" s="989"/>
      <c r="I69" s="989"/>
      <c r="J69" s="989"/>
      <c r="K69" s="989"/>
      <c r="L69" s="989"/>
      <c r="M69" s="989"/>
      <c r="N69" s="989"/>
      <c r="O69" s="989"/>
      <c r="P69" s="989"/>
      <c r="Q69" s="989"/>
      <c r="R69" s="989"/>
      <c r="S69" s="989"/>
      <c r="T69" s="989"/>
      <c r="U69" s="989"/>
      <c r="V69" s="989"/>
      <c r="W69" s="989"/>
      <c r="X69" s="989"/>
      <c r="Y69" s="989"/>
      <c r="Z69" s="989"/>
      <c r="AA69" s="991">
        <f t="shared" si="1"/>
        <v>0</v>
      </c>
      <c r="AB69" s="583"/>
      <c r="AC69" s="1866">
        <v>6</v>
      </c>
      <c r="AD69" s="1867">
        <v>102</v>
      </c>
      <c r="AE69" s="1867">
        <v>277</v>
      </c>
      <c r="AF69" s="739"/>
      <c r="AG69" s="739"/>
      <c r="AH69" s="739"/>
      <c r="AI69" s="739"/>
    </row>
    <row r="70" spans="1:35" ht="28.35" customHeight="1" x14ac:dyDescent="0.2">
      <c r="A70" s="2021"/>
      <c r="B70" s="2014"/>
      <c r="C70" s="959" t="s">
        <v>851</v>
      </c>
      <c r="D70" s="988"/>
      <c r="E70" s="989"/>
      <c r="F70" s="989"/>
      <c r="G70" s="989"/>
      <c r="H70" s="989"/>
      <c r="I70" s="989"/>
      <c r="J70" s="989"/>
      <c r="K70" s="989"/>
      <c r="L70" s="989"/>
      <c r="M70" s="989"/>
      <c r="N70" s="989"/>
      <c r="O70" s="989"/>
      <c r="P70" s="989"/>
      <c r="Q70" s="989"/>
      <c r="R70" s="989"/>
      <c r="S70" s="989"/>
      <c r="T70" s="989"/>
      <c r="U70" s="989"/>
      <c r="V70" s="989"/>
      <c r="W70" s="989"/>
      <c r="X70" s="989"/>
      <c r="Y70" s="989"/>
      <c r="Z70" s="989"/>
      <c r="AA70" s="991">
        <f t="shared" ref="AA70:AA89" si="2">SUM(D70:Z70)</f>
        <v>0</v>
      </c>
      <c r="AB70" s="583"/>
      <c r="AC70" s="1866">
        <v>6</v>
      </c>
      <c r="AD70" s="1867">
        <v>102</v>
      </c>
      <c r="AE70" s="1867">
        <v>278</v>
      </c>
      <c r="AF70" s="738"/>
      <c r="AG70" s="738"/>
      <c r="AH70" s="738"/>
      <c r="AI70" s="738"/>
    </row>
    <row r="71" spans="1:35" ht="28.35" customHeight="1" x14ac:dyDescent="0.2">
      <c r="A71" s="2021"/>
      <c r="B71" s="2014"/>
      <c r="C71" s="959" t="s">
        <v>852</v>
      </c>
      <c r="D71" s="988"/>
      <c r="E71" s="989"/>
      <c r="F71" s="989"/>
      <c r="G71" s="989"/>
      <c r="H71" s="989"/>
      <c r="I71" s="989"/>
      <c r="J71" s="989"/>
      <c r="K71" s="989"/>
      <c r="L71" s="989"/>
      <c r="M71" s="989"/>
      <c r="N71" s="989"/>
      <c r="O71" s="989"/>
      <c r="P71" s="989"/>
      <c r="Q71" s="989"/>
      <c r="R71" s="989"/>
      <c r="S71" s="989"/>
      <c r="T71" s="989"/>
      <c r="U71" s="989"/>
      <c r="V71" s="989"/>
      <c r="W71" s="989"/>
      <c r="X71" s="989"/>
      <c r="Y71" s="989"/>
      <c r="Z71" s="989"/>
      <c r="AA71" s="991">
        <f t="shared" si="2"/>
        <v>0</v>
      </c>
      <c r="AB71" s="583"/>
      <c r="AC71" s="1866">
        <v>6</v>
      </c>
      <c r="AD71" s="1867">
        <v>102</v>
      </c>
      <c r="AE71" s="1867">
        <v>279</v>
      </c>
      <c r="AF71" s="738"/>
      <c r="AG71" s="738"/>
      <c r="AH71" s="738"/>
      <c r="AI71" s="738"/>
    </row>
    <row r="72" spans="1:35" ht="28.35" customHeight="1" x14ac:dyDescent="0.2">
      <c r="A72" s="2021"/>
      <c r="B72" s="2015" t="s">
        <v>2003</v>
      </c>
      <c r="C72" s="959" t="s">
        <v>851</v>
      </c>
      <c r="D72" s="988"/>
      <c r="E72" s="989"/>
      <c r="F72" s="989"/>
      <c r="G72" s="989"/>
      <c r="H72" s="989"/>
      <c r="I72" s="989"/>
      <c r="J72" s="989"/>
      <c r="K72" s="989"/>
      <c r="L72" s="989"/>
      <c r="M72" s="989"/>
      <c r="N72" s="989"/>
      <c r="O72" s="989"/>
      <c r="P72" s="989"/>
      <c r="Q72" s="989"/>
      <c r="R72" s="989"/>
      <c r="S72" s="989"/>
      <c r="T72" s="989"/>
      <c r="U72" s="989"/>
      <c r="V72" s="989"/>
      <c r="W72" s="989"/>
      <c r="X72" s="989"/>
      <c r="Y72" s="989"/>
      <c r="Z72" s="989"/>
      <c r="AA72" s="991">
        <f t="shared" si="2"/>
        <v>0</v>
      </c>
      <c r="AB72" s="583"/>
      <c r="AC72" s="1866">
        <v>6</v>
      </c>
      <c r="AD72" s="1867">
        <v>103</v>
      </c>
      <c r="AE72" s="1867">
        <v>280</v>
      </c>
      <c r="AF72" s="739"/>
      <c r="AG72" s="739"/>
      <c r="AH72" s="739"/>
      <c r="AI72" s="739"/>
    </row>
    <row r="73" spans="1:35" ht="28.35" customHeight="1" x14ac:dyDescent="0.2">
      <c r="A73" s="2021"/>
      <c r="B73" s="2014"/>
      <c r="C73" s="959" t="s">
        <v>852</v>
      </c>
      <c r="D73" s="988"/>
      <c r="E73" s="989"/>
      <c r="F73" s="989"/>
      <c r="G73" s="989"/>
      <c r="H73" s="989"/>
      <c r="I73" s="989"/>
      <c r="J73" s="989"/>
      <c r="K73" s="989"/>
      <c r="L73" s="989"/>
      <c r="M73" s="989"/>
      <c r="N73" s="989"/>
      <c r="O73" s="989"/>
      <c r="P73" s="989"/>
      <c r="Q73" s="989"/>
      <c r="R73" s="989"/>
      <c r="S73" s="989"/>
      <c r="T73" s="989"/>
      <c r="U73" s="989"/>
      <c r="V73" s="989"/>
      <c r="W73" s="989"/>
      <c r="X73" s="989"/>
      <c r="Y73" s="989"/>
      <c r="Z73" s="989"/>
      <c r="AA73" s="991">
        <f t="shared" si="2"/>
        <v>0</v>
      </c>
      <c r="AB73" s="583"/>
      <c r="AC73" s="1866">
        <v>6</v>
      </c>
      <c r="AD73" s="1867">
        <v>103</v>
      </c>
      <c r="AE73" s="1867">
        <v>281</v>
      </c>
      <c r="AF73" s="739"/>
      <c r="AG73" s="739"/>
      <c r="AH73" s="739"/>
      <c r="AI73" s="739"/>
    </row>
    <row r="74" spans="1:35" ht="28.35" customHeight="1" x14ac:dyDescent="0.2">
      <c r="A74" s="2021"/>
      <c r="B74" s="2015" t="s">
        <v>2004</v>
      </c>
      <c r="C74" s="959" t="s">
        <v>851</v>
      </c>
      <c r="D74" s="988"/>
      <c r="E74" s="989"/>
      <c r="F74" s="989"/>
      <c r="G74" s="989"/>
      <c r="H74" s="989"/>
      <c r="I74" s="989"/>
      <c r="J74" s="989"/>
      <c r="K74" s="989"/>
      <c r="L74" s="989"/>
      <c r="M74" s="989"/>
      <c r="N74" s="989"/>
      <c r="O74" s="989"/>
      <c r="P74" s="989"/>
      <c r="Q74" s="989"/>
      <c r="R74" s="989"/>
      <c r="S74" s="989"/>
      <c r="T74" s="989"/>
      <c r="U74" s="989"/>
      <c r="V74" s="989"/>
      <c r="W74" s="989"/>
      <c r="X74" s="989"/>
      <c r="Y74" s="989"/>
      <c r="Z74" s="989"/>
      <c r="AA74" s="991">
        <f t="shared" si="2"/>
        <v>0</v>
      </c>
      <c r="AB74" s="583"/>
      <c r="AC74" s="1866">
        <v>6</v>
      </c>
      <c r="AD74" s="1867">
        <v>104</v>
      </c>
      <c r="AE74" s="1867">
        <v>282</v>
      </c>
      <c r="AF74" s="739"/>
      <c r="AG74" s="739"/>
      <c r="AH74" s="739"/>
      <c r="AI74" s="739"/>
    </row>
    <row r="75" spans="1:35" ht="28.35" customHeight="1" x14ac:dyDescent="0.2">
      <c r="A75" s="2021"/>
      <c r="B75" s="2014"/>
      <c r="C75" s="959" t="s">
        <v>852</v>
      </c>
      <c r="D75" s="988"/>
      <c r="E75" s="989"/>
      <c r="F75" s="989"/>
      <c r="G75" s="989"/>
      <c r="H75" s="989"/>
      <c r="I75" s="989"/>
      <c r="J75" s="989"/>
      <c r="K75" s="989"/>
      <c r="L75" s="989"/>
      <c r="M75" s="989"/>
      <c r="N75" s="989"/>
      <c r="O75" s="989"/>
      <c r="P75" s="989"/>
      <c r="Q75" s="989"/>
      <c r="R75" s="989"/>
      <c r="S75" s="989"/>
      <c r="T75" s="989"/>
      <c r="U75" s="989"/>
      <c r="V75" s="989"/>
      <c r="W75" s="989"/>
      <c r="X75" s="989"/>
      <c r="Y75" s="989"/>
      <c r="Z75" s="989"/>
      <c r="AA75" s="991">
        <f t="shared" si="2"/>
        <v>0</v>
      </c>
      <c r="AB75" s="583"/>
      <c r="AC75" s="1866">
        <v>6</v>
      </c>
      <c r="AD75" s="1867">
        <v>104</v>
      </c>
      <c r="AE75" s="1867">
        <v>283</v>
      </c>
      <c r="AF75" s="738"/>
      <c r="AG75" s="738"/>
      <c r="AH75" s="738"/>
      <c r="AI75" s="738"/>
    </row>
    <row r="76" spans="1:35" ht="28.35" customHeight="1" x14ac:dyDescent="0.2">
      <c r="A76" s="2021"/>
      <c r="B76" s="2015" t="s">
        <v>2005</v>
      </c>
      <c r="C76" s="959" t="s">
        <v>851</v>
      </c>
      <c r="D76" s="988"/>
      <c r="E76" s="989"/>
      <c r="F76" s="989"/>
      <c r="G76" s="989"/>
      <c r="H76" s="989"/>
      <c r="I76" s="989"/>
      <c r="J76" s="989"/>
      <c r="K76" s="989"/>
      <c r="L76" s="989"/>
      <c r="M76" s="989"/>
      <c r="N76" s="989"/>
      <c r="O76" s="989"/>
      <c r="P76" s="989"/>
      <c r="Q76" s="989"/>
      <c r="R76" s="989"/>
      <c r="S76" s="989"/>
      <c r="T76" s="989"/>
      <c r="U76" s="989"/>
      <c r="V76" s="989"/>
      <c r="W76" s="989"/>
      <c r="X76" s="989"/>
      <c r="Y76" s="989"/>
      <c r="Z76" s="989"/>
      <c r="AA76" s="991">
        <f t="shared" si="2"/>
        <v>0</v>
      </c>
      <c r="AB76" s="583"/>
      <c r="AC76" s="1866">
        <v>6</v>
      </c>
      <c r="AD76" s="1867">
        <v>105</v>
      </c>
      <c r="AE76" s="1867">
        <v>284</v>
      </c>
      <c r="AF76" s="739"/>
      <c r="AG76" s="739"/>
      <c r="AH76" s="739"/>
      <c r="AI76" s="739"/>
    </row>
    <row r="77" spans="1:35" ht="28.35" customHeight="1" thickBot="1" x14ac:dyDescent="0.25">
      <c r="A77" s="2022"/>
      <c r="B77" s="2023"/>
      <c r="C77" s="962" t="s">
        <v>852</v>
      </c>
      <c r="D77" s="988"/>
      <c r="E77" s="989"/>
      <c r="F77" s="989"/>
      <c r="G77" s="989"/>
      <c r="H77" s="989"/>
      <c r="I77" s="989"/>
      <c r="J77" s="989"/>
      <c r="K77" s="989"/>
      <c r="L77" s="989"/>
      <c r="M77" s="989"/>
      <c r="N77" s="989"/>
      <c r="O77" s="989"/>
      <c r="P77" s="989"/>
      <c r="Q77" s="989"/>
      <c r="R77" s="989"/>
      <c r="S77" s="989"/>
      <c r="T77" s="989"/>
      <c r="U77" s="989"/>
      <c r="V77" s="989"/>
      <c r="W77" s="989"/>
      <c r="X77" s="989"/>
      <c r="Y77" s="989"/>
      <c r="Z77" s="989"/>
      <c r="AA77" s="991">
        <f t="shared" si="2"/>
        <v>0</v>
      </c>
      <c r="AB77" s="583"/>
      <c r="AC77" s="1866">
        <v>6</v>
      </c>
      <c r="AD77" s="1867">
        <v>105</v>
      </c>
      <c r="AE77" s="1867">
        <v>285</v>
      </c>
      <c r="AF77" s="739"/>
      <c r="AG77" s="739"/>
      <c r="AH77" s="739"/>
      <c r="AI77" s="739"/>
    </row>
    <row r="78" spans="1:35" ht="15" customHeight="1" x14ac:dyDescent="0.2">
      <c r="A78" s="2001" t="s">
        <v>1195</v>
      </c>
      <c r="B78" s="2013" t="s">
        <v>902</v>
      </c>
      <c r="C78" s="961" t="s">
        <v>850</v>
      </c>
      <c r="D78" s="988"/>
      <c r="E78" s="989"/>
      <c r="F78" s="989"/>
      <c r="G78" s="989"/>
      <c r="H78" s="989"/>
      <c r="I78" s="989"/>
      <c r="J78" s="989"/>
      <c r="K78" s="989"/>
      <c r="L78" s="989"/>
      <c r="M78" s="989"/>
      <c r="N78" s="989"/>
      <c r="O78" s="989"/>
      <c r="P78" s="989"/>
      <c r="Q78" s="989"/>
      <c r="R78" s="989"/>
      <c r="S78" s="989"/>
      <c r="T78" s="989"/>
      <c r="U78" s="989"/>
      <c r="V78" s="989"/>
      <c r="W78" s="989"/>
      <c r="X78" s="989"/>
      <c r="Y78" s="989"/>
      <c r="Z78" s="989"/>
      <c r="AA78" s="991">
        <f t="shared" si="2"/>
        <v>0</v>
      </c>
      <c r="AB78" s="583"/>
      <c r="AC78" s="1866">
        <v>7</v>
      </c>
      <c r="AD78" s="1867">
        <v>48</v>
      </c>
      <c r="AE78" s="1867">
        <v>135</v>
      </c>
      <c r="AF78" s="739"/>
      <c r="AG78" s="739"/>
      <c r="AH78" s="739"/>
      <c r="AI78" s="739"/>
    </row>
    <row r="79" spans="1:35" ht="29.85" customHeight="1" x14ac:dyDescent="0.2">
      <c r="A79" s="2002"/>
      <c r="B79" s="2014"/>
      <c r="C79" s="959" t="s">
        <v>851</v>
      </c>
      <c r="D79" s="988"/>
      <c r="E79" s="989"/>
      <c r="F79" s="989"/>
      <c r="G79" s="989"/>
      <c r="H79" s="989"/>
      <c r="I79" s="989"/>
      <c r="J79" s="989"/>
      <c r="K79" s="989"/>
      <c r="L79" s="989"/>
      <c r="M79" s="989"/>
      <c r="N79" s="989"/>
      <c r="O79" s="989"/>
      <c r="P79" s="989"/>
      <c r="Q79" s="989"/>
      <c r="R79" s="989"/>
      <c r="S79" s="989"/>
      <c r="T79" s="989"/>
      <c r="U79" s="989"/>
      <c r="V79" s="989"/>
      <c r="W79" s="989"/>
      <c r="X79" s="989"/>
      <c r="Y79" s="989"/>
      <c r="Z79" s="989"/>
      <c r="AA79" s="991">
        <f t="shared" si="2"/>
        <v>0</v>
      </c>
      <c r="AB79" s="583"/>
      <c r="AC79" s="1866">
        <v>7</v>
      </c>
      <c r="AD79" s="1867">
        <v>48</v>
      </c>
      <c r="AE79" s="1867">
        <v>136</v>
      </c>
      <c r="AF79" s="738"/>
      <c r="AG79" s="738"/>
      <c r="AH79" s="738"/>
      <c r="AI79" s="738"/>
    </row>
    <row r="80" spans="1:35" ht="29.85" customHeight="1" x14ac:dyDescent="0.2">
      <c r="A80" s="2002"/>
      <c r="B80" s="2028"/>
      <c r="C80" s="959" t="s">
        <v>852</v>
      </c>
      <c r="D80" s="988"/>
      <c r="E80" s="989"/>
      <c r="F80" s="989"/>
      <c r="G80" s="989"/>
      <c r="H80" s="989"/>
      <c r="I80" s="989"/>
      <c r="J80" s="989"/>
      <c r="K80" s="989"/>
      <c r="L80" s="989"/>
      <c r="M80" s="989"/>
      <c r="N80" s="989"/>
      <c r="O80" s="989"/>
      <c r="P80" s="989"/>
      <c r="Q80" s="989"/>
      <c r="R80" s="989"/>
      <c r="S80" s="989"/>
      <c r="T80" s="989"/>
      <c r="U80" s="989"/>
      <c r="V80" s="989"/>
      <c r="W80" s="989"/>
      <c r="X80" s="989"/>
      <c r="Y80" s="989"/>
      <c r="Z80" s="989"/>
      <c r="AA80" s="991">
        <f t="shared" si="2"/>
        <v>0</v>
      </c>
      <c r="AB80" s="583"/>
      <c r="AC80" s="1866">
        <v>7</v>
      </c>
      <c r="AD80" s="1867">
        <v>48</v>
      </c>
      <c r="AE80" s="1867">
        <v>137</v>
      </c>
      <c r="AF80" s="739"/>
      <c r="AG80" s="739"/>
      <c r="AH80" s="739"/>
      <c r="AI80" s="739"/>
    </row>
    <row r="81" spans="1:35" ht="15" customHeight="1" x14ac:dyDescent="0.2">
      <c r="A81" s="2002"/>
      <c r="B81" s="2015" t="s">
        <v>1989</v>
      </c>
      <c r="C81" s="959" t="s">
        <v>853</v>
      </c>
      <c r="D81" s="988"/>
      <c r="E81" s="989"/>
      <c r="F81" s="989"/>
      <c r="G81" s="989"/>
      <c r="H81" s="989"/>
      <c r="I81" s="989"/>
      <c r="J81" s="989"/>
      <c r="K81" s="989"/>
      <c r="L81" s="989"/>
      <c r="M81" s="989"/>
      <c r="N81" s="989"/>
      <c r="O81" s="989"/>
      <c r="P81" s="989"/>
      <c r="Q81" s="989"/>
      <c r="R81" s="989"/>
      <c r="S81" s="989"/>
      <c r="T81" s="989"/>
      <c r="U81" s="989"/>
      <c r="V81" s="989"/>
      <c r="W81" s="989"/>
      <c r="X81" s="989"/>
      <c r="Y81" s="989"/>
      <c r="Z81" s="989"/>
      <c r="AA81" s="991">
        <f t="shared" si="2"/>
        <v>0</v>
      </c>
      <c r="AB81" s="583"/>
      <c r="AC81" s="1866">
        <v>7</v>
      </c>
      <c r="AD81" s="1867">
        <v>65</v>
      </c>
      <c r="AE81" s="1867">
        <v>183</v>
      </c>
      <c r="AF81" s="739"/>
      <c r="AG81" s="739"/>
      <c r="AH81" s="739"/>
      <c r="AI81" s="739"/>
    </row>
    <row r="82" spans="1:35" ht="29.85" customHeight="1" x14ac:dyDescent="0.2">
      <c r="A82" s="2002"/>
      <c r="B82" s="2014"/>
      <c r="C82" s="959" t="s">
        <v>856</v>
      </c>
      <c r="D82" s="988"/>
      <c r="E82" s="989"/>
      <c r="F82" s="989"/>
      <c r="G82" s="989"/>
      <c r="H82" s="989"/>
      <c r="I82" s="989"/>
      <c r="J82" s="989"/>
      <c r="K82" s="989"/>
      <c r="L82" s="989"/>
      <c r="M82" s="989"/>
      <c r="N82" s="989"/>
      <c r="O82" s="989"/>
      <c r="P82" s="989"/>
      <c r="Q82" s="989"/>
      <c r="R82" s="989"/>
      <c r="S82" s="989"/>
      <c r="T82" s="989"/>
      <c r="U82" s="989"/>
      <c r="V82" s="989"/>
      <c r="W82" s="989"/>
      <c r="X82" s="989"/>
      <c r="Y82" s="989"/>
      <c r="Z82" s="989"/>
      <c r="AA82" s="991">
        <f t="shared" si="2"/>
        <v>0</v>
      </c>
      <c r="AB82" s="583"/>
      <c r="AC82" s="1866">
        <v>7</v>
      </c>
      <c r="AD82" s="1867">
        <v>65</v>
      </c>
      <c r="AE82" s="1867">
        <v>184</v>
      </c>
      <c r="AF82" s="739"/>
      <c r="AG82" s="739"/>
      <c r="AH82" s="739"/>
      <c r="AI82" s="739"/>
    </row>
    <row r="83" spans="1:35" ht="29.85" customHeight="1" x14ac:dyDescent="0.2">
      <c r="A83" s="2002"/>
      <c r="B83" s="2028"/>
      <c r="C83" s="959" t="s">
        <v>857</v>
      </c>
      <c r="D83" s="988"/>
      <c r="E83" s="989"/>
      <c r="F83" s="989"/>
      <c r="G83" s="989"/>
      <c r="H83" s="989"/>
      <c r="I83" s="989"/>
      <c r="J83" s="989"/>
      <c r="K83" s="989"/>
      <c r="L83" s="989"/>
      <c r="M83" s="989"/>
      <c r="N83" s="989"/>
      <c r="O83" s="989"/>
      <c r="P83" s="989"/>
      <c r="Q83" s="989"/>
      <c r="R83" s="989"/>
      <c r="S83" s="989"/>
      <c r="T83" s="989"/>
      <c r="U83" s="989"/>
      <c r="V83" s="989"/>
      <c r="W83" s="989"/>
      <c r="X83" s="989"/>
      <c r="Y83" s="989"/>
      <c r="Z83" s="989"/>
      <c r="AA83" s="991">
        <f t="shared" si="2"/>
        <v>0</v>
      </c>
      <c r="AB83" s="583"/>
      <c r="AC83" s="1866">
        <v>7</v>
      </c>
      <c r="AD83" s="1867">
        <v>65</v>
      </c>
      <c r="AE83" s="1867">
        <v>185</v>
      </c>
      <c r="AF83" s="738"/>
      <c r="AG83" s="738"/>
      <c r="AH83" s="738"/>
      <c r="AI83" s="738"/>
    </row>
    <row r="84" spans="1:35" ht="15" customHeight="1" x14ac:dyDescent="0.2">
      <c r="A84" s="2002"/>
      <c r="B84" s="2015" t="s">
        <v>1990</v>
      </c>
      <c r="C84" s="959" t="s">
        <v>853</v>
      </c>
      <c r="D84" s="988"/>
      <c r="E84" s="989"/>
      <c r="F84" s="989"/>
      <c r="G84" s="989"/>
      <c r="H84" s="989"/>
      <c r="I84" s="989"/>
      <c r="J84" s="989"/>
      <c r="K84" s="989"/>
      <c r="L84" s="989"/>
      <c r="M84" s="989"/>
      <c r="N84" s="989"/>
      <c r="O84" s="989"/>
      <c r="P84" s="989"/>
      <c r="Q84" s="989"/>
      <c r="R84" s="989"/>
      <c r="S84" s="989"/>
      <c r="T84" s="989"/>
      <c r="U84" s="989"/>
      <c r="V84" s="989"/>
      <c r="W84" s="989"/>
      <c r="X84" s="989"/>
      <c r="Y84" s="989"/>
      <c r="Z84" s="989"/>
      <c r="AA84" s="991">
        <f t="shared" si="2"/>
        <v>0</v>
      </c>
      <c r="AB84" s="583"/>
      <c r="AC84" s="1866">
        <v>7</v>
      </c>
      <c r="AD84" s="1867">
        <v>63</v>
      </c>
      <c r="AE84" s="1867">
        <v>177</v>
      </c>
      <c r="AF84" s="739"/>
      <c r="AG84" s="739"/>
      <c r="AH84" s="739"/>
      <c r="AI84" s="739"/>
    </row>
    <row r="85" spans="1:35" ht="29.85" customHeight="1" x14ac:dyDescent="0.2">
      <c r="A85" s="2002"/>
      <c r="B85" s="2014"/>
      <c r="C85" s="959" t="s">
        <v>856</v>
      </c>
      <c r="D85" s="988"/>
      <c r="E85" s="989"/>
      <c r="F85" s="989"/>
      <c r="G85" s="989"/>
      <c r="H85" s="989"/>
      <c r="I85" s="989"/>
      <c r="J85" s="989"/>
      <c r="K85" s="989"/>
      <c r="L85" s="989"/>
      <c r="M85" s="989"/>
      <c r="N85" s="989"/>
      <c r="O85" s="989"/>
      <c r="P85" s="989"/>
      <c r="Q85" s="989"/>
      <c r="R85" s="989"/>
      <c r="S85" s="989"/>
      <c r="T85" s="989"/>
      <c r="U85" s="989"/>
      <c r="V85" s="989"/>
      <c r="W85" s="989"/>
      <c r="X85" s="989"/>
      <c r="Y85" s="989"/>
      <c r="Z85" s="989"/>
      <c r="AA85" s="991">
        <f t="shared" si="2"/>
        <v>0</v>
      </c>
      <c r="AB85" s="583"/>
      <c r="AC85" s="1866">
        <v>7</v>
      </c>
      <c r="AD85" s="1867">
        <v>63</v>
      </c>
      <c r="AE85" s="1867">
        <v>178</v>
      </c>
      <c r="AF85" s="739"/>
      <c r="AG85" s="739"/>
      <c r="AH85" s="739"/>
      <c r="AI85" s="739"/>
    </row>
    <row r="86" spans="1:35" ht="29.85" customHeight="1" x14ac:dyDescent="0.2">
      <c r="A86" s="2002"/>
      <c r="B86" s="2028"/>
      <c r="C86" s="959" t="s">
        <v>857</v>
      </c>
      <c r="D86" s="988"/>
      <c r="E86" s="989"/>
      <c r="F86" s="989"/>
      <c r="G86" s="989"/>
      <c r="H86" s="989"/>
      <c r="I86" s="989"/>
      <c r="J86" s="989"/>
      <c r="K86" s="989"/>
      <c r="L86" s="989"/>
      <c r="M86" s="989"/>
      <c r="N86" s="989"/>
      <c r="O86" s="989"/>
      <c r="P86" s="989"/>
      <c r="Q86" s="989"/>
      <c r="R86" s="989"/>
      <c r="S86" s="989"/>
      <c r="T86" s="989"/>
      <c r="U86" s="989"/>
      <c r="V86" s="989"/>
      <c r="W86" s="989"/>
      <c r="X86" s="989"/>
      <c r="Y86" s="989"/>
      <c r="Z86" s="989"/>
      <c r="AA86" s="991">
        <f t="shared" si="2"/>
        <v>0</v>
      </c>
      <c r="AB86" s="583"/>
      <c r="AC86" s="1866">
        <v>7</v>
      </c>
      <c r="AD86" s="1867">
        <v>63</v>
      </c>
      <c r="AE86" s="1867">
        <v>179</v>
      </c>
      <c r="AF86" s="739"/>
      <c r="AG86" s="739"/>
      <c r="AH86" s="739"/>
      <c r="AI86" s="739"/>
    </row>
    <row r="87" spans="1:35" ht="29.85" customHeight="1" x14ac:dyDescent="0.2">
      <c r="A87" s="2002"/>
      <c r="B87" s="2015" t="s">
        <v>1991</v>
      </c>
      <c r="C87" s="1815" t="s">
        <v>853</v>
      </c>
      <c r="D87" s="988"/>
      <c r="E87" s="989"/>
      <c r="F87" s="989"/>
      <c r="G87" s="989"/>
      <c r="H87" s="989"/>
      <c r="I87" s="989"/>
      <c r="J87" s="989"/>
      <c r="K87" s="989"/>
      <c r="L87" s="989"/>
      <c r="M87" s="989"/>
      <c r="N87" s="989"/>
      <c r="O87" s="989"/>
      <c r="P87" s="989"/>
      <c r="Q87" s="989"/>
      <c r="R87" s="989"/>
      <c r="S87" s="989"/>
      <c r="T87" s="989"/>
      <c r="U87" s="989"/>
      <c r="V87" s="989"/>
      <c r="W87" s="989"/>
      <c r="X87" s="989"/>
      <c r="Y87" s="989"/>
      <c r="Z87" s="989"/>
      <c r="AA87" s="991">
        <f t="shared" si="2"/>
        <v>0</v>
      </c>
      <c r="AB87" s="583"/>
      <c r="AC87" s="1866">
        <v>7</v>
      </c>
      <c r="AD87" s="1867">
        <v>64</v>
      </c>
      <c r="AE87" s="1867">
        <v>180</v>
      </c>
      <c r="AF87" s="739"/>
      <c r="AG87" s="739"/>
      <c r="AH87" s="739"/>
      <c r="AI87" s="739"/>
    </row>
    <row r="88" spans="1:35" ht="28.8" customHeight="1" x14ac:dyDescent="0.2">
      <c r="A88" s="2002"/>
      <c r="B88" s="2014"/>
      <c r="C88" s="1815" t="s">
        <v>856</v>
      </c>
      <c r="D88" s="988"/>
      <c r="E88" s="989"/>
      <c r="F88" s="989"/>
      <c r="G88" s="989"/>
      <c r="H88" s="989"/>
      <c r="I88" s="989"/>
      <c r="J88" s="989"/>
      <c r="K88" s="989"/>
      <c r="L88" s="989"/>
      <c r="M88" s="989"/>
      <c r="N88" s="989"/>
      <c r="O88" s="989"/>
      <c r="P88" s="989"/>
      <c r="Q88" s="989"/>
      <c r="R88" s="989"/>
      <c r="S88" s="989"/>
      <c r="T88" s="989"/>
      <c r="U88" s="989"/>
      <c r="V88" s="989"/>
      <c r="W88" s="989"/>
      <c r="X88" s="989"/>
      <c r="Y88" s="989"/>
      <c r="Z88" s="989"/>
      <c r="AA88" s="991">
        <f t="shared" si="2"/>
        <v>0</v>
      </c>
      <c r="AB88" s="583"/>
      <c r="AC88" s="1866">
        <v>7</v>
      </c>
      <c r="AD88" s="1867">
        <v>64</v>
      </c>
      <c r="AE88" s="1867">
        <v>181</v>
      </c>
      <c r="AF88" s="739"/>
      <c r="AG88" s="739"/>
      <c r="AH88" s="739"/>
      <c r="AI88" s="739"/>
    </row>
    <row r="89" spans="1:35" ht="29.85" customHeight="1" thickBot="1" x14ac:dyDescent="0.25">
      <c r="A89" s="2002"/>
      <c r="B89" s="2023"/>
      <c r="C89" s="1817" t="s">
        <v>857</v>
      </c>
      <c r="D89" s="1649"/>
      <c r="E89" s="1649"/>
      <c r="F89" s="1649"/>
      <c r="G89" s="1649"/>
      <c r="H89" s="1649"/>
      <c r="I89" s="1649"/>
      <c r="J89" s="1649"/>
      <c r="K89" s="1649"/>
      <c r="L89" s="1649"/>
      <c r="M89" s="1649"/>
      <c r="N89" s="1649"/>
      <c r="O89" s="1649"/>
      <c r="P89" s="1649"/>
      <c r="Q89" s="1649"/>
      <c r="R89" s="1649"/>
      <c r="S89" s="1649"/>
      <c r="T89" s="1649"/>
      <c r="U89" s="1649"/>
      <c r="V89" s="1649"/>
      <c r="W89" s="1649"/>
      <c r="X89" s="1649"/>
      <c r="Y89" s="1649"/>
      <c r="Z89" s="1649"/>
      <c r="AA89" s="1650">
        <f t="shared" si="2"/>
        <v>0</v>
      </c>
      <c r="AB89" s="583"/>
      <c r="AC89" s="1866">
        <v>7</v>
      </c>
      <c r="AD89" s="1867">
        <v>64</v>
      </c>
      <c r="AE89" s="1867">
        <v>182</v>
      </c>
      <c r="AF89" s="739"/>
      <c r="AG89" s="739"/>
      <c r="AH89" s="739"/>
      <c r="AI89" s="739"/>
    </row>
    <row r="90" spans="1:35" ht="29.4" customHeight="1" x14ac:dyDescent="0.25">
      <c r="A90" s="2001" t="s">
        <v>737</v>
      </c>
      <c r="B90" s="2014" t="s">
        <v>1992</v>
      </c>
      <c r="C90" s="1815" t="s">
        <v>850</v>
      </c>
      <c r="D90" s="1753"/>
      <c r="E90" s="1753"/>
      <c r="F90" s="1753"/>
      <c r="G90" s="1753"/>
      <c r="H90" s="1753"/>
      <c r="I90" s="1753"/>
      <c r="J90" s="1753"/>
      <c r="K90" s="1753"/>
      <c r="L90" s="1753"/>
      <c r="M90" s="1753"/>
      <c r="N90" s="1753"/>
      <c r="O90" s="1753"/>
      <c r="P90" s="1753"/>
      <c r="Q90" s="1753"/>
      <c r="R90" s="1753"/>
      <c r="S90" s="1753"/>
      <c r="T90" s="1753"/>
      <c r="U90" s="1753"/>
      <c r="V90" s="1753"/>
      <c r="W90" s="1753"/>
      <c r="X90" s="1753"/>
      <c r="Y90" s="1753"/>
      <c r="Z90" s="1753"/>
      <c r="AA90" s="1754">
        <f t="shared" ref="AA90:AA138" si="3">SUM(D90:Z90)</f>
        <v>0</v>
      </c>
      <c r="AB90" s="1605"/>
      <c r="AC90" s="1866">
        <v>8</v>
      </c>
      <c r="AD90" s="1868">
        <v>106</v>
      </c>
      <c r="AE90" s="1868">
        <v>286</v>
      </c>
      <c r="AF90" s="1605"/>
      <c r="AG90" s="446"/>
      <c r="AH90" s="446"/>
      <c r="AI90" s="446"/>
    </row>
    <row r="91" spans="1:35" ht="29.4" customHeight="1" x14ac:dyDescent="0.25">
      <c r="A91" s="2002"/>
      <c r="B91" s="2014"/>
      <c r="C91" s="1815" t="s">
        <v>1198</v>
      </c>
      <c r="D91" s="1652"/>
      <c r="E91" s="1812"/>
      <c r="F91" s="1812"/>
      <c r="G91" s="1812"/>
      <c r="H91" s="1812"/>
      <c r="I91" s="1812"/>
      <c r="J91" s="1812"/>
      <c r="K91" s="1812"/>
      <c r="L91" s="1812"/>
      <c r="M91" s="1812"/>
      <c r="N91" s="1812"/>
      <c r="O91" s="1812"/>
      <c r="P91" s="1812"/>
      <c r="Q91" s="1812"/>
      <c r="R91" s="1812"/>
      <c r="S91" s="1812"/>
      <c r="T91" s="1812"/>
      <c r="U91" s="1812"/>
      <c r="V91" s="1812"/>
      <c r="W91" s="1812"/>
      <c r="X91" s="1812"/>
      <c r="Y91" s="1812"/>
      <c r="Z91" s="1812"/>
      <c r="AA91" s="1813"/>
      <c r="AB91" s="1605"/>
      <c r="AC91" s="1866">
        <v>8</v>
      </c>
      <c r="AD91" s="1868">
        <v>106</v>
      </c>
      <c r="AE91" s="1868">
        <v>287</v>
      </c>
      <c r="AF91" s="1605"/>
      <c r="AG91" s="446"/>
      <c r="AH91" s="446"/>
      <c r="AI91" s="446"/>
    </row>
    <row r="92" spans="1:35" ht="29.4" customHeight="1" x14ac:dyDescent="0.25">
      <c r="A92" s="2002"/>
      <c r="B92" s="2015" t="s">
        <v>1993</v>
      </c>
      <c r="C92" s="1815" t="s">
        <v>850</v>
      </c>
      <c r="D92" s="1652"/>
      <c r="E92" s="1812"/>
      <c r="F92" s="1812"/>
      <c r="G92" s="1812"/>
      <c r="H92" s="1812"/>
      <c r="I92" s="1812"/>
      <c r="J92" s="1812"/>
      <c r="K92" s="1812"/>
      <c r="L92" s="1812"/>
      <c r="M92" s="1812"/>
      <c r="N92" s="1812"/>
      <c r="O92" s="1812"/>
      <c r="P92" s="1812"/>
      <c r="Q92" s="1812"/>
      <c r="R92" s="1812"/>
      <c r="S92" s="1812"/>
      <c r="T92" s="1812"/>
      <c r="U92" s="1812"/>
      <c r="V92" s="1812"/>
      <c r="W92" s="1812"/>
      <c r="X92" s="1812"/>
      <c r="Y92" s="1812"/>
      <c r="Z92" s="1812"/>
      <c r="AA92" s="1813"/>
      <c r="AB92" s="1605"/>
      <c r="AC92" s="1866">
        <v>8</v>
      </c>
      <c r="AD92" s="1868">
        <v>107</v>
      </c>
      <c r="AE92" s="1868">
        <v>288</v>
      </c>
      <c r="AF92" s="1605"/>
      <c r="AG92" s="446"/>
      <c r="AH92" s="446"/>
      <c r="AI92" s="446"/>
    </row>
    <row r="93" spans="1:35" ht="29.4" customHeight="1" x14ac:dyDescent="0.25">
      <c r="A93" s="2002"/>
      <c r="B93" s="2014"/>
      <c r="C93" s="1815" t="s">
        <v>1198</v>
      </c>
      <c r="D93" s="1652"/>
      <c r="E93" s="1812"/>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3"/>
      <c r="AB93" s="1605"/>
      <c r="AC93" s="1866">
        <v>8</v>
      </c>
      <c r="AD93" s="1868">
        <v>107</v>
      </c>
      <c r="AE93" s="1868">
        <v>289</v>
      </c>
      <c r="AF93" s="1605"/>
      <c r="AG93" s="446"/>
      <c r="AH93" s="446"/>
      <c r="AI93" s="446"/>
    </row>
    <row r="94" spans="1:35" ht="29.4" customHeight="1" x14ac:dyDescent="0.25">
      <c r="A94" s="2002"/>
      <c r="B94" s="2015" t="s">
        <v>1994</v>
      </c>
      <c r="C94" s="1815" t="s">
        <v>850</v>
      </c>
      <c r="D94" s="1652"/>
      <c r="E94" s="1812"/>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3"/>
      <c r="AB94" s="1605"/>
      <c r="AC94" s="1866">
        <v>8</v>
      </c>
      <c r="AD94" s="1868">
        <v>108</v>
      </c>
      <c r="AE94" s="1868">
        <v>290</v>
      </c>
      <c r="AF94" s="1605"/>
      <c r="AG94" s="446"/>
      <c r="AH94" s="446"/>
      <c r="AI94" s="446"/>
    </row>
    <row r="95" spans="1:35" ht="29.4" customHeight="1" x14ac:dyDescent="0.25">
      <c r="A95" s="2002"/>
      <c r="B95" s="2014"/>
      <c r="C95" s="1815" t="s">
        <v>1198</v>
      </c>
      <c r="D95" s="165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3"/>
      <c r="AB95" s="1605"/>
      <c r="AC95" s="1866">
        <v>8</v>
      </c>
      <c r="AD95" s="1868">
        <v>108</v>
      </c>
      <c r="AE95" s="1868">
        <v>291</v>
      </c>
      <c r="AF95" s="1605"/>
      <c r="AG95" s="446"/>
      <c r="AH95" s="446"/>
      <c r="AI95" s="446"/>
    </row>
    <row r="96" spans="1:35" ht="29.4" customHeight="1" x14ac:dyDescent="0.25">
      <c r="A96" s="2002"/>
      <c r="B96" s="2015" t="s">
        <v>1995</v>
      </c>
      <c r="C96" s="1815" t="s">
        <v>850</v>
      </c>
      <c r="D96" s="1652"/>
      <c r="E96" s="1812"/>
      <c r="F96" s="1812"/>
      <c r="G96" s="1812"/>
      <c r="H96" s="1812"/>
      <c r="I96" s="1812"/>
      <c r="J96" s="1812"/>
      <c r="K96" s="1812"/>
      <c r="L96" s="1812"/>
      <c r="M96" s="1812"/>
      <c r="N96" s="1812"/>
      <c r="O96" s="1812"/>
      <c r="P96" s="1812"/>
      <c r="Q96" s="1812"/>
      <c r="R96" s="1812"/>
      <c r="S96" s="1812"/>
      <c r="T96" s="1812"/>
      <c r="U96" s="1812"/>
      <c r="V96" s="1812"/>
      <c r="W96" s="1812"/>
      <c r="X96" s="1812"/>
      <c r="Y96" s="1812"/>
      <c r="Z96" s="1812"/>
      <c r="AA96" s="1813"/>
      <c r="AB96" s="1605"/>
      <c r="AC96" s="1866">
        <v>8</v>
      </c>
      <c r="AD96" s="1868">
        <v>109</v>
      </c>
      <c r="AE96" s="1868">
        <v>292</v>
      </c>
      <c r="AF96" s="1605"/>
      <c r="AG96" s="446"/>
      <c r="AH96" s="446"/>
      <c r="AI96" s="446"/>
    </row>
    <row r="97" spans="1:35" ht="29.4" customHeight="1" x14ac:dyDescent="0.25">
      <c r="A97" s="2002"/>
      <c r="B97" s="2014"/>
      <c r="C97" s="1815" t="s">
        <v>1198</v>
      </c>
      <c r="D97" s="1652"/>
      <c r="E97" s="1812"/>
      <c r="F97" s="1812"/>
      <c r="G97" s="1812"/>
      <c r="H97" s="1812"/>
      <c r="I97" s="1812"/>
      <c r="J97" s="1812"/>
      <c r="K97" s="1812"/>
      <c r="L97" s="1812"/>
      <c r="M97" s="1812"/>
      <c r="N97" s="1812"/>
      <c r="O97" s="1812"/>
      <c r="P97" s="1812"/>
      <c r="Q97" s="1812"/>
      <c r="R97" s="1812"/>
      <c r="S97" s="1812"/>
      <c r="T97" s="1812"/>
      <c r="U97" s="1812"/>
      <c r="V97" s="1812"/>
      <c r="W97" s="1812"/>
      <c r="X97" s="1812"/>
      <c r="Y97" s="1812"/>
      <c r="Z97" s="1812"/>
      <c r="AA97" s="1813"/>
      <c r="AB97" s="1605"/>
      <c r="AC97" s="1866">
        <v>8</v>
      </c>
      <c r="AD97" s="1868">
        <v>109</v>
      </c>
      <c r="AE97" s="1868">
        <v>293</v>
      </c>
      <c r="AF97" s="1605"/>
      <c r="AG97" s="446"/>
      <c r="AH97" s="446"/>
      <c r="AI97" s="446"/>
    </row>
    <row r="98" spans="1:35" ht="29.4" customHeight="1" x14ac:dyDescent="0.25">
      <c r="A98" s="2002"/>
      <c r="B98" s="2015" t="s">
        <v>1996</v>
      </c>
      <c r="C98" s="1815" t="s">
        <v>850</v>
      </c>
      <c r="D98" s="1652"/>
      <c r="E98" s="1812"/>
      <c r="F98" s="1812"/>
      <c r="G98" s="1812"/>
      <c r="H98" s="1812"/>
      <c r="I98" s="1812"/>
      <c r="J98" s="1812"/>
      <c r="K98" s="1812"/>
      <c r="L98" s="1812"/>
      <c r="M98" s="1812"/>
      <c r="N98" s="1812"/>
      <c r="O98" s="1812"/>
      <c r="P98" s="1812"/>
      <c r="Q98" s="1812"/>
      <c r="R98" s="1812"/>
      <c r="S98" s="1812"/>
      <c r="T98" s="1812"/>
      <c r="U98" s="1812"/>
      <c r="V98" s="1812"/>
      <c r="W98" s="1812"/>
      <c r="X98" s="1812"/>
      <c r="Y98" s="1812"/>
      <c r="Z98" s="1812"/>
      <c r="AA98" s="1813"/>
      <c r="AB98" s="1605"/>
      <c r="AC98" s="1866">
        <v>8</v>
      </c>
      <c r="AD98" s="1868">
        <v>110</v>
      </c>
      <c r="AE98" s="1868">
        <v>294</v>
      </c>
      <c r="AF98" s="1605"/>
      <c r="AG98" s="446"/>
      <c r="AH98" s="446"/>
      <c r="AI98" s="446"/>
    </row>
    <row r="99" spans="1:35" ht="29.4" customHeight="1" x14ac:dyDescent="0.25">
      <c r="A99" s="2002"/>
      <c r="B99" s="2014"/>
      <c r="C99" s="1815" t="s">
        <v>1198</v>
      </c>
      <c r="D99" s="1652"/>
      <c r="E99" s="1812"/>
      <c r="F99" s="1812"/>
      <c r="G99" s="1812"/>
      <c r="H99" s="1812"/>
      <c r="I99" s="1812"/>
      <c r="J99" s="1812"/>
      <c r="K99" s="1812"/>
      <c r="L99" s="1812"/>
      <c r="M99" s="1812"/>
      <c r="N99" s="1812"/>
      <c r="O99" s="1812"/>
      <c r="P99" s="1812"/>
      <c r="Q99" s="1812"/>
      <c r="R99" s="1812"/>
      <c r="S99" s="1812"/>
      <c r="T99" s="1812"/>
      <c r="U99" s="1812"/>
      <c r="V99" s="1812"/>
      <c r="W99" s="1812"/>
      <c r="X99" s="1812"/>
      <c r="Y99" s="1812"/>
      <c r="Z99" s="1812"/>
      <c r="AA99" s="1813"/>
      <c r="AB99" s="1605"/>
      <c r="AC99" s="1866">
        <v>8</v>
      </c>
      <c r="AD99" s="1868">
        <v>110</v>
      </c>
      <c r="AE99" s="1868">
        <v>295</v>
      </c>
      <c r="AF99" s="1605"/>
      <c r="AG99" s="446"/>
      <c r="AH99" s="446"/>
      <c r="AI99" s="446"/>
    </row>
    <row r="100" spans="1:35" ht="29.4" customHeight="1" x14ac:dyDescent="0.25">
      <c r="A100" s="2002"/>
      <c r="B100" s="2015" t="s">
        <v>1997</v>
      </c>
      <c r="C100" s="1815" t="s">
        <v>850</v>
      </c>
      <c r="D100" s="1652"/>
      <c r="E100" s="1812"/>
      <c r="F100" s="1812"/>
      <c r="G100" s="1812"/>
      <c r="H100" s="1812"/>
      <c r="I100" s="1812"/>
      <c r="J100" s="1812"/>
      <c r="K100" s="1812"/>
      <c r="L100" s="1812"/>
      <c r="M100" s="1812"/>
      <c r="N100" s="1812"/>
      <c r="O100" s="1812"/>
      <c r="P100" s="1812"/>
      <c r="Q100" s="1812"/>
      <c r="R100" s="1812"/>
      <c r="S100" s="1812"/>
      <c r="T100" s="1812"/>
      <c r="U100" s="1812"/>
      <c r="V100" s="1812"/>
      <c r="W100" s="1812"/>
      <c r="X100" s="1812"/>
      <c r="Y100" s="1812"/>
      <c r="Z100" s="1812"/>
      <c r="AA100" s="1813"/>
      <c r="AB100" s="1605"/>
      <c r="AC100" s="1866">
        <v>8</v>
      </c>
      <c r="AD100" s="1868">
        <v>111</v>
      </c>
      <c r="AE100" s="1868">
        <v>296</v>
      </c>
      <c r="AF100" s="1605"/>
      <c r="AG100" s="446"/>
      <c r="AH100" s="446"/>
      <c r="AI100" s="446"/>
    </row>
    <row r="101" spans="1:35" ht="29.4" customHeight="1" x14ac:dyDescent="0.25">
      <c r="A101" s="2002"/>
      <c r="B101" s="2014"/>
      <c r="C101" s="1815" t="s">
        <v>1198</v>
      </c>
      <c r="D101" s="1652"/>
      <c r="E101" s="1812"/>
      <c r="F101" s="1812"/>
      <c r="G101" s="1812"/>
      <c r="H101" s="1812"/>
      <c r="I101" s="1812"/>
      <c r="J101" s="1812"/>
      <c r="K101" s="1812"/>
      <c r="L101" s="1812"/>
      <c r="M101" s="1812"/>
      <c r="N101" s="1812"/>
      <c r="O101" s="1812"/>
      <c r="P101" s="1812"/>
      <c r="Q101" s="1812"/>
      <c r="R101" s="1812"/>
      <c r="S101" s="1812"/>
      <c r="T101" s="1812"/>
      <c r="U101" s="1812"/>
      <c r="V101" s="1812"/>
      <c r="W101" s="1812"/>
      <c r="X101" s="1812"/>
      <c r="Y101" s="1812"/>
      <c r="Z101" s="1812"/>
      <c r="AA101" s="1813"/>
      <c r="AB101" s="1605"/>
      <c r="AC101" s="1866">
        <v>8</v>
      </c>
      <c r="AD101" s="1868">
        <v>111</v>
      </c>
      <c r="AE101" s="1868">
        <v>297</v>
      </c>
      <c r="AF101" s="1605"/>
      <c r="AG101" s="446"/>
      <c r="AH101" s="446"/>
      <c r="AI101" s="446"/>
    </row>
    <row r="102" spans="1:35" ht="29.4" customHeight="1" x14ac:dyDescent="0.25">
      <c r="A102" s="2002"/>
      <c r="B102" s="2015" t="s">
        <v>1998</v>
      </c>
      <c r="C102" s="1815" t="s">
        <v>850</v>
      </c>
      <c r="D102" s="1652"/>
      <c r="E102" s="1812"/>
      <c r="F102" s="1812"/>
      <c r="G102" s="1812"/>
      <c r="H102" s="1812"/>
      <c r="I102" s="1812"/>
      <c r="J102" s="1812"/>
      <c r="K102" s="1812"/>
      <c r="L102" s="1812"/>
      <c r="M102" s="1812"/>
      <c r="N102" s="1812"/>
      <c r="O102" s="1812"/>
      <c r="P102" s="1812"/>
      <c r="Q102" s="1812"/>
      <c r="R102" s="1812"/>
      <c r="S102" s="1812"/>
      <c r="T102" s="1812"/>
      <c r="U102" s="1812"/>
      <c r="V102" s="1812"/>
      <c r="W102" s="1812"/>
      <c r="X102" s="1812"/>
      <c r="Y102" s="1812"/>
      <c r="Z102" s="1812"/>
      <c r="AA102" s="1813"/>
      <c r="AB102" s="1605"/>
      <c r="AC102" s="1866">
        <v>8</v>
      </c>
      <c r="AD102" s="1868">
        <v>112</v>
      </c>
      <c r="AE102" s="1868">
        <v>298</v>
      </c>
      <c r="AF102" s="1605"/>
      <c r="AG102" s="446"/>
      <c r="AH102" s="446"/>
      <c r="AI102" s="446"/>
    </row>
    <row r="103" spans="1:35" ht="29.4" customHeight="1" x14ac:dyDescent="0.25">
      <c r="A103" s="2002"/>
      <c r="B103" s="2014"/>
      <c r="C103" s="1815" t="s">
        <v>1198</v>
      </c>
      <c r="D103" s="1652"/>
      <c r="E103" s="1812"/>
      <c r="F103" s="1812"/>
      <c r="G103" s="1812"/>
      <c r="H103" s="1812"/>
      <c r="I103" s="1812"/>
      <c r="J103" s="1812"/>
      <c r="K103" s="1812"/>
      <c r="L103" s="1812"/>
      <c r="M103" s="1812"/>
      <c r="N103" s="1812"/>
      <c r="O103" s="1812"/>
      <c r="P103" s="1812"/>
      <c r="Q103" s="1812"/>
      <c r="R103" s="1812"/>
      <c r="S103" s="1812"/>
      <c r="T103" s="1812"/>
      <c r="U103" s="1812"/>
      <c r="V103" s="1812"/>
      <c r="W103" s="1812"/>
      <c r="X103" s="1812"/>
      <c r="Y103" s="1812"/>
      <c r="Z103" s="1812"/>
      <c r="AA103" s="1813"/>
      <c r="AB103" s="1605"/>
      <c r="AC103" s="1866">
        <v>8</v>
      </c>
      <c r="AD103" s="1868">
        <v>112</v>
      </c>
      <c r="AE103" s="1868">
        <v>299</v>
      </c>
      <c r="AF103" s="1605"/>
      <c r="AG103" s="446"/>
      <c r="AH103" s="446"/>
      <c r="AI103" s="446"/>
    </row>
    <row r="104" spans="1:35" ht="29.4" customHeight="1" x14ac:dyDescent="0.25">
      <c r="A104" s="2002"/>
      <c r="B104" s="2015" t="s">
        <v>1999</v>
      </c>
      <c r="C104" s="1815" t="s">
        <v>850</v>
      </c>
      <c r="D104" s="1652"/>
      <c r="E104" s="1812"/>
      <c r="F104" s="1812"/>
      <c r="G104" s="1812"/>
      <c r="H104" s="1812"/>
      <c r="I104" s="1812"/>
      <c r="J104" s="1812"/>
      <c r="K104" s="1812"/>
      <c r="L104" s="1812"/>
      <c r="M104" s="1812"/>
      <c r="N104" s="1812"/>
      <c r="O104" s="1812"/>
      <c r="P104" s="1812"/>
      <c r="Q104" s="1812"/>
      <c r="R104" s="1812"/>
      <c r="S104" s="1812"/>
      <c r="T104" s="1812"/>
      <c r="U104" s="1812"/>
      <c r="V104" s="1812"/>
      <c r="W104" s="1812"/>
      <c r="X104" s="1812"/>
      <c r="Y104" s="1812"/>
      <c r="Z104" s="1812"/>
      <c r="AA104" s="1813"/>
      <c r="AB104" s="1605"/>
      <c r="AC104" s="1866">
        <v>8</v>
      </c>
      <c r="AD104" s="1868">
        <v>113</v>
      </c>
      <c r="AE104" s="1868">
        <v>300</v>
      </c>
      <c r="AF104" s="1605"/>
      <c r="AG104" s="446"/>
      <c r="AH104" s="446"/>
      <c r="AI104" s="446"/>
    </row>
    <row r="105" spans="1:35" ht="29.4" customHeight="1" x14ac:dyDescent="0.25">
      <c r="A105" s="2002"/>
      <c r="B105" s="2014"/>
      <c r="C105" s="1815" t="s">
        <v>1198</v>
      </c>
      <c r="D105" s="1652"/>
      <c r="E105" s="1812"/>
      <c r="F105" s="1812"/>
      <c r="G105" s="1812"/>
      <c r="H105" s="1812"/>
      <c r="I105" s="1812"/>
      <c r="J105" s="1812"/>
      <c r="K105" s="1812"/>
      <c r="L105" s="1812"/>
      <c r="M105" s="1812"/>
      <c r="N105" s="1812"/>
      <c r="O105" s="1812"/>
      <c r="P105" s="1812"/>
      <c r="Q105" s="1812"/>
      <c r="R105" s="1812"/>
      <c r="S105" s="1812"/>
      <c r="T105" s="1812"/>
      <c r="U105" s="1812"/>
      <c r="V105" s="1812"/>
      <c r="W105" s="1812"/>
      <c r="X105" s="1812"/>
      <c r="Y105" s="1812"/>
      <c r="Z105" s="1812"/>
      <c r="AA105" s="1813"/>
      <c r="AB105" s="1605"/>
      <c r="AC105" s="1866">
        <v>8</v>
      </c>
      <c r="AD105" s="1868">
        <v>113</v>
      </c>
      <c r="AE105" s="1868">
        <v>301</v>
      </c>
      <c r="AF105" s="1605"/>
      <c r="AG105" s="446"/>
      <c r="AH105" s="446"/>
      <c r="AI105" s="446"/>
    </row>
    <row r="106" spans="1:35" ht="29.4" customHeight="1" x14ac:dyDescent="0.25">
      <c r="A106" s="2002"/>
      <c r="B106" s="2029" t="s">
        <v>2000</v>
      </c>
      <c r="C106" s="1815" t="s">
        <v>850</v>
      </c>
      <c r="D106" s="1652"/>
      <c r="E106" s="1812"/>
      <c r="F106" s="1812"/>
      <c r="G106" s="1812"/>
      <c r="H106" s="1812"/>
      <c r="I106" s="1812"/>
      <c r="J106" s="1812"/>
      <c r="K106" s="1812"/>
      <c r="L106" s="1812"/>
      <c r="M106" s="1812"/>
      <c r="N106" s="1812"/>
      <c r="O106" s="1812"/>
      <c r="P106" s="1812"/>
      <c r="Q106" s="1812"/>
      <c r="R106" s="1812"/>
      <c r="S106" s="1812"/>
      <c r="T106" s="1812"/>
      <c r="U106" s="1812"/>
      <c r="V106" s="1812"/>
      <c r="W106" s="1812"/>
      <c r="X106" s="1812"/>
      <c r="Y106" s="1812"/>
      <c r="Z106" s="1812"/>
      <c r="AA106" s="1813"/>
      <c r="AB106" s="1605"/>
      <c r="AC106" s="1866">
        <v>8</v>
      </c>
      <c r="AD106" s="1868">
        <v>114</v>
      </c>
      <c r="AE106" s="1868">
        <v>302</v>
      </c>
      <c r="AF106" s="1605"/>
      <c r="AG106" s="446"/>
      <c r="AH106" s="446"/>
      <c r="AI106" s="446"/>
    </row>
    <row r="107" spans="1:35" ht="29.4" customHeight="1" x14ac:dyDescent="0.25">
      <c r="A107" s="2002"/>
      <c r="B107" s="2029"/>
      <c r="C107" s="1815" t="s">
        <v>1198</v>
      </c>
      <c r="D107" s="1652"/>
      <c r="E107" s="1812"/>
      <c r="F107" s="1812"/>
      <c r="G107" s="1812"/>
      <c r="H107" s="1812"/>
      <c r="I107" s="1812"/>
      <c r="J107" s="1812"/>
      <c r="K107" s="1812"/>
      <c r="L107" s="1812"/>
      <c r="M107" s="1812"/>
      <c r="N107" s="1812"/>
      <c r="O107" s="1812"/>
      <c r="P107" s="1812"/>
      <c r="Q107" s="1812"/>
      <c r="R107" s="1812"/>
      <c r="S107" s="1812"/>
      <c r="T107" s="1812"/>
      <c r="U107" s="1812"/>
      <c r="V107" s="1812"/>
      <c r="W107" s="1812"/>
      <c r="X107" s="1812"/>
      <c r="Y107" s="1812"/>
      <c r="Z107" s="1812"/>
      <c r="AA107" s="1813"/>
      <c r="AB107" s="1605"/>
      <c r="AC107" s="1866">
        <v>8</v>
      </c>
      <c r="AD107" s="1868">
        <v>114</v>
      </c>
      <c r="AE107" s="1868">
        <v>303</v>
      </c>
      <c r="AF107" s="1605"/>
      <c r="AG107" s="446"/>
      <c r="AH107" s="446"/>
      <c r="AI107" s="446"/>
    </row>
    <row r="108" spans="1:35" ht="57" customHeight="1" x14ac:dyDescent="0.25">
      <c r="A108" s="2002"/>
      <c r="B108" s="1814" t="s">
        <v>1786</v>
      </c>
      <c r="C108" s="1815" t="s">
        <v>1787</v>
      </c>
      <c r="D108" s="1652"/>
      <c r="E108" s="1812"/>
      <c r="F108" s="1812"/>
      <c r="G108" s="1812"/>
      <c r="H108" s="1812"/>
      <c r="I108" s="1812"/>
      <c r="J108" s="1812"/>
      <c r="K108" s="1812"/>
      <c r="L108" s="1812"/>
      <c r="M108" s="1812"/>
      <c r="N108" s="1812"/>
      <c r="O108" s="1812"/>
      <c r="P108" s="1812"/>
      <c r="Q108" s="1812"/>
      <c r="R108" s="1812"/>
      <c r="S108" s="1812"/>
      <c r="T108" s="1812"/>
      <c r="U108" s="1812"/>
      <c r="V108" s="1812"/>
      <c r="W108" s="1812"/>
      <c r="X108" s="1812"/>
      <c r="Y108" s="1812"/>
      <c r="Z108" s="1812"/>
      <c r="AA108" s="1813"/>
      <c r="AB108" s="1605"/>
      <c r="AC108" s="1866">
        <v>8</v>
      </c>
      <c r="AD108" s="1868">
        <v>66</v>
      </c>
      <c r="AE108" s="1868">
        <v>186</v>
      </c>
      <c r="AF108" s="1605"/>
      <c r="AG108" s="446"/>
      <c r="AH108" s="446"/>
      <c r="AI108" s="446"/>
    </row>
    <row r="109" spans="1:35" ht="30.6" customHeight="1" x14ac:dyDescent="0.25">
      <c r="A109" s="2002"/>
      <c r="B109" s="2004" t="s">
        <v>1788</v>
      </c>
      <c r="C109" s="1815" t="s">
        <v>850</v>
      </c>
      <c r="D109" s="1652"/>
      <c r="E109" s="1648"/>
      <c r="F109" s="1648"/>
      <c r="G109" s="1648"/>
      <c r="H109" s="1648"/>
      <c r="I109" s="1648"/>
      <c r="J109" s="1648"/>
      <c r="K109" s="1648"/>
      <c r="L109" s="1648"/>
      <c r="M109" s="1648"/>
      <c r="N109" s="1648"/>
      <c r="O109" s="1648"/>
      <c r="P109" s="1648"/>
      <c r="Q109" s="1648"/>
      <c r="R109" s="1648"/>
      <c r="S109" s="1648"/>
      <c r="T109" s="1648"/>
      <c r="U109" s="1648"/>
      <c r="V109" s="1648"/>
      <c r="W109" s="1648"/>
      <c r="X109" s="1648"/>
      <c r="Y109" s="1648"/>
      <c r="Z109" s="1648"/>
      <c r="AA109" s="991">
        <f t="shared" si="3"/>
        <v>0</v>
      </c>
      <c r="AB109" s="1647"/>
      <c r="AC109" s="1866">
        <v>8</v>
      </c>
      <c r="AD109" s="1868">
        <v>67</v>
      </c>
      <c r="AE109" s="1868">
        <v>187</v>
      </c>
      <c r="AF109" s="1865"/>
    </row>
    <row r="110" spans="1:35" ht="30.6" customHeight="1" x14ac:dyDescent="0.25">
      <c r="A110" s="2002"/>
      <c r="B110" s="2004"/>
      <c r="C110" s="1815" t="s">
        <v>1198</v>
      </c>
      <c r="D110" s="1652"/>
      <c r="E110" s="1648"/>
      <c r="F110" s="1648"/>
      <c r="G110" s="1648"/>
      <c r="H110" s="1648"/>
      <c r="I110" s="1648"/>
      <c r="J110" s="1648"/>
      <c r="K110" s="1648"/>
      <c r="L110" s="1648"/>
      <c r="M110" s="1648"/>
      <c r="N110" s="1648"/>
      <c r="O110" s="1648"/>
      <c r="P110" s="1648"/>
      <c r="Q110" s="1648"/>
      <c r="R110" s="1648"/>
      <c r="S110" s="1648"/>
      <c r="T110" s="1648"/>
      <c r="U110" s="1648"/>
      <c r="V110" s="1648"/>
      <c r="W110" s="1648"/>
      <c r="X110" s="1648"/>
      <c r="Y110" s="1648"/>
      <c r="Z110" s="1648"/>
      <c r="AA110" s="991">
        <f t="shared" si="3"/>
        <v>0</v>
      </c>
      <c r="AB110" s="1647"/>
      <c r="AC110" s="1866">
        <v>8</v>
      </c>
      <c r="AD110" s="1868">
        <v>67</v>
      </c>
      <c r="AE110" s="1868">
        <v>188</v>
      </c>
      <c r="AF110" s="1865"/>
    </row>
    <row r="111" spans="1:35" ht="27" customHeight="1" x14ac:dyDescent="0.25">
      <c r="A111" s="2002"/>
      <c r="B111" s="2005" t="s">
        <v>1789</v>
      </c>
      <c r="C111" s="1815" t="s">
        <v>850</v>
      </c>
      <c r="D111" s="1652"/>
      <c r="E111" s="1648"/>
      <c r="F111" s="1648"/>
      <c r="G111" s="1648"/>
      <c r="H111" s="1648"/>
      <c r="I111" s="1648"/>
      <c r="J111" s="1648"/>
      <c r="K111" s="1648"/>
      <c r="L111" s="1648"/>
      <c r="M111" s="1648"/>
      <c r="N111" s="1648"/>
      <c r="O111" s="1648"/>
      <c r="P111" s="1648"/>
      <c r="Q111" s="1648"/>
      <c r="R111" s="1648"/>
      <c r="S111" s="1648"/>
      <c r="T111" s="1648"/>
      <c r="U111" s="1648"/>
      <c r="V111" s="1648"/>
      <c r="W111" s="1648"/>
      <c r="X111" s="1648"/>
      <c r="Y111" s="1648"/>
      <c r="Z111" s="1648"/>
      <c r="AA111" s="991">
        <f t="shared" si="3"/>
        <v>0</v>
      </c>
      <c r="AB111" s="1647"/>
      <c r="AC111" s="1866">
        <v>8</v>
      </c>
      <c r="AD111" s="1868">
        <v>68</v>
      </c>
      <c r="AE111" s="1868">
        <v>189</v>
      </c>
      <c r="AF111" s="1865"/>
    </row>
    <row r="112" spans="1:35" ht="27" customHeight="1" x14ac:dyDescent="0.25">
      <c r="A112" s="2002"/>
      <c r="B112" s="2005"/>
      <c r="C112" s="1815" t="s">
        <v>1198</v>
      </c>
      <c r="D112" s="1652"/>
      <c r="E112" s="1648"/>
      <c r="F112" s="1648"/>
      <c r="G112" s="1648"/>
      <c r="H112" s="1648"/>
      <c r="I112" s="1648"/>
      <c r="J112" s="1648"/>
      <c r="K112" s="1648"/>
      <c r="L112" s="1648"/>
      <c r="M112" s="1648"/>
      <c r="N112" s="1648"/>
      <c r="O112" s="1648"/>
      <c r="P112" s="1648"/>
      <c r="Q112" s="1648"/>
      <c r="R112" s="1648"/>
      <c r="S112" s="1648"/>
      <c r="T112" s="1648"/>
      <c r="U112" s="1648"/>
      <c r="V112" s="1648"/>
      <c r="W112" s="1648"/>
      <c r="X112" s="1648"/>
      <c r="Y112" s="1648"/>
      <c r="Z112" s="1648"/>
      <c r="AA112" s="991">
        <f t="shared" si="3"/>
        <v>0</v>
      </c>
      <c r="AB112" s="1647"/>
      <c r="AC112" s="1866">
        <v>8</v>
      </c>
      <c r="AD112" s="1868">
        <v>68</v>
      </c>
      <c r="AE112" s="1868">
        <v>190</v>
      </c>
      <c r="AF112" s="1865"/>
    </row>
    <row r="113" spans="1:32" ht="27" customHeight="1" x14ac:dyDescent="0.25">
      <c r="A113" s="2002"/>
      <c r="B113" s="2006" t="s">
        <v>1790</v>
      </c>
      <c r="C113" s="1815" t="s">
        <v>850</v>
      </c>
      <c r="D113" s="1652"/>
      <c r="E113" s="1648"/>
      <c r="F113" s="1648"/>
      <c r="G113" s="1648"/>
      <c r="H113" s="1648"/>
      <c r="I113" s="1648"/>
      <c r="J113" s="1648"/>
      <c r="K113" s="1648"/>
      <c r="L113" s="1648"/>
      <c r="M113" s="1648"/>
      <c r="N113" s="1648"/>
      <c r="O113" s="1648"/>
      <c r="P113" s="1648"/>
      <c r="Q113" s="1648"/>
      <c r="R113" s="1648"/>
      <c r="S113" s="1648"/>
      <c r="T113" s="1648"/>
      <c r="U113" s="1648"/>
      <c r="V113" s="1648"/>
      <c r="W113" s="1648"/>
      <c r="X113" s="1648"/>
      <c r="Y113" s="1648"/>
      <c r="Z113" s="1648"/>
      <c r="AA113" s="991">
        <f t="shared" si="3"/>
        <v>0</v>
      </c>
      <c r="AB113" s="1647"/>
      <c r="AC113" s="1866">
        <v>8</v>
      </c>
      <c r="AD113" s="1868">
        <v>69</v>
      </c>
      <c r="AE113" s="1868">
        <v>191</v>
      </c>
      <c r="AF113" s="1865"/>
    </row>
    <row r="114" spans="1:32" ht="27" customHeight="1" x14ac:dyDescent="0.25">
      <c r="A114" s="2002"/>
      <c r="B114" s="2005"/>
      <c r="C114" s="1815" t="s">
        <v>1198</v>
      </c>
      <c r="D114" s="1652"/>
      <c r="E114" s="1648"/>
      <c r="F114" s="1648"/>
      <c r="G114" s="1648"/>
      <c r="H114" s="1648"/>
      <c r="I114" s="1648"/>
      <c r="J114" s="1648"/>
      <c r="K114" s="1648"/>
      <c r="L114" s="1648"/>
      <c r="M114" s="1648"/>
      <c r="N114" s="1648"/>
      <c r="O114" s="1648"/>
      <c r="P114" s="1648"/>
      <c r="Q114" s="1648"/>
      <c r="R114" s="1648"/>
      <c r="S114" s="1648"/>
      <c r="T114" s="1648"/>
      <c r="U114" s="1648"/>
      <c r="V114" s="1648"/>
      <c r="W114" s="1648"/>
      <c r="X114" s="1648"/>
      <c r="Y114" s="1648"/>
      <c r="Z114" s="1648"/>
      <c r="AA114" s="991">
        <f t="shared" si="3"/>
        <v>0</v>
      </c>
      <c r="AB114" s="1647"/>
      <c r="AC114" s="1866">
        <v>8</v>
      </c>
      <c r="AD114" s="1868">
        <v>69</v>
      </c>
      <c r="AE114" s="1868">
        <v>192</v>
      </c>
      <c r="AF114" s="1865"/>
    </row>
    <row r="115" spans="1:32" ht="27" customHeight="1" x14ac:dyDescent="0.25">
      <c r="A115" s="2002"/>
      <c r="B115" s="2006" t="s">
        <v>1791</v>
      </c>
      <c r="C115" s="1815" t="s">
        <v>850</v>
      </c>
      <c r="D115" s="1652"/>
      <c r="E115" s="1648"/>
      <c r="F115" s="1648"/>
      <c r="G115" s="1648"/>
      <c r="H115" s="1648"/>
      <c r="I115" s="1648"/>
      <c r="J115" s="1648"/>
      <c r="K115" s="1648"/>
      <c r="L115" s="1648"/>
      <c r="M115" s="1648"/>
      <c r="N115" s="1648"/>
      <c r="O115" s="1648"/>
      <c r="P115" s="1648"/>
      <c r="Q115" s="1648"/>
      <c r="R115" s="1648"/>
      <c r="S115" s="1648"/>
      <c r="T115" s="1648"/>
      <c r="U115" s="1648"/>
      <c r="V115" s="1648"/>
      <c r="W115" s="1648"/>
      <c r="X115" s="1648"/>
      <c r="Y115" s="1648"/>
      <c r="Z115" s="1648"/>
      <c r="AA115" s="991">
        <f t="shared" si="3"/>
        <v>0</v>
      </c>
      <c r="AB115" s="1647"/>
      <c r="AC115" s="1866">
        <v>8</v>
      </c>
      <c r="AD115" s="1868">
        <v>70</v>
      </c>
      <c r="AE115" s="1868">
        <v>193</v>
      </c>
      <c r="AF115" s="1865"/>
    </row>
    <row r="116" spans="1:32" ht="27" customHeight="1" x14ac:dyDescent="0.25">
      <c r="A116" s="2002"/>
      <c r="B116" s="2005"/>
      <c r="C116" s="1815" t="s">
        <v>1198</v>
      </c>
      <c r="D116" s="1652"/>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991">
        <f t="shared" si="3"/>
        <v>0</v>
      </c>
      <c r="AB116" s="1647"/>
      <c r="AC116" s="1866">
        <v>8</v>
      </c>
      <c r="AD116" s="1868">
        <v>70</v>
      </c>
      <c r="AE116" s="1868">
        <v>194</v>
      </c>
      <c r="AF116" s="1865"/>
    </row>
    <row r="117" spans="1:32" ht="27" customHeight="1" x14ac:dyDescent="0.25">
      <c r="A117" s="2002"/>
      <c r="B117" s="2004" t="s">
        <v>1792</v>
      </c>
      <c r="C117" s="1815" t="s">
        <v>850</v>
      </c>
      <c r="D117" s="1652"/>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991">
        <f t="shared" si="3"/>
        <v>0</v>
      </c>
      <c r="AB117" s="1647"/>
      <c r="AC117" s="1866">
        <v>8</v>
      </c>
      <c r="AD117" s="1868">
        <v>71</v>
      </c>
      <c r="AE117" s="1868">
        <v>195</v>
      </c>
      <c r="AF117" s="1865"/>
    </row>
    <row r="118" spans="1:32" ht="27" customHeight="1" x14ac:dyDescent="0.25">
      <c r="A118" s="2002"/>
      <c r="B118" s="2004"/>
      <c r="C118" s="1815" t="s">
        <v>1198</v>
      </c>
      <c r="D118" s="1652"/>
      <c r="E118" s="1648"/>
      <c r="F118" s="1648"/>
      <c r="G118" s="1648"/>
      <c r="H118" s="1648"/>
      <c r="I118" s="1648"/>
      <c r="J118" s="1648"/>
      <c r="K118" s="1648"/>
      <c r="L118" s="1648"/>
      <c r="M118" s="1648"/>
      <c r="N118" s="1648"/>
      <c r="O118" s="1648"/>
      <c r="P118" s="1648"/>
      <c r="Q118" s="1648"/>
      <c r="R118" s="1648"/>
      <c r="S118" s="1648"/>
      <c r="T118" s="1648"/>
      <c r="U118" s="1648"/>
      <c r="V118" s="1648"/>
      <c r="W118" s="1648"/>
      <c r="X118" s="1648"/>
      <c r="Y118" s="1648"/>
      <c r="Z118" s="1648"/>
      <c r="AA118" s="991">
        <f t="shared" si="3"/>
        <v>0</v>
      </c>
      <c r="AB118" s="1647"/>
      <c r="AC118" s="1866">
        <v>8</v>
      </c>
      <c r="AD118" s="1868">
        <v>71</v>
      </c>
      <c r="AE118" s="1868">
        <v>196</v>
      </c>
      <c r="AF118" s="1865"/>
    </row>
    <row r="119" spans="1:32" ht="30.6" customHeight="1" x14ac:dyDescent="0.25">
      <c r="A119" s="2002"/>
      <c r="B119" s="2004" t="s">
        <v>1793</v>
      </c>
      <c r="C119" s="1815" t="s">
        <v>850</v>
      </c>
      <c r="D119" s="1652"/>
      <c r="E119" s="1648"/>
      <c r="F119" s="1648"/>
      <c r="G119" s="1648"/>
      <c r="H119" s="1648"/>
      <c r="I119" s="1648"/>
      <c r="J119" s="1648"/>
      <c r="K119" s="1648"/>
      <c r="L119" s="1648"/>
      <c r="M119" s="1648"/>
      <c r="N119" s="1648"/>
      <c r="O119" s="1648"/>
      <c r="P119" s="1648"/>
      <c r="Q119" s="1648"/>
      <c r="R119" s="1648"/>
      <c r="S119" s="1648"/>
      <c r="T119" s="1648"/>
      <c r="U119" s="1648"/>
      <c r="V119" s="1648"/>
      <c r="W119" s="1648"/>
      <c r="X119" s="1648"/>
      <c r="Y119" s="1648"/>
      <c r="Z119" s="1648"/>
      <c r="AA119" s="991">
        <f t="shared" si="3"/>
        <v>0</v>
      </c>
      <c r="AB119" s="1647"/>
      <c r="AC119" s="1866">
        <v>8</v>
      </c>
      <c r="AD119" s="1868">
        <v>72</v>
      </c>
      <c r="AE119" s="1868">
        <v>197</v>
      </c>
      <c r="AF119" s="1865"/>
    </row>
    <row r="120" spans="1:32" ht="30.6" customHeight="1" x14ac:dyDescent="0.25">
      <c r="A120" s="2002"/>
      <c r="B120" s="2004"/>
      <c r="C120" s="1815" t="s">
        <v>1198</v>
      </c>
      <c r="D120" s="1652"/>
      <c r="E120" s="1648"/>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991">
        <f t="shared" si="3"/>
        <v>0</v>
      </c>
      <c r="AB120" s="1647"/>
      <c r="AC120" s="1866">
        <v>8</v>
      </c>
      <c r="AD120" s="1868">
        <v>72</v>
      </c>
      <c r="AE120" s="1868">
        <v>198</v>
      </c>
      <c r="AF120" s="1865"/>
    </row>
    <row r="121" spans="1:32" ht="30.6" customHeight="1" x14ac:dyDescent="0.25">
      <c r="A121" s="2002"/>
      <c r="B121" s="2004" t="s">
        <v>1794</v>
      </c>
      <c r="C121" s="1815" t="s">
        <v>850</v>
      </c>
      <c r="D121" s="1652"/>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991">
        <f t="shared" si="3"/>
        <v>0</v>
      </c>
      <c r="AB121" s="1647"/>
      <c r="AC121" s="1866">
        <v>8</v>
      </c>
      <c r="AD121" s="1868">
        <v>73</v>
      </c>
      <c r="AE121" s="1868">
        <v>199</v>
      </c>
      <c r="AF121" s="1865"/>
    </row>
    <row r="122" spans="1:32" ht="30.6" customHeight="1" x14ac:dyDescent="0.25">
      <c r="A122" s="2002"/>
      <c r="B122" s="2004"/>
      <c r="C122" s="1815" t="s">
        <v>1198</v>
      </c>
      <c r="D122" s="1652"/>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991">
        <f t="shared" si="3"/>
        <v>0</v>
      </c>
      <c r="AB122" s="1647"/>
      <c r="AC122" s="1866">
        <v>8</v>
      </c>
      <c r="AD122" s="1868">
        <v>73</v>
      </c>
      <c r="AE122" s="1868">
        <v>200</v>
      </c>
      <c r="AF122" s="1865"/>
    </row>
    <row r="123" spans="1:32" ht="30.6" customHeight="1" x14ac:dyDescent="0.25">
      <c r="A123" s="2002"/>
      <c r="B123" s="2004" t="s">
        <v>1795</v>
      </c>
      <c r="C123" s="1815" t="s">
        <v>850</v>
      </c>
      <c r="D123" s="1652"/>
      <c r="E123" s="1648"/>
      <c r="F123" s="1648"/>
      <c r="G123" s="1648"/>
      <c r="H123" s="1648"/>
      <c r="I123" s="1648"/>
      <c r="J123" s="1648"/>
      <c r="K123" s="1648"/>
      <c r="L123" s="1648"/>
      <c r="M123" s="1648"/>
      <c r="N123" s="1648"/>
      <c r="O123" s="1648"/>
      <c r="P123" s="1648"/>
      <c r="Q123" s="1648"/>
      <c r="R123" s="1648"/>
      <c r="S123" s="1648"/>
      <c r="T123" s="1648"/>
      <c r="U123" s="1648"/>
      <c r="V123" s="1648"/>
      <c r="W123" s="1648"/>
      <c r="X123" s="1648"/>
      <c r="Y123" s="1648"/>
      <c r="Z123" s="1648"/>
      <c r="AA123" s="991">
        <f t="shared" si="3"/>
        <v>0</v>
      </c>
      <c r="AB123" s="1647"/>
      <c r="AC123" s="1866">
        <v>8</v>
      </c>
      <c r="AD123" s="1868">
        <v>74</v>
      </c>
      <c r="AE123" s="1868">
        <v>201</v>
      </c>
      <c r="AF123" s="1865"/>
    </row>
    <row r="124" spans="1:32" ht="30.6" customHeight="1" x14ac:dyDescent="0.25">
      <c r="A124" s="2002"/>
      <c r="B124" s="2004"/>
      <c r="C124" s="1815" t="s">
        <v>1198</v>
      </c>
      <c r="D124" s="1652"/>
      <c r="E124" s="1648"/>
      <c r="F124" s="1648"/>
      <c r="G124" s="1648"/>
      <c r="H124" s="1648"/>
      <c r="I124" s="1648"/>
      <c r="J124" s="1648"/>
      <c r="K124" s="1648"/>
      <c r="L124" s="1648"/>
      <c r="M124" s="1648"/>
      <c r="N124" s="1648"/>
      <c r="O124" s="1648"/>
      <c r="P124" s="1648"/>
      <c r="Q124" s="1648"/>
      <c r="R124" s="1648"/>
      <c r="S124" s="1648"/>
      <c r="T124" s="1648"/>
      <c r="U124" s="1648"/>
      <c r="V124" s="1648"/>
      <c r="W124" s="1648"/>
      <c r="X124" s="1648"/>
      <c r="Y124" s="1648"/>
      <c r="Z124" s="1648"/>
      <c r="AA124" s="991">
        <f t="shared" si="3"/>
        <v>0</v>
      </c>
      <c r="AB124" s="1647"/>
      <c r="AC124" s="1866">
        <v>8</v>
      </c>
      <c r="AD124" s="1868">
        <v>74</v>
      </c>
      <c r="AE124" s="1868">
        <v>202</v>
      </c>
      <c r="AF124" s="1865"/>
    </row>
    <row r="125" spans="1:32" ht="30.6" customHeight="1" x14ac:dyDescent="0.25">
      <c r="A125" s="2002"/>
      <c r="B125" s="2004" t="s">
        <v>1796</v>
      </c>
      <c r="C125" s="1815" t="s">
        <v>850</v>
      </c>
      <c r="D125" s="1652"/>
      <c r="E125" s="1648"/>
      <c r="F125" s="1648"/>
      <c r="G125" s="1648"/>
      <c r="H125" s="1648"/>
      <c r="I125" s="1648"/>
      <c r="J125" s="1648"/>
      <c r="K125" s="1648"/>
      <c r="L125" s="1648"/>
      <c r="M125" s="1648"/>
      <c r="N125" s="1648"/>
      <c r="O125" s="1648"/>
      <c r="P125" s="1648"/>
      <c r="Q125" s="1648"/>
      <c r="R125" s="1648"/>
      <c r="S125" s="1648"/>
      <c r="T125" s="1648"/>
      <c r="U125" s="1648"/>
      <c r="V125" s="1648"/>
      <c r="W125" s="1648"/>
      <c r="X125" s="1648"/>
      <c r="Y125" s="1648"/>
      <c r="Z125" s="1648"/>
      <c r="AA125" s="991">
        <f t="shared" si="3"/>
        <v>0</v>
      </c>
      <c r="AB125" s="1647"/>
      <c r="AC125" s="1866">
        <v>8</v>
      </c>
      <c r="AD125" s="1868">
        <v>75</v>
      </c>
      <c r="AE125" s="1868">
        <v>203</v>
      </c>
      <c r="AF125" s="1865"/>
    </row>
    <row r="126" spans="1:32" ht="30.6" customHeight="1" x14ac:dyDescent="0.25">
      <c r="A126" s="2002"/>
      <c r="B126" s="2004"/>
      <c r="C126" s="1815" t="s">
        <v>1198</v>
      </c>
      <c r="D126" s="1652"/>
      <c r="E126" s="1648"/>
      <c r="F126" s="1648"/>
      <c r="G126" s="1648"/>
      <c r="H126" s="1648"/>
      <c r="I126" s="1648"/>
      <c r="J126" s="1648"/>
      <c r="K126" s="1648"/>
      <c r="L126" s="1648"/>
      <c r="M126" s="1648"/>
      <c r="N126" s="1648"/>
      <c r="O126" s="1648"/>
      <c r="P126" s="1648"/>
      <c r="Q126" s="1648"/>
      <c r="R126" s="1648"/>
      <c r="S126" s="1648"/>
      <c r="T126" s="1648"/>
      <c r="U126" s="1648"/>
      <c r="V126" s="1648"/>
      <c r="W126" s="1648"/>
      <c r="X126" s="1648"/>
      <c r="Y126" s="1648"/>
      <c r="Z126" s="1648"/>
      <c r="AA126" s="991">
        <f t="shared" si="3"/>
        <v>0</v>
      </c>
      <c r="AB126" s="1647"/>
      <c r="AC126" s="1866">
        <v>8</v>
      </c>
      <c r="AD126" s="1868">
        <v>75</v>
      </c>
      <c r="AE126" s="1868">
        <v>204</v>
      </c>
      <c r="AF126" s="1865"/>
    </row>
    <row r="127" spans="1:32" ht="30.6" customHeight="1" x14ac:dyDescent="0.25">
      <c r="A127" s="2002"/>
      <c r="B127" s="2004" t="s">
        <v>1797</v>
      </c>
      <c r="C127" s="1815" t="s">
        <v>850</v>
      </c>
      <c r="D127" s="1652"/>
      <c r="E127" s="1648"/>
      <c r="F127" s="1648"/>
      <c r="G127" s="1648"/>
      <c r="H127" s="1648"/>
      <c r="I127" s="1648"/>
      <c r="J127" s="1648"/>
      <c r="K127" s="1648"/>
      <c r="L127" s="1648"/>
      <c r="M127" s="1648"/>
      <c r="N127" s="1648"/>
      <c r="O127" s="1648"/>
      <c r="P127" s="1648"/>
      <c r="Q127" s="1648"/>
      <c r="R127" s="1648"/>
      <c r="S127" s="1648"/>
      <c r="T127" s="1648"/>
      <c r="U127" s="1648"/>
      <c r="V127" s="1648"/>
      <c r="W127" s="1648"/>
      <c r="X127" s="1648"/>
      <c r="Y127" s="1648"/>
      <c r="Z127" s="1648"/>
      <c r="AA127" s="991">
        <f t="shared" si="3"/>
        <v>0</v>
      </c>
      <c r="AB127" s="1647"/>
      <c r="AC127" s="1866">
        <v>8</v>
      </c>
      <c r="AD127" s="1868">
        <v>76</v>
      </c>
      <c r="AE127" s="1868">
        <v>205</v>
      </c>
      <c r="AF127" s="1865"/>
    </row>
    <row r="128" spans="1:32" ht="30.6" customHeight="1" x14ac:dyDescent="0.25">
      <c r="A128" s="2002"/>
      <c r="B128" s="2004"/>
      <c r="C128" s="1815" t="s">
        <v>1198</v>
      </c>
      <c r="D128" s="1652"/>
      <c r="E128" s="1648"/>
      <c r="F128" s="1648"/>
      <c r="G128" s="1648"/>
      <c r="H128" s="1648"/>
      <c r="I128" s="1648"/>
      <c r="J128" s="1648"/>
      <c r="K128" s="1648"/>
      <c r="L128" s="1648"/>
      <c r="M128" s="1648"/>
      <c r="N128" s="1648"/>
      <c r="O128" s="1648"/>
      <c r="P128" s="1648"/>
      <c r="Q128" s="1648"/>
      <c r="R128" s="1648"/>
      <c r="S128" s="1648"/>
      <c r="T128" s="1648"/>
      <c r="U128" s="1648"/>
      <c r="V128" s="1648"/>
      <c r="W128" s="1648"/>
      <c r="X128" s="1648"/>
      <c r="Y128" s="1648"/>
      <c r="Z128" s="1648"/>
      <c r="AA128" s="991">
        <f t="shared" si="3"/>
        <v>0</v>
      </c>
      <c r="AB128" s="1647"/>
      <c r="AC128" s="1866">
        <v>8</v>
      </c>
      <c r="AD128" s="1868">
        <v>76</v>
      </c>
      <c r="AE128" s="1868">
        <v>206</v>
      </c>
      <c r="AF128" s="1865"/>
    </row>
    <row r="129" spans="1:35" ht="30.6" customHeight="1" x14ac:dyDescent="0.25">
      <c r="A129" s="2002"/>
      <c r="B129" s="2004" t="s">
        <v>1798</v>
      </c>
      <c r="C129" s="1815" t="s">
        <v>850</v>
      </c>
      <c r="D129" s="1652"/>
      <c r="E129" s="1648"/>
      <c r="F129" s="1648"/>
      <c r="G129" s="1648"/>
      <c r="H129" s="1648"/>
      <c r="I129" s="1648"/>
      <c r="J129" s="1648"/>
      <c r="K129" s="1648"/>
      <c r="L129" s="1648"/>
      <c r="M129" s="1648"/>
      <c r="N129" s="1648"/>
      <c r="O129" s="1648"/>
      <c r="P129" s="1648"/>
      <c r="Q129" s="1648"/>
      <c r="R129" s="1648"/>
      <c r="S129" s="1648"/>
      <c r="T129" s="1648"/>
      <c r="U129" s="1648"/>
      <c r="V129" s="1648"/>
      <c r="W129" s="1648"/>
      <c r="X129" s="1648"/>
      <c r="Y129" s="1648"/>
      <c r="Z129" s="1648"/>
      <c r="AA129" s="991">
        <f t="shared" si="3"/>
        <v>0</v>
      </c>
      <c r="AB129" s="1647"/>
      <c r="AC129" s="1866">
        <v>8</v>
      </c>
      <c r="AD129" s="1868">
        <v>77</v>
      </c>
      <c r="AE129" s="1868">
        <v>207</v>
      </c>
      <c r="AF129" s="1865"/>
    </row>
    <row r="130" spans="1:35" ht="30.6" customHeight="1" x14ac:dyDescent="0.25">
      <c r="A130" s="2002"/>
      <c r="B130" s="2004"/>
      <c r="C130" s="1815" t="s">
        <v>1198</v>
      </c>
      <c r="D130" s="1652"/>
      <c r="E130" s="1648"/>
      <c r="F130" s="1648"/>
      <c r="G130" s="1648"/>
      <c r="H130" s="1648"/>
      <c r="I130" s="1648"/>
      <c r="J130" s="1648"/>
      <c r="K130" s="1648"/>
      <c r="L130" s="1648"/>
      <c r="M130" s="1648"/>
      <c r="N130" s="1648"/>
      <c r="O130" s="1648"/>
      <c r="P130" s="1648"/>
      <c r="Q130" s="1648"/>
      <c r="R130" s="1648"/>
      <c r="S130" s="1648"/>
      <c r="T130" s="1648"/>
      <c r="U130" s="1648"/>
      <c r="V130" s="1648"/>
      <c r="W130" s="1648"/>
      <c r="X130" s="1648"/>
      <c r="Y130" s="1648"/>
      <c r="Z130" s="1648"/>
      <c r="AA130" s="991">
        <f t="shared" si="3"/>
        <v>0</v>
      </c>
      <c r="AB130" s="1647"/>
      <c r="AC130" s="1866">
        <v>8</v>
      </c>
      <c r="AD130" s="1868">
        <v>77</v>
      </c>
      <c r="AE130" s="1868">
        <v>208</v>
      </c>
      <c r="AF130" s="1865"/>
    </row>
    <row r="131" spans="1:35" ht="30.6" customHeight="1" x14ac:dyDescent="0.25">
      <c r="A131" s="2002"/>
      <c r="B131" s="2005" t="s">
        <v>1799</v>
      </c>
      <c r="C131" s="1816" t="s">
        <v>850</v>
      </c>
      <c r="D131" s="1653"/>
      <c r="E131" s="1648"/>
      <c r="F131" s="1648"/>
      <c r="G131" s="1648"/>
      <c r="H131" s="1648"/>
      <c r="I131" s="1648"/>
      <c r="J131" s="1648"/>
      <c r="K131" s="1648"/>
      <c r="L131" s="1648"/>
      <c r="M131" s="1648"/>
      <c r="N131" s="1648"/>
      <c r="O131" s="1648"/>
      <c r="P131" s="1648"/>
      <c r="Q131" s="1648"/>
      <c r="R131" s="1648"/>
      <c r="S131" s="1648"/>
      <c r="T131" s="1648"/>
      <c r="U131" s="1648"/>
      <c r="V131" s="1648"/>
      <c r="W131" s="1648"/>
      <c r="X131" s="1648"/>
      <c r="Y131" s="1648"/>
      <c r="Z131" s="1648"/>
      <c r="AA131" s="991">
        <f t="shared" si="3"/>
        <v>0</v>
      </c>
      <c r="AB131" s="1647"/>
      <c r="AC131" s="1866">
        <v>8</v>
      </c>
      <c r="AD131" s="1868">
        <v>78</v>
      </c>
      <c r="AE131" s="1868">
        <v>209</v>
      </c>
      <c r="AF131" s="1865"/>
    </row>
    <row r="132" spans="1:35" ht="30.6" customHeight="1" x14ac:dyDescent="0.25">
      <c r="A132" s="2002"/>
      <c r="B132" s="2005"/>
      <c r="C132" s="1815" t="s">
        <v>1198</v>
      </c>
      <c r="D132" s="1652"/>
      <c r="E132" s="1648"/>
      <c r="F132" s="1648"/>
      <c r="G132" s="1648"/>
      <c r="H132" s="1648"/>
      <c r="I132" s="1648"/>
      <c r="J132" s="1648"/>
      <c r="K132" s="1648"/>
      <c r="L132" s="1648"/>
      <c r="M132" s="1648"/>
      <c r="N132" s="1648"/>
      <c r="O132" s="1648"/>
      <c r="P132" s="1648"/>
      <c r="Q132" s="1648"/>
      <c r="R132" s="1648"/>
      <c r="S132" s="1648"/>
      <c r="T132" s="1648"/>
      <c r="U132" s="1648"/>
      <c r="V132" s="1648"/>
      <c r="W132" s="1648"/>
      <c r="X132" s="1648"/>
      <c r="Y132" s="1648"/>
      <c r="Z132" s="1648"/>
      <c r="AA132" s="991">
        <f t="shared" si="3"/>
        <v>0</v>
      </c>
      <c r="AB132" s="1647"/>
      <c r="AC132" s="1866">
        <v>8</v>
      </c>
      <c r="AD132" s="1868">
        <v>78</v>
      </c>
      <c r="AE132" s="1868">
        <v>210</v>
      </c>
      <c r="AF132" s="1865"/>
    </row>
    <row r="133" spans="1:35" ht="30.6" customHeight="1" x14ac:dyDescent="0.25">
      <c r="A133" s="2002"/>
      <c r="B133" s="2006" t="s">
        <v>1800</v>
      </c>
      <c r="C133" s="1815" t="s">
        <v>850</v>
      </c>
      <c r="D133" s="1652"/>
      <c r="E133" s="1648"/>
      <c r="F133" s="1648"/>
      <c r="G133" s="1648"/>
      <c r="H133" s="1648"/>
      <c r="I133" s="1648"/>
      <c r="J133" s="1648"/>
      <c r="K133" s="1648"/>
      <c r="L133" s="1648"/>
      <c r="M133" s="1648"/>
      <c r="N133" s="1648"/>
      <c r="O133" s="1648"/>
      <c r="P133" s="1648"/>
      <c r="Q133" s="1648"/>
      <c r="R133" s="1648"/>
      <c r="S133" s="1648"/>
      <c r="T133" s="1648"/>
      <c r="U133" s="1648"/>
      <c r="V133" s="1648"/>
      <c r="W133" s="1648"/>
      <c r="X133" s="1648"/>
      <c r="Y133" s="1648"/>
      <c r="Z133" s="1648"/>
      <c r="AA133" s="991">
        <f t="shared" si="3"/>
        <v>0</v>
      </c>
      <c r="AB133" s="1647"/>
      <c r="AC133" s="1866">
        <v>8</v>
      </c>
      <c r="AD133" s="1868">
        <v>79</v>
      </c>
      <c r="AE133" s="1868">
        <v>211</v>
      </c>
      <c r="AF133" s="1865"/>
    </row>
    <row r="134" spans="1:35" ht="30.6" customHeight="1" x14ac:dyDescent="0.25">
      <c r="A134" s="2002"/>
      <c r="B134" s="2005"/>
      <c r="C134" s="1815" t="s">
        <v>1198</v>
      </c>
      <c r="D134" s="1652"/>
      <c r="E134" s="1648"/>
      <c r="F134" s="1648"/>
      <c r="G134" s="1648"/>
      <c r="H134" s="1648"/>
      <c r="I134" s="1648"/>
      <c r="J134" s="1648"/>
      <c r="K134" s="1648"/>
      <c r="L134" s="1648"/>
      <c r="M134" s="1648"/>
      <c r="N134" s="1648"/>
      <c r="O134" s="1648"/>
      <c r="P134" s="1648"/>
      <c r="Q134" s="1648"/>
      <c r="R134" s="1648"/>
      <c r="S134" s="1648"/>
      <c r="T134" s="1648"/>
      <c r="U134" s="1648"/>
      <c r="V134" s="1648"/>
      <c r="W134" s="1648"/>
      <c r="X134" s="1648"/>
      <c r="Y134" s="1648"/>
      <c r="Z134" s="1648"/>
      <c r="AA134" s="991">
        <f t="shared" si="3"/>
        <v>0</v>
      </c>
      <c r="AB134" s="1647"/>
      <c r="AC134" s="1866">
        <v>8</v>
      </c>
      <c r="AD134" s="1868">
        <v>79</v>
      </c>
      <c r="AE134" s="1868">
        <v>212</v>
      </c>
      <c r="AF134" s="1865"/>
    </row>
    <row r="135" spans="1:35" ht="30.6" customHeight="1" x14ac:dyDescent="0.25">
      <c r="A135" s="2002"/>
      <c r="B135" s="2006" t="s">
        <v>1801</v>
      </c>
      <c r="C135" s="1815" t="s">
        <v>850</v>
      </c>
      <c r="D135" s="1652"/>
      <c r="E135" s="1648"/>
      <c r="F135" s="1648"/>
      <c r="G135" s="1648"/>
      <c r="H135" s="1648"/>
      <c r="I135" s="1648"/>
      <c r="J135" s="1648"/>
      <c r="K135" s="1648"/>
      <c r="L135" s="1648"/>
      <c r="M135" s="1648"/>
      <c r="N135" s="1648"/>
      <c r="O135" s="1648"/>
      <c r="P135" s="1648"/>
      <c r="Q135" s="1648"/>
      <c r="R135" s="1648"/>
      <c r="S135" s="1648"/>
      <c r="T135" s="1648"/>
      <c r="U135" s="1648"/>
      <c r="V135" s="1648"/>
      <c r="W135" s="1648"/>
      <c r="X135" s="1648"/>
      <c r="Y135" s="1648"/>
      <c r="Z135" s="1648"/>
      <c r="AA135" s="991">
        <f t="shared" si="3"/>
        <v>0</v>
      </c>
      <c r="AB135" s="1647"/>
      <c r="AC135" s="1866">
        <v>8</v>
      </c>
      <c r="AD135" s="1868">
        <v>80</v>
      </c>
      <c r="AE135" s="1868">
        <v>213</v>
      </c>
      <c r="AF135" s="1865"/>
    </row>
    <row r="136" spans="1:35" ht="30.6" customHeight="1" x14ac:dyDescent="0.25">
      <c r="A136" s="2002"/>
      <c r="B136" s="2005"/>
      <c r="C136" s="1815" t="s">
        <v>1198</v>
      </c>
      <c r="D136" s="1652"/>
      <c r="E136" s="1648"/>
      <c r="F136" s="1648"/>
      <c r="G136" s="1648"/>
      <c r="H136" s="1648"/>
      <c r="I136" s="1648"/>
      <c r="J136" s="1648"/>
      <c r="K136" s="1648"/>
      <c r="L136" s="1648"/>
      <c r="M136" s="1648"/>
      <c r="N136" s="1648"/>
      <c r="O136" s="1648"/>
      <c r="P136" s="1648"/>
      <c r="Q136" s="1648"/>
      <c r="R136" s="1648"/>
      <c r="S136" s="1648"/>
      <c r="T136" s="1648"/>
      <c r="U136" s="1648"/>
      <c r="V136" s="1648"/>
      <c r="W136" s="1648"/>
      <c r="X136" s="1648"/>
      <c r="Y136" s="1648"/>
      <c r="Z136" s="1648"/>
      <c r="AA136" s="991">
        <f t="shared" si="3"/>
        <v>0</v>
      </c>
      <c r="AB136" s="1647"/>
      <c r="AC136" s="1866">
        <v>8</v>
      </c>
      <c r="AD136" s="1868">
        <v>80</v>
      </c>
      <c r="AE136" s="1868">
        <v>214</v>
      </c>
      <c r="AF136" s="1865"/>
    </row>
    <row r="137" spans="1:35" ht="30.6" customHeight="1" x14ac:dyDescent="0.25">
      <c r="A137" s="2002"/>
      <c r="B137" s="2006" t="s">
        <v>1802</v>
      </c>
      <c r="C137" s="1815" t="s">
        <v>850</v>
      </c>
      <c r="D137" s="1652"/>
      <c r="E137" s="1648"/>
      <c r="F137" s="1648"/>
      <c r="G137" s="1648"/>
      <c r="H137" s="1648"/>
      <c r="I137" s="1648"/>
      <c r="J137" s="1648"/>
      <c r="K137" s="1648"/>
      <c r="L137" s="1648"/>
      <c r="M137" s="1648"/>
      <c r="N137" s="1648"/>
      <c r="O137" s="1648"/>
      <c r="P137" s="1648"/>
      <c r="Q137" s="1648"/>
      <c r="R137" s="1648"/>
      <c r="S137" s="1648"/>
      <c r="T137" s="1648"/>
      <c r="U137" s="1648"/>
      <c r="V137" s="1648"/>
      <c r="W137" s="1648"/>
      <c r="X137" s="1648"/>
      <c r="Y137" s="1648"/>
      <c r="Z137" s="1648"/>
      <c r="AA137" s="991">
        <f t="shared" si="3"/>
        <v>0</v>
      </c>
      <c r="AB137" s="1647"/>
      <c r="AC137" s="1866">
        <v>8</v>
      </c>
      <c r="AD137" s="1868">
        <v>81</v>
      </c>
      <c r="AE137" s="1868">
        <v>215</v>
      </c>
      <c r="AF137" s="1865"/>
    </row>
    <row r="138" spans="1:35" ht="30.6" customHeight="1" thickBot="1" x14ac:dyDescent="0.3">
      <c r="A138" s="2003"/>
      <c r="B138" s="2007"/>
      <c r="C138" s="1817" t="s">
        <v>1198</v>
      </c>
      <c r="D138" s="1654"/>
      <c r="E138" s="1651"/>
      <c r="F138" s="1651"/>
      <c r="G138" s="1651"/>
      <c r="H138" s="1651"/>
      <c r="I138" s="1651"/>
      <c r="J138" s="1651"/>
      <c r="K138" s="1651"/>
      <c r="L138" s="1651"/>
      <c r="M138" s="1651"/>
      <c r="N138" s="1651"/>
      <c r="O138" s="1651"/>
      <c r="P138" s="1651"/>
      <c r="Q138" s="1651"/>
      <c r="R138" s="1651"/>
      <c r="S138" s="1651"/>
      <c r="T138" s="1651"/>
      <c r="U138" s="1651"/>
      <c r="V138" s="1651"/>
      <c r="W138" s="1651"/>
      <c r="X138" s="1651"/>
      <c r="Y138" s="1651"/>
      <c r="Z138" s="1651"/>
      <c r="AA138" s="1679">
        <f t="shared" si="3"/>
        <v>0</v>
      </c>
      <c r="AB138" s="1647"/>
      <c r="AC138" s="1866">
        <v>8</v>
      </c>
      <c r="AD138" s="1868">
        <v>81</v>
      </c>
      <c r="AE138" s="1868">
        <v>216</v>
      </c>
      <c r="AF138" s="1865"/>
    </row>
    <row r="139" spans="1:35" ht="15" x14ac:dyDescent="0.25">
      <c r="A139" s="2008"/>
      <c r="B139" s="2008"/>
      <c r="C139" s="2008"/>
      <c r="D139" s="2008"/>
      <c r="E139" s="2009"/>
      <c r="F139" s="2009"/>
      <c r="G139" s="2009"/>
      <c r="H139" s="735"/>
      <c r="I139" s="735"/>
      <c r="J139" s="735"/>
      <c r="K139" s="735"/>
      <c r="L139" s="735"/>
      <c r="M139" s="735"/>
      <c r="N139" s="735"/>
      <c r="O139" s="735"/>
      <c r="P139" s="735"/>
      <c r="Q139" s="735"/>
      <c r="R139" s="735"/>
      <c r="S139" s="735"/>
      <c r="T139" s="735"/>
      <c r="U139" s="735"/>
      <c r="V139" s="735"/>
      <c r="W139" s="735"/>
      <c r="X139" s="735"/>
      <c r="Y139" s="735"/>
      <c r="Z139" s="735"/>
      <c r="AA139" s="996"/>
      <c r="AB139" s="583"/>
      <c r="AG139" s="446"/>
      <c r="AH139" s="446"/>
      <c r="AI139" s="446"/>
    </row>
  </sheetData>
  <sheetProtection algorithmName="SHA-512" hashValue="l40kX/+nTfwI7EiyjRNlRCpIBkxNUIXZszpvM44W/ZCxCTJjaqmmF0EucSU3Zn7+ztRNMRXqEWLbRoZUaHJ1EQ==" saltValue="5Ucwnxk0V1MHxdiM5J+sZA==" spinCount="100000" sheet="1" formatColumns="0" selectLockedCells="1"/>
  <mergeCells count="65">
    <mergeCell ref="B100:B101"/>
    <mergeCell ref="B102:B103"/>
    <mergeCell ref="B104:B105"/>
    <mergeCell ref="B106:B107"/>
    <mergeCell ref="B90:B91"/>
    <mergeCell ref="B92:B93"/>
    <mergeCell ref="B94:B95"/>
    <mergeCell ref="B96:B97"/>
    <mergeCell ref="B98:B99"/>
    <mergeCell ref="AA4:AA5"/>
    <mergeCell ref="C4:C5"/>
    <mergeCell ref="A78:A89"/>
    <mergeCell ref="B78:B80"/>
    <mergeCell ref="B81:B83"/>
    <mergeCell ref="B84:B86"/>
    <mergeCell ref="B48:B49"/>
    <mergeCell ref="A54:A77"/>
    <mergeCell ref="B50:B51"/>
    <mergeCell ref="B87:B89"/>
    <mergeCell ref="B60:B62"/>
    <mergeCell ref="B63:B65"/>
    <mergeCell ref="B57:B59"/>
    <mergeCell ref="B76:B77"/>
    <mergeCell ref="B45:B47"/>
    <mergeCell ref="B15:B17"/>
    <mergeCell ref="B30:B32"/>
    <mergeCell ref="A4:A5"/>
    <mergeCell ref="B4:B5"/>
    <mergeCell ref="A30:A53"/>
    <mergeCell ref="B52:B53"/>
    <mergeCell ref="B24:B25"/>
    <mergeCell ref="B26:B27"/>
    <mergeCell ref="B28:B29"/>
    <mergeCell ref="A139:G139"/>
    <mergeCell ref="A6:A29"/>
    <mergeCell ref="B6:B8"/>
    <mergeCell ref="B9:B11"/>
    <mergeCell ref="B12:B14"/>
    <mergeCell ref="B18:B20"/>
    <mergeCell ref="B66:B68"/>
    <mergeCell ref="B69:B71"/>
    <mergeCell ref="B72:B73"/>
    <mergeCell ref="B74:B75"/>
    <mergeCell ref="B39:B41"/>
    <mergeCell ref="B42:B44"/>
    <mergeCell ref="B33:B35"/>
    <mergeCell ref="B36:B38"/>
    <mergeCell ref="B21:B23"/>
    <mergeCell ref="B54:B56"/>
    <mergeCell ref="A90:A13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5:B136"/>
    <mergeCell ref="B137:B138"/>
  </mergeCells>
  <dataValidations count="2">
    <dataValidation type="whole" allowBlank="1" showInputMessage="1" showErrorMessage="1" error="INSERIRE SOLO VALORI NUMERICI MAX. 4 CIFRE" sqref="D13:Z15 D17:Z19 D21:Z23 D25:Z27 D30:Z32 D34:Z36 D38:Z40 D42:Z44 D46:Z48 D51:Z53 D55:Z57 D59:Z61 D63:Z65 D67:Z69 D72:Z74 D76:Z78 D80:Z82 D9:Z11 D84:Z139" xr:uid="{00000000-0002-0000-0900-000000000000}">
      <formula1>0</formula1>
      <formula2>9999</formula2>
    </dataValidation>
    <dataValidation type="whole" allowBlank="1" showInputMessage="1" showErrorMessage="1" error="INSERIRE CODICE STRUTTURA - SOLO VALORI NUMERICI COMPRESI TRA 1001 E 5000_x000a_MAX. 4 CIFRE" sqref="E5:Z5" xr:uid="{00000000-0002-0000-0900-000001000000}">
      <formula1>1001</formula1>
      <formula2>5000</formula2>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49</vt:i4>
      </vt:variant>
      <vt:variant>
        <vt:lpstr>Intervalli denominati</vt:lpstr>
      </vt:variant>
      <vt:variant>
        <vt:i4>68</vt:i4>
      </vt:variant>
    </vt:vector>
  </HeadingPairs>
  <TitlesOfParts>
    <vt:vector size="117" baseType="lpstr">
      <vt:lpstr>SI_1</vt:lpstr>
      <vt:lpstr>t1</vt:lpstr>
      <vt:lpstr>1A</vt:lpstr>
      <vt:lpstr>1B</vt:lpstr>
      <vt:lpstr>1C</vt:lpstr>
      <vt:lpstr>1D</vt:lpstr>
      <vt:lpstr>1E</vt:lpstr>
      <vt:lpstr>1F</vt:lpstr>
      <vt:lpstr>1G</vt:lpstr>
      <vt:lpstr>1SD</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'1A'!Area_stampa</vt:lpstr>
      <vt:lpstr>'1B'!Area_stampa</vt:lpstr>
      <vt:lpstr>'1C'!Area_stampa</vt:lpstr>
      <vt:lpstr>'1D'!Area_stampa</vt:lpstr>
      <vt:lpstr>'1E'!Area_stampa</vt:lpstr>
      <vt:lpstr>'1F'!Area_stampa</vt:lpstr>
      <vt:lpstr>'1SD'!Area_stampa</vt:lpstr>
      <vt:lpstr>'Incongruenza 15'!Area_stampa</vt:lpstr>
      <vt:lpstr>'Incongruenza 3'!Area_stampa</vt:lpstr>
      <vt:lpstr>'Incongruenze 12 e 13'!Area_stampa</vt:lpstr>
      <vt:lpstr>SI_1!Area_stampa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'1A'!Titoli_stampa</vt:lpstr>
      <vt:lpstr>'1B'!Titoli_stampa</vt:lpstr>
      <vt:lpstr>'1C'!Titoli_stampa</vt:lpstr>
      <vt:lpstr>'1F'!Titoli_stampa</vt:lpstr>
      <vt:lpstr>'Incongruenza 2'!Titoli_stampa</vt:lpstr>
      <vt:lpstr>'Incongruenza 5'!Titoli_stampa</vt:lpstr>
      <vt:lpstr>'Incongruenza 6'!Titoli_stampa</vt:lpstr>
      <vt:lpstr>'Incongruenza 7'!Titoli_stampa</vt:lpstr>
      <vt:lpstr>'Incongruenza 8'!Titoli_stampa</vt:lpstr>
      <vt:lpstr>'Incongruenze 1 e 11'!Titoli_stampa</vt:lpstr>
      <vt:lpstr>'Incongruenze 12 e 13'!Titoli_stampa</vt:lpstr>
      <vt:lpstr>'Squadratura 1'!Titoli_stampa</vt:lpstr>
      <vt:lpstr>'Squadratura 2'!Titoli_stampa</vt:lpstr>
      <vt:lpstr>'Squadratura 3'!Titoli_stampa</vt:lpstr>
      <vt:lpstr>'Squadratura 4'!Titoli_stampa</vt:lpstr>
      <vt:lpstr>'t1'!Titoli_stampa</vt:lpstr>
      <vt:lpstr>'t10'!Titoli_stampa</vt:lpstr>
      <vt:lpstr>'t11'!Titoli_stampa</vt:lpstr>
      <vt:lpstr>'t12'!Titoli_stampa</vt:lpstr>
      <vt:lpstr>'t13'!Titoli_stampa</vt:lpstr>
      <vt:lpstr>'t15(1)'!Titoli_stampa</vt:lpstr>
      <vt:lpstr>'t15(2)'!Titoli_stampa</vt:lpstr>
      <vt:lpstr>'t15(3)'!Titoli_stampa</vt:lpstr>
      <vt:lpstr>'t3'!Titoli_stampa</vt:lpstr>
      <vt:lpstr>'t4'!Titoli_stampa</vt:lpstr>
      <vt:lpstr>'t5'!Titoli_stampa</vt:lpstr>
      <vt:lpstr>'t6'!Titoli_stampa</vt:lpstr>
      <vt:lpstr>'t7'!Titoli_stampa</vt:lpstr>
      <vt:lpstr>'t8'!Titoli_stampa</vt:lpstr>
      <vt:lpstr>'t9'!Titoli_stampa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Antonelli Gianluca</cp:lastModifiedBy>
  <cp:lastPrinted>2025-06-04T13:40:17Z</cp:lastPrinted>
  <dcterms:created xsi:type="dcterms:W3CDTF">1998-10-29T14:18:41Z</dcterms:created>
  <dcterms:modified xsi:type="dcterms:W3CDTF">2025-06-16T06:27:14Z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